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628\Desktop\이재호 업무자료 2025\2025 정산\25년 8월\매출\구자범 책임\"/>
    </mc:Choice>
  </mc:AlternateContent>
  <xr:revisionPtr revIDLastSave="0" documentId="13_ncr:1_{42115BFC-E737-459C-B82D-9C3472E72DFE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voice" sheetId="26" r:id="rId1"/>
    <sheet name="LAX" sheetId="42" r:id="rId2"/>
    <sheet name="LHR" sheetId="40" r:id="rId3"/>
    <sheet name="PVG" sheetId="43" r:id="rId4"/>
    <sheet name="CLAIM" sheetId="27" r:id="rId5"/>
    <sheet name="OTC" sheetId="28" r:id="rId6"/>
    <sheet name="영국 물류비" sheetId="37" r:id="rId7"/>
    <sheet name="사업자 통관" sheetId="38" r:id="rId8"/>
    <sheet name="운임 세부내역" sheetId="4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" hidden="1">LAX!$A$5:$BN$309</definedName>
    <definedName name="_xlnm._FilterDatabase" localSheetId="2" hidden="1">LHR!$AH$4:$BO$1097</definedName>
    <definedName name="_xlnm._FilterDatabase" localSheetId="3" hidden="1">PVG!$AD$5:$BK$65</definedName>
    <definedName name="_xlnm._FilterDatabase" localSheetId="7" hidden="1">'사업자 통관'!$A$2:$G$88</definedName>
    <definedName name="A" localSheetId="1">#REF!</definedName>
    <definedName name="A" localSheetId="2">#REF!</definedName>
    <definedName name="A" localSheetId="3">#REF!</definedName>
    <definedName name="A">#REF!</definedName>
    <definedName name="aa" localSheetId="1">#REF!</definedName>
    <definedName name="aa" localSheetId="2">#REF!</definedName>
    <definedName name="aa" localSheetId="3">#REF!</definedName>
    <definedName name="aa">#REF!</definedName>
    <definedName name="AAAAAAAAAAAAAAA">[1]Sheet1!$A$17:$D$20</definedName>
    <definedName name="AAAAAAAAAAAAAAAAAAAAAAAAA">[1]Sheet1!$F$2:$G$4</definedName>
    <definedName name="ACCTNO" localSheetId="1">'[2]SAGAWA 0B'!#REF!</definedName>
    <definedName name="ACCTNO" localSheetId="2">'[2]SAGAWA 0B'!#REF!</definedName>
    <definedName name="ACCTNO" localSheetId="3">'[2]SAGAWA 0B'!#REF!</definedName>
    <definedName name="ACCTNO">'[2]SAGAWA 0B'!#REF!</definedName>
    <definedName name="AES" localSheetId="0">'[3]Shipments to Korea'!#REF!</definedName>
    <definedName name="AES" localSheetId="1">'[3]Shipments to Korea'!#REF!</definedName>
    <definedName name="AES" localSheetId="2">'[3]Shipments to Korea'!#REF!</definedName>
    <definedName name="AES" localSheetId="3">'[3]Shipments to Korea'!#REF!</definedName>
    <definedName name="AES">'[3]Shipments to Korea'!#REF!</definedName>
    <definedName name="ASDF" localSheetId="1">#REF!</definedName>
    <definedName name="ASDF" localSheetId="2">#REF!</definedName>
    <definedName name="ASDF" localSheetId="3">#REF!</definedName>
    <definedName name="ASDF">#REF!</definedName>
    <definedName name="BNE" localSheetId="0">#REF!</definedName>
    <definedName name="BNE" localSheetId="1">#REF!</definedName>
    <definedName name="BNE" localSheetId="2">#REF!</definedName>
    <definedName name="BNE" localSheetId="3">#REF!</definedName>
    <definedName name="BNE">#REF!</definedName>
    <definedName name="CHARGED_AMT" localSheetId="0">'[3]Shipments to Korea'!#REF!</definedName>
    <definedName name="CHARGED_AMT" localSheetId="1">'[3]Shipments to Korea'!#REF!</definedName>
    <definedName name="CHARGED_AMT" localSheetId="2">'[3]Shipments to Korea'!#REF!</definedName>
    <definedName name="CHARGED_AMT" localSheetId="3">'[3]Shipments to Korea'!#REF!</definedName>
    <definedName name="CHARGED_AMT">'[3]Shipments to Korea'!#REF!</definedName>
    <definedName name="CHARGEDAMT" localSheetId="1">'[2]SAGAWA 0B'!#REF!</definedName>
    <definedName name="CHARGEDAMT" localSheetId="2">'[2]SAGAWA 0B'!#REF!</definedName>
    <definedName name="CHARGEDAMT" localSheetId="3">'[2]SAGAWA 0B'!#REF!</definedName>
    <definedName name="CHARGEDAMT">'[2]SAGAWA 0B'!#REF!</definedName>
    <definedName name="ddd" localSheetId="1">#REF!</definedName>
    <definedName name="ddd" localSheetId="2">#REF!</definedName>
    <definedName name="ddd" localSheetId="3">#REF!</definedName>
    <definedName name="ddd">#REF!</definedName>
    <definedName name="DGAES" localSheetId="1">#REF!</definedName>
    <definedName name="DGAES" localSheetId="2">#REF!</definedName>
    <definedName name="DGAES" localSheetId="3">#REF!</definedName>
    <definedName name="DGAES">#REF!</definedName>
    <definedName name="DGAMT" localSheetId="1">#REF!</definedName>
    <definedName name="DGAMT" localSheetId="2">#REF!</definedName>
    <definedName name="DGAMT" localSheetId="3">#REF!</definedName>
    <definedName name="DGAMT">#REF!</definedName>
    <definedName name="DGKG" localSheetId="1">'[4]Shipments to Japan '!#REF!</definedName>
    <definedName name="DGKG" localSheetId="2">'[4]Shipments to Japan '!#REF!</definedName>
    <definedName name="DGKG" localSheetId="3">'[4]Shipments to Japan '!#REF!</definedName>
    <definedName name="DGKG">'[4]Shipments to Japan '!#REF!</definedName>
    <definedName name="DGMAWB" localSheetId="1">'[4]Shipments to Japan '!#REF!</definedName>
    <definedName name="DGMAWB" localSheetId="2">'[4]Shipments to Japan '!#REF!</definedName>
    <definedName name="DGMAWB" localSheetId="3">'[4]Shipments to Japan '!#REF!</definedName>
    <definedName name="DGMAWB">'[4]Shipments to Japan '!#REF!</definedName>
    <definedName name="DGPERIOD" localSheetId="1">'[4]Shipments to Japan '!#REF!</definedName>
    <definedName name="DGPERIOD" localSheetId="2">'[4]Shipments to Japan '!#REF!</definedName>
    <definedName name="DGPERIOD" localSheetId="3">'[4]Shipments to Japan '!#REF!</definedName>
    <definedName name="DGPERIOD">'[4]Shipments to Japan '!#REF!</definedName>
    <definedName name="DGRATE" localSheetId="1">#REF!</definedName>
    <definedName name="DGRATE" localSheetId="2">#REF!</definedName>
    <definedName name="DGRATE" localSheetId="3">#REF!</definedName>
    <definedName name="DGRATE">#REF!</definedName>
    <definedName name="EAES" localSheetId="1">#REF!</definedName>
    <definedName name="EAES" localSheetId="2">#REF!</definedName>
    <definedName name="EAES" localSheetId="3">#REF!</definedName>
    <definedName name="EAES">#REF!</definedName>
    <definedName name="EAMT" localSheetId="1">#REF!</definedName>
    <definedName name="EAMT" localSheetId="2">#REF!</definedName>
    <definedName name="EAMT" localSheetId="3">#REF!</definedName>
    <definedName name="EAMT">#REF!</definedName>
    <definedName name="EKG" localSheetId="1">'[4]Shipments to Japan '!#REF!</definedName>
    <definedName name="EKG" localSheetId="2">'[4]Shipments to Japan '!#REF!</definedName>
    <definedName name="EKG" localSheetId="3">'[4]Shipments to Japan '!#REF!</definedName>
    <definedName name="EKG">'[4]Shipments to Japan '!#REF!</definedName>
    <definedName name="EMAWB" localSheetId="1">#REF!</definedName>
    <definedName name="EMAWB" localSheetId="2">#REF!</definedName>
    <definedName name="EMAWB" localSheetId="3">#REF!</definedName>
    <definedName name="EMAWB">#REF!</definedName>
    <definedName name="EPERIOD" localSheetId="1">'[4]Shipments to Japan '!#REF!</definedName>
    <definedName name="EPERIOD" localSheetId="2">'[4]Shipments to Japan '!#REF!</definedName>
    <definedName name="EPERIOD" localSheetId="3">'[4]Shipments to Japan '!#REF!</definedName>
    <definedName name="EPERIOD">'[4]Shipments to Japan '!#REF!</definedName>
    <definedName name="HAWB" localSheetId="1">'[2]SAGAWA 0B'!#REF!</definedName>
    <definedName name="HAWB" localSheetId="2">'[2]SAGAWA 0B'!#REF!</definedName>
    <definedName name="HAWB" localSheetId="3">'[2]SAGAWA 0B'!#REF!</definedName>
    <definedName name="HAWB">'[2]SAGAWA 0B'!#REF!</definedName>
    <definedName name="JAES" localSheetId="0">'[3]Shipments to Japan '!#REF!</definedName>
    <definedName name="JAES" localSheetId="1">'[3]Shipments to Japan '!#REF!</definedName>
    <definedName name="JAES" localSheetId="2">'[3]Shipments to Japan '!#REF!</definedName>
    <definedName name="JAES" localSheetId="3">'[3]Shipments to Japan '!#REF!</definedName>
    <definedName name="JAES">'[3]Shipments to Japan '!#REF!</definedName>
    <definedName name="JCHARGEDAMT" localSheetId="0">'[3]Shipments to Japan '!#REF!</definedName>
    <definedName name="JCHARGEDAMT" localSheetId="1">'[3]Shipments to Japan '!#REF!</definedName>
    <definedName name="JCHARGEDAMT" localSheetId="2">'[3]Shipments to Japan '!#REF!</definedName>
    <definedName name="JCHARGEDAMT" localSheetId="3">'[3]Shipments to Japan '!#REF!</definedName>
    <definedName name="JCHARGEDAMT">'[3]Shipments to Japan '!#REF!</definedName>
    <definedName name="JKG" localSheetId="0">'[3]Shipments to Japan '!#REF!</definedName>
    <definedName name="JKG" localSheetId="1">'[3]Shipments to Japan '!#REF!</definedName>
    <definedName name="JKG" localSheetId="2">'[3]Shipments to Japan '!#REF!</definedName>
    <definedName name="JKG" localSheetId="3">'[3]Shipments to Japan '!#REF!</definedName>
    <definedName name="JKG">'[3]Shipments to Japan '!#REF!</definedName>
    <definedName name="JMAWB" localSheetId="0">'[3]Shipments to Japan '!#REF!</definedName>
    <definedName name="JMAWB" localSheetId="1">'[3]Shipments to Japan '!#REF!</definedName>
    <definedName name="JMAWB" localSheetId="2">'[3]Shipments to Japan '!#REF!</definedName>
    <definedName name="JMAWB" localSheetId="3">'[3]Shipments to Japan '!#REF!</definedName>
    <definedName name="JMAWB">'[3]Shipments to Japan '!#REF!</definedName>
    <definedName name="JPERIOD" localSheetId="0">'[3]Shipments to Japan '!#REF!</definedName>
    <definedName name="JPERIOD" localSheetId="1">'[3]Shipments to Japan '!#REF!</definedName>
    <definedName name="JPERIOD" localSheetId="2">'[3]Shipments to Japan '!#REF!</definedName>
    <definedName name="JPERIOD" localSheetId="3">'[3]Shipments to Japan '!#REF!</definedName>
    <definedName name="JPERIOD">'[3]Shipments to Japan '!#REF!</definedName>
    <definedName name="KG" localSheetId="0">'[3]Shipments to Korea'!#REF!</definedName>
    <definedName name="KG" localSheetId="1">'[3]Shipments to Korea'!#REF!</definedName>
    <definedName name="KG" localSheetId="2">'[3]Shipments to Korea'!#REF!</definedName>
    <definedName name="KG" localSheetId="3">'[3]Shipments to Korea'!#REF!</definedName>
    <definedName name="KG">'[3]Shipments to Korea'!#REF!</definedName>
    <definedName name="MAWB" localSheetId="0">'[3]Shipments to Korea'!#REF!</definedName>
    <definedName name="MAWB" localSheetId="1">'[3]Shipments to Korea'!#REF!</definedName>
    <definedName name="MAWB" localSheetId="2">'[3]Shipments to Korea'!#REF!</definedName>
    <definedName name="MAWB" localSheetId="3">'[3]Shipments to Korea'!#REF!</definedName>
    <definedName name="MAWB">'[3]Shipments to Korea'!#REF!</definedName>
    <definedName name="MONTEACCTNO" localSheetId="1">'[2]Diabro Inc'!#REF!</definedName>
    <definedName name="MONTEACCTNO" localSheetId="2">'[2]Diabro Inc'!#REF!</definedName>
    <definedName name="MONTEACCTNO" localSheetId="3">'[2]Diabro Inc'!#REF!</definedName>
    <definedName name="MONTEACCTNO">'[2]Diabro Inc'!#REF!</definedName>
    <definedName name="MONTEAMT" localSheetId="1">'[2]Diabro Inc'!#REF!</definedName>
    <definedName name="MONTEAMT" localSheetId="2">'[2]Diabro Inc'!#REF!</definedName>
    <definedName name="MONTEAMT" localSheetId="3">'[2]Diabro Inc'!#REF!</definedName>
    <definedName name="MONTEAMT">'[2]Diabro Inc'!#REF!</definedName>
    <definedName name="MONTEHAWB" localSheetId="1">'[2]Diabro Inc'!#REF!</definedName>
    <definedName name="MONTEHAWB" localSheetId="2">'[2]Diabro Inc'!#REF!</definedName>
    <definedName name="MONTEHAWB" localSheetId="3">'[2]Diabro Inc'!#REF!</definedName>
    <definedName name="MONTEHAWB">'[2]Diabro Inc'!#REF!</definedName>
    <definedName name="MONTELBS" localSheetId="1">'[2]Diabro Inc'!#REF!</definedName>
    <definedName name="MONTELBS" localSheetId="2">'[2]Diabro Inc'!#REF!</definedName>
    <definedName name="MONTELBS" localSheetId="3">'[2]Diabro Inc'!#REF!</definedName>
    <definedName name="MONTELBS">'[2]Diabro Inc'!#REF!</definedName>
    <definedName name="PERIOD" localSheetId="0">'[3]Shipments to Korea'!#REF!</definedName>
    <definedName name="PERIOD" localSheetId="1">'[3]Shipments to Korea'!#REF!</definedName>
    <definedName name="PERIOD" localSheetId="2">'[3]Shipments to Korea'!#REF!</definedName>
    <definedName name="PERIOD" localSheetId="3">'[3]Shipments to Korea'!#REF!</definedName>
    <definedName name="PERIOD">'[3]Shipments to Korea'!#REF!</definedName>
    <definedName name="PORTMIS" localSheetId="0">#REF!</definedName>
    <definedName name="PORTMIS" localSheetId="1">#REF!</definedName>
    <definedName name="PORTMIS" localSheetId="2">#REF!</definedName>
    <definedName name="PORTMIS" localSheetId="3">#REF!</definedName>
    <definedName name="PORTMIS">#REF!</definedName>
    <definedName name="_xlnm.Print_Area" localSheetId="0">Invoice!$A$1:$G$30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>#REF!</definedName>
    <definedName name="RATE" localSheetId="1">#REF!</definedName>
    <definedName name="RATE" localSheetId="2">#REF!</definedName>
    <definedName name="RATE" localSheetId="3">#REF!</definedName>
    <definedName name="RATE">#REF!</definedName>
    <definedName name="RATE060712" localSheetId="1">#REF!</definedName>
    <definedName name="RATE060712" localSheetId="2">#REF!</definedName>
    <definedName name="RATE060712" localSheetId="3">#REF!</definedName>
    <definedName name="RATE060712">#REF!</definedName>
    <definedName name="RATE061512" localSheetId="1">#REF!</definedName>
    <definedName name="RATE061512" localSheetId="2">#REF!</definedName>
    <definedName name="RATE061512" localSheetId="3">#REF!</definedName>
    <definedName name="RATE061512">#REF!</definedName>
    <definedName name="RATE062812">[5]Sheet1!$A$17:$D$20</definedName>
    <definedName name="RATE081712" localSheetId="1">#REF!</definedName>
    <definedName name="RATE081712" localSheetId="2">#REF!</definedName>
    <definedName name="RATE081712" localSheetId="3">#REF!</definedName>
    <definedName name="RATE081712">#REF!</definedName>
    <definedName name="RATEI">[6]Sheet1!$F$2:$G$4</definedName>
    <definedName name="RATEII">[5]Sheet1!$F$2:$G$4</definedName>
    <definedName name="RATEJPNOCT">[7]Sheet1!$F$2:$G$4</definedName>
    <definedName name="sss" localSheetId="1">#REF!</definedName>
    <definedName name="sss" localSheetId="2">#REF!</definedName>
    <definedName name="sss" localSheetId="3">#REF!</definedName>
    <definedName name="sss">#REF!</definedName>
    <definedName name="WWW">[1]Sheet1!$A$17:$D$20</definedName>
    <definedName name="WWWWWW">[1]Sheet1!$F$2:$G$4</definedName>
    <definedName name="과금일">'[8]세금계산서(내역)'!$I$2</definedName>
    <definedName name="ㅁ001" localSheetId="0">#REF!</definedName>
    <definedName name="ㅁ001" localSheetId="1">#REF!</definedName>
    <definedName name="ㅁ001" localSheetId="2">#REF!</definedName>
    <definedName name="ㅁ001" localSheetId="3">#REF!</definedName>
    <definedName name="ㅁ001">#REF!</definedName>
    <definedName name="ㅁㅁㅁ" localSheetId="0">'[3]Shipments to Korea'!#REF!</definedName>
    <definedName name="ㅁㅁㅁ" localSheetId="1">'[3]Shipments to Korea'!#REF!</definedName>
    <definedName name="ㅁㅁㅁ" localSheetId="2">'[3]Shipments to Korea'!#REF!</definedName>
    <definedName name="ㅁㅁㅁ" localSheetId="3">'[3]Shipments to Korea'!#REF!</definedName>
    <definedName name="ㅁㅁㅁ">'[3]Shipments to Korea'!#REF!</definedName>
    <definedName name="망ㄹ머ㅣ" localSheetId="0">#REF!</definedName>
    <definedName name="망ㄹ머ㅣ" localSheetId="1">#REF!</definedName>
    <definedName name="망ㄹ머ㅣ" localSheetId="2">#REF!</definedName>
    <definedName name="망ㄹ머ㅣ" localSheetId="3">#REF!</definedName>
    <definedName name="망ㄹ머ㅣ">#REF!</definedName>
    <definedName name="ㅂ" localSheetId="0">'[3]Shipments to Korea'!#REF!</definedName>
    <definedName name="ㅂ" localSheetId="1">'[3]Shipments to Korea'!#REF!</definedName>
    <definedName name="ㅂ" localSheetId="2">'[3]Shipments to Korea'!#REF!</definedName>
    <definedName name="ㅂ" localSheetId="3">'[3]Shipments to Korea'!#REF!</definedName>
    <definedName name="ㅂ">'[3]Shipments to Korea'!#REF!</definedName>
    <definedName name="ㅂㅂ" localSheetId="0">#REF!</definedName>
    <definedName name="ㅂㅂ" localSheetId="1">#REF!</definedName>
    <definedName name="ㅂㅂ" localSheetId="2">#REF!</definedName>
    <definedName name="ㅂㅂ" localSheetId="3">#REF!</definedName>
    <definedName name="ㅂㅂ">#REF!</definedName>
    <definedName name="변환료" localSheetId="0">#REF!</definedName>
    <definedName name="변환료" localSheetId="1">#REF!</definedName>
    <definedName name="변환료" localSheetId="2">#REF!</definedName>
    <definedName name="변환료" localSheetId="3">#REF!</definedName>
    <definedName name="변환료">#REF!</definedName>
    <definedName name="보세화물" localSheetId="0">#REF!</definedName>
    <definedName name="보세화물" localSheetId="1">#REF!</definedName>
    <definedName name="보세화물" localSheetId="2">#REF!</definedName>
    <definedName name="보세화물" localSheetId="3">#REF!</definedName>
    <definedName name="보세화물">#REF!</definedName>
    <definedName name="일반" localSheetId="0">#REF!</definedName>
    <definedName name="일반" localSheetId="1">#REF!</definedName>
    <definedName name="일반" localSheetId="2">#REF!</definedName>
    <definedName name="일반" localSheetId="3">#REF!</definedName>
    <definedName name="일반">#REF!</definedName>
    <definedName name="ㅈㅇㄴ" localSheetId="0">#REF!</definedName>
    <definedName name="ㅈㅇㄴ" localSheetId="1">#REF!</definedName>
    <definedName name="ㅈㅇㄴ" localSheetId="2">#REF!</definedName>
    <definedName name="ㅈㅇㄴ" localSheetId="3">#REF!</definedName>
    <definedName name="ㅈㅇㄴ">#REF!</definedName>
    <definedName name="저장료" localSheetId="0">#REF!</definedName>
    <definedName name="저장료" localSheetId="1">#REF!</definedName>
    <definedName name="저장료" localSheetId="2">#REF!</definedName>
    <definedName name="저장료" localSheetId="3">#REF!</definedName>
    <definedName name="저장료">#REF!</definedName>
    <definedName name="청구내역" localSheetId="0">#REF!</definedName>
    <definedName name="청구내역" localSheetId="1">#REF!</definedName>
    <definedName name="청구내역" localSheetId="2">#REF!</definedName>
    <definedName name="청구내역" localSheetId="3">#REF!</definedName>
    <definedName name="청구내역">#REF!</definedName>
    <definedName name="통신료" localSheetId="0">#REF!</definedName>
    <definedName name="통신료" localSheetId="1">#REF!</definedName>
    <definedName name="통신료" localSheetId="2">#REF!</definedName>
    <definedName name="통신료" localSheetId="3">#REF!</definedName>
    <definedName name="통신료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6" l="1"/>
  <c r="X7" i="43"/>
  <c r="X8" i="43"/>
  <c r="X9" i="43"/>
  <c r="X10" i="43"/>
  <c r="X11" i="43"/>
  <c r="X12" i="43"/>
  <c r="X13" i="43"/>
  <c r="X14" i="43"/>
  <c r="X15" i="43"/>
  <c r="X16" i="43"/>
  <c r="X17" i="43"/>
  <c r="X18" i="43"/>
  <c r="X19" i="43"/>
  <c r="X20" i="43"/>
  <c r="X21" i="43"/>
  <c r="X22" i="43"/>
  <c r="X23" i="43"/>
  <c r="X24" i="43"/>
  <c r="X25" i="43"/>
  <c r="X26" i="43"/>
  <c r="X27" i="43"/>
  <c r="X28" i="43"/>
  <c r="X29" i="43"/>
  <c r="X30" i="43"/>
  <c r="X31" i="43"/>
  <c r="X32" i="43"/>
  <c r="X33" i="43"/>
  <c r="X34" i="43"/>
  <c r="X35" i="43"/>
  <c r="X36" i="43"/>
  <c r="X37" i="43"/>
  <c r="X38" i="43"/>
  <c r="X39" i="43"/>
  <c r="X40" i="43"/>
  <c r="X41" i="43"/>
  <c r="X42" i="43"/>
  <c r="X43" i="43"/>
  <c r="X44" i="43"/>
  <c r="X45" i="43"/>
  <c r="X46" i="43"/>
  <c r="X47" i="43"/>
  <c r="X48" i="43"/>
  <c r="X49" i="43"/>
  <c r="X50" i="43"/>
  <c r="X51" i="43"/>
  <c r="X52" i="43"/>
  <c r="X53" i="43"/>
  <c r="X54" i="43"/>
  <c r="X55" i="43"/>
  <c r="X56" i="43"/>
  <c r="X57" i="43"/>
  <c r="X58" i="43"/>
  <c r="X59" i="43"/>
  <c r="X60" i="43"/>
  <c r="X61" i="43"/>
  <c r="X62" i="43"/>
  <c r="X63" i="43"/>
  <c r="X64" i="43"/>
  <c r="X65" i="43"/>
  <c r="U7" i="43"/>
  <c r="U8" i="43"/>
  <c r="U9" i="43"/>
  <c r="U10" i="43"/>
  <c r="U11" i="43"/>
  <c r="U12" i="43"/>
  <c r="U13" i="43"/>
  <c r="U14" i="43"/>
  <c r="U15" i="43"/>
  <c r="U16" i="43"/>
  <c r="U17" i="43"/>
  <c r="U18" i="43"/>
  <c r="U19" i="43"/>
  <c r="U20" i="43"/>
  <c r="U21" i="43"/>
  <c r="U22" i="43"/>
  <c r="U23" i="43"/>
  <c r="U24" i="43"/>
  <c r="U25" i="43"/>
  <c r="U26" i="43"/>
  <c r="U27" i="43"/>
  <c r="U28" i="43"/>
  <c r="U29" i="43"/>
  <c r="U30" i="43"/>
  <c r="U31" i="43"/>
  <c r="U32" i="43"/>
  <c r="U33" i="43"/>
  <c r="U34" i="43"/>
  <c r="U35" i="43"/>
  <c r="U36" i="43"/>
  <c r="U37" i="43"/>
  <c r="U38" i="43"/>
  <c r="U39" i="43"/>
  <c r="U40" i="43"/>
  <c r="U41" i="43"/>
  <c r="U42" i="43"/>
  <c r="U43" i="43"/>
  <c r="U44" i="43"/>
  <c r="U45" i="43"/>
  <c r="U46" i="43"/>
  <c r="U47" i="43"/>
  <c r="U48" i="43"/>
  <c r="U49" i="43"/>
  <c r="U50" i="43"/>
  <c r="U51" i="43"/>
  <c r="U52" i="43"/>
  <c r="U53" i="43"/>
  <c r="U54" i="43"/>
  <c r="U55" i="43"/>
  <c r="U56" i="43"/>
  <c r="U57" i="43"/>
  <c r="U58" i="43"/>
  <c r="U59" i="43"/>
  <c r="U60" i="43"/>
  <c r="U61" i="43"/>
  <c r="U62" i="43"/>
  <c r="U63" i="43"/>
  <c r="U64" i="43"/>
  <c r="U65" i="43"/>
  <c r="Y63" i="43"/>
  <c r="A53" i="43"/>
  <c r="B53" i="43"/>
  <c r="C53" i="43"/>
  <c r="D53" i="43"/>
  <c r="E53" i="43"/>
  <c r="F53" i="43"/>
  <c r="G53" i="43"/>
  <c r="H53" i="43"/>
  <c r="I53" i="43"/>
  <c r="J53" i="43"/>
  <c r="K53" i="43"/>
  <c r="L53" i="43"/>
  <c r="V53" i="43" s="1"/>
  <c r="M53" i="43"/>
  <c r="N53" i="43"/>
  <c r="O53" i="43"/>
  <c r="P53" i="43"/>
  <c r="Y53" i="43" s="1"/>
  <c r="Q53" i="43"/>
  <c r="R53" i="43"/>
  <c r="S53" i="43"/>
  <c r="T53" i="43"/>
  <c r="A54" i="43"/>
  <c r="B54" i="43"/>
  <c r="C54" i="43"/>
  <c r="D54" i="43"/>
  <c r="E54" i="43"/>
  <c r="F54" i="43"/>
  <c r="G54" i="43"/>
  <c r="H54" i="43"/>
  <c r="I54" i="43"/>
  <c r="J54" i="43"/>
  <c r="K54" i="43"/>
  <c r="L54" i="43"/>
  <c r="V54" i="43" s="1"/>
  <c r="M54" i="43"/>
  <c r="N54" i="43"/>
  <c r="P54" i="43"/>
  <c r="Y54" i="43" s="1"/>
  <c r="Q54" i="43"/>
  <c r="R54" i="43"/>
  <c r="S54" i="43"/>
  <c r="T54" i="43"/>
  <c r="A55" i="43"/>
  <c r="B55" i="43"/>
  <c r="C55" i="43"/>
  <c r="D55" i="43"/>
  <c r="E55" i="43"/>
  <c r="F55" i="43"/>
  <c r="G55" i="43"/>
  <c r="H55" i="43"/>
  <c r="I55" i="43"/>
  <c r="J55" i="43"/>
  <c r="K55" i="43"/>
  <c r="L55" i="43"/>
  <c r="V55" i="43" s="1"/>
  <c r="M55" i="43"/>
  <c r="N55" i="43"/>
  <c r="P55" i="43"/>
  <c r="Y55" i="43" s="1"/>
  <c r="Q55" i="43"/>
  <c r="R55" i="43"/>
  <c r="S55" i="43"/>
  <c r="T55" i="43"/>
  <c r="A56" i="43"/>
  <c r="B56" i="43"/>
  <c r="C56" i="43"/>
  <c r="D56" i="43"/>
  <c r="E56" i="43"/>
  <c r="F56" i="43"/>
  <c r="G56" i="43"/>
  <c r="H56" i="43"/>
  <c r="I56" i="43"/>
  <c r="J56" i="43"/>
  <c r="K56" i="43"/>
  <c r="L56" i="43"/>
  <c r="V56" i="43" s="1"/>
  <c r="M56" i="43"/>
  <c r="N56" i="43"/>
  <c r="P56" i="43"/>
  <c r="Y56" i="43" s="1"/>
  <c r="Q56" i="43"/>
  <c r="R56" i="43"/>
  <c r="S56" i="43"/>
  <c r="T56" i="43"/>
  <c r="A57" i="43"/>
  <c r="B57" i="43"/>
  <c r="C57" i="43"/>
  <c r="D57" i="43"/>
  <c r="E57" i="43"/>
  <c r="F57" i="43"/>
  <c r="G57" i="43"/>
  <c r="H57" i="43"/>
  <c r="I57" i="43"/>
  <c r="J57" i="43"/>
  <c r="K57" i="43"/>
  <c r="L57" i="43"/>
  <c r="V57" i="43" s="1"/>
  <c r="M57" i="43"/>
  <c r="N57" i="43"/>
  <c r="O57" i="43"/>
  <c r="P57" i="43"/>
  <c r="Y57" i="43" s="1"/>
  <c r="Q57" i="43"/>
  <c r="R57" i="43"/>
  <c r="S57" i="43"/>
  <c r="T57" i="43"/>
  <c r="A58" i="43"/>
  <c r="B58" i="43"/>
  <c r="C58" i="43"/>
  <c r="D58" i="43"/>
  <c r="E58" i="43"/>
  <c r="F58" i="43"/>
  <c r="G58" i="43"/>
  <c r="H58" i="43"/>
  <c r="I58" i="43"/>
  <c r="J58" i="43"/>
  <c r="K58" i="43"/>
  <c r="L58" i="43"/>
  <c r="V58" i="43" s="1"/>
  <c r="M58" i="43"/>
  <c r="N58" i="43"/>
  <c r="P58" i="43"/>
  <c r="Y58" i="43" s="1"/>
  <c r="Q58" i="43"/>
  <c r="R58" i="43"/>
  <c r="S58" i="43"/>
  <c r="T58" i="43"/>
  <c r="A59" i="43"/>
  <c r="B59" i="43"/>
  <c r="C59" i="43"/>
  <c r="D59" i="43"/>
  <c r="E59" i="43"/>
  <c r="F59" i="43"/>
  <c r="G59" i="43"/>
  <c r="H59" i="43"/>
  <c r="I59" i="43"/>
  <c r="J59" i="43"/>
  <c r="K59" i="43"/>
  <c r="L59" i="43"/>
  <c r="V59" i="43" s="1"/>
  <c r="M59" i="43"/>
  <c r="O59" i="43" s="1"/>
  <c r="N59" i="43"/>
  <c r="P59" i="43"/>
  <c r="Y59" i="43" s="1"/>
  <c r="Q59" i="43"/>
  <c r="R59" i="43"/>
  <c r="S59" i="43"/>
  <c r="T59" i="43"/>
  <c r="A60" i="43"/>
  <c r="B60" i="43"/>
  <c r="C60" i="43"/>
  <c r="D60" i="43"/>
  <c r="E60" i="43"/>
  <c r="F60" i="43"/>
  <c r="G60" i="43"/>
  <c r="H60" i="43"/>
  <c r="I60" i="43"/>
  <c r="J60" i="43"/>
  <c r="K60" i="43"/>
  <c r="L60" i="43"/>
  <c r="V60" i="43" s="1"/>
  <c r="M60" i="43"/>
  <c r="N60" i="43"/>
  <c r="P60" i="43"/>
  <c r="Y60" i="43" s="1"/>
  <c r="Q60" i="43"/>
  <c r="R60" i="43"/>
  <c r="S60" i="43"/>
  <c r="T60" i="43"/>
  <c r="A61" i="43"/>
  <c r="B61" i="43"/>
  <c r="C61" i="43"/>
  <c r="D61" i="43"/>
  <c r="E61" i="43"/>
  <c r="F61" i="43"/>
  <c r="G61" i="43"/>
  <c r="H61" i="43"/>
  <c r="I61" i="43"/>
  <c r="J61" i="43"/>
  <c r="K61" i="43"/>
  <c r="L61" i="43"/>
  <c r="V61" i="43" s="1"/>
  <c r="M61" i="43"/>
  <c r="N61" i="43"/>
  <c r="O61" i="43" s="1"/>
  <c r="P61" i="43"/>
  <c r="Y61" i="43" s="1"/>
  <c r="Q61" i="43"/>
  <c r="R61" i="43"/>
  <c r="S61" i="43"/>
  <c r="T61" i="43"/>
  <c r="A62" i="43"/>
  <c r="B62" i="43"/>
  <c r="C62" i="43"/>
  <c r="D62" i="43"/>
  <c r="E62" i="43"/>
  <c r="F62" i="43"/>
  <c r="G62" i="43"/>
  <c r="H62" i="43"/>
  <c r="I62" i="43"/>
  <c r="J62" i="43"/>
  <c r="K62" i="43"/>
  <c r="L62" i="43"/>
  <c r="V62" i="43" s="1"/>
  <c r="M62" i="43"/>
  <c r="N62" i="43"/>
  <c r="P62" i="43"/>
  <c r="Y62" i="43" s="1"/>
  <c r="Q62" i="43"/>
  <c r="R62" i="43"/>
  <c r="S62" i="43"/>
  <c r="T62" i="43"/>
  <c r="A63" i="43"/>
  <c r="B63" i="43"/>
  <c r="C63" i="43"/>
  <c r="D63" i="43"/>
  <c r="E63" i="43"/>
  <c r="F63" i="43"/>
  <c r="G63" i="43"/>
  <c r="H63" i="43"/>
  <c r="I63" i="43"/>
  <c r="J63" i="43"/>
  <c r="K63" i="43"/>
  <c r="L63" i="43"/>
  <c r="V63" i="43" s="1"/>
  <c r="M63" i="43"/>
  <c r="N63" i="43"/>
  <c r="P63" i="43"/>
  <c r="Q63" i="43"/>
  <c r="R63" i="43"/>
  <c r="S63" i="43"/>
  <c r="T63" i="43"/>
  <c r="A64" i="43"/>
  <c r="B64" i="43"/>
  <c r="C64" i="43"/>
  <c r="D64" i="43"/>
  <c r="E64" i="43"/>
  <c r="F64" i="43"/>
  <c r="G64" i="43"/>
  <c r="H64" i="43"/>
  <c r="I64" i="43"/>
  <c r="J64" i="43"/>
  <c r="K64" i="43"/>
  <c r="L64" i="43"/>
  <c r="V64" i="43" s="1"/>
  <c r="M64" i="43"/>
  <c r="O64" i="43" s="1"/>
  <c r="N64" i="43"/>
  <c r="P64" i="43"/>
  <c r="Y64" i="43" s="1"/>
  <c r="Q64" i="43"/>
  <c r="R64" i="43"/>
  <c r="S64" i="43"/>
  <c r="T64" i="43"/>
  <c r="A65" i="43"/>
  <c r="B65" i="43"/>
  <c r="C65" i="43"/>
  <c r="D65" i="43"/>
  <c r="E65" i="43"/>
  <c r="F65" i="43"/>
  <c r="G65" i="43"/>
  <c r="H65" i="43"/>
  <c r="I65" i="43"/>
  <c r="J65" i="43"/>
  <c r="K65" i="43"/>
  <c r="L65" i="43"/>
  <c r="V65" i="43" s="1"/>
  <c r="M65" i="43"/>
  <c r="O65" i="43" s="1"/>
  <c r="N65" i="43"/>
  <c r="P65" i="43"/>
  <c r="Y65" i="43" s="1"/>
  <c r="Q65" i="43"/>
  <c r="R65" i="43"/>
  <c r="S65" i="43"/>
  <c r="T65" i="43"/>
  <c r="C17" i="26"/>
  <c r="Y6" i="40"/>
  <c r="Y7" i="40"/>
  <c r="Y8" i="40"/>
  <c r="Y9" i="40"/>
  <c r="Y10" i="40"/>
  <c r="Y11" i="40"/>
  <c r="Y12" i="40"/>
  <c r="Y13" i="40"/>
  <c r="Y14" i="40"/>
  <c r="Y15" i="40"/>
  <c r="Y16" i="40"/>
  <c r="Y17" i="40"/>
  <c r="Y18" i="40"/>
  <c r="Y19" i="40"/>
  <c r="Y20" i="40"/>
  <c r="Y21" i="40"/>
  <c r="Y22" i="40"/>
  <c r="Y23" i="40"/>
  <c r="Y24" i="40"/>
  <c r="Y25" i="40"/>
  <c r="Y26" i="40"/>
  <c r="Y27" i="40"/>
  <c r="Y28" i="40"/>
  <c r="Y29" i="40"/>
  <c r="Y30" i="40"/>
  <c r="Y31" i="40"/>
  <c r="Y32" i="40"/>
  <c r="Y33" i="40"/>
  <c r="Y34" i="40"/>
  <c r="Y35" i="40"/>
  <c r="Y36" i="40"/>
  <c r="Y37" i="40"/>
  <c r="Y38" i="40"/>
  <c r="Y39" i="40"/>
  <c r="Y40" i="40"/>
  <c r="Y41" i="40"/>
  <c r="Y42" i="40"/>
  <c r="Y43" i="40"/>
  <c r="Y44" i="40"/>
  <c r="Y45" i="40"/>
  <c r="Y46" i="40"/>
  <c r="Y47" i="40"/>
  <c r="Y48" i="40"/>
  <c r="Y49" i="40"/>
  <c r="Y50" i="40"/>
  <c r="Y51" i="40"/>
  <c r="Y52" i="40"/>
  <c r="Y53" i="40"/>
  <c r="Y54" i="40"/>
  <c r="Y55" i="40"/>
  <c r="Y56" i="40"/>
  <c r="Y57" i="40"/>
  <c r="Y58" i="40"/>
  <c r="Y59" i="40"/>
  <c r="Y60" i="40"/>
  <c r="Y61" i="40"/>
  <c r="Y62" i="40"/>
  <c r="Y63" i="40"/>
  <c r="Y64" i="40"/>
  <c r="Y65" i="40"/>
  <c r="Y66" i="40"/>
  <c r="Y67" i="40"/>
  <c r="Y68" i="40"/>
  <c r="Y69" i="40"/>
  <c r="Y70" i="40"/>
  <c r="Y71" i="40"/>
  <c r="Y72" i="40"/>
  <c r="Y73" i="40"/>
  <c r="Y74" i="40"/>
  <c r="Y75" i="40"/>
  <c r="Y76" i="40"/>
  <c r="Y77" i="40"/>
  <c r="Y78" i="40"/>
  <c r="Y79" i="40"/>
  <c r="Y80" i="40"/>
  <c r="Y81" i="40"/>
  <c r="Y82" i="40"/>
  <c r="Y83" i="40"/>
  <c r="Y84" i="40"/>
  <c r="Y85" i="40"/>
  <c r="Y86" i="40"/>
  <c r="Y87" i="40"/>
  <c r="Y88" i="40"/>
  <c r="Y89" i="40"/>
  <c r="Y90" i="40"/>
  <c r="Y91" i="40"/>
  <c r="Y92" i="40"/>
  <c r="Y93" i="40"/>
  <c r="Y94" i="40"/>
  <c r="Y95" i="40"/>
  <c r="Y96" i="40"/>
  <c r="Y97" i="40"/>
  <c r="Y98" i="40"/>
  <c r="Y99" i="40"/>
  <c r="Y100" i="40"/>
  <c r="Y101" i="40"/>
  <c r="Y102" i="40"/>
  <c r="Y103" i="40"/>
  <c r="Y104" i="40"/>
  <c r="Y105" i="40"/>
  <c r="Y106" i="40"/>
  <c r="Y107" i="40"/>
  <c r="Y108" i="40"/>
  <c r="Y109" i="40"/>
  <c r="Y110" i="40"/>
  <c r="Y111" i="40"/>
  <c r="Y112" i="40"/>
  <c r="Y113" i="40"/>
  <c r="Y114" i="40"/>
  <c r="Y115" i="40"/>
  <c r="Y116" i="40"/>
  <c r="Y117" i="40"/>
  <c r="Y118" i="40"/>
  <c r="Y119" i="40"/>
  <c r="Y120" i="40"/>
  <c r="Y121" i="40"/>
  <c r="Y122" i="40"/>
  <c r="Y123" i="40"/>
  <c r="Y124" i="40"/>
  <c r="Y125" i="40"/>
  <c r="Y126" i="40"/>
  <c r="Y127" i="40"/>
  <c r="Y128" i="40"/>
  <c r="Y129" i="40"/>
  <c r="Y130" i="40"/>
  <c r="Y131" i="40"/>
  <c r="Y132" i="40"/>
  <c r="Y133" i="40"/>
  <c r="Y134" i="40"/>
  <c r="Y135" i="40"/>
  <c r="Y136" i="40"/>
  <c r="Y137" i="40"/>
  <c r="Y138" i="40"/>
  <c r="Y139" i="40"/>
  <c r="Y140" i="40"/>
  <c r="Y141" i="40"/>
  <c r="Y142" i="40"/>
  <c r="Y143" i="40"/>
  <c r="Y144" i="40"/>
  <c r="Y145" i="40"/>
  <c r="Y146" i="40"/>
  <c r="Y147" i="40"/>
  <c r="Y148" i="40"/>
  <c r="Y149" i="40"/>
  <c r="Y150" i="40"/>
  <c r="Y151" i="40"/>
  <c r="Y152" i="40"/>
  <c r="Y153" i="40"/>
  <c r="Y154" i="40"/>
  <c r="Y155" i="40"/>
  <c r="Y156" i="40"/>
  <c r="Y157" i="40"/>
  <c r="Y158" i="40"/>
  <c r="Y159" i="40"/>
  <c r="Y160" i="40"/>
  <c r="Y161" i="40"/>
  <c r="Y162" i="40"/>
  <c r="Y163" i="40"/>
  <c r="Y164" i="40"/>
  <c r="Y165" i="40"/>
  <c r="Y166" i="40"/>
  <c r="Y167" i="40"/>
  <c r="Y168" i="40"/>
  <c r="Y169" i="40"/>
  <c r="Y170" i="40"/>
  <c r="Y171" i="40"/>
  <c r="Y172" i="40"/>
  <c r="Y173" i="40"/>
  <c r="Y174" i="40"/>
  <c r="Y175" i="40"/>
  <c r="Y176" i="40"/>
  <c r="Y177" i="40"/>
  <c r="Y178" i="40"/>
  <c r="Y179" i="40"/>
  <c r="Y180" i="40"/>
  <c r="Y181" i="40"/>
  <c r="Y182" i="40"/>
  <c r="Y183" i="40"/>
  <c r="Y184" i="40"/>
  <c r="Y185" i="40"/>
  <c r="Y186" i="40"/>
  <c r="Y187" i="40"/>
  <c r="Y188" i="40"/>
  <c r="Y189" i="40"/>
  <c r="Y190" i="40"/>
  <c r="Y191" i="40"/>
  <c r="Y192" i="40"/>
  <c r="Y193" i="40"/>
  <c r="Y194" i="40"/>
  <c r="Y195" i="40"/>
  <c r="Y196" i="40"/>
  <c r="Y197" i="40"/>
  <c r="Y198" i="40"/>
  <c r="Y199" i="40"/>
  <c r="Y200" i="40"/>
  <c r="Y201" i="40"/>
  <c r="Y202" i="40"/>
  <c r="Y203" i="40"/>
  <c r="Y204" i="40"/>
  <c r="Y205" i="40"/>
  <c r="Y206" i="40"/>
  <c r="Y207" i="40"/>
  <c r="Y208" i="40"/>
  <c r="Y209" i="40"/>
  <c r="Y210" i="40"/>
  <c r="Y211" i="40"/>
  <c r="Y212" i="40"/>
  <c r="Y213" i="40"/>
  <c r="Y214" i="40"/>
  <c r="Y215" i="40"/>
  <c r="Y216" i="40"/>
  <c r="Y217" i="40"/>
  <c r="Y218" i="40"/>
  <c r="Y219" i="40"/>
  <c r="Y220" i="40"/>
  <c r="Y221" i="40"/>
  <c r="Y222" i="40"/>
  <c r="Y223" i="40"/>
  <c r="Y224" i="40"/>
  <c r="Y225" i="40"/>
  <c r="Y226" i="40"/>
  <c r="Y227" i="40"/>
  <c r="Y228" i="40"/>
  <c r="Y229" i="40"/>
  <c r="Y230" i="40"/>
  <c r="Y231" i="40"/>
  <c r="Y232" i="40"/>
  <c r="Y233" i="40"/>
  <c r="Y234" i="40"/>
  <c r="Y235" i="40"/>
  <c r="Y236" i="40"/>
  <c r="Y237" i="40"/>
  <c r="Y238" i="40"/>
  <c r="Y239" i="40"/>
  <c r="Y240" i="40"/>
  <c r="Y241" i="40"/>
  <c r="Y242" i="40"/>
  <c r="Y243" i="40"/>
  <c r="Y244" i="40"/>
  <c r="Y245" i="40"/>
  <c r="Y246" i="40"/>
  <c r="Y247" i="40"/>
  <c r="Y248" i="40"/>
  <c r="Y249" i="40"/>
  <c r="Y250" i="40"/>
  <c r="Y251" i="40"/>
  <c r="Y252" i="40"/>
  <c r="Y253" i="40"/>
  <c r="Y254" i="40"/>
  <c r="Y255" i="40"/>
  <c r="Y256" i="40"/>
  <c r="Y257" i="40"/>
  <c r="Y258" i="40"/>
  <c r="Y259" i="40"/>
  <c r="Y260" i="40"/>
  <c r="Y261" i="40"/>
  <c r="Y262" i="40"/>
  <c r="Y263" i="40"/>
  <c r="Y264" i="40"/>
  <c r="Y265" i="40"/>
  <c r="Y266" i="40"/>
  <c r="Y267" i="40"/>
  <c r="Y268" i="40"/>
  <c r="Y269" i="40"/>
  <c r="Y270" i="40"/>
  <c r="Y271" i="40"/>
  <c r="Y272" i="40"/>
  <c r="Y273" i="40"/>
  <c r="Y274" i="40"/>
  <c r="Y275" i="40"/>
  <c r="Y276" i="40"/>
  <c r="Y277" i="40"/>
  <c r="Y278" i="40"/>
  <c r="Y279" i="40"/>
  <c r="Y280" i="40"/>
  <c r="Y281" i="40"/>
  <c r="Y282" i="40"/>
  <c r="Y283" i="40"/>
  <c r="Y284" i="40"/>
  <c r="Y285" i="40"/>
  <c r="Y286" i="40"/>
  <c r="Y287" i="40"/>
  <c r="Y288" i="40"/>
  <c r="Y289" i="40"/>
  <c r="Y290" i="40"/>
  <c r="Y291" i="40"/>
  <c r="Y292" i="40"/>
  <c r="Y293" i="40"/>
  <c r="Y294" i="40"/>
  <c r="Y295" i="40"/>
  <c r="Y296" i="40"/>
  <c r="Y297" i="40"/>
  <c r="Y298" i="40"/>
  <c r="Y299" i="40"/>
  <c r="Y300" i="40"/>
  <c r="Y301" i="40"/>
  <c r="Y302" i="40"/>
  <c r="Y303" i="40"/>
  <c r="Y304" i="40"/>
  <c r="Y305" i="40"/>
  <c r="Y306" i="40"/>
  <c r="Y307" i="40"/>
  <c r="Y308" i="40"/>
  <c r="Y309" i="40"/>
  <c r="Y310" i="40"/>
  <c r="Y311" i="40"/>
  <c r="Y312" i="40"/>
  <c r="Y313" i="40"/>
  <c r="Y314" i="40"/>
  <c r="Y315" i="40"/>
  <c r="Y316" i="40"/>
  <c r="Y317" i="40"/>
  <c r="Y318" i="40"/>
  <c r="Y319" i="40"/>
  <c r="Y320" i="40"/>
  <c r="Y321" i="40"/>
  <c r="Y322" i="40"/>
  <c r="Y323" i="40"/>
  <c r="Y324" i="40"/>
  <c r="Y325" i="40"/>
  <c r="Y326" i="40"/>
  <c r="Y327" i="40"/>
  <c r="Y328" i="40"/>
  <c r="Y329" i="40"/>
  <c r="Y330" i="40"/>
  <c r="Y331" i="40"/>
  <c r="Y332" i="40"/>
  <c r="Y333" i="40"/>
  <c r="Y334" i="40"/>
  <c r="Y335" i="40"/>
  <c r="Y336" i="40"/>
  <c r="Y337" i="40"/>
  <c r="Y338" i="40"/>
  <c r="Y339" i="40"/>
  <c r="Y340" i="40"/>
  <c r="Y341" i="40"/>
  <c r="Y342" i="40"/>
  <c r="Y343" i="40"/>
  <c r="Y344" i="40"/>
  <c r="Y345" i="40"/>
  <c r="Y346" i="40"/>
  <c r="Y347" i="40"/>
  <c r="Y348" i="40"/>
  <c r="Y349" i="40"/>
  <c r="Y350" i="40"/>
  <c r="Y351" i="40"/>
  <c r="Y352" i="40"/>
  <c r="Y353" i="40"/>
  <c r="Y354" i="40"/>
  <c r="Y355" i="40"/>
  <c r="Y356" i="40"/>
  <c r="Y357" i="40"/>
  <c r="Y358" i="40"/>
  <c r="Y359" i="40"/>
  <c r="Y360" i="40"/>
  <c r="Y361" i="40"/>
  <c r="Y362" i="40"/>
  <c r="Y363" i="40"/>
  <c r="Y364" i="40"/>
  <c r="Y365" i="40"/>
  <c r="Y366" i="40"/>
  <c r="Y367" i="40"/>
  <c r="Y368" i="40"/>
  <c r="Y369" i="40"/>
  <c r="Y370" i="40"/>
  <c r="Y371" i="40"/>
  <c r="Y372" i="40"/>
  <c r="Y373" i="40"/>
  <c r="Y374" i="40"/>
  <c r="Y375" i="40"/>
  <c r="Y376" i="40"/>
  <c r="Y377" i="40"/>
  <c r="Y378" i="40"/>
  <c r="Y379" i="40"/>
  <c r="Y380" i="40"/>
  <c r="Y381" i="40"/>
  <c r="Y382" i="40"/>
  <c r="Y383" i="40"/>
  <c r="Y384" i="40"/>
  <c r="Y385" i="40"/>
  <c r="Y386" i="40"/>
  <c r="Y387" i="40"/>
  <c r="Y388" i="40"/>
  <c r="Y389" i="40"/>
  <c r="Y390" i="40"/>
  <c r="Y391" i="40"/>
  <c r="Y392" i="40"/>
  <c r="Y393" i="40"/>
  <c r="Y394" i="40"/>
  <c r="Y395" i="40"/>
  <c r="Y396" i="40"/>
  <c r="Y397" i="40"/>
  <c r="Y398" i="40"/>
  <c r="Y399" i="40"/>
  <c r="Y400" i="40"/>
  <c r="Y401" i="40"/>
  <c r="Y402" i="40"/>
  <c r="Y403" i="40"/>
  <c r="Y404" i="40"/>
  <c r="Y405" i="40"/>
  <c r="Y406" i="40"/>
  <c r="Y407" i="40"/>
  <c r="Y408" i="40"/>
  <c r="Y409" i="40"/>
  <c r="Y410" i="40"/>
  <c r="Y411" i="40"/>
  <c r="Y412" i="40"/>
  <c r="Y413" i="40"/>
  <c r="Y414" i="40"/>
  <c r="Y415" i="40"/>
  <c r="Y416" i="40"/>
  <c r="Y417" i="40"/>
  <c r="Y418" i="40"/>
  <c r="Y419" i="40"/>
  <c r="Y420" i="40"/>
  <c r="Y421" i="40"/>
  <c r="Y422" i="40"/>
  <c r="Y423" i="40"/>
  <c r="Y424" i="40"/>
  <c r="Y425" i="40"/>
  <c r="Y426" i="40"/>
  <c r="Y427" i="40"/>
  <c r="Y428" i="40"/>
  <c r="Y429" i="40"/>
  <c r="Y430" i="40"/>
  <c r="Y431" i="40"/>
  <c r="Y432" i="40"/>
  <c r="Y433" i="40"/>
  <c r="Y434" i="40"/>
  <c r="Y435" i="40"/>
  <c r="Y436" i="40"/>
  <c r="Y437" i="40"/>
  <c r="Y438" i="40"/>
  <c r="Y439" i="40"/>
  <c r="Y440" i="40"/>
  <c r="Y441" i="40"/>
  <c r="Y442" i="40"/>
  <c r="Y443" i="40"/>
  <c r="Y444" i="40"/>
  <c r="Y445" i="40"/>
  <c r="Y446" i="40"/>
  <c r="Y447" i="40"/>
  <c r="Y448" i="40"/>
  <c r="Y449" i="40"/>
  <c r="Y450" i="40"/>
  <c r="Y451" i="40"/>
  <c r="Y452" i="40"/>
  <c r="Y453" i="40"/>
  <c r="Y454" i="40"/>
  <c r="Y455" i="40"/>
  <c r="Y456" i="40"/>
  <c r="Y457" i="40"/>
  <c r="Y458" i="40"/>
  <c r="Y459" i="40"/>
  <c r="Y460" i="40"/>
  <c r="Y461" i="40"/>
  <c r="Y462" i="40"/>
  <c r="Y463" i="40"/>
  <c r="Y464" i="40"/>
  <c r="Y465" i="40"/>
  <c r="Y466" i="40"/>
  <c r="Y467" i="40"/>
  <c r="Y468" i="40"/>
  <c r="Y469" i="40"/>
  <c r="Y470" i="40"/>
  <c r="Y471" i="40"/>
  <c r="Y472" i="40"/>
  <c r="Y473" i="40"/>
  <c r="Y474" i="40"/>
  <c r="Y475" i="40"/>
  <c r="Y476" i="40"/>
  <c r="Y477" i="40"/>
  <c r="Y478" i="40"/>
  <c r="Y479" i="40"/>
  <c r="Y480" i="40"/>
  <c r="Y481" i="40"/>
  <c r="Y482" i="40"/>
  <c r="Y483" i="40"/>
  <c r="Y484" i="40"/>
  <c r="Y485" i="40"/>
  <c r="Y486" i="40"/>
  <c r="Y487" i="40"/>
  <c r="Y488" i="40"/>
  <c r="Y489" i="40"/>
  <c r="Y490" i="40"/>
  <c r="Y491" i="40"/>
  <c r="Y492" i="40"/>
  <c r="Y493" i="40"/>
  <c r="Y494" i="40"/>
  <c r="Y495" i="40"/>
  <c r="Y496" i="40"/>
  <c r="Y497" i="40"/>
  <c r="Y498" i="40"/>
  <c r="Y499" i="40"/>
  <c r="Y500" i="40"/>
  <c r="Y501" i="40"/>
  <c r="Y502" i="40"/>
  <c r="Y503" i="40"/>
  <c r="Y504" i="40"/>
  <c r="Y505" i="40"/>
  <c r="Y506" i="40"/>
  <c r="Y507" i="40"/>
  <c r="Y508" i="40"/>
  <c r="Y509" i="40"/>
  <c r="Y510" i="40"/>
  <c r="Y511" i="40"/>
  <c r="Y512" i="40"/>
  <c r="Y513" i="40"/>
  <c r="Y514" i="40"/>
  <c r="Y515" i="40"/>
  <c r="Y516" i="40"/>
  <c r="Y517" i="40"/>
  <c r="Y518" i="40"/>
  <c r="Y519" i="40"/>
  <c r="Y520" i="40"/>
  <c r="Y521" i="40"/>
  <c r="Y522" i="40"/>
  <c r="Y523" i="40"/>
  <c r="Y524" i="40"/>
  <c r="Y525" i="40"/>
  <c r="Y526" i="40"/>
  <c r="Y527" i="40"/>
  <c r="Y528" i="40"/>
  <c r="Y529" i="40"/>
  <c r="Y530" i="40"/>
  <c r="Y531" i="40"/>
  <c r="Y532" i="40"/>
  <c r="Y533" i="40"/>
  <c r="Y534" i="40"/>
  <c r="Y535" i="40"/>
  <c r="Y536" i="40"/>
  <c r="Y537" i="40"/>
  <c r="Y538" i="40"/>
  <c r="Y539" i="40"/>
  <c r="Y540" i="40"/>
  <c r="Y541" i="40"/>
  <c r="Y542" i="40"/>
  <c r="Y543" i="40"/>
  <c r="Y544" i="40"/>
  <c r="Y545" i="40"/>
  <c r="Y546" i="40"/>
  <c r="Y547" i="40"/>
  <c r="Y548" i="40"/>
  <c r="Y549" i="40"/>
  <c r="Y550" i="40"/>
  <c r="Y551" i="40"/>
  <c r="Y552" i="40"/>
  <c r="Y553" i="40"/>
  <c r="Y554" i="40"/>
  <c r="Y555" i="40"/>
  <c r="Y556" i="40"/>
  <c r="Y557" i="40"/>
  <c r="Y558" i="40"/>
  <c r="Y559" i="40"/>
  <c r="Y560" i="40"/>
  <c r="Y561" i="40"/>
  <c r="Y562" i="40"/>
  <c r="Y563" i="40"/>
  <c r="Y564" i="40"/>
  <c r="Y565" i="40"/>
  <c r="Y566" i="40"/>
  <c r="Y567" i="40"/>
  <c r="Y568" i="40"/>
  <c r="Y569" i="40"/>
  <c r="Y570" i="40"/>
  <c r="Y571" i="40"/>
  <c r="Y572" i="40"/>
  <c r="Y573" i="40"/>
  <c r="Y574" i="40"/>
  <c r="Y575" i="40"/>
  <c r="Y576" i="40"/>
  <c r="Y577" i="40"/>
  <c r="Y578" i="40"/>
  <c r="Y579" i="40"/>
  <c r="Y580" i="40"/>
  <c r="Y581" i="40"/>
  <c r="Y582" i="40"/>
  <c r="Y583" i="40"/>
  <c r="Y584" i="40"/>
  <c r="Y585" i="40"/>
  <c r="Y586" i="40"/>
  <c r="Y587" i="40"/>
  <c r="Y588" i="40"/>
  <c r="Y589" i="40"/>
  <c r="Y590" i="40"/>
  <c r="Y591" i="40"/>
  <c r="Y592" i="40"/>
  <c r="Y593" i="40"/>
  <c r="Y594" i="40"/>
  <c r="Y595" i="40"/>
  <c r="Y596" i="40"/>
  <c r="Y597" i="40"/>
  <c r="Y598" i="40"/>
  <c r="Y599" i="40"/>
  <c r="Y600" i="40"/>
  <c r="Y601" i="40"/>
  <c r="Y602" i="40"/>
  <c r="Y603" i="40"/>
  <c r="Y604" i="40"/>
  <c r="Y605" i="40"/>
  <c r="Y606" i="40"/>
  <c r="Y607" i="40"/>
  <c r="Y608" i="40"/>
  <c r="Y609" i="40"/>
  <c r="Y610" i="40"/>
  <c r="Y611" i="40"/>
  <c r="Y612" i="40"/>
  <c r="Y613" i="40"/>
  <c r="Y614" i="40"/>
  <c r="Y615" i="40"/>
  <c r="Y616" i="40"/>
  <c r="Y617" i="40"/>
  <c r="Y618" i="40"/>
  <c r="Y619" i="40"/>
  <c r="Y620" i="40"/>
  <c r="Y621" i="40"/>
  <c r="Y622" i="40"/>
  <c r="Y623" i="40"/>
  <c r="Y624" i="40"/>
  <c r="Y625" i="40"/>
  <c r="Y626" i="40"/>
  <c r="Y627" i="40"/>
  <c r="Y628" i="40"/>
  <c r="Y629" i="40"/>
  <c r="Y630" i="40"/>
  <c r="Y631" i="40"/>
  <c r="Y632" i="40"/>
  <c r="Y633" i="40"/>
  <c r="Y634" i="40"/>
  <c r="Y635" i="40"/>
  <c r="Y636" i="40"/>
  <c r="Y637" i="40"/>
  <c r="Y638" i="40"/>
  <c r="Y639" i="40"/>
  <c r="Y640" i="40"/>
  <c r="Y641" i="40"/>
  <c r="Y642" i="40"/>
  <c r="Y643" i="40"/>
  <c r="Y644" i="40"/>
  <c r="Y645" i="40"/>
  <c r="Y646" i="40"/>
  <c r="Y647" i="40"/>
  <c r="Y648" i="40"/>
  <c r="Y649" i="40"/>
  <c r="Y650" i="40"/>
  <c r="Y651" i="40"/>
  <c r="Y652" i="40"/>
  <c r="Y653" i="40"/>
  <c r="Y654" i="40"/>
  <c r="Y655" i="40"/>
  <c r="Y656" i="40"/>
  <c r="Y657" i="40"/>
  <c r="Y658" i="40"/>
  <c r="Y659" i="40"/>
  <c r="Y660" i="40"/>
  <c r="Y661" i="40"/>
  <c r="Y662" i="40"/>
  <c r="Y663" i="40"/>
  <c r="Y664" i="40"/>
  <c r="Y665" i="40"/>
  <c r="Y666" i="40"/>
  <c r="Y667" i="40"/>
  <c r="Y668" i="40"/>
  <c r="Y669" i="40"/>
  <c r="Y670" i="40"/>
  <c r="Y671" i="40"/>
  <c r="Y672" i="40"/>
  <c r="Y673" i="40"/>
  <c r="Y674" i="40"/>
  <c r="Y675" i="40"/>
  <c r="Y676" i="40"/>
  <c r="Y677" i="40"/>
  <c r="Y678" i="40"/>
  <c r="Y679" i="40"/>
  <c r="Y680" i="40"/>
  <c r="Y681" i="40"/>
  <c r="Y682" i="40"/>
  <c r="Y683" i="40"/>
  <c r="Y684" i="40"/>
  <c r="Y685" i="40"/>
  <c r="Y686" i="40"/>
  <c r="Y687" i="40"/>
  <c r="Y688" i="40"/>
  <c r="Y689" i="40"/>
  <c r="Y690" i="40"/>
  <c r="Y691" i="40"/>
  <c r="Y692" i="40"/>
  <c r="Y693" i="40"/>
  <c r="Y694" i="40"/>
  <c r="Y695" i="40"/>
  <c r="Y696" i="40"/>
  <c r="Y697" i="40"/>
  <c r="Y698" i="40"/>
  <c r="Y699" i="40"/>
  <c r="Y700" i="40"/>
  <c r="Y701" i="40"/>
  <c r="Y702" i="40"/>
  <c r="Y703" i="40"/>
  <c r="Y704" i="40"/>
  <c r="Y705" i="40"/>
  <c r="Y706" i="40"/>
  <c r="Y707" i="40"/>
  <c r="Y708" i="40"/>
  <c r="Y709" i="40"/>
  <c r="Y710" i="40"/>
  <c r="Y711" i="40"/>
  <c r="Y712" i="40"/>
  <c r="Y713" i="40"/>
  <c r="Y714" i="40"/>
  <c r="Y715" i="40"/>
  <c r="Y716" i="40"/>
  <c r="Y717" i="40"/>
  <c r="Y718" i="40"/>
  <c r="Y719" i="40"/>
  <c r="Y720" i="40"/>
  <c r="Y721" i="40"/>
  <c r="Y722" i="40"/>
  <c r="Y723" i="40"/>
  <c r="Y724" i="40"/>
  <c r="Y725" i="40"/>
  <c r="Y726" i="40"/>
  <c r="Y727" i="40"/>
  <c r="Y728" i="40"/>
  <c r="Y729" i="40"/>
  <c r="Y730" i="40"/>
  <c r="Y731" i="40"/>
  <c r="Y732" i="40"/>
  <c r="Y733" i="40"/>
  <c r="Y734" i="40"/>
  <c r="Y735" i="40"/>
  <c r="Y736" i="40"/>
  <c r="Y737" i="40"/>
  <c r="Y738" i="40"/>
  <c r="Y739" i="40"/>
  <c r="Y740" i="40"/>
  <c r="Y741" i="40"/>
  <c r="Y742" i="40"/>
  <c r="Y743" i="40"/>
  <c r="Y744" i="40"/>
  <c r="Y745" i="40"/>
  <c r="Y746" i="40"/>
  <c r="Y747" i="40"/>
  <c r="Y748" i="40"/>
  <c r="Y749" i="40"/>
  <c r="Y750" i="40"/>
  <c r="Y751" i="40"/>
  <c r="Y752" i="40"/>
  <c r="Y753" i="40"/>
  <c r="Y754" i="40"/>
  <c r="Y755" i="40"/>
  <c r="Y756" i="40"/>
  <c r="Y757" i="40"/>
  <c r="Y758" i="40"/>
  <c r="Y759" i="40"/>
  <c r="Y760" i="40"/>
  <c r="Y761" i="40"/>
  <c r="Y762" i="40"/>
  <c r="Y763" i="40"/>
  <c r="Y764" i="40"/>
  <c r="Y765" i="40"/>
  <c r="Y766" i="40"/>
  <c r="Y767" i="40"/>
  <c r="Y768" i="40"/>
  <c r="Y769" i="40"/>
  <c r="Y770" i="40"/>
  <c r="Y771" i="40"/>
  <c r="Y772" i="40"/>
  <c r="Y773" i="40"/>
  <c r="Y774" i="40"/>
  <c r="Y775" i="40"/>
  <c r="Y776" i="40"/>
  <c r="Y777" i="40"/>
  <c r="Y778" i="40"/>
  <c r="Y779" i="40"/>
  <c r="Y780" i="40"/>
  <c r="Y781" i="40"/>
  <c r="Y782" i="40"/>
  <c r="Y783" i="40"/>
  <c r="Y784" i="40"/>
  <c r="Y785" i="40"/>
  <c r="Y786" i="40"/>
  <c r="Y787" i="40"/>
  <c r="Y788" i="40"/>
  <c r="Y789" i="40"/>
  <c r="Y790" i="40"/>
  <c r="Y791" i="40"/>
  <c r="Y792" i="40"/>
  <c r="Y793" i="40"/>
  <c r="Y794" i="40"/>
  <c r="Y795" i="40"/>
  <c r="Y796" i="40"/>
  <c r="Y797" i="40"/>
  <c r="Y798" i="40"/>
  <c r="Y799" i="40"/>
  <c r="Y800" i="40"/>
  <c r="Y801" i="40"/>
  <c r="Y802" i="40"/>
  <c r="Y803" i="40"/>
  <c r="Y804" i="40"/>
  <c r="Y805" i="40"/>
  <c r="Y806" i="40"/>
  <c r="Y807" i="40"/>
  <c r="Y808" i="40"/>
  <c r="Y809" i="40"/>
  <c r="Y810" i="40"/>
  <c r="Y811" i="40"/>
  <c r="Y812" i="40"/>
  <c r="Y813" i="40"/>
  <c r="Y814" i="40"/>
  <c r="Y815" i="40"/>
  <c r="Y816" i="40"/>
  <c r="Y817" i="40"/>
  <c r="Y818" i="40"/>
  <c r="Y819" i="40"/>
  <c r="Y820" i="40"/>
  <c r="Y821" i="40"/>
  <c r="Y822" i="40"/>
  <c r="Y823" i="40"/>
  <c r="Y824" i="40"/>
  <c r="Y825" i="40"/>
  <c r="Y826" i="40"/>
  <c r="Y827" i="40"/>
  <c r="Y828" i="40"/>
  <c r="Y829" i="40"/>
  <c r="Y830" i="40"/>
  <c r="Y831" i="40"/>
  <c r="Y832" i="40"/>
  <c r="Y833" i="40"/>
  <c r="Y834" i="40"/>
  <c r="Y835" i="40"/>
  <c r="Y836" i="40"/>
  <c r="Y837" i="40"/>
  <c r="Y838" i="40"/>
  <c r="Y839" i="40"/>
  <c r="Y840" i="40"/>
  <c r="Y841" i="40"/>
  <c r="Y842" i="40"/>
  <c r="Y843" i="40"/>
  <c r="Y844" i="40"/>
  <c r="Y845" i="40"/>
  <c r="Y846" i="40"/>
  <c r="Y847" i="40"/>
  <c r="Y848" i="40"/>
  <c r="Y849" i="40"/>
  <c r="Y850" i="40"/>
  <c r="Y851" i="40"/>
  <c r="Y852" i="40"/>
  <c r="Y853" i="40"/>
  <c r="Y854" i="40"/>
  <c r="Y855" i="40"/>
  <c r="Y856" i="40"/>
  <c r="Y857" i="40"/>
  <c r="Y858" i="40"/>
  <c r="Y859" i="40"/>
  <c r="Y860" i="40"/>
  <c r="Y861" i="40"/>
  <c r="Y862" i="40"/>
  <c r="Y863" i="40"/>
  <c r="Y864" i="40"/>
  <c r="Y865" i="40"/>
  <c r="Y866" i="40"/>
  <c r="Y867" i="40"/>
  <c r="Y868" i="40"/>
  <c r="Y869" i="40"/>
  <c r="Y870" i="40"/>
  <c r="Y871" i="40"/>
  <c r="Y872" i="40"/>
  <c r="Y873" i="40"/>
  <c r="Y874" i="40"/>
  <c r="Y875" i="40"/>
  <c r="Y876" i="40"/>
  <c r="Y877" i="40"/>
  <c r="Y878" i="40"/>
  <c r="Y879" i="40"/>
  <c r="Y880" i="40"/>
  <c r="Y881" i="40"/>
  <c r="Y882" i="40"/>
  <c r="Y883" i="40"/>
  <c r="Y884" i="40"/>
  <c r="Y885" i="40"/>
  <c r="Y886" i="40"/>
  <c r="Y887" i="40"/>
  <c r="Y888" i="40"/>
  <c r="Y889" i="40"/>
  <c r="Y890" i="40"/>
  <c r="Y891" i="40"/>
  <c r="Y892" i="40"/>
  <c r="Y893" i="40"/>
  <c r="Y894" i="40"/>
  <c r="Y895" i="40"/>
  <c r="Y896" i="40"/>
  <c r="Y897" i="40"/>
  <c r="Y898" i="40"/>
  <c r="Y899" i="40"/>
  <c r="Y900" i="40"/>
  <c r="Y901" i="40"/>
  <c r="Y902" i="40"/>
  <c r="Y903" i="40"/>
  <c r="Y904" i="40"/>
  <c r="Y905" i="40"/>
  <c r="Y906" i="40"/>
  <c r="Y907" i="40"/>
  <c r="Y908" i="40"/>
  <c r="Y909" i="40"/>
  <c r="Y910" i="40"/>
  <c r="Y911" i="40"/>
  <c r="Y912" i="40"/>
  <c r="Y913" i="40"/>
  <c r="Y914" i="40"/>
  <c r="Y915" i="40"/>
  <c r="Y916" i="40"/>
  <c r="Y917" i="40"/>
  <c r="Y918" i="40"/>
  <c r="Y919" i="40"/>
  <c r="Y920" i="40"/>
  <c r="Y921" i="40"/>
  <c r="Y922" i="40"/>
  <c r="Y923" i="40"/>
  <c r="Y924" i="40"/>
  <c r="Y925" i="40"/>
  <c r="Y926" i="40"/>
  <c r="Y927" i="40"/>
  <c r="Y928" i="40"/>
  <c r="Y929" i="40"/>
  <c r="Y930" i="40"/>
  <c r="Y931" i="40"/>
  <c r="Y932" i="40"/>
  <c r="Y933" i="40"/>
  <c r="Y934" i="40"/>
  <c r="Y935" i="40"/>
  <c r="Y936" i="40"/>
  <c r="Y937" i="40"/>
  <c r="Y938" i="40"/>
  <c r="Y939" i="40"/>
  <c r="Y940" i="40"/>
  <c r="Y941" i="40"/>
  <c r="Y942" i="40"/>
  <c r="Y943" i="40"/>
  <c r="Y944" i="40"/>
  <c r="Y945" i="40"/>
  <c r="Y946" i="40"/>
  <c r="Y947" i="40"/>
  <c r="Y948" i="40"/>
  <c r="Y949" i="40"/>
  <c r="Y950" i="40"/>
  <c r="Y951" i="40"/>
  <c r="Y952" i="40"/>
  <c r="Y953" i="40"/>
  <c r="Y954" i="40"/>
  <c r="Y955" i="40"/>
  <c r="Y956" i="40"/>
  <c r="Y957" i="40"/>
  <c r="Y958" i="40"/>
  <c r="Y959" i="40"/>
  <c r="Y960" i="40"/>
  <c r="Y961" i="40"/>
  <c r="Y962" i="40"/>
  <c r="Y963" i="40"/>
  <c r="Y964" i="40"/>
  <c r="Y965" i="40"/>
  <c r="Y966" i="40"/>
  <c r="Y967" i="40"/>
  <c r="Y968" i="40"/>
  <c r="Y969" i="40"/>
  <c r="Y970" i="40"/>
  <c r="Y971" i="40"/>
  <c r="Y972" i="40"/>
  <c r="Y973" i="40"/>
  <c r="Y974" i="40"/>
  <c r="Y975" i="40"/>
  <c r="Y976" i="40"/>
  <c r="Y977" i="40"/>
  <c r="Y978" i="40"/>
  <c r="Y979" i="40"/>
  <c r="Y980" i="40"/>
  <c r="Y981" i="40"/>
  <c r="Y982" i="40"/>
  <c r="Y983" i="40"/>
  <c r="Y984" i="40"/>
  <c r="Y985" i="40"/>
  <c r="Y986" i="40"/>
  <c r="Y987" i="40"/>
  <c r="Y988" i="40"/>
  <c r="Y989" i="40"/>
  <c r="Y990" i="40"/>
  <c r="Y991" i="40"/>
  <c r="Y992" i="40"/>
  <c r="Y993" i="40"/>
  <c r="Y994" i="40"/>
  <c r="Y995" i="40"/>
  <c r="Y996" i="40"/>
  <c r="Y997" i="40"/>
  <c r="Y998" i="40"/>
  <c r="Y999" i="40"/>
  <c r="Y1000" i="40"/>
  <c r="Y1001" i="40"/>
  <c r="Y1002" i="40"/>
  <c r="Y1003" i="40"/>
  <c r="Y1004" i="40"/>
  <c r="Y1005" i="40"/>
  <c r="Y1006" i="40"/>
  <c r="Y1007" i="40"/>
  <c r="Y1008" i="40"/>
  <c r="Y1009" i="40"/>
  <c r="Y1010" i="40"/>
  <c r="Y1011" i="40"/>
  <c r="Y1012" i="40"/>
  <c r="Y1013" i="40"/>
  <c r="Y1014" i="40"/>
  <c r="Y1015" i="40"/>
  <c r="Y1016" i="40"/>
  <c r="Y1017" i="40"/>
  <c r="Y1018" i="40"/>
  <c r="Y1019" i="40"/>
  <c r="Y1020" i="40"/>
  <c r="Y1021" i="40"/>
  <c r="Y1022" i="40"/>
  <c r="Y1023" i="40"/>
  <c r="Y1024" i="40"/>
  <c r="Y1025" i="40"/>
  <c r="Y1026" i="40"/>
  <c r="Y1027" i="40"/>
  <c r="Y1028" i="40"/>
  <c r="Y1029" i="40"/>
  <c r="Y1030" i="40"/>
  <c r="Y1031" i="40"/>
  <c r="Y1032" i="40"/>
  <c r="Y1033" i="40"/>
  <c r="Y1034" i="40"/>
  <c r="Y1035" i="40"/>
  <c r="Y1036" i="40"/>
  <c r="Y1037" i="40"/>
  <c r="Y1038" i="40"/>
  <c r="Y1039" i="40"/>
  <c r="Y1040" i="40"/>
  <c r="Y1041" i="40"/>
  <c r="Y1042" i="40"/>
  <c r="Y1043" i="40"/>
  <c r="Y1044" i="40"/>
  <c r="Y1045" i="40"/>
  <c r="Y1046" i="40"/>
  <c r="Y1047" i="40"/>
  <c r="Y1048" i="40"/>
  <c r="Y1049" i="40"/>
  <c r="Y1050" i="40"/>
  <c r="Y1051" i="40"/>
  <c r="Y1052" i="40"/>
  <c r="Y1053" i="40"/>
  <c r="Y1054" i="40"/>
  <c r="Y1055" i="40"/>
  <c r="Y1056" i="40"/>
  <c r="Y1057" i="40"/>
  <c r="Y1058" i="40"/>
  <c r="Y1059" i="40"/>
  <c r="Y1060" i="40"/>
  <c r="Y1061" i="40"/>
  <c r="Y1062" i="40"/>
  <c r="Y1063" i="40"/>
  <c r="Y1064" i="40"/>
  <c r="Y1065" i="40"/>
  <c r="Y1066" i="40"/>
  <c r="Y1067" i="40"/>
  <c r="Y1068" i="40"/>
  <c r="Y1069" i="40"/>
  <c r="Y1070" i="40"/>
  <c r="Y1071" i="40"/>
  <c r="Y1072" i="40"/>
  <c r="Y1073" i="40"/>
  <c r="Y1074" i="40"/>
  <c r="Y1075" i="40"/>
  <c r="Y1076" i="40"/>
  <c r="Y1077" i="40"/>
  <c r="Y1078" i="40"/>
  <c r="Y1079" i="40"/>
  <c r="Y1080" i="40"/>
  <c r="Y1081" i="40"/>
  <c r="Y1082" i="40"/>
  <c r="Y1083" i="40"/>
  <c r="Y1084" i="40"/>
  <c r="Y1085" i="40"/>
  <c r="Y1086" i="40"/>
  <c r="Y1087" i="40"/>
  <c r="Y1088" i="40"/>
  <c r="Y1089" i="40"/>
  <c r="Y1090" i="40"/>
  <c r="Y1091" i="40"/>
  <c r="Y1092" i="40"/>
  <c r="Y1093" i="40"/>
  <c r="Y1094" i="40"/>
  <c r="Y1095" i="40"/>
  <c r="Y1096" i="40"/>
  <c r="Y1097" i="40"/>
  <c r="A912" i="40"/>
  <c r="B912" i="40"/>
  <c r="C912" i="40"/>
  <c r="D912" i="40"/>
  <c r="AC912" i="40" s="1"/>
  <c r="E912" i="40"/>
  <c r="F912" i="40"/>
  <c r="G912" i="40"/>
  <c r="H912" i="40"/>
  <c r="I912" i="40"/>
  <c r="J912" i="40"/>
  <c r="K912" i="40"/>
  <c r="L912" i="40"/>
  <c r="X912" i="40" s="1"/>
  <c r="M912" i="40"/>
  <c r="N912" i="40"/>
  <c r="O912" i="40" s="1"/>
  <c r="P912" i="40" s="1"/>
  <c r="Q912" i="40"/>
  <c r="R912" i="40"/>
  <c r="S912" i="40"/>
  <c r="T912" i="40"/>
  <c r="U912" i="40"/>
  <c r="A913" i="40"/>
  <c r="B913" i="40"/>
  <c r="C913" i="40"/>
  <c r="D913" i="40"/>
  <c r="AC913" i="40" s="1"/>
  <c r="E913" i="40"/>
  <c r="F913" i="40"/>
  <c r="G913" i="40"/>
  <c r="H913" i="40"/>
  <c r="I913" i="40"/>
  <c r="J913" i="40"/>
  <c r="K913" i="40"/>
  <c r="L913" i="40"/>
  <c r="X913" i="40" s="1"/>
  <c r="M913" i="40"/>
  <c r="N913" i="40"/>
  <c r="O913" i="40" s="1"/>
  <c r="Q913" i="40"/>
  <c r="R913" i="40"/>
  <c r="S913" i="40"/>
  <c r="T913" i="40"/>
  <c r="U913" i="40"/>
  <c r="A914" i="40"/>
  <c r="B914" i="40"/>
  <c r="C914" i="40"/>
  <c r="D914" i="40"/>
  <c r="AC914" i="40" s="1"/>
  <c r="E914" i="40"/>
  <c r="F914" i="40"/>
  <c r="G914" i="40"/>
  <c r="H914" i="40"/>
  <c r="I914" i="40"/>
  <c r="J914" i="40"/>
  <c r="K914" i="40"/>
  <c r="L914" i="40"/>
  <c r="X914" i="40" s="1"/>
  <c r="M914" i="40"/>
  <c r="N914" i="40"/>
  <c r="O914" i="40" s="1"/>
  <c r="Q914" i="40"/>
  <c r="R914" i="40"/>
  <c r="S914" i="40"/>
  <c r="T914" i="40"/>
  <c r="U914" i="40"/>
  <c r="A915" i="40"/>
  <c r="B915" i="40"/>
  <c r="C915" i="40"/>
  <c r="D915" i="40"/>
  <c r="AC915" i="40" s="1"/>
  <c r="E915" i="40"/>
  <c r="F915" i="40"/>
  <c r="G915" i="40"/>
  <c r="H915" i="40"/>
  <c r="I915" i="40"/>
  <c r="J915" i="40"/>
  <c r="K915" i="40"/>
  <c r="L915" i="40"/>
  <c r="X915" i="40" s="1"/>
  <c r="M915" i="40"/>
  <c r="N915" i="40"/>
  <c r="O915" i="40" s="1"/>
  <c r="Q915" i="40"/>
  <c r="R915" i="40"/>
  <c r="S915" i="40"/>
  <c r="T915" i="40"/>
  <c r="U915" i="40"/>
  <c r="A916" i="40"/>
  <c r="B916" i="40"/>
  <c r="C916" i="40"/>
  <c r="D916" i="40"/>
  <c r="AC916" i="40" s="1"/>
  <c r="E916" i="40"/>
  <c r="F916" i="40"/>
  <c r="G916" i="40"/>
  <c r="H916" i="40"/>
  <c r="I916" i="40"/>
  <c r="J916" i="40"/>
  <c r="K916" i="40"/>
  <c r="L916" i="40"/>
  <c r="X916" i="40" s="1"/>
  <c r="M916" i="40"/>
  <c r="N916" i="40"/>
  <c r="O916" i="40" s="1"/>
  <c r="Q916" i="40"/>
  <c r="R916" i="40"/>
  <c r="S916" i="40"/>
  <c r="T916" i="40"/>
  <c r="U916" i="40"/>
  <c r="A917" i="40"/>
  <c r="B917" i="40"/>
  <c r="C917" i="40"/>
  <c r="D917" i="40"/>
  <c r="AC917" i="40" s="1"/>
  <c r="E917" i="40"/>
  <c r="F917" i="40"/>
  <c r="G917" i="40"/>
  <c r="H917" i="40"/>
  <c r="I917" i="40"/>
  <c r="J917" i="40"/>
  <c r="K917" i="40"/>
  <c r="L917" i="40"/>
  <c r="X917" i="40" s="1"/>
  <c r="M917" i="40"/>
  <c r="N917" i="40"/>
  <c r="O917" i="40" s="1"/>
  <c r="Q917" i="40"/>
  <c r="R917" i="40"/>
  <c r="S917" i="40"/>
  <c r="T917" i="40"/>
  <c r="U917" i="40"/>
  <c r="A918" i="40"/>
  <c r="B918" i="40"/>
  <c r="C918" i="40"/>
  <c r="D918" i="40"/>
  <c r="AC918" i="40" s="1"/>
  <c r="E918" i="40"/>
  <c r="F918" i="40"/>
  <c r="G918" i="40"/>
  <c r="H918" i="40"/>
  <c r="I918" i="40"/>
  <c r="J918" i="40"/>
  <c r="K918" i="40"/>
  <c r="L918" i="40"/>
  <c r="X918" i="40" s="1"/>
  <c r="M918" i="40"/>
  <c r="N918" i="40"/>
  <c r="O918" i="40" s="1"/>
  <c r="Q918" i="40"/>
  <c r="R918" i="40"/>
  <c r="S918" i="40"/>
  <c r="T918" i="40"/>
  <c r="U918" i="40"/>
  <c r="A919" i="40"/>
  <c r="B919" i="40"/>
  <c r="C919" i="40"/>
  <c r="D919" i="40"/>
  <c r="AC919" i="40" s="1"/>
  <c r="E919" i="40"/>
  <c r="F919" i="40"/>
  <c r="G919" i="40"/>
  <c r="H919" i="40"/>
  <c r="I919" i="40"/>
  <c r="J919" i="40"/>
  <c r="K919" i="40"/>
  <c r="L919" i="40"/>
  <c r="X919" i="40" s="1"/>
  <c r="M919" i="40"/>
  <c r="N919" i="40"/>
  <c r="O919" i="40" s="1"/>
  <c r="Q919" i="40"/>
  <c r="R919" i="40"/>
  <c r="S919" i="40"/>
  <c r="T919" i="40"/>
  <c r="U919" i="40"/>
  <c r="A920" i="40"/>
  <c r="B920" i="40"/>
  <c r="C920" i="40"/>
  <c r="D920" i="40"/>
  <c r="AC920" i="40" s="1"/>
  <c r="E920" i="40"/>
  <c r="F920" i="40"/>
  <c r="G920" i="40"/>
  <c r="H920" i="40"/>
  <c r="I920" i="40"/>
  <c r="J920" i="40"/>
  <c r="K920" i="40"/>
  <c r="L920" i="40"/>
  <c r="X920" i="40" s="1"/>
  <c r="M920" i="40"/>
  <c r="N920" i="40"/>
  <c r="O920" i="40" s="1"/>
  <c r="P920" i="40" s="1"/>
  <c r="AA920" i="40" s="1"/>
  <c r="Q920" i="40"/>
  <c r="R920" i="40"/>
  <c r="S920" i="40"/>
  <c r="T920" i="40"/>
  <c r="U920" i="40"/>
  <c r="A921" i="40"/>
  <c r="B921" i="40"/>
  <c r="C921" i="40"/>
  <c r="D921" i="40"/>
  <c r="AC921" i="40" s="1"/>
  <c r="E921" i="40"/>
  <c r="F921" i="40"/>
  <c r="G921" i="40"/>
  <c r="H921" i="40"/>
  <c r="I921" i="40"/>
  <c r="J921" i="40"/>
  <c r="K921" i="40"/>
  <c r="L921" i="40"/>
  <c r="X921" i="40" s="1"/>
  <c r="M921" i="40"/>
  <c r="N921" i="40"/>
  <c r="O921" i="40" s="1"/>
  <c r="Q921" i="40"/>
  <c r="R921" i="40"/>
  <c r="S921" i="40"/>
  <c r="T921" i="40"/>
  <c r="U921" i="40"/>
  <c r="A922" i="40"/>
  <c r="B922" i="40"/>
  <c r="C922" i="40"/>
  <c r="D922" i="40"/>
  <c r="AC922" i="40" s="1"/>
  <c r="E922" i="40"/>
  <c r="F922" i="40"/>
  <c r="G922" i="40"/>
  <c r="H922" i="40"/>
  <c r="I922" i="40"/>
  <c r="J922" i="40"/>
  <c r="K922" i="40"/>
  <c r="L922" i="40"/>
  <c r="X922" i="40" s="1"/>
  <c r="M922" i="40"/>
  <c r="N922" i="40"/>
  <c r="O922" i="40" s="1"/>
  <c r="Q922" i="40"/>
  <c r="R922" i="40"/>
  <c r="S922" i="40"/>
  <c r="T922" i="40"/>
  <c r="U922" i="40"/>
  <c r="A923" i="40"/>
  <c r="B923" i="40"/>
  <c r="C923" i="40"/>
  <c r="D923" i="40"/>
  <c r="AC923" i="40" s="1"/>
  <c r="E923" i="40"/>
  <c r="F923" i="40"/>
  <c r="G923" i="40"/>
  <c r="H923" i="40"/>
  <c r="I923" i="40"/>
  <c r="J923" i="40"/>
  <c r="K923" i="40"/>
  <c r="L923" i="40"/>
  <c r="X923" i="40" s="1"/>
  <c r="M923" i="40"/>
  <c r="N923" i="40"/>
  <c r="O923" i="40" s="1"/>
  <c r="Q923" i="40"/>
  <c r="R923" i="40"/>
  <c r="S923" i="40"/>
  <c r="T923" i="40"/>
  <c r="U923" i="40"/>
  <c r="A924" i="40"/>
  <c r="B924" i="40"/>
  <c r="C924" i="40"/>
  <c r="D924" i="40"/>
  <c r="AC924" i="40" s="1"/>
  <c r="E924" i="40"/>
  <c r="F924" i="40"/>
  <c r="G924" i="40"/>
  <c r="H924" i="40"/>
  <c r="I924" i="40"/>
  <c r="J924" i="40"/>
  <c r="K924" i="40"/>
  <c r="L924" i="40"/>
  <c r="X924" i="40" s="1"/>
  <c r="M924" i="40"/>
  <c r="N924" i="40"/>
  <c r="O924" i="40" s="1"/>
  <c r="P924" i="40" s="1"/>
  <c r="AA924" i="40" s="1"/>
  <c r="Q924" i="40"/>
  <c r="R924" i="40"/>
  <c r="S924" i="40"/>
  <c r="T924" i="40"/>
  <c r="U924" i="40"/>
  <c r="A925" i="40"/>
  <c r="B925" i="40"/>
  <c r="C925" i="40"/>
  <c r="D925" i="40"/>
  <c r="AC925" i="40" s="1"/>
  <c r="E925" i="40"/>
  <c r="F925" i="40"/>
  <c r="G925" i="40"/>
  <c r="H925" i="40"/>
  <c r="I925" i="40"/>
  <c r="J925" i="40"/>
  <c r="K925" i="40"/>
  <c r="L925" i="40"/>
  <c r="X925" i="40" s="1"/>
  <c r="M925" i="40"/>
  <c r="N925" i="40"/>
  <c r="O925" i="40" s="1"/>
  <c r="Q925" i="40"/>
  <c r="R925" i="40"/>
  <c r="S925" i="40"/>
  <c r="T925" i="40"/>
  <c r="U925" i="40"/>
  <c r="A926" i="40"/>
  <c r="B926" i="40"/>
  <c r="C926" i="40"/>
  <c r="D926" i="40"/>
  <c r="AC926" i="40" s="1"/>
  <c r="E926" i="40"/>
  <c r="F926" i="40"/>
  <c r="G926" i="40"/>
  <c r="H926" i="40"/>
  <c r="I926" i="40"/>
  <c r="J926" i="40"/>
  <c r="K926" i="40"/>
  <c r="L926" i="40"/>
  <c r="X926" i="40" s="1"/>
  <c r="M926" i="40"/>
  <c r="N926" i="40"/>
  <c r="O926" i="40" s="1"/>
  <c r="Q926" i="40"/>
  <c r="R926" i="40"/>
  <c r="S926" i="40"/>
  <c r="T926" i="40"/>
  <c r="U926" i="40"/>
  <c r="A927" i="40"/>
  <c r="B927" i="40"/>
  <c r="C927" i="40"/>
  <c r="D927" i="40"/>
  <c r="AC927" i="40" s="1"/>
  <c r="E927" i="40"/>
  <c r="F927" i="40"/>
  <c r="G927" i="40"/>
  <c r="H927" i="40"/>
  <c r="I927" i="40"/>
  <c r="J927" i="40"/>
  <c r="K927" i="40"/>
  <c r="L927" i="40"/>
  <c r="X927" i="40" s="1"/>
  <c r="M927" i="40"/>
  <c r="N927" i="40"/>
  <c r="O927" i="40" s="1"/>
  <c r="Q927" i="40"/>
  <c r="R927" i="40"/>
  <c r="S927" i="40"/>
  <c r="T927" i="40"/>
  <c r="U927" i="40"/>
  <c r="A928" i="40"/>
  <c r="B928" i="40"/>
  <c r="C928" i="40"/>
  <c r="D928" i="40"/>
  <c r="AC928" i="40" s="1"/>
  <c r="E928" i="40"/>
  <c r="F928" i="40"/>
  <c r="G928" i="40"/>
  <c r="H928" i="40"/>
  <c r="I928" i="40"/>
  <c r="J928" i="40"/>
  <c r="K928" i="40"/>
  <c r="L928" i="40"/>
  <c r="X928" i="40" s="1"/>
  <c r="M928" i="40"/>
  <c r="N928" i="40"/>
  <c r="O928" i="40" s="1"/>
  <c r="Q928" i="40"/>
  <c r="R928" i="40"/>
  <c r="S928" i="40"/>
  <c r="T928" i="40"/>
  <c r="U928" i="40"/>
  <c r="A929" i="40"/>
  <c r="B929" i="40"/>
  <c r="C929" i="40"/>
  <c r="D929" i="40"/>
  <c r="AC929" i="40" s="1"/>
  <c r="E929" i="40"/>
  <c r="F929" i="40"/>
  <c r="G929" i="40"/>
  <c r="H929" i="40"/>
  <c r="I929" i="40"/>
  <c r="J929" i="40"/>
  <c r="K929" i="40"/>
  <c r="L929" i="40"/>
  <c r="X929" i="40" s="1"/>
  <c r="M929" i="40"/>
  <c r="N929" i="40"/>
  <c r="O929" i="40" s="1"/>
  <c r="Q929" i="40"/>
  <c r="R929" i="40"/>
  <c r="S929" i="40"/>
  <c r="T929" i="40"/>
  <c r="U929" i="40"/>
  <c r="A930" i="40"/>
  <c r="B930" i="40"/>
  <c r="C930" i="40"/>
  <c r="D930" i="40"/>
  <c r="AC930" i="40" s="1"/>
  <c r="E930" i="40"/>
  <c r="F930" i="40"/>
  <c r="G930" i="40"/>
  <c r="H930" i="40"/>
  <c r="I930" i="40"/>
  <c r="J930" i="40"/>
  <c r="K930" i="40"/>
  <c r="L930" i="40"/>
  <c r="X930" i="40" s="1"/>
  <c r="M930" i="40"/>
  <c r="N930" i="40"/>
  <c r="O930" i="40" s="1"/>
  <c r="Q930" i="40"/>
  <c r="R930" i="40"/>
  <c r="S930" i="40"/>
  <c r="T930" i="40"/>
  <c r="U930" i="40"/>
  <c r="A931" i="40"/>
  <c r="B931" i="40"/>
  <c r="C931" i="40"/>
  <c r="D931" i="40"/>
  <c r="AC931" i="40" s="1"/>
  <c r="E931" i="40"/>
  <c r="F931" i="40"/>
  <c r="G931" i="40"/>
  <c r="H931" i="40"/>
  <c r="I931" i="40"/>
  <c r="J931" i="40"/>
  <c r="K931" i="40"/>
  <c r="L931" i="40"/>
  <c r="X931" i="40" s="1"/>
  <c r="M931" i="40"/>
  <c r="N931" i="40"/>
  <c r="O931" i="40" s="1"/>
  <c r="Q931" i="40"/>
  <c r="R931" i="40"/>
  <c r="S931" i="40"/>
  <c r="T931" i="40"/>
  <c r="U931" i="40"/>
  <c r="A932" i="40"/>
  <c r="B932" i="40"/>
  <c r="C932" i="40"/>
  <c r="D932" i="40"/>
  <c r="AC932" i="40" s="1"/>
  <c r="E932" i="40"/>
  <c r="F932" i="40"/>
  <c r="G932" i="40"/>
  <c r="H932" i="40"/>
  <c r="I932" i="40"/>
  <c r="J932" i="40"/>
  <c r="K932" i="40"/>
  <c r="L932" i="40"/>
  <c r="X932" i="40" s="1"/>
  <c r="M932" i="40"/>
  <c r="N932" i="40"/>
  <c r="O932" i="40" s="1"/>
  <c r="Q932" i="40"/>
  <c r="R932" i="40"/>
  <c r="S932" i="40"/>
  <c r="T932" i="40"/>
  <c r="U932" i="40"/>
  <c r="A933" i="40"/>
  <c r="B933" i="40"/>
  <c r="C933" i="40"/>
  <c r="D933" i="40"/>
  <c r="AC933" i="40" s="1"/>
  <c r="E933" i="40"/>
  <c r="F933" i="40"/>
  <c r="G933" i="40"/>
  <c r="H933" i="40"/>
  <c r="I933" i="40"/>
  <c r="J933" i="40"/>
  <c r="K933" i="40"/>
  <c r="L933" i="40"/>
  <c r="X933" i="40" s="1"/>
  <c r="M933" i="40"/>
  <c r="N933" i="40"/>
  <c r="O933" i="40" s="1"/>
  <c r="Q933" i="40"/>
  <c r="R933" i="40"/>
  <c r="S933" i="40"/>
  <c r="T933" i="40"/>
  <c r="U933" i="40"/>
  <c r="A934" i="40"/>
  <c r="B934" i="40"/>
  <c r="C934" i="40"/>
  <c r="D934" i="40"/>
  <c r="AC934" i="40" s="1"/>
  <c r="E934" i="40"/>
  <c r="F934" i="40"/>
  <c r="G934" i="40"/>
  <c r="H934" i="40"/>
  <c r="I934" i="40"/>
  <c r="J934" i="40"/>
  <c r="K934" i="40"/>
  <c r="L934" i="40"/>
  <c r="X934" i="40" s="1"/>
  <c r="M934" i="40"/>
  <c r="N934" i="40"/>
  <c r="O934" i="40" s="1"/>
  <c r="Q934" i="40"/>
  <c r="R934" i="40"/>
  <c r="S934" i="40"/>
  <c r="T934" i="40"/>
  <c r="U934" i="40"/>
  <c r="A935" i="40"/>
  <c r="B935" i="40"/>
  <c r="C935" i="40"/>
  <c r="D935" i="40"/>
  <c r="AC935" i="40" s="1"/>
  <c r="E935" i="40"/>
  <c r="F935" i="40"/>
  <c r="G935" i="40"/>
  <c r="H935" i="40"/>
  <c r="I935" i="40"/>
  <c r="J935" i="40"/>
  <c r="K935" i="40"/>
  <c r="L935" i="40"/>
  <c r="X935" i="40" s="1"/>
  <c r="M935" i="40"/>
  <c r="N935" i="40"/>
  <c r="O935" i="40" s="1"/>
  <c r="Q935" i="40"/>
  <c r="R935" i="40"/>
  <c r="S935" i="40"/>
  <c r="T935" i="40"/>
  <c r="U935" i="40"/>
  <c r="A936" i="40"/>
  <c r="B936" i="40"/>
  <c r="C936" i="40"/>
  <c r="D936" i="40"/>
  <c r="AC936" i="40" s="1"/>
  <c r="E936" i="40"/>
  <c r="F936" i="40"/>
  <c r="G936" i="40"/>
  <c r="H936" i="40"/>
  <c r="I936" i="40"/>
  <c r="J936" i="40"/>
  <c r="K936" i="40"/>
  <c r="L936" i="40"/>
  <c r="X936" i="40" s="1"/>
  <c r="M936" i="40"/>
  <c r="N936" i="40"/>
  <c r="O936" i="40" s="1"/>
  <c r="Q936" i="40"/>
  <c r="R936" i="40"/>
  <c r="S936" i="40"/>
  <c r="T936" i="40"/>
  <c r="U936" i="40"/>
  <c r="A937" i="40"/>
  <c r="B937" i="40"/>
  <c r="C937" i="40"/>
  <c r="D937" i="40"/>
  <c r="AC937" i="40" s="1"/>
  <c r="E937" i="40"/>
  <c r="F937" i="40"/>
  <c r="G937" i="40"/>
  <c r="H937" i="40"/>
  <c r="I937" i="40"/>
  <c r="J937" i="40"/>
  <c r="K937" i="40"/>
  <c r="L937" i="40"/>
  <c r="X937" i="40" s="1"/>
  <c r="M937" i="40"/>
  <c r="N937" i="40"/>
  <c r="O937" i="40" s="1"/>
  <c r="Q937" i="40"/>
  <c r="R937" i="40"/>
  <c r="S937" i="40"/>
  <c r="T937" i="40"/>
  <c r="U937" i="40"/>
  <c r="A938" i="40"/>
  <c r="B938" i="40"/>
  <c r="C938" i="40"/>
  <c r="D938" i="40"/>
  <c r="AC938" i="40" s="1"/>
  <c r="E938" i="40"/>
  <c r="F938" i="40"/>
  <c r="G938" i="40"/>
  <c r="H938" i="40"/>
  <c r="I938" i="40"/>
  <c r="J938" i="40"/>
  <c r="K938" i="40"/>
  <c r="L938" i="40"/>
  <c r="X938" i="40" s="1"/>
  <c r="M938" i="40"/>
  <c r="N938" i="40"/>
  <c r="O938" i="40" s="1"/>
  <c r="Q938" i="40"/>
  <c r="R938" i="40"/>
  <c r="S938" i="40"/>
  <c r="T938" i="40"/>
  <c r="U938" i="40"/>
  <c r="A939" i="40"/>
  <c r="B939" i="40"/>
  <c r="C939" i="40"/>
  <c r="D939" i="40"/>
  <c r="AC939" i="40" s="1"/>
  <c r="E939" i="40"/>
  <c r="F939" i="40"/>
  <c r="G939" i="40"/>
  <c r="H939" i="40"/>
  <c r="I939" i="40"/>
  <c r="J939" i="40"/>
  <c r="K939" i="40"/>
  <c r="L939" i="40"/>
  <c r="X939" i="40" s="1"/>
  <c r="M939" i="40"/>
  <c r="N939" i="40"/>
  <c r="O939" i="40" s="1"/>
  <c r="P939" i="40" s="1"/>
  <c r="Q939" i="40"/>
  <c r="R939" i="40"/>
  <c r="S939" i="40"/>
  <c r="T939" i="40"/>
  <c r="U939" i="40"/>
  <c r="A940" i="40"/>
  <c r="B940" i="40"/>
  <c r="C940" i="40"/>
  <c r="D940" i="40"/>
  <c r="AC940" i="40" s="1"/>
  <c r="E940" i="40"/>
  <c r="F940" i="40"/>
  <c r="G940" i="40"/>
  <c r="H940" i="40"/>
  <c r="I940" i="40"/>
  <c r="J940" i="40"/>
  <c r="K940" i="40"/>
  <c r="L940" i="40"/>
  <c r="X940" i="40" s="1"/>
  <c r="M940" i="40"/>
  <c r="N940" i="40"/>
  <c r="O940" i="40" s="1"/>
  <c r="Q940" i="40"/>
  <c r="R940" i="40"/>
  <c r="S940" i="40"/>
  <c r="T940" i="40"/>
  <c r="U940" i="40"/>
  <c r="A941" i="40"/>
  <c r="B941" i="40"/>
  <c r="C941" i="40"/>
  <c r="D941" i="40"/>
  <c r="AC941" i="40" s="1"/>
  <c r="E941" i="40"/>
  <c r="F941" i="40"/>
  <c r="G941" i="40"/>
  <c r="H941" i="40"/>
  <c r="I941" i="40"/>
  <c r="J941" i="40"/>
  <c r="K941" i="40"/>
  <c r="L941" i="40"/>
  <c r="X941" i="40" s="1"/>
  <c r="M941" i="40"/>
  <c r="N941" i="40"/>
  <c r="O941" i="40" s="1"/>
  <c r="Q941" i="40"/>
  <c r="R941" i="40"/>
  <c r="S941" i="40"/>
  <c r="T941" i="40"/>
  <c r="U941" i="40"/>
  <c r="A942" i="40"/>
  <c r="B942" i="40"/>
  <c r="C942" i="40"/>
  <c r="D942" i="40"/>
  <c r="AC942" i="40" s="1"/>
  <c r="E942" i="40"/>
  <c r="F942" i="40"/>
  <c r="G942" i="40"/>
  <c r="H942" i="40"/>
  <c r="I942" i="40"/>
  <c r="J942" i="40"/>
  <c r="K942" i="40"/>
  <c r="L942" i="40"/>
  <c r="X942" i="40" s="1"/>
  <c r="M942" i="40"/>
  <c r="N942" i="40"/>
  <c r="O942" i="40" s="1"/>
  <c r="Q942" i="40"/>
  <c r="R942" i="40"/>
  <c r="S942" i="40"/>
  <c r="T942" i="40"/>
  <c r="U942" i="40"/>
  <c r="A943" i="40"/>
  <c r="B943" i="40"/>
  <c r="C943" i="40"/>
  <c r="D943" i="40"/>
  <c r="AC943" i="40" s="1"/>
  <c r="E943" i="40"/>
  <c r="F943" i="40"/>
  <c r="G943" i="40"/>
  <c r="H943" i="40"/>
  <c r="I943" i="40"/>
  <c r="J943" i="40"/>
  <c r="K943" i="40"/>
  <c r="L943" i="40"/>
  <c r="X943" i="40" s="1"/>
  <c r="M943" i="40"/>
  <c r="N943" i="40"/>
  <c r="O943" i="40" s="1"/>
  <c r="Q943" i="40"/>
  <c r="R943" i="40"/>
  <c r="S943" i="40"/>
  <c r="T943" i="40"/>
  <c r="U943" i="40"/>
  <c r="A944" i="40"/>
  <c r="B944" i="40"/>
  <c r="C944" i="40"/>
  <c r="D944" i="40"/>
  <c r="AC944" i="40" s="1"/>
  <c r="E944" i="40"/>
  <c r="F944" i="40"/>
  <c r="G944" i="40"/>
  <c r="H944" i="40"/>
  <c r="I944" i="40"/>
  <c r="J944" i="40"/>
  <c r="K944" i="40"/>
  <c r="L944" i="40"/>
  <c r="X944" i="40" s="1"/>
  <c r="M944" i="40"/>
  <c r="N944" i="40"/>
  <c r="O944" i="40" s="1"/>
  <c r="Q944" i="40"/>
  <c r="R944" i="40"/>
  <c r="S944" i="40"/>
  <c r="T944" i="40"/>
  <c r="U944" i="40"/>
  <c r="A945" i="40"/>
  <c r="B945" i="40"/>
  <c r="C945" i="40"/>
  <c r="D945" i="40"/>
  <c r="AC945" i="40" s="1"/>
  <c r="E945" i="40"/>
  <c r="F945" i="40"/>
  <c r="G945" i="40"/>
  <c r="H945" i="40"/>
  <c r="I945" i="40"/>
  <c r="J945" i="40"/>
  <c r="K945" i="40"/>
  <c r="L945" i="40"/>
  <c r="X945" i="40" s="1"/>
  <c r="M945" i="40"/>
  <c r="N945" i="40"/>
  <c r="O945" i="40" s="1"/>
  <c r="Q945" i="40"/>
  <c r="R945" i="40"/>
  <c r="S945" i="40"/>
  <c r="T945" i="40"/>
  <c r="U945" i="40"/>
  <c r="A946" i="40"/>
  <c r="B946" i="40"/>
  <c r="C946" i="40"/>
  <c r="D946" i="40"/>
  <c r="AC946" i="40" s="1"/>
  <c r="E946" i="40"/>
  <c r="F946" i="40"/>
  <c r="G946" i="40"/>
  <c r="H946" i="40"/>
  <c r="I946" i="40"/>
  <c r="J946" i="40"/>
  <c r="K946" i="40"/>
  <c r="L946" i="40"/>
  <c r="X946" i="40" s="1"/>
  <c r="M946" i="40"/>
  <c r="N946" i="40"/>
  <c r="O946" i="40" s="1"/>
  <c r="Q946" i="40"/>
  <c r="R946" i="40"/>
  <c r="S946" i="40"/>
  <c r="T946" i="40"/>
  <c r="U946" i="40"/>
  <c r="A947" i="40"/>
  <c r="B947" i="40"/>
  <c r="C947" i="40"/>
  <c r="D947" i="40"/>
  <c r="AC947" i="40" s="1"/>
  <c r="E947" i="40"/>
  <c r="F947" i="40"/>
  <c r="G947" i="40"/>
  <c r="H947" i="40"/>
  <c r="I947" i="40"/>
  <c r="J947" i="40"/>
  <c r="K947" i="40"/>
  <c r="L947" i="40"/>
  <c r="X947" i="40" s="1"/>
  <c r="M947" i="40"/>
  <c r="N947" i="40"/>
  <c r="O947" i="40" s="1"/>
  <c r="Q947" i="40"/>
  <c r="R947" i="40"/>
  <c r="S947" i="40"/>
  <c r="T947" i="40"/>
  <c r="U947" i="40"/>
  <c r="A948" i="40"/>
  <c r="B948" i="40"/>
  <c r="C948" i="40"/>
  <c r="D948" i="40"/>
  <c r="AC948" i="40" s="1"/>
  <c r="E948" i="40"/>
  <c r="F948" i="40"/>
  <c r="G948" i="40"/>
  <c r="H948" i="40"/>
  <c r="I948" i="40"/>
  <c r="J948" i="40"/>
  <c r="K948" i="40"/>
  <c r="L948" i="40"/>
  <c r="X948" i="40" s="1"/>
  <c r="M948" i="40"/>
  <c r="N948" i="40"/>
  <c r="O948" i="40" s="1"/>
  <c r="Q948" i="40"/>
  <c r="R948" i="40"/>
  <c r="S948" i="40"/>
  <c r="T948" i="40"/>
  <c r="U948" i="40"/>
  <c r="A949" i="40"/>
  <c r="B949" i="40"/>
  <c r="C949" i="40"/>
  <c r="D949" i="40"/>
  <c r="AC949" i="40" s="1"/>
  <c r="E949" i="40"/>
  <c r="F949" i="40"/>
  <c r="G949" i="40"/>
  <c r="H949" i="40"/>
  <c r="I949" i="40"/>
  <c r="J949" i="40"/>
  <c r="K949" i="40"/>
  <c r="L949" i="40"/>
  <c r="X949" i="40" s="1"/>
  <c r="M949" i="40"/>
  <c r="N949" i="40"/>
  <c r="O949" i="40" s="1"/>
  <c r="Q949" i="40"/>
  <c r="R949" i="40"/>
  <c r="S949" i="40"/>
  <c r="T949" i="40"/>
  <c r="U949" i="40"/>
  <c r="A950" i="40"/>
  <c r="B950" i="40"/>
  <c r="C950" i="40"/>
  <c r="D950" i="40"/>
  <c r="AC950" i="40" s="1"/>
  <c r="E950" i="40"/>
  <c r="F950" i="40"/>
  <c r="G950" i="40"/>
  <c r="H950" i="40"/>
  <c r="I950" i="40"/>
  <c r="J950" i="40"/>
  <c r="K950" i="40"/>
  <c r="L950" i="40"/>
  <c r="X950" i="40" s="1"/>
  <c r="M950" i="40"/>
  <c r="N950" i="40"/>
  <c r="O950" i="40" s="1"/>
  <c r="Q950" i="40"/>
  <c r="R950" i="40"/>
  <c r="S950" i="40"/>
  <c r="T950" i="40"/>
  <c r="U950" i="40"/>
  <c r="A951" i="40"/>
  <c r="B951" i="40"/>
  <c r="C951" i="40"/>
  <c r="D951" i="40"/>
  <c r="AC951" i="40" s="1"/>
  <c r="E951" i="40"/>
  <c r="F951" i="40"/>
  <c r="G951" i="40"/>
  <c r="H951" i="40"/>
  <c r="I951" i="40"/>
  <c r="J951" i="40"/>
  <c r="K951" i="40"/>
  <c r="L951" i="40"/>
  <c r="X951" i="40" s="1"/>
  <c r="M951" i="40"/>
  <c r="N951" i="40"/>
  <c r="O951" i="40" s="1"/>
  <c r="Q951" i="40"/>
  <c r="R951" i="40"/>
  <c r="S951" i="40"/>
  <c r="T951" i="40"/>
  <c r="U951" i="40"/>
  <c r="A952" i="40"/>
  <c r="B952" i="40"/>
  <c r="C952" i="40"/>
  <c r="D952" i="40"/>
  <c r="AC952" i="40" s="1"/>
  <c r="E952" i="40"/>
  <c r="F952" i="40"/>
  <c r="G952" i="40"/>
  <c r="H952" i="40"/>
  <c r="I952" i="40"/>
  <c r="J952" i="40"/>
  <c r="K952" i="40"/>
  <c r="L952" i="40"/>
  <c r="X952" i="40" s="1"/>
  <c r="M952" i="40"/>
  <c r="N952" i="40"/>
  <c r="O952" i="40" s="1"/>
  <c r="Q952" i="40"/>
  <c r="R952" i="40"/>
  <c r="S952" i="40"/>
  <c r="T952" i="40"/>
  <c r="U952" i="40"/>
  <c r="A953" i="40"/>
  <c r="B953" i="40"/>
  <c r="C953" i="40"/>
  <c r="D953" i="40"/>
  <c r="AC953" i="40" s="1"/>
  <c r="E953" i="40"/>
  <c r="F953" i="40"/>
  <c r="G953" i="40"/>
  <c r="H953" i="40"/>
  <c r="I953" i="40"/>
  <c r="J953" i="40"/>
  <c r="K953" i="40"/>
  <c r="L953" i="40"/>
  <c r="X953" i="40" s="1"/>
  <c r="M953" i="40"/>
  <c r="N953" i="40"/>
  <c r="O953" i="40" s="1"/>
  <c r="Q953" i="40"/>
  <c r="R953" i="40"/>
  <c r="S953" i="40"/>
  <c r="T953" i="40"/>
  <c r="U953" i="40"/>
  <c r="A954" i="40"/>
  <c r="B954" i="40"/>
  <c r="C954" i="40"/>
  <c r="D954" i="40"/>
  <c r="AC954" i="40" s="1"/>
  <c r="E954" i="40"/>
  <c r="F954" i="40"/>
  <c r="G954" i="40"/>
  <c r="H954" i="40"/>
  <c r="I954" i="40"/>
  <c r="J954" i="40"/>
  <c r="K954" i="40"/>
  <c r="L954" i="40"/>
  <c r="X954" i="40" s="1"/>
  <c r="M954" i="40"/>
  <c r="N954" i="40"/>
  <c r="O954" i="40" s="1"/>
  <c r="Q954" i="40"/>
  <c r="R954" i="40"/>
  <c r="S954" i="40"/>
  <c r="T954" i="40"/>
  <c r="U954" i="40"/>
  <c r="A955" i="40"/>
  <c r="B955" i="40"/>
  <c r="C955" i="40"/>
  <c r="D955" i="40"/>
  <c r="AC955" i="40" s="1"/>
  <c r="E955" i="40"/>
  <c r="F955" i="40"/>
  <c r="G955" i="40"/>
  <c r="H955" i="40"/>
  <c r="I955" i="40"/>
  <c r="J955" i="40"/>
  <c r="K955" i="40"/>
  <c r="L955" i="40"/>
  <c r="X955" i="40" s="1"/>
  <c r="M955" i="40"/>
  <c r="N955" i="40"/>
  <c r="O955" i="40" s="1"/>
  <c r="Q955" i="40"/>
  <c r="R955" i="40"/>
  <c r="S955" i="40"/>
  <c r="T955" i="40"/>
  <c r="U955" i="40"/>
  <c r="A956" i="40"/>
  <c r="B956" i="40"/>
  <c r="C956" i="40"/>
  <c r="D956" i="40"/>
  <c r="AC956" i="40" s="1"/>
  <c r="E956" i="40"/>
  <c r="F956" i="40"/>
  <c r="G956" i="40"/>
  <c r="H956" i="40"/>
  <c r="I956" i="40"/>
  <c r="J956" i="40"/>
  <c r="K956" i="40"/>
  <c r="L956" i="40"/>
  <c r="X956" i="40" s="1"/>
  <c r="M956" i="40"/>
  <c r="N956" i="40"/>
  <c r="O956" i="40"/>
  <c r="P956" i="40" s="1"/>
  <c r="AA956" i="40" s="1"/>
  <c r="Q956" i="40"/>
  <c r="R956" i="40"/>
  <c r="S956" i="40"/>
  <c r="T956" i="40"/>
  <c r="U956" i="40"/>
  <c r="A957" i="40"/>
  <c r="B957" i="40"/>
  <c r="C957" i="40"/>
  <c r="D957" i="40"/>
  <c r="AC957" i="40" s="1"/>
  <c r="E957" i="40"/>
  <c r="F957" i="40"/>
  <c r="G957" i="40"/>
  <c r="H957" i="40"/>
  <c r="I957" i="40"/>
  <c r="J957" i="40"/>
  <c r="K957" i="40"/>
  <c r="L957" i="40"/>
  <c r="X957" i="40" s="1"/>
  <c r="M957" i="40"/>
  <c r="N957" i="40"/>
  <c r="O957" i="40" s="1"/>
  <c r="P957" i="40" s="1"/>
  <c r="Q957" i="40"/>
  <c r="R957" i="40"/>
  <c r="S957" i="40"/>
  <c r="T957" i="40"/>
  <c r="U957" i="40"/>
  <c r="A958" i="40"/>
  <c r="B958" i="40"/>
  <c r="C958" i="40"/>
  <c r="D958" i="40"/>
  <c r="AC958" i="40" s="1"/>
  <c r="E958" i="40"/>
  <c r="F958" i="40"/>
  <c r="G958" i="40"/>
  <c r="H958" i="40"/>
  <c r="I958" i="40"/>
  <c r="J958" i="40"/>
  <c r="K958" i="40"/>
  <c r="L958" i="40"/>
  <c r="X958" i="40" s="1"/>
  <c r="M958" i="40"/>
  <c r="N958" i="40"/>
  <c r="O958" i="40" s="1"/>
  <c r="Q958" i="40"/>
  <c r="R958" i="40"/>
  <c r="S958" i="40"/>
  <c r="T958" i="40"/>
  <c r="U958" i="40"/>
  <c r="A959" i="40"/>
  <c r="B959" i="40"/>
  <c r="C959" i="40"/>
  <c r="D959" i="40"/>
  <c r="AC959" i="40" s="1"/>
  <c r="E959" i="40"/>
  <c r="F959" i="40"/>
  <c r="G959" i="40"/>
  <c r="H959" i="40"/>
  <c r="I959" i="40"/>
  <c r="J959" i="40"/>
  <c r="K959" i="40"/>
  <c r="L959" i="40"/>
  <c r="X959" i="40" s="1"/>
  <c r="M959" i="40"/>
  <c r="N959" i="40"/>
  <c r="O959" i="40" s="1"/>
  <c r="Q959" i="40"/>
  <c r="R959" i="40"/>
  <c r="S959" i="40"/>
  <c r="T959" i="40"/>
  <c r="U959" i="40"/>
  <c r="A960" i="40"/>
  <c r="B960" i="40"/>
  <c r="C960" i="40"/>
  <c r="D960" i="40"/>
  <c r="AC960" i="40" s="1"/>
  <c r="E960" i="40"/>
  <c r="F960" i="40"/>
  <c r="G960" i="40"/>
  <c r="H960" i="40"/>
  <c r="I960" i="40"/>
  <c r="J960" i="40"/>
  <c r="K960" i="40"/>
  <c r="L960" i="40"/>
  <c r="X960" i="40" s="1"/>
  <c r="M960" i="40"/>
  <c r="N960" i="40"/>
  <c r="O960" i="40" s="1"/>
  <c r="P960" i="40" s="1"/>
  <c r="Q960" i="40"/>
  <c r="R960" i="40"/>
  <c r="S960" i="40"/>
  <c r="T960" i="40"/>
  <c r="U960" i="40"/>
  <c r="A961" i="40"/>
  <c r="B961" i="40"/>
  <c r="C961" i="40"/>
  <c r="D961" i="40"/>
  <c r="AC961" i="40" s="1"/>
  <c r="E961" i="40"/>
  <c r="F961" i="40"/>
  <c r="G961" i="40"/>
  <c r="H961" i="40"/>
  <c r="I961" i="40"/>
  <c r="J961" i="40"/>
  <c r="K961" i="40"/>
  <c r="L961" i="40"/>
  <c r="X961" i="40" s="1"/>
  <c r="M961" i="40"/>
  <c r="N961" i="40"/>
  <c r="O961" i="40"/>
  <c r="Q961" i="40"/>
  <c r="R961" i="40"/>
  <c r="S961" i="40"/>
  <c r="T961" i="40"/>
  <c r="U961" i="40"/>
  <c r="A962" i="40"/>
  <c r="B962" i="40"/>
  <c r="C962" i="40"/>
  <c r="D962" i="40"/>
  <c r="AC962" i="40" s="1"/>
  <c r="E962" i="40"/>
  <c r="F962" i="40"/>
  <c r="G962" i="40"/>
  <c r="H962" i="40"/>
  <c r="I962" i="40"/>
  <c r="J962" i="40"/>
  <c r="K962" i="40"/>
  <c r="L962" i="40"/>
  <c r="X962" i="40" s="1"/>
  <c r="M962" i="40"/>
  <c r="N962" i="40"/>
  <c r="O962" i="40" s="1"/>
  <c r="Q962" i="40"/>
  <c r="R962" i="40"/>
  <c r="S962" i="40"/>
  <c r="T962" i="40"/>
  <c r="U962" i="40"/>
  <c r="A963" i="40"/>
  <c r="B963" i="40"/>
  <c r="C963" i="40"/>
  <c r="D963" i="40"/>
  <c r="AC963" i="40" s="1"/>
  <c r="E963" i="40"/>
  <c r="F963" i="40"/>
  <c r="G963" i="40"/>
  <c r="H963" i="40"/>
  <c r="I963" i="40"/>
  <c r="J963" i="40"/>
  <c r="K963" i="40"/>
  <c r="L963" i="40"/>
  <c r="X963" i="40" s="1"/>
  <c r="M963" i="40"/>
  <c r="N963" i="40"/>
  <c r="O963" i="40" s="1"/>
  <c r="Q963" i="40"/>
  <c r="R963" i="40"/>
  <c r="S963" i="40"/>
  <c r="T963" i="40"/>
  <c r="U963" i="40"/>
  <c r="A964" i="40"/>
  <c r="B964" i="40"/>
  <c r="C964" i="40"/>
  <c r="D964" i="40"/>
  <c r="AC964" i="40" s="1"/>
  <c r="AB964" i="40" s="1"/>
  <c r="E964" i="40"/>
  <c r="F964" i="40"/>
  <c r="G964" i="40"/>
  <c r="H964" i="40"/>
  <c r="I964" i="40"/>
  <c r="J964" i="40"/>
  <c r="K964" i="40"/>
  <c r="L964" i="40"/>
  <c r="X964" i="40" s="1"/>
  <c r="M964" i="40"/>
  <c r="N964" i="40"/>
  <c r="O964" i="40" s="1"/>
  <c r="Q964" i="40"/>
  <c r="R964" i="40"/>
  <c r="S964" i="40"/>
  <c r="T964" i="40"/>
  <c r="U964" i="40"/>
  <c r="A965" i="40"/>
  <c r="B965" i="40"/>
  <c r="C965" i="40"/>
  <c r="D965" i="40"/>
  <c r="AC965" i="40" s="1"/>
  <c r="E965" i="40"/>
  <c r="F965" i="40"/>
  <c r="G965" i="40"/>
  <c r="H965" i="40"/>
  <c r="I965" i="40"/>
  <c r="J965" i="40"/>
  <c r="K965" i="40"/>
  <c r="L965" i="40"/>
  <c r="X965" i="40" s="1"/>
  <c r="M965" i="40"/>
  <c r="N965" i="40"/>
  <c r="O965" i="40" s="1"/>
  <c r="Q965" i="40"/>
  <c r="R965" i="40"/>
  <c r="S965" i="40"/>
  <c r="T965" i="40"/>
  <c r="U965" i="40"/>
  <c r="A966" i="40"/>
  <c r="B966" i="40"/>
  <c r="C966" i="40"/>
  <c r="D966" i="40"/>
  <c r="AC966" i="40" s="1"/>
  <c r="E966" i="40"/>
  <c r="F966" i="40"/>
  <c r="G966" i="40"/>
  <c r="H966" i="40"/>
  <c r="I966" i="40"/>
  <c r="J966" i="40"/>
  <c r="K966" i="40"/>
  <c r="L966" i="40"/>
  <c r="X966" i="40" s="1"/>
  <c r="M966" i="40"/>
  <c r="N966" i="40"/>
  <c r="O966" i="40" s="1"/>
  <c r="Q966" i="40"/>
  <c r="R966" i="40"/>
  <c r="S966" i="40"/>
  <c r="T966" i="40"/>
  <c r="U966" i="40"/>
  <c r="A967" i="40"/>
  <c r="B967" i="40"/>
  <c r="C967" i="40"/>
  <c r="D967" i="40"/>
  <c r="AC967" i="40" s="1"/>
  <c r="E967" i="40"/>
  <c r="F967" i="40"/>
  <c r="G967" i="40"/>
  <c r="H967" i="40"/>
  <c r="I967" i="40"/>
  <c r="J967" i="40"/>
  <c r="K967" i="40"/>
  <c r="L967" i="40"/>
  <c r="X967" i="40" s="1"/>
  <c r="M967" i="40"/>
  <c r="N967" i="40"/>
  <c r="O967" i="40" s="1"/>
  <c r="Q967" i="40"/>
  <c r="R967" i="40"/>
  <c r="S967" i="40"/>
  <c r="T967" i="40"/>
  <c r="U967" i="40"/>
  <c r="A968" i="40"/>
  <c r="B968" i="40"/>
  <c r="C968" i="40"/>
  <c r="D968" i="40"/>
  <c r="AC968" i="40" s="1"/>
  <c r="E968" i="40"/>
  <c r="F968" i="40"/>
  <c r="G968" i="40"/>
  <c r="H968" i="40"/>
  <c r="I968" i="40"/>
  <c r="J968" i="40"/>
  <c r="K968" i="40"/>
  <c r="L968" i="40"/>
  <c r="X968" i="40" s="1"/>
  <c r="M968" i="40"/>
  <c r="N968" i="40"/>
  <c r="O968" i="40" s="1"/>
  <c r="Q968" i="40"/>
  <c r="R968" i="40"/>
  <c r="S968" i="40"/>
  <c r="T968" i="40"/>
  <c r="U968" i="40"/>
  <c r="A969" i="40"/>
  <c r="B969" i="40"/>
  <c r="C969" i="40"/>
  <c r="D969" i="40"/>
  <c r="AC969" i="40" s="1"/>
  <c r="AB969" i="40" s="1"/>
  <c r="E969" i="40"/>
  <c r="F969" i="40"/>
  <c r="G969" i="40"/>
  <c r="H969" i="40"/>
  <c r="I969" i="40"/>
  <c r="J969" i="40"/>
  <c r="K969" i="40"/>
  <c r="L969" i="40"/>
  <c r="X969" i="40" s="1"/>
  <c r="M969" i="40"/>
  <c r="N969" i="40"/>
  <c r="O969" i="40" s="1"/>
  <c r="Q969" i="40"/>
  <c r="R969" i="40"/>
  <c r="S969" i="40"/>
  <c r="T969" i="40"/>
  <c r="U969" i="40"/>
  <c r="A970" i="40"/>
  <c r="B970" i="40"/>
  <c r="C970" i="40"/>
  <c r="D970" i="40"/>
  <c r="AC970" i="40" s="1"/>
  <c r="E970" i="40"/>
  <c r="F970" i="40"/>
  <c r="G970" i="40"/>
  <c r="H970" i="40"/>
  <c r="I970" i="40"/>
  <c r="J970" i="40"/>
  <c r="K970" i="40"/>
  <c r="L970" i="40"/>
  <c r="X970" i="40" s="1"/>
  <c r="M970" i="40"/>
  <c r="N970" i="40"/>
  <c r="O970" i="40" s="1"/>
  <c r="P970" i="40" s="1"/>
  <c r="Q970" i="40"/>
  <c r="R970" i="40"/>
  <c r="S970" i="40"/>
  <c r="T970" i="40"/>
  <c r="U970" i="40"/>
  <c r="A971" i="40"/>
  <c r="B971" i="40"/>
  <c r="C971" i="40"/>
  <c r="D971" i="40"/>
  <c r="AC971" i="40" s="1"/>
  <c r="E971" i="40"/>
  <c r="F971" i="40"/>
  <c r="G971" i="40"/>
  <c r="H971" i="40"/>
  <c r="I971" i="40"/>
  <c r="J971" i="40"/>
  <c r="K971" i="40"/>
  <c r="L971" i="40"/>
  <c r="X971" i="40" s="1"/>
  <c r="M971" i="40"/>
  <c r="N971" i="40"/>
  <c r="O971" i="40" s="1"/>
  <c r="Q971" i="40"/>
  <c r="R971" i="40"/>
  <c r="S971" i="40"/>
  <c r="T971" i="40"/>
  <c r="U971" i="40"/>
  <c r="A972" i="40"/>
  <c r="B972" i="40"/>
  <c r="C972" i="40"/>
  <c r="D972" i="40"/>
  <c r="AC972" i="40" s="1"/>
  <c r="E972" i="40"/>
  <c r="F972" i="40"/>
  <c r="G972" i="40"/>
  <c r="H972" i="40"/>
  <c r="I972" i="40"/>
  <c r="J972" i="40"/>
  <c r="K972" i="40"/>
  <c r="L972" i="40"/>
  <c r="X972" i="40" s="1"/>
  <c r="M972" i="40"/>
  <c r="N972" i="40"/>
  <c r="O972" i="40" s="1"/>
  <c r="Q972" i="40"/>
  <c r="R972" i="40"/>
  <c r="S972" i="40"/>
  <c r="T972" i="40"/>
  <c r="U972" i="40"/>
  <c r="A973" i="40"/>
  <c r="B973" i="40"/>
  <c r="C973" i="40"/>
  <c r="D973" i="40"/>
  <c r="AC973" i="40" s="1"/>
  <c r="E973" i="40"/>
  <c r="F973" i="40"/>
  <c r="G973" i="40"/>
  <c r="H973" i="40"/>
  <c r="I973" i="40"/>
  <c r="J973" i="40"/>
  <c r="K973" i="40"/>
  <c r="L973" i="40"/>
  <c r="X973" i="40" s="1"/>
  <c r="M973" i="40"/>
  <c r="N973" i="40"/>
  <c r="O973" i="40" s="1"/>
  <c r="Q973" i="40"/>
  <c r="R973" i="40"/>
  <c r="S973" i="40"/>
  <c r="T973" i="40"/>
  <c r="U973" i="40"/>
  <c r="A974" i="40"/>
  <c r="B974" i="40"/>
  <c r="C974" i="40"/>
  <c r="D974" i="40"/>
  <c r="AC974" i="40" s="1"/>
  <c r="E974" i="40"/>
  <c r="F974" i="40"/>
  <c r="G974" i="40"/>
  <c r="H974" i="40"/>
  <c r="I974" i="40"/>
  <c r="J974" i="40"/>
  <c r="K974" i="40"/>
  <c r="L974" i="40"/>
  <c r="X974" i="40" s="1"/>
  <c r="M974" i="40"/>
  <c r="N974" i="40"/>
  <c r="O974" i="40" s="1"/>
  <c r="Q974" i="40"/>
  <c r="R974" i="40"/>
  <c r="S974" i="40"/>
  <c r="T974" i="40"/>
  <c r="U974" i="40"/>
  <c r="A975" i="40"/>
  <c r="B975" i="40"/>
  <c r="C975" i="40"/>
  <c r="D975" i="40"/>
  <c r="AC975" i="40" s="1"/>
  <c r="E975" i="40"/>
  <c r="F975" i="40"/>
  <c r="G975" i="40"/>
  <c r="H975" i="40"/>
  <c r="I975" i="40"/>
  <c r="J975" i="40"/>
  <c r="K975" i="40"/>
  <c r="L975" i="40"/>
  <c r="X975" i="40" s="1"/>
  <c r="M975" i="40"/>
  <c r="N975" i="40"/>
  <c r="O975" i="40" s="1"/>
  <c r="Q975" i="40"/>
  <c r="R975" i="40"/>
  <c r="S975" i="40"/>
  <c r="T975" i="40"/>
  <c r="U975" i="40"/>
  <c r="A976" i="40"/>
  <c r="B976" i="40"/>
  <c r="C976" i="40"/>
  <c r="D976" i="40"/>
  <c r="AC976" i="40" s="1"/>
  <c r="E976" i="40"/>
  <c r="F976" i="40"/>
  <c r="G976" i="40"/>
  <c r="H976" i="40"/>
  <c r="I976" i="40"/>
  <c r="J976" i="40"/>
  <c r="K976" i="40"/>
  <c r="L976" i="40"/>
  <c r="X976" i="40" s="1"/>
  <c r="M976" i="40"/>
  <c r="N976" i="40"/>
  <c r="O976" i="40" s="1"/>
  <c r="Q976" i="40"/>
  <c r="R976" i="40"/>
  <c r="S976" i="40"/>
  <c r="T976" i="40"/>
  <c r="U976" i="40"/>
  <c r="A977" i="40"/>
  <c r="B977" i="40"/>
  <c r="C977" i="40"/>
  <c r="D977" i="40"/>
  <c r="AC977" i="40" s="1"/>
  <c r="E977" i="40"/>
  <c r="F977" i="40"/>
  <c r="G977" i="40"/>
  <c r="H977" i="40"/>
  <c r="I977" i="40"/>
  <c r="J977" i="40"/>
  <c r="K977" i="40"/>
  <c r="L977" i="40"/>
  <c r="X977" i="40" s="1"/>
  <c r="M977" i="40"/>
  <c r="N977" i="40"/>
  <c r="O977" i="40" s="1"/>
  <c r="P977" i="40" s="1"/>
  <c r="Q977" i="40"/>
  <c r="R977" i="40"/>
  <c r="S977" i="40"/>
  <c r="T977" i="40"/>
  <c r="U977" i="40"/>
  <c r="A978" i="40"/>
  <c r="B978" i="40"/>
  <c r="C978" i="40"/>
  <c r="D978" i="40"/>
  <c r="AC978" i="40" s="1"/>
  <c r="E978" i="40"/>
  <c r="F978" i="40"/>
  <c r="G978" i="40"/>
  <c r="H978" i="40"/>
  <c r="I978" i="40"/>
  <c r="J978" i="40"/>
  <c r="K978" i="40"/>
  <c r="L978" i="40"/>
  <c r="X978" i="40" s="1"/>
  <c r="M978" i="40"/>
  <c r="N978" i="40"/>
  <c r="O978" i="40" s="1"/>
  <c r="Q978" i="40"/>
  <c r="R978" i="40"/>
  <c r="S978" i="40"/>
  <c r="T978" i="40"/>
  <c r="U978" i="40"/>
  <c r="A979" i="40"/>
  <c r="B979" i="40"/>
  <c r="C979" i="40"/>
  <c r="D979" i="40"/>
  <c r="AC979" i="40" s="1"/>
  <c r="E979" i="40"/>
  <c r="F979" i="40"/>
  <c r="G979" i="40"/>
  <c r="H979" i="40"/>
  <c r="I979" i="40"/>
  <c r="J979" i="40"/>
  <c r="K979" i="40"/>
  <c r="L979" i="40"/>
  <c r="X979" i="40" s="1"/>
  <c r="M979" i="40"/>
  <c r="N979" i="40"/>
  <c r="O979" i="40" s="1"/>
  <c r="Q979" i="40"/>
  <c r="R979" i="40"/>
  <c r="S979" i="40"/>
  <c r="T979" i="40"/>
  <c r="U979" i="40"/>
  <c r="A980" i="40"/>
  <c r="B980" i="40"/>
  <c r="C980" i="40"/>
  <c r="D980" i="40"/>
  <c r="AC980" i="40" s="1"/>
  <c r="AB980" i="40" s="1"/>
  <c r="E980" i="40"/>
  <c r="F980" i="40"/>
  <c r="G980" i="40"/>
  <c r="H980" i="40"/>
  <c r="I980" i="40"/>
  <c r="J980" i="40"/>
  <c r="K980" i="40"/>
  <c r="L980" i="40"/>
  <c r="X980" i="40" s="1"/>
  <c r="M980" i="40"/>
  <c r="N980" i="40"/>
  <c r="O980" i="40" s="1"/>
  <c r="Q980" i="40"/>
  <c r="R980" i="40"/>
  <c r="S980" i="40"/>
  <c r="T980" i="40"/>
  <c r="U980" i="40"/>
  <c r="A981" i="40"/>
  <c r="B981" i="40"/>
  <c r="C981" i="40"/>
  <c r="D981" i="40"/>
  <c r="AC981" i="40" s="1"/>
  <c r="E981" i="40"/>
  <c r="F981" i="40"/>
  <c r="G981" i="40"/>
  <c r="H981" i="40"/>
  <c r="I981" i="40"/>
  <c r="J981" i="40"/>
  <c r="K981" i="40"/>
  <c r="L981" i="40"/>
  <c r="X981" i="40" s="1"/>
  <c r="M981" i="40"/>
  <c r="N981" i="40"/>
  <c r="O981" i="40" s="1"/>
  <c r="P981" i="40"/>
  <c r="Q981" i="40"/>
  <c r="R981" i="40"/>
  <c r="S981" i="40"/>
  <c r="T981" i="40"/>
  <c r="U981" i="40"/>
  <c r="A982" i="40"/>
  <c r="B982" i="40"/>
  <c r="C982" i="40"/>
  <c r="D982" i="40"/>
  <c r="AC982" i="40" s="1"/>
  <c r="E982" i="40"/>
  <c r="F982" i="40"/>
  <c r="G982" i="40"/>
  <c r="H982" i="40"/>
  <c r="I982" i="40"/>
  <c r="J982" i="40"/>
  <c r="K982" i="40"/>
  <c r="L982" i="40"/>
  <c r="X982" i="40" s="1"/>
  <c r="M982" i="40"/>
  <c r="N982" i="40"/>
  <c r="O982" i="40" s="1"/>
  <c r="Q982" i="40"/>
  <c r="R982" i="40"/>
  <c r="S982" i="40"/>
  <c r="T982" i="40"/>
  <c r="U982" i="40"/>
  <c r="A983" i="40"/>
  <c r="B983" i="40"/>
  <c r="C983" i="40"/>
  <c r="D983" i="40"/>
  <c r="AC983" i="40" s="1"/>
  <c r="E983" i="40"/>
  <c r="F983" i="40"/>
  <c r="G983" i="40"/>
  <c r="H983" i="40"/>
  <c r="I983" i="40"/>
  <c r="J983" i="40"/>
  <c r="K983" i="40"/>
  <c r="L983" i="40"/>
  <c r="X983" i="40" s="1"/>
  <c r="M983" i="40"/>
  <c r="N983" i="40"/>
  <c r="O983" i="40" s="1"/>
  <c r="Q983" i="40"/>
  <c r="R983" i="40"/>
  <c r="S983" i="40"/>
  <c r="T983" i="40"/>
  <c r="U983" i="40"/>
  <c r="A984" i="40"/>
  <c r="B984" i="40"/>
  <c r="C984" i="40"/>
  <c r="D984" i="40"/>
  <c r="AC984" i="40" s="1"/>
  <c r="E984" i="40"/>
  <c r="F984" i="40"/>
  <c r="G984" i="40"/>
  <c r="H984" i="40"/>
  <c r="I984" i="40"/>
  <c r="J984" i="40"/>
  <c r="K984" i="40"/>
  <c r="L984" i="40"/>
  <c r="X984" i="40" s="1"/>
  <c r="M984" i="40"/>
  <c r="N984" i="40"/>
  <c r="O984" i="40" s="1"/>
  <c r="Q984" i="40"/>
  <c r="R984" i="40"/>
  <c r="S984" i="40"/>
  <c r="T984" i="40"/>
  <c r="U984" i="40"/>
  <c r="A985" i="40"/>
  <c r="B985" i="40"/>
  <c r="C985" i="40"/>
  <c r="D985" i="40"/>
  <c r="AC985" i="40" s="1"/>
  <c r="E985" i="40"/>
  <c r="F985" i="40"/>
  <c r="G985" i="40"/>
  <c r="H985" i="40"/>
  <c r="I985" i="40"/>
  <c r="J985" i="40"/>
  <c r="K985" i="40"/>
  <c r="L985" i="40"/>
  <c r="X985" i="40" s="1"/>
  <c r="M985" i="40"/>
  <c r="N985" i="40"/>
  <c r="O985" i="40" s="1"/>
  <c r="Q985" i="40"/>
  <c r="R985" i="40"/>
  <c r="S985" i="40"/>
  <c r="T985" i="40"/>
  <c r="U985" i="40"/>
  <c r="A986" i="40"/>
  <c r="B986" i="40"/>
  <c r="C986" i="40"/>
  <c r="D986" i="40"/>
  <c r="AC986" i="40" s="1"/>
  <c r="E986" i="40"/>
  <c r="F986" i="40"/>
  <c r="G986" i="40"/>
  <c r="H986" i="40"/>
  <c r="I986" i="40"/>
  <c r="J986" i="40"/>
  <c r="K986" i="40"/>
  <c r="L986" i="40"/>
  <c r="X986" i="40" s="1"/>
  <c r="M986" i="40"/>
  <c r="N986" i="40"/>
  <c r="O986" i="40" s="1"/>
  <c r="P986" i="40"/>
  <c r="AA986" i="40" s="1"/>
  <c r="Q986" i="40"/>
  <c r="R986" i="40"/>
  <c r="S986" i="40"/>
  <c r="T986" i="40"/>
  <c r="U986" i="40"/>
  <c r="A987" i="40"/>
  <c r="B987" i="40"/>
  <c r="C987" i="40"/>
  <c r="D987" i="40"/>
  <c r="AC987" i="40" s="1"/>
  <c r="E987" i="40"/>
  <c r="F987" i="40"/>
  <c r="G987" i="40"/>
  <c r="H987" i="40"/>
  <c r="I987" i="40"/>
  <c r="J987" i="40"/>
  <c r="K987" i="40"/>
  <c r="L987" i="40"/>
  <c r="X987" i="40" s="1"/>
  <c r="M987" i="40"/>
  <c r="N987" i="40"/>
  <c r="O987" i="40" s="1"/>
  <c r="Q987" i="40"/>
  <c r="R987" i="40"/>
  <c r="S987" i="40"/>
  <c r="T987" i="40"/>
  <c r="U987" i="40"/>
  <c r="A988" i="40"/>
  <c r="B988" i="40"/>
  <c r="C988" i="40"/>
  <c r="D988" i="40"/>
  <c r="AC988" i="40" s="1"/>
  <c r="E988" i="40"/>
  <c r="F988" i="40"/>
  <c r="G988" i="40"/>
  <c r="H988" i="40"/>
  <c r="I988" i="40"/>
  <c r="J988" i="40"/>
  <c r="K988" i="40"/>
  <c r="L988" i="40"/>
  <c r="X988" i="40" s="1"/>
  <c r="M988" i="40"/>
  <c r="N988" i="40"/>
  <c r="O988" i="40" s="1"/>
  <c r="Q988" i="40"/>
  <c r="R988" i="40"/>
  <c r="S988" i="40"/>
  <c r="T988" i="40"/>
  <c r="U988" i="40"/>
  <c r="A989" i="40"/>
  <c r="B989" i="40"/>
  <c r="C989" i="40"/>
  <c r="D989" i="40"/>
  <c r="AC989" i="40" s="1"/>
  <c r="E989" i="40"/>
  <c r="F989" i="40"/>
  <c r="G989" i="40"/>
  <c r="H989" i="40"/>
  <c r="I989" i="40"/>
  <c r="J989" i="40"/>
  <c r="K989" i="40"/>
  <c r="L989" i="40"/>
  <c r="X989" i="40" s="1"/>
  <c r="M989" i="40"/>
  <c r="N989" i="40"/>
  <c r="O989" i="40" s="1"/>
  <c r="Q989" i="40"/>
  <c r="R989" i="40"/>
  <c r="S989" i="40"/>
  <c r="T989" i="40"/>
  <c r="U989" i="40"/>
  <c r="A990" i="40"/>
  <c r="B990" i="40"/>
  <c r="C990" i="40"/>
  <c r="D990" i="40"/>
  <c r="AC990" i="40" s="1"/>
  <c r="E990" i="40"/>
  <c r="F990" i="40"/>
  <c r="G990" i="40"/>
  <c r="H990" i="40"/>
  <c r="I990" i="40"/>
  <c r="J990" i="40"/>
  <c r="K990" i="40"/>
  <c r="L990" i="40"/>
  <c r="X990" i="40" s="1"/>
  <c r="M990" i="40"/>
  <c r="N990" i="40"/>
  <c r="O990" i="40" s="1"/>
  <c r="Q990" i="40"/>
  <c r="R990" i="40"/>
  <c r="S990" i="40"/>
  <c r="T990" i="40"/>
  <c r="U990" i="40"/>
  <c r="A991" i="40"/>
  <c r="B991" i="40"/>
  <c r="C991" i="40"/>
  <c r="D991" i="40"/>
  <c r="AC991" i="40" s="1"/>
  <c r="E991" i="40"/>
  <c r="F991" i="40"/>
  <c r="G991" i="40"/>
  <c r="H991" i="40"/>
  <c r="I991" i="40"/>
  <c r="J991" i="40"/>
  <c r="K991" i="40"/>
  <c r="L991" i="40"/>
  <c r="X991" i="40" s="1"/>
  <c r="M991" i="40"/>
  <c r="N991" i="40"/>
  <c r="O991" i="40" s="1"/>
  <c r="Q991" i="40"/>
  <c r="R991" i="40"/>
  <c r="S991" i="40"/>
  <c r="T991" i="40"/>
  <c r="U991" i="40"/>
  <c r="A992" i="40"/>
  <c r="B992" i="40"/>
  <c r="C992" i="40"/>
  <c r="D992" i="40"/>
  <c r="AC992" i="40" s="1"/>
  <c r="E992" i="40"/>
  <c r="F992" i="40"/>
  <c r="G992" i="40"/>
  <c r="H992" i="40"/>
  <c r="I992" i="40"/>
  <c r="J992" i="40"/>
  <c r="K992" i="40"/>
  <c r="L992" i="40"/>
  <c r="X992" i="40" s="1"/>
  <c r="M992" i="40"/>
  <c r="N992" i="40"/>
  <c r="O992" i="40" s="1"/>
  <c r="Q992" i="40"/>
  <c r="R992" i="40"/>
  <c r="S992" i="40"/>
  <c r="T992" i="40"/>
  <c r="U992" i="40"/>
  <c r="A993" i="40"/>
  <c r="B993" i="40"/>
  <c r="C993" i="40"/>
  <c r="D993" i="40"/>
  <c r="AC993" i="40" s="1"/>
  <c r="E993" i="40"/>
  <c r="F993" i="40"/>
  <c r="G993" i="40"/>
  <c r="H993" i="40"/>
  <c r="I993" i="40"/>
  <c r="J993" i="40"/>
  <c r="K993" i="40"/>
  <c r="L993" i="40"/>
  <c r="X993" i="40" s="1"/>
  <c r="M993" i="40"/>
  <c r="N993" i="40"/>
  <c r="O993" i="40" s="1"/>
  <c r="Q993" i="40"/>
  <c r="R993" i="40"/>
  <c r="S993" i="40"/>
  <c r="T993" i="40"/>
  <c r="U993" i="40"/>
  <c r="A994" i="40"/>
  <c r="B994" i="40"/>
  <c r="C994" i="40"/>
  <c r="D994" i="40"/>
  <c r="AC994" i="40" s="1"/>
  <c r="E994" i="40"/>
  <c r="F994" i="40"/>
  <c r="G994" i="40"/>
  <c r="H994" i="40"/>
  <c r="I994" i="40"/>
  <c r="J994" i="40"/>
  <c r="K994" i="40"/>
  <c r="L994" i="40"/>
  <c r="X994" i="40" s="1"/>
  <c r="M994" i="40"/>
  <c r="N994" i="40"/>
  <c r="O994" i="40" s="1"/>
  <c r="Q994" i="40"/>
  <c r="R994" i="40"/>
  <c r="S994" i="40"/>
  <c r="T994" i="40"/>
  <c r="U994" i="40"/>
  <c r="A995" i="40"/>
  <c r="B995" i="40"/>
  <c r="C995" i="40"/>
  <c r="D995" i="40"/>
  <c r="AC995" i="40" s="1"/>
  <c r="AB995" i="40" s="1"/>
  <c r="E995" i="40"/>
  <c r="F995" i="40"/>
  <c r="G995" i="40"/>
  <c r="H995" i="40"/>
  <c r="I995" i="40"/>
  <c r="J995" i="40"/>
  <c r="K995" i="40"/>
  <c r="L995" i="40"/>
  <c r="X995" i="40" s="1"/>
  <c r="M995" i="40"/>
  <c r="N995" i="40"/>
  <c r="O995" i="40" s="1"/>
  <c r="P995" i="40" s="1"/>
  <c r="Q995" i="40"/>
  <c r="R995" i="40"/>
  <c r="S995" i="40"/>
  <c r="T995" i="40"/>
  <c r="U995" i="40"/>
  <c r="A996" i="40"/>
  <c r="B996" i="40"/>
  <c r="C996" i="40"/>
  <c r="D996" i="40"/>
  <c r="AC996" i="40" s="1"/>
  <c r="E996" i="40"/>
  <c r="F996" i="40"/>
  <c r="G996" i="40"/>
  <c r="H996" i="40"/>
  <c r="I996" i="40"/>
  <c r="J996" i="40"/>
  <c r="K996" i="40"/>
  <c r="L996" i="40"/>
  <c r="X996" i="40" s="1"/>
  <c r="M996" i="40"/>
  <c r="N996" i="40"/>
  <c r="O996" i="40" s="1"/>
  <c r="Q996" i="40"/>
  <c r="R996" i="40"/>
  <c r="S996" i="40"/>
  <c r="T996" i="40"/>
  <c r="U996" i="40"/>
  <c r="A997" i="40"/>
  <c r="B997" i="40"/>
  <c r="C997" i="40"/>
  <c r="D997" i="40"/>
  <c r="AC997" i="40" s="1"/>
  <c r="E997" i="40"/>
  <c r="F997" i="40"/>
  <c r="G997" i="40"/>
  <c r="H997" i="40"/>
  <c r="I997" i="40"/>
  <c r="J997" i="40"/>
  <c r="K997" i="40"/>
  <c r="L997" i="40"/>
  <c r="X997" i="40" s="1"/>
  <c r="M997" i="40"/>
  <c r="N997" i="40"/>
  <c r="O997" i="40" s="1"/>
  <c r="Q997" i="40"/>
  <c r="R997" i="40"/>
  <c r="S997" i="40"/>
  <c r="T997" i="40"/>
  <c r="U997" i="40"/>
  <c r="A998" i="40"/>
  <c r="B998" i="40"/>
  <c r="C998" i="40"/>
  <c r="D998" i="40"/>
  <c r="AC998" i="40" s="1"/>
  <c r="E998" i="40"/>
  <c r="F998" i="40"/>
  <c r="G998" i="40"/>
  <c r="H998" i="40"/>
  <c r="I998" i="40"/>
  <c r="J998" i="40"/>
  <c r="K998" i="40"/>
  <c r="L998" i="40"/>
  <c r="X998" i="40" s="1"/>
  <c r="M998" i="40"/>
  <c r="N998" i="40"/>
  <c r="O998" i="40" s="1"/>
  <c r="Q998" i="40"/>
  <c r="R998" i="40"/>
  <c r="S998" i="40"/>
  <c r="T998" i="40"/>
  <c r="U998" i="40"/>
  <c r="A999" i="40"/>
  <c r="B999" i="40"/>
  <c r="C999" i="40"/>
  <c r="D999" i="40"/>
  <c r="AC999" i="40" s="1"/>
  <c r="E999" i="40"/>
  <c r="F999" i="40"/>
  <c r="G999" i="40"/>
  <c r="H999" i="40"/>
  <c r="I999" i="40"/>
  <c r="J999" i="40"/>
  <c r="K999" i="40"/>
  <c r="L999" i="40"/>
  <c r="X999" i="40" s="1"/>
  <c r="M999" i="40"/>
  <c r="N999" i="40"/>
  <c r="O999" i="40" s="1"/>
  <c r="Q999" i="40"/>
  <c r="R999" i="40"/>
  <c r="S999" i="40"/>
  <c r="T999" i="40"/>
  <c r="U999" i="40"/>
  <c r="A1000" i="40"/>
  <c r="B1000" i="40"/>
  <c r="C1000" i="40"/>
  <c r="D1000" i="40"/>
  <c r="AC1000" i="40" s="1"/>
  <c r="E1000" i="40"/>
  <c r="F1000" i="40"/>
  <c r="G1000" i="40"/>
  <c r="H1000" i="40"/>
  <c r="I1000" i="40"/>
  <c r="J1000" i="40"/>
  <c r="K1000" i="40"/>
  <c r="L1000" i="40"/>
  <c r="X1000" i="40" s="1"/>
  <c r="M1000" i="40"/>
  <c r="N1000" i="40"/>
  <c r="O1000" i="40" s="1"/>
  <c r="Q1000" i="40"/>
  <c r="R1000" i="40"/>
  <c r="S1000" i="40"/>
  <c r="T1000" i="40"/>
  <c r="U1000" i="40"/>
  <c r="A1001" i="40"/>
  <c r="B1001" i="40"/>
  <c r="C1001" i="40"/>
  <c r="D1001" i="40"/>
  <c r="AC1001" i="40" s="1"/>
  <c r="E1001" i="40"/>
  <c r="F1001" i="40"/>
  <c r="G1001" i="40"/>
  <c r="H1001" i="40"/>
  <c r="I1001" i="40"/>
  <c r="J1001" i="40"/>
  <c r="K1001" i="40"/>
  <c r="L1001" i="40"/>
  <c r="X1001" i="40" s="1"/>
  <c r="M1001" i="40"/>
  <c r="N1001" i="40"/>
  <c r="O1001" i="40" s="1"/>
  <c r="Q1001" i="40"/>
  <c r="R1001" i="40"/>
  <c r="S1001" i="40"/>
  <c r="T1001" i="40"/>
  <c r="U1001" i="40"/>
  <c r="A1002" i="40"/>
  <c r="B1002" i="40"/>
  <c r="C1002" i="40"/>
  <c r="D1002" i="40"/>
  <c r="AC1002" i="40" s="1"/>
  <c r="E1002" i="40"/>
  <c r="F1002" i="40"/>
  <c r="G1002" i="40"/>
  <c r="H1002" i="40"/>
  <c r="I1002" i="40"/>
  <c r="J1002" i="40"/>
  <c r="K1002" i="40"/>
  <c r="L1002" i="40"/>
  <c r="X1002" i="40" s="1"/>
  <c r="M1002" i="40"/>
  <c r="N1002" i="40"/>
  <c r="O1002" i="40" s="1"/>
  <c r="Q1002" i="40"/>
  <c r="R1002" i="40"/>
  <c r="S1002" i="40"/>
  <c r="T1002" i="40"/>
  <c r="U1002" i="40"/>
  <c r="A1003" i="40"/>
  <c r="B1003" i="40"/>
  <c r="C1003" i="40"/>
  <c r="D1003" i="40"/>
  <c r="AC1003" i="40" s="1"/>
  <c r="E1003" i="40"/>
  <c r="F1003" i="40"/>
  <c r="G1003" i="40"/>
  <c r="H1003" i="40"/>
  <c r="I1003" i="40"/>
  <c r="J1003" i="40"/>
  <c r="K1003" i="40"/>
  <c r="L1003" i="40"/>
  <c r="X1003" i="40" s="1"/>
  <c r="M1003" i="40"/>
  <c r="N1003" i="40"/>
  <c r="O1003" i="40" s="1"/>
  <c r="Q1003" i="40"/>
  <c r="R1003" i="40"/>
  <c r="S1003" i="40"/>
  <c r="T1003" i="40"/>
  <c r="U1003" i="40"/>
  <c r="A1004" i="40"/>
  <c r="B1004" i="40"/>
  <c r="C1004" i="40"/>
  <c r="D1004" i="40"/>
  <c r="AC1004" i="40" s="1"/>
  <c r="E1004" i="40"/>
  <c r="F1004" i="40"/>
  <c r="G1004" i="40"/>
  <c r="H1004" i="40"/>
  <c r="I1004" i="40"/>
  <c r="J1004" i="40"/>
  <c r="K1004" i="40"/>
  <c r="L1004" i="40"/>
  <c r="X1004" i="40" s="1"/>
  <c r="M1004" i="40"/>
  <c r="N1004" i="40"/>
  <c r="O1004" i="40" s="1"/>
  <c r="Q1004" i="40"/>
  <c r="R1004" i="40"/>
  <c r="S1004" i="40"/>
  <c r="T1004" i="40"/>
  <c r="U1004" i="40"/>
  <c r="A1005" i="40"/>
  <c r="B1005" i="40"/>
  <c r="C1005" i="40"/>
  <c r="D1005" i="40"/>
  <c r="AC1005" i="40" s="1"/>
  <c r="AB1005" i="40" s="1"/>
  <c r="E1005" i="40"/>
  <c r="F1005" i="40"/>
  <c r="G1005" i="40"/>
  <c r="H1005" i="40"/>
  <c r="I1005" i="40"/>
  <c r="J1005" i="40"/>
  <c r="K1005" i="40"/>
  <c r="L1005" i="40"/>
  <c r="X1005" i="40" s="1"/>
  <c r="M1005" i="40"/>
  <c r="P1005" i="40" s="1"/>
  <c r="N1005" i="40"/>
  <c r="O1005" i="40" s="1"/>
  <c r="Q1005" i="40"/>
  <c r="R1005" i="40"/>
  <c r="S1005" i="40"/>
  <c r="T1005" i="40"/>
  <c r="U1005" i="40"/>
  <c r="A1006" i="40"/>
  <c r="B1006" i="40"/>
  <c r="C1006" i="40"/>
  <c r="D1006" i="40"/>
  <c r="AC1006" i="40" s="1"/>
  <c r="AB1006" i="40" s="1"/>
  <c r="E1006" i="40"/>
  <c r="F1006" i="40"/>
  <c r="G1006" i="40"/>
  <c r="H1006" i="40"/>
  <c r="I1006" i="40"/>
  <c r="J1006" i="40"/>
  <c r="K1006" i="40"/>
  <c r="L1006" i="40"/>
  <c r="X1006" i="40" s="1"/>
  <c r="M1006" i="40"/>
  <c r="N1006" i="40"/>
  <c r="O1006" i="40" s="1"/>
  <c r="Q1006" i="40"/>
  <c r="R1006" i="40"/>
  <c r="S1006" i="40"/>
  <c r="T1006" i="40"/>
  <c r="U1006" i="40"/>
  <c r="A1007" i="40"/>
  <c r="B1007" i="40"/>
  <c r="C1007" i="40"/>
  <c r="D1007" i="40"/>
  <c r="AC1007" i="40" s="1"/>
  <c r="E1007" i="40"/>
  <c r="F1007" i="40"/>
  <c r="G1007" i="40"/>
  <c r="H1007" i="40"/>
  <c r="I1007" i="40"/>
  <c r="J1007" i="40"/>
  <c r="K1007" i="40"/>
  <c r="L1007" i="40"/>
  <c r="X1007" i="40" s="1"/>
  <c r="M1007" i="40"/>
  <c r="N1007" i="40"/>
  <c r="O1007" i="40" s="1"/>
  <c r="Q1007" i="40"/>
  <c r="R1007" i="40"/>
  <c r="S1007" i="40"/>
  <c r="T1007" i="40"/>
  <c r="U1007" i="40"/>
  <c r="A1008" i="40"/>
  <c r="B1008" i="40"/>
  <c r="C1008" i="40"/>
  <c r="D1008" i="40"/>
  <c r="AC1008" i="40" s="1"/>
  <c r="E1008" i="40"/>
  <c r="F1008" i="40"/>
  <c r="G1008" i="40"/>
  <c r="H1008" i="40"/>
  <c r="I1008" i="40"/>
  <c r="J1008" i="40"/>
  <c r="K1008" i="40"/>
  <c r="L1008" i="40"/>
  <c r="X1008" i="40" s="1"/>
  <c r="M1008" i="40"/>
  <c r="N1008" i="40"/>
  <c r="O1008" i="40" s="1"/>
  <c r="Q1008" i="40"/>
  <c r="R1008" i="40"/>
  <c r="S1008" i="40"/>
  <c r="T1008" i="40"/>
  <c r="U1008" i="40"/>
  <c r="A1009" i="40"/>
  <c r="B1009" i="40"/>
  <c r="C1009" i="40"/>
  <c r="D1009" i="40"/>
  <c r="AC1009" i="40" s="1"/>
  <c r="E1009" i="40"/>
  <c r="F1009" i="40"/>
  <c r="G1009" i="40"/>
  <c r="H1009" i="40"/>
  <c r="I1009" i="40"/>
  <c r="J1009" i="40"/>
  <c r="K1009" i="40"/>
  <c r="L1009" i="40"/>
  <c r="X1009" i="40" s="1"/>
  <c r="M1009" i="40"/>
  <c r="N1009" i="40"/>
  <c r="O1009" i="40" s="1"/>
  <c r="Q1009" i="40"/>
  <c r="R1009" i="40"/>
  <c r="S1009" i="40"/>
  <c r="T1009" i="40"/>
  <c r="U1009" i="40"/>
  <c r="A1010" i="40"/>
  <c r="B1010" i="40"/>
  <c r="C1010" i="40"/>
  <c r="D1010" i="40"/>
  <c r="AC1010" i="40" s="1"/>
  <c r="E1010" i="40"/>
  <c r="F1010" i="40"/>
  <c r="G1010" i="40"/>
  <c r="H1010" i="40"/>
  <c r="I1010" i="40"/>
  <c r="J1010" i="40"/>
  <c r="K1010" i="40"/>
  <c r="L1010" i="40"/>
  <c r="X1010" i="40" s="1"/>
  <c r="M1010" i="40"/>
  <c r="N1010" i="40"/>
  <c r="O1010" i="40" s="1"/>
  <c r="Q1010" i="40"/>
  <c r="R1010" i="40"/>
  <c r="S1010" i="40"/>
  <c r="T1010" i="40"/>
  <c r="U1010" i="40"/>
  <c r="A1011" i="40"/>
  <c r="B1011" i="40"/>
  <c r="C1011" i="40"/>
  <c r="D1011" i="40"/>
  <c r="AC1011" i="40" s="1"/>
  <c r="AB1011" i="40" s="1"/>
  <c r="E1011" i="40"/>
  <c r="F1011" i="40"/>
  <c r="G1011" i="40"/>
  <c r="H1011" i="40"/>
  <c r="I1011" i="40"/>
  <c r="J1011" i="40"/>
  <c r="K1011" i="40"/>
  <c r="L1011" i="40"/>
  <c r="X1011" i="40" s="1"/>
  <c r="M1011" i="40"/>
  <c r="N1011" i="40"/>
  <c r="O1011" i="40" s="1"/>
  <c r="Q1011" i="40"/>
  <c r="R1011" i="40"/>
  <c r="S1011" i="40"/>
  <c r="T1011" i="40"/>
  <c r="U1011" i="40"/>
  <c r="A1012" i="40"/>
  <c r="B1012" i="40"/>
  <c r="C1012" i="40"/>
  <c r="D1012" i="40"/>
  <c r="AC1012" i="40" s="1"/>
  <c r="E1012" i="40"/>
  <c r="F1012" i="40"/>
  <c r="G1012" i="40"/>
  <c r="H1012" i="40"/>
  <c r="I1012" i="40"/>
  <c r="J1012" i="40"/>
  <c r="K1012" i="40"/>
  <c r="L1012" i="40"/>
  <c r="X1012" i="40" s="1"/>
  <c r="M1012" i="40"/>
  <c r="N1012" i="40"/>
  <c r="O1012" i="40" s="1"/>
  <c r="Q1012" i="40"/>
  <c r="R1012" i="40"/>
  <c r="S1012" i="40"/>
  <c r="T1012" i="40"/>
  <c r="U1012" i="40"/>
  <c r="A1013" i="40"/>
  <c r="B1013" i="40"/>
  <c r="C1013" i="40"/>
  <c r="D1013" i="40"/>
  <c r="AC1013" i="40" s="1"/>
  <c r="E1013" i="40"/>
  <c r="F1013" i="40"/>
  <c r="G1013" i="40"/>
  <c r="H1013" i="40"/>
  <c r="I1013" i="40"/>
  <c r="J1013" i="40"/>
  <c r="K1013" i="40"/>
  <c r="L1013" i="40"/>
  <c r="X1013" i="40" s="1"/>
  <c r="M1013" i="40"/>
  <c r="N1013" i="40"/>
  <c r="O1013" i="40" s="1"/>
  <c r="Q1013" i="40"/>
  <c r="R1013" i="40"/>
  <c r="S1013" i="40"/>
  <c r="T1013" i="40"/>
  <c r="U1013" i="40"/>
  <c r="A1014" i="40"/>
  <c r="B1014" i="40"/>
  <c r="C1014" i="40"/>
  <c r="D1014" i="40"/>
  <c r="AC1014" i="40" s="1"/>
  <c r="E1014" i="40"/>
  <c r="F1014" i="40"/>
  <c r="G1014" i="40"/>
  <c r="H1014" i="40"/>
  <c r="I1014" i="40"/>
  <c r="J1014" i="40"/>
  <c r="K1014" i="40"/>
  <c r="L1014" i="40"/>
  <c r="X1014" i="40" s="1"/>
  <c r="M1014" i="40"/>
  <c r="N1014" i="40"/>
  <c r="O1014" i="40" s="1"/>
  <c r="Q1014" i="40"/>
  <c r="R1014" i="40"/>
  <c r="S1014" i="40"/>
  <c r="T1014" i="40"/>
  <c r="U1014" i="40"/>
  <c r="A1015" i="40"/>
  <c r="B1015" i="40"/>
  <c r="C1015" i="40"/>
  <c r="D1015" i="40"/>
  <c r="AC1015" i="40" s="1"/>
  <c r="E1015" i="40"/>
  <c r="F1015" i="40"/>
  <c r="G1015" i="40"/>
  <c r="H1015" i="40"/>
  <c r="I1015" i="40"/>
  <c r="J1015" i="40"/>
  <c r="K1015" i="40"/>
  <c r="L1015" i="40"/>
  <c r="X1015" i="40" s="1"/>
  <c r="M1015" i="40"/>
  <c r="N1015" i="40"/>
  <c r="O1015" i="40" s="1"/>
  <c r="Q1015" i="40"/>
  <c r="R1015" i="40"/>
  <c r="S1015" i="40"/>
  <c r="T1015" i="40"/>
  <c r="U1015" i="40"/>
  <c r="A1016" i="40"/>
  <c r="B1016" i="40"/>
  <c r="C1016" i="40"/>
  <c r="D1016" i="40"/>
  <c r="AC1016" i="40" s="1"/>
  <c r="E1016" i="40"/>
  <c r="F1016" i="40"/>
  <c r="G1016" i="40"/>
  <c r="H1016" i="40"/>
  <c r="I1016" i="40"/>
  <c r="J1016" i="40"/>
  <c r="K1016" i="40"/>
  <c r="L1016" i="40"/>
  <c r="X1016" i="40" s="1"/>
  <c r="M1016" i="40"/>
  <c r="N1016" i="40"/>
  <c r="O1016" i="40" s="1"/>
  <c r="P1016" i="40" s="1"/>
  <c r="AA1016" i="40" s="1"/>
  <c r="Q1016" i="40"/>
  <c r="R1016" i="40"/>
  <c r="S1016" i="40"/>
  <c r="T1016" i="40"/>
  <c r="U1016" i="40"/>
  <c r="A1017" i="40"/>
  <c r="B1017" i="40"/>
  <c r="C1017" i="40"/>
  <c r="D1017" i="40"/>
  <c r="AC1017" i="40" s="1"/>
  <c r="E1017" i="40"/>
  <c r="F1017" i="40"/>
  <c r="G1017" i="40"/>
  <c r="H1017" i="40"/>
  <c r="I1017" i="40"/>
  <c r="J1017" i="40"/>
  <c r="K1017" i="40"/>
  <c r="L1017" i="40"/>
  <c r="X1017" i="40" s="1"/>
  <c r="M1017" i="40"/>
  <c r="N1017" i="40"/>
  <c r="O1017" i="40" s="1"/>
  <c r="Q1017" i="40"/>
  <c r="R1017" i="40"/>
  <c r="S1017" i="40"/>
  <c r="T1017" i="40"/>
  <c r="U1017" i="40"/>
  <c r="A1018" i="40"/>
  <c r="B1018" i="40"/>
  <c r="C1018" i="40"/>
  <c r="D1018" i="40"/>
  <c r="AC1018" i="40" s="1"/>
  <c r="E1018" i="40"/>
  <c r="F1018" i="40"/>
  <c r="G1018" i="40"/>
  <c r="H1018" i="40"/>
  <c r="I1018" i="40"/>
  <c r="J1018" i="40"/>
  <c r="K1018" i="40"/>
  <c r="L1018" i="40"/>
  <c r="X1018" i="40" s="1"/>
  <c r="M1018" i="40"/>
  <c r="N1018" i="40"/>
  <c r="O1018" i="40" s="1"/>
  <c r="Q1018" i="40"/>
  <c r="R1018" i="40"/>
  <c r="S1018" i="40"/>
  <c r="T1018" i="40"/>
  <c r="U1018" i="40"/>
  <c r="A1019" i="40"/>
  <c r="B1019" i="40"/>
  <c r="C1019" i="40"/>
  <c r="D1019" i="40"/>
  <c r="AC1019" i="40" s="1"/>
  <c r="E1019" i="40"/>
  <c r="F1019" i="40"/>
  <c r="G1019" i="40"/>
  <c r="H1019" i="40"/>
  <c r="I1019" i="40"/>
  <c r="J1019" i="40"/>
  <c r="K1019" i="40"/>
  <c r="L1019" i="40"/>
  <c r="X1019" i="40" s="1"/>
  <c r="M1019" i="40"/>
  <c r="N1019" i="40"/>
  <c r="O1019" i="40" s="1"/>
  <c r="Q1019" i="40"/>
  <c r="R1019" i="40"/>
  <c r="S1019" i="40"/>
  <c r="T1019" i="40"/>
  <c r="U1019" i="40"/>
  <c r="A1020" i="40"/>
  <c r="B1020" i="40"/>
  <c r="C1020" i="40"/>
  <c r="D1020" i="40"/>
  <c r="AC1020" i="40" s="1"/>
  <c r="E1020" i="40"/>
  <c r="F1020" i="40"/>
  <c r="G1020" i="40"/>
  <c r="H1020" i="40"/>
  <c r="I1020" i="40"/>
  <c r="J1020" i="40"/>
  <c r="K1020" i="40"/>
  <c r="L1020" i="40"/>
  <c r="X1020" i="40" s="1"/>
  <c r="M1020" i="40"/>
  <c r="N1020" i="40"/>
  <c r="O1020" i="40" s="1"/>
  <c r="Q1020" i="40"/>
  <c r="R1020" i="40"/>
  <c r="S1020" i="40"/>
  <c r="T1020" i="40"/>
  <c r="U1020" i="40"/>
  <c r="A1021" i="40"/>
  <c r="B1021" i="40"/>
  <c r="C1021" i="40"/>
  <c r="D1021" i="40"/>
  <c r="AC1021" i="40" s="1"/>
  <c r="E1021" i="40"/>
  <c r="F1021" i="40"/>
  <c r="G1021" i="40"/>
  <c r="H1021" i="40"/>
  <c r="I1021" i="40"/>
  <c r="J1021" i="40"/>
  <c r="K1021" i="40"/>
  <c r="L1021" i="40"/>
  <c r="X1021" i="40" s="1"/>
  <c r="M1021" i="40"/>
  <c r="N1021" i="40"/>
  <c r="O1021" i="40" s="1"/>
  <c r="Q1021" i="40"/>
  <c r="R1021" i="40"/>
  <c r="S1021" i="40"/>
  <c r="T1021" i="40"/>
  <c r="U1021" i="40"/>
  <c r="A1022" i="40"/>
  <c r="B1022" i="40"/>
  <c r="C1022" i="40"/>
  <c r="D1022" i="40"/>
  <c r="AC1022" i="40" s="1"/>
  <c r="E1022" i="40"/>
  <c r="F1022" i="40"/>
  <c r="G1022" i="40"/>
  <c r="H1022" i="40"/>
  <c r="I1022" i="40"/>
  <c r="J1022" i="40"/>
  <c r="K1022" i="40"/>
  <c r="L1022" i="40"/>
  <c r="X1022" i="40" s="1"/>
  <c r="M1022" i="40"/>
  <c r="N1022" i="40"/>
  <c r="O1022" i="40" s="1"/>
  <c r="Q1022" i="40"/>
  <c r="R1022" i="40"/>
  <c r="S1022" i="40"/>
  <c r="T1022" i="40"/>
  <c r="U1022" i="40"/>
  <c r="A1023" i="40"/>
  <c r="B1023" i="40"/>
  <c r="C1023" i="40"/>
  <c r="D1023" i="40"/>
  <c r="AC1023" i="40" s="1"/>
  <c r="E1023" i="40"/>
  <c r="F1023" i="40"/>
  <c r="G1023" i="40"/>
  <c r="H1023" i="40"/>
  <c r="I1023" i="40"/>
  <c r="J1023" i="40"/>
  <c r="K1023" i="40"/>
  <c r="L1023" i="40"/>
  <c r="X1023" i="40" s="1"/>
  <c r="M1023" i="40"/>
  <c r="N1023" i="40"/>
  <c r="O1023" i="40" s="1"/>
  <c r="Q1023" i="40"/>
  <c r="R1023" i="40"/>
  <c r="S1023" i="40"/>
  <c r="T1023" i="40"/>
  <c r="U1023" i="40"/>
  <c r="A1024" i="40"/>
  <c r="B1024" i="40"/>
  <c r="C1024" i="40"/>
  <c r="D1024" i="40"/>
  <c r="AC1024" i="40" s="1"/>
  <c r="E1024" i="40"/>
  <c r="F1024" i="40"/>
  <c r="G1024" i="40"/>
  <c r="H1024" i="40"/>
  <c r="I1024" i="40"/>
  <c r="J1024" i="40"/>
  <c r="K1024" i="40"/>
  <c r="L1024" i="40"/>
  <c r="X1024" i="40" s="1"/>
  <c r="M1024" i="40"/>
  <c r="N1024" i="40"/>
  <c r="O1024" i="40" s="1"/>
  <c r="Q1024" i="40"/>
  <c r="R1024" i="40"/>
  <c r="S1024" i="40"/>
  <c r="T1024" i="40"/>
  <c r="U1024" i="40"/>
  <c r="A1025" i="40"/>
  <c r="B1025" i="40"/>
  <c r="C1025" i="40"/>
  <c r="D1025" i="40"/>
  <c r="AC1025" i="40" s="1"/>
  <c r="E1025" i="40"/>
  <c r="F1025" i="40"/>
  <c r="G1025" i="40"/>
  <c r="H1025" i="40"/>
  <c r="I1025" i="40"/>
  <c r="J1025" i="40"/>
  <c r="K1025" i="40"/>
  <c r="L1025" i="40"/>
  <c r="X1025" i="40" s="1"/>
  <c r="M1025" i="40"/>
  <c r="N1025" i="40"/>
  <c r="O1025" i="40" s="1"/>
  <c r="Q1025" i="40"/>
  <c r="R1025" i="40"/>
  <c r="S1025" i="40"/>
  <c r="T1025" i="40"/>
  <c r="U1025" i="40"/>
  <c r="A1026" i="40"/>
  <c r="B1026" i="40"/>
  <c r="C1026" i="40"/>
  <c r="D1026" i="40"/>
  <c r="AC1026" i="40" s="1"/>
  <c r="E1026" i="40"/>
  <c r="F1026" i="40"/>
  <c r="G1026" i="40"/>
  <c r="H1026" i="40"/>
  <c r="I1026" i="40"/>
  <c r="J1026" i="40"/>
  <c r="K1026" i="40"/>
  <c r="L1026" i="40"/>
  <c r="X1026" i="40" s="1"/>
  <c r="M1026" i="40"/>
  <c r="N1026" i="40"/>
  <c r="O1026" i="40" s="1"/>
  <c r="P1026" i="40" s="1"/>
  <c r="Q1026" i="40"/>
  <c r="R1026" i="40"/>
  <c r="S1026" i="40"/>
  <c r="T1026" i="40"/>
  <c r="U1026" i="40"/>
  <c r="A1027" i="40"/>
  <c r="B1027" i="40"/>
  <c r="C1027" i="40"/>
  <c r="D1027" i="40"/>
  <c r="AC1027" i="40" s="1"/>
  <c r="E1027" i="40"/>
  <c r="F1027" i="40"/>
  <c r="G1027" i="40"/>
  <c r="H1027" i="40"/>
  <c r="I1027" i="40"/>
  <c r="J1027" i="40"/>
  <c r="K1027" i="40"/>
  <c r="L1027" i="40"/>
  <c r="X1027" i="40" s="1"/>
  <c r="M1027" i="40"/>
  <c r="N1027" i="40"/>
  <c r="O1027" i="40" s="1"/>
  <c r="Q1027" i="40"/>
  <c r="R1027" i="40"/>
  <c r="S1027" i="40"/>
  <c r="T1027" i="40"/>
  <c r="U1027" i="40"/>
  <c r="A1028" i="40"/>
  <c r="B1028" i="40"/>
  <c r="C1028" i="40"/>
  <c r="D1028" i="40"/>
  <c r="AC1028" i="40" s="1"/>
  <c r="E1028" i="40"/>
  <c r="F1028" i="40"/>
  <c r="G1028" i="40"/>
  <c r="H1028" i="40"/>
  <c r="I1028" i="40"/>
  <c r="J1028" i="40"/>
  <c r="K1028" i="40"/>
  <c r="L1028" i="40"/>
  <c r="X1028" i="40" s="1"/>
  <c r="M1028" i="40"/>
  <c r="N1028" i="40"/>
  <c r="O1028" i="40" s="1"/>
  <c r="Q1028" i="40"/>
  <c r="R1028" i="40"/>
  <c r="S1028" i="40"/>
  <c r="T1028" i="40"/>
  <c r="U1028" i="40"/>
  <c r="A1029" i="40"/>
  <c r="B1029" i="40"/>
  <c r="C1029" i="40"/>
  <c r="D1029" i="40"/>
  <c r="AC1029" i="40" s="1"/>
  <c r="E1029" i="40"/>
  <c r="F1029" i="40"/>
  <c r="G1029" i="40"/>
  <c r="H1029" i="40"/>
  <c r="I1029" i="40"/>
  <c r="J1029" i="40"/>
  <c r="K1029" i="40"/>
  <c r="L1029" i="40"/>
  <c r="X1029" i="40" s="1"/>
  <c r="M1029" i="40"/>
  <c r="N1029" i="40"/>
  <c r="O1029" i="40" s="1"/>
  <c r="Q1029" i="40"/>
  <c r="R1029" i="40"/>
  <c r="S1029" i="40"/>
  <c r="T1029" i="40"/>
  <c r="U1029" i="40"/>
  <c r="A1030" i="40"/>
  <c r="B1030" i="40"/>
  <c r="C1030" i="40"/>
  <c r="D1030" i="40"/>
  <c r="E1030" i="40"/>
  <c r="F1030" i="40"/>
  <c r="G1030" i="40"/>
  <c r="H1030" i="40"/>
  <c r="I1030" i="40"/>
  <c r="J1030" i="40"/>
  <c r="K1030" i="40"/>
  <c r="L1030" i="40"/>
  <c r="X1030" i="40" s="1"/>
  <c r="M1030" i="40"/>
  <c r="N1030" i="40"/>
  <c r="O1030" i="40" s="1"/>
  <c r="Q1030" i="40"/>
  <c r="R1030" i="40"/>
  <c r="S1030" i="40"/>
  <c r="T1030" i="40"/>
  <c r="U1030" i="40"/>
  <c r="A1031" i="40"/>
  <c r="B1031" i="40"/>
  <c r="C1031" i="40"/>
  <c r="D1031" i="40"/>
  <c r="AC1031" i="40" s="1"/>
  <c r="E1031" i="40"/>
  <c r="F1031" i="40"/>
  <c r="G1031" i="40"/>
  <c r="H1031" i="40"/>
  <c r="I1031" i="40"/>
  <c r="J1031" i="40"/>
  <c r="K1031" i="40"/>
  <c r="L1031" i="40"/>
  <c r="X1031" i="40" s="1"/>
  <c r="M1031" i="40"/>
  <c r="N1031" i="40"/>
  <c r="O1031" i="40" s="1"/>
  <c r="Q1031" i="40"/>
  <c r="R1031" i="40"/>
  <c r="S1031" i="40"/>
  <c r="T1031" i="40"/>
  <c r="U1031" i="40"/>
  <c r="A1032" i="40"/>
  <c r="B1032" i="40"/>
  <c r="C1032" i="40"/>
  <c r="D1032" i="40"/>
  <c r="AC1032" i="40" s="1"/>
  <c r="E1032" i="40"/>
  <c r="F1032" i="40"/>
  <c r="G1032" i="40"/>
  <c r="H1032" i="40"/>
  <c r="I1032" i="40"/>
  <c r="J1032" i="40"/>
  <c r="K1032" i="40"/>
  <c r="L1032" i="40"/>
  <c r="X1032" i="40" s="1"/>
  <c r="M1032" i="40"/>
  <c r="N1032" i="40"/>
  <c r="O1032" i="40" s="1"/>
  <c r="Q1032" i="40"/>
  <c r="R1032" i="40"/>
  <c r="S1032" i="40"/>
  <c r="T1032" i="40"/>
  <c r="U1032" i="40"/>
  <c r="A1033" i="40"/>
  <c r="B1033" i="40"/>
  <c r="C1033" i="40"/>
  <c r="D1033" i="40"/>
  <c r="AC1033" i="40" s="1"/>
  <c r="E1033" i="40"/>
  <c r="F1033" i="40"/>
  <c r="G1033" i="40"/>
  <c r="H1033" i="40"/>
  <c r="I1033" i="40"/>
  <c r="J1033" i="40"/>
  <c r="K1033" i="40"/>
  <c r="L1033" i="40"/>
  <c r="X1033" i="40" s="1"/>
  <c r="M1033" i="40"/>
  <c r="N1033" i="40"/>
  <c r="O1033" i="40" s="1"/>
  <c r="Q1033" i="40"/>
  <c r="R1033" i="40"/>
  <c r="S1033" i="40"/>
  <c r="T1033" i="40"/>
  <c r="U1033" i="40"/>
  <c r="A1034" i="40"/>
  <c r="B1034" i="40"/>
  <c r="C1034" i="40"/>
  <c r="D1034" i="40"/>
  <c r="AC1034" i="40" s="1"/>
  <c r="E1034" i="40"/>
  <c r="F1034" i="40"/>
  <c r="G1034" i="40"/>
  <c r="H1034" i="40"/>
  <c r="I1034" i="40"/>
  <c r="J1034" i="40"/>
  <c r="K1034" i="40"/>
  <c r="L1034" i="40"/>
  <c r="X1034" i="40" s="1"/>
  <c r="M1034" i="40"/>
  <c r="N1034" i="40"/>
  <c r="O1034" i="40" s="1"/>
  <c r="Q1034" i="40"/>
  <c r="R1034" i="40"/>
  <c r="S1034" i="40"/>
  <c r="T1034" i="40"/>
  <c r="U1034" i="40"/>
  <c r="A1035" i="40"/>
  <c r="B1035" i="40"/>
  <c r="C1035" i="40"/>
  <c r="D1035" i="40"/>
  <c r="AC1035" i="40" s="1"/>
  <c r="E1035" i="40"/>
  <c r="F1035" i="40"/>
  <c r="G1035" i="40"/>
  <c r="H1035" i="40"/>
  <c r="I1035" i="40"/>
  <c r="J1035" i="40"/>
  <c r="K1035" i="40"/>
  <c r="L1035" i="40"/>
  <c r="X1035" i="40" s="1"/>
  <c r="M1035" i="40"/>
  <c r="N1035" i="40"/>
  <c r="O1035" i="40" s="1"/>
  <c r="Q1035" i="40"/>
  <c r="R1035" i="40"/>
  <c r="S1035" i="40"/>
  <c r="T1035" i="40"/>
  <c r="U1035" i="40"/>
  <c r="A1036" i="40"/>
  <c r="B1036" i="40"/>
  <c r="C1036" i="40"/>
  <c r="D1036" i="40"/>
  <c r="AC1036" i="40" s="1"/>
  <c r="E1036" i="40"/>
  <c r="F1036" i="40"/>
  <c r="G1036" i="40"/>
  <c r="H1036" i="40"/>
  <c r="I1036" i="40"/>
  <c r="J1036" i="40"/>
  <c r="K1036" i="40"/>
  <c r="L1036" i="40"/>
  <c r="X1036" i="40" s="1"/>
  <c r="M1036" i="40"/>
  <c r="N1036" i="40"/>
  <c r="O1036" i="40" s="1"/>
  <c r="Q1036" i="40"/>
  <c r="R1036" i="40"/>
  <c r="S1036" i="40"/>
  <c r="T1036" i="40"/>
  <c r="U1036" i="40"/>
  <c r="A1037" i="40"/>
  <c r="B1037" i="40"/>
  <c r="C1037" i="40"/>
  <c r="D1037" i="40"/>
  <c r="AC1037" i="40" s="1"/>
  <c r="E1037" i="40"/>
  <c r="F1037" i="40"/>
  <c r="G1037" i="40"/>
  <c r="H1037" i="40"/>
  <c r="I1037" i="40"/>
  <c r="J1037" i="40"/>
  <c r="K1037" i="40"/>
  <c r="L1037" i="40"/>
  <c r="X1037" i="40" s="1"/>
  <c r="M1037" i="40"/>
  <c r="N1037" i="40"/>
  <c r="O1037" i="40" s="1"/>
  <c r="Q1037" i="40"/>
  <c r="R1037" i="40"/>
  <c r="S1037" i="40"/>
  <c r="T1037" i="40"/>
  <c r="U1037" i="40"/>
  <c r="A1038" i="40"/>
  <c r="B1038" i="40"/>
  <c r="C1038" i="40"/>
  <c r="D1038" i="40"/>
  <c r="AC1038" i="40" s="1"/>
  <c r="E1038" i="40"/>
  <c r="F1038" i="40"/>
  <c r="G1038" i="40"/>
  <c r="H1038" i="40"/>
  <c r="I1038" i="40"/>
  <c r="J1038" i="40"/>
  <c r="K1038" i="40"/>
  <c r="L1038" i="40"/>
  <c r="X1038" i="40" s="1"/>
  <c r="M1038" i="40"/>
  <c r="N1038" i="40"/>
  <c r="O1038" i="40" s="1"/>
  <c r="Q1038" i="40"/>
  <c r="R1038" i="40"/>
  <c r="S1038" i="40"/>
  <c r="T1038" i="40"/>
  <c r="U1038" i="40"/>
  <c r="A1039" i="40"/>
  <c r="B1039" i="40"/>
  <c r="C1039" i="40"/>
  <c r="D1039" i="40"/>
  <c r="E1039" i="40"/>
  <c r="F1039" i="40"/>
  <c r="G1039" i="40"/>
  <c r="H1039" i="40"/>
  <c r="I1039" i="40"/>
  <c r="J1039" i="40"/>
  <c r="K1039" i="40"/>
  <c r="L1039" i="40"/>
  <c r="X1039" i="40" s="1"/>
  <c r="M1039" i="40"/>
  <c r="N1039" i="40"/>
  <c r="O1039" i="40" s="1"/>
  <c r="Q1039" i="40"/>
  <c r="R1039" i="40"/>
  <c r="S1039" i="40"/>
  <c r="T1039" i="40"/>
  <c r="U1039" i="40"/>
  <c r="A1040" i="40"/>
  <c r="B1040" i="40"/>
  <c r="C1040" i="40"/>
  <c r="D1040" i="40"/>
  <c r="AC1040" i="40" s="1"/>
  <c r="E1040" i="40"/>
  <c r="F1040" i="40"/>
  <c r="G1040" i="40"/>
  <c r="H1040" i="40"/>
  <c r="I1040" i="40"/>
  <c r="J1040" i="40"/>
  <c r="K1040" i="40"/>
  <c r="L1040" i="40"/>
  <c r="X1040" i="40" s="1"/>
  <c r="M1040" i="40"/>
  <c r="N1040" i="40"/>
  <c r="O1040" i="40" s="1"/>
  <c r="Q1040" i="40"/>
  <c r="R1040" i="40"/>
  <c r="S1040" i="40"/>
  <c r="T1040" i="40"/>
  <c r="U1040" i="40"/>
  <c r="A1041" i="40"/>
  <c r="B1041" i="40"/>
  <c r="C1041" i="40"/>
  <c r="D1041" i="40"/>
  <c r="AC1041" i="40" s="1"/>
  <c r="E1041" i="40"/>
  <c r="F1041" i="40"/>
  <c r="G1041" i="40"/>
  <c r="H1041" i="40"/>
  <c r="I1041" i="40"/>
  <c r="J1041" i="40"/>
  <c r="K1041" i="40"/>
  <c r="L1041" i="40"/>
  <c r="X1041" i="40" s="1"/>
  <c r="M1041" i="40"/>
  <c r="N1041" i="40"/>
  <c r="O1041" i="40" s="1"/>
  <c r="Q1041" i="40"/>
  <c r="R1041" i="40"/>
  <c r="S1041" i="40"/>
  <c r="T1041" i="40"/>
  <c r="U1041" i="40"/>
  <c r="A1042" i="40"/>
  <c r="B1042" i="40"/>
  <c r="C1042" i="40"/>
  <c r="D1042" i="40"/>
  <c r="AC1042" i="40" s="1"/>
  <c r="E1042" i="40"/>
  <c r="F1042" i="40"/>
  <c r="G1042" i="40"/>
  <c r="H1042" i="40"/>
  <c r="I1042" i="40"/>
  <c r="J1042" i="40"/>
  <c r="K1042" i="40"/>
  <c r="L1042" i="40"/>
  <c r="X1042" i="40" s="1"/>
  <c r="M1042" i="40"/>
  <c r="P1042" i="40" s="1"/>
  <c r="AA1042" i="40" s="1"/>
  <c r="N1042" i="40"/>
  <c r="O1042" i="40" s="1"/>
  <c r="Q1042" i="40"/>
  <c r="R1042" i="40"/>
  <c r="S1042" i="40"/>
  <c r="T1042" i="40"/>
  <c r="U1042" i="40"/>
  <c r="A1043" i="40"/>
  <c r="B1043" i="40"/>
  <c r="C1043" i="40"/>
  <c r="D1043" i="40"/>
  <c r="AB1043" i="40" s="1"/>
  <c r="E1043" i="40"/>
  <c r="F1043" i="40"/>
  <c r="G1043" i="40"/>
  <c r="H1043" i="40"/>
  <c r="I1043" i="40"/>
  <c r="J1043" i="40"/>
  <c r="K1043" i="40"/>
  <c r="L1043" i="40"/>
  <c r="X1043" i="40" s="1"/>
  <c r="M1043" i="40"/>
  <c r="N1043" i="40"/>
  <c r="O1043" i="40" s="1"/>
  <c r="Q1043" i="40"/>
  <c r="R1043" i="40"/>
  <c r="S1043" i="40"/>
  <c r="T1043" i="40"/>
  <c r="U1043" i="40"/>
  <c r="A1044" i="40"/>
  <c r="B1044" i="40"/>
  <c r="C1044" i="40"/>
  <c r="D1044" i="40"/>
  <c r="AC1044" i="40" s="1"/>
  <c r="E1044" i="40"/>
  <c r="F1044" i="40"/>
  <c r="G1044" i="40"/>
  <c r="H1044" i="40"/>
  <c r="I1044" i="40"/>
  <c r="J1044" i="40"/>
  <c r="K1044" i="40"/>
  <c r="L1044" i="40"/>
  <c r="X1044" i="40" s="1"/>
  <c r="M1044" i="40"/>
  <c r="N1044" i="40"/>
  <c r="O1044" i="40" s="1"/>
  <c r="Q1044" i="40"/>
  <c r="R1044" i="40"/>
  <c r="S1044" i="40"/>
  <c r="T1044" i="40"/>
  <c r="U1044" i="40"/>
  <c r="A1045" i="40"/>
  <c r="B1045" i="40"/>
  <c r="C1045" i="40"/>
  <c r="D1045" i="40"/>
  <c r="AC1045" i="40" s="1"/>
  <c r="E1045" i="40"/>
  <c r="F1045" i="40"/>
  <c r="G1045" i="40"/>
  <c r="H1045" i="40"/>
  <c r="I1045" i="40"/>
  <c r="J1045" i="40"/>
  <c r="K1045" i="40"/>
  <c r="L1045" i="40"/>
  <c r="X1045" i="40" s="1"/>
  <c r="M1045" i="40"/>
  <c r="N1045" i="40"/>
  <c r="O1045" i="40" s="1"/>
  <c r="Q1045" i="40"/>
  <c r="R1045" i="40"/>
  <c r="S1045" i="40"/>
  <c r="T1045" i="40"/>
  <c r="U1045" i="40"/>
  <c r="A1046" i="40"/>
  <c r="B1046" i="40"/>
  <c r="C1046" i="40"/>
  <c r="D1046" i="40"/>
  <c r="AC1046" i="40" s="1"/>
  <c r="E1046" i="40"/>
  <c r="F1046" i="40"/>
  <c r="G1046" i="40"/>
  <c r="H1046" i="40"/>
  <c r="I1046" i="40"/>
  <c r="J1046" i="40"/>
  <c r="K1046" i="40"/>
  <c r="L1046" i="40"/>
  <c r="X1046" i="40" s="1"/>
  <c r="M1046" i="40"/>
  <c r="N1046" i="40"/>
  <c r="O1046" i="40" s="1"/>
  <c r="Q1046" i="40"/>
  <c r="R1046" i="40"/>
  <c r="S1046" i="40"/>
  <c r="T1046" i="40"/>
  <c r="U1046" i="40"/>
  <c r="A1047" i="40"/>
  <c r="B1047" i="40"/>
  <c r="C1047" i="40"/>
  <c r="D1047" i="40"/>
  <c r="AC1047" i="40" s="1"/>
  <c r="E1047" i="40"/>
  <c r="F1047" i="40"/>
  <c r="G1047" i="40"/>
  <c r="H1047" i="40"/>
  <c r="I1047" i="40"/>
  <c r="J1047" i="40"/>
  <c r="K1047" i="40"/>
  <c r="L1047" i="40"/>
  <c r="X1047" i="40" s="1"/>
  <c r="M1047" i="40"/>
  <c r="N1047" i="40"/>
  <c r="O1047" i="40" s="1"/>
  <c r="Q1047" i="40"/>
  <c r="R1047" i="40"/>
  <c r="S1047" i="40"/>
  <c r="T1047" i="40"/>
  <c r="U1047" i="40"/>
  <c r="A1048" i="40"/>
  <c r="B1048" i="40"/>
  <c r="C1048" i="40"/>
  <c r="D1048" i="40"/>
  <c r="AC1048" i="40" s="1"/>
  <c r="E1048" i="40"/>
  <c r="F1048" i="40"/>
  <c r="G1048" i="40"/>
  <c r="H1048" i="40"/>
  <c r="I1048" i="40"/>
  <c r="J1048" i="40"/>
  <c r="K1048" i="40"/>
  <c r="L1048" i="40"/>
  <c r="X1048" i="40" s="1"/>
  <c r="M1048" i="40"/>
  <c r="N1048" i="40"/>
  <c r="O1048" i="40" s="1"/>
  <c r="Q1048" i="40"/>
  <c r="R1048" i="40"/>
  <c r="S1048" i="40"/>
  <c r="T1048" i="40"/>
  <c r="U1048" i="40"/>
  <c r="A1049" i="40"/>
  <c r="B1049" i="40"/>
  <c r="C1049" i="40"/>
  <c r="D1049" i="40"/>
  <c r="AC1049" i="40" s="1"/>
  <c r="E1049" i="40"/>
  <c r="F1049" i="40"/>
  <c r="G1049" i="40"/>
  <c r="H1049" i="40"/>
  <c r="I1049" i="40"/>
  <c r="J1049" i="40"/>
  <c r="K1049" i="40"/>
  <c r="L1049" i="40"/>
  <c r="X1049" i="40" s="1"/>
  <c r="M1049" i="40"/>
  <c r="N1049" i="40"/>
  <c r="O1049" i="40" s="1"/>
  <c r="Q1049" i="40"/>
  <c r="R1049" i="40"/>
  <c r="S1049" i="40"/>
  <c r="T1049" i="40"/>
  <c r="U1049" i="40"/>
  <c r="A1050" i="40"/>
  <c r="B1050" i="40"/>
  <c r="C1050" i="40"/>
  <c r="D1050" i="40"/>
  <c r="AC1050" i="40" s="1"/>
  <c r="E1050" i="40"/>
  <c r="F1050" i="40"/>
  <c r="G1050" i="40"/>
  <c r="H1050" i="40"/>
  <c r="I1050" i="40"/>
  <c r="J1050" i="40"/>
  <c r="K1050" i="40"/>
  <c r="L1050" i="40"/>
  <c r="X1050" i="40" s="1"/>
  <c r="M1050" i="40"/>
  <c r="N1050" i="40"/>
  <c r="O1050" i="40" s="1"/>
  <c r="Q1050" i="40"/>
  <c r="R1050" i="40"/>
  <c r="S1050" i="40"/>
  <c r="T1050" i="40"/>
  <c r="U1050" i="40"/>
  <c r="A1051" i="40"/>
  <c r="B1051" i="40"/>
  <c r="C1051" i="40"/>
  <c r="D1051" i="40"/>
  <c r="AC1051" i="40" s="1"/>
  <c r="E1051" i="40"/>
  <c r="F1051" i="40"/>
  <c r="G1051" i="40"/>
  <c r="H1051" i="40"/>
  <c r="I1051" i="40"/>
  <c r="J1051" i="40"/>
  <c r="K1051" i="40"/>
  <c r="L1051" i="40"/>
  <c r="X1051" i="40" s="1"/>
  <c r="M1051" i="40"/>
  <c r="N1051" i="40"/>
  <c r="O1051" i="40" s="1"/>
  <c r="Q1051" i="40"/>
  <c r="R1051" i="40"/>
  <c r="S1051" i="40"/>
  <c r="T1051" i="40"/>
  <c r="U1051" i="40"/>
  <c r="A1052" i="40"/>
  <c r="B1052" i="40"/>
  <c r="C1052" i="40"/>
  <c r="D1052" i="40"/>
  <c r="AC1052" i="40" s="1"/>
  <c r="E1052" i="40"/>
  <c r="F1052" i="40"/>
  <c r="G1052" i="40"/>
  <c r="H1052" i="40"/>
  <c r="I1052" i="40"/>
  <c r="J1052" i="40"/>
  <c r="K1052" i="40"/>
  <c r="L1052" i="40"/>
  <c r="X1052" i="40" s="1"/>
  <c r="M1052" i="40"/>
  <c r="N1052" i="40"/>
  <c r="O1052" i="40" s="1"/>
  <c r="Q1052" i="40"/>
  <c r="R1052" i="40"/>
  <c r="S1052" i="40"/>
  <c r="T1052" i="40"/>
  <c r="U1052" i="40"/>
  <c r="A1053" i="40"/>
  <c r="B1053" i="40"/>
  <c r="C1053" i="40"/>
  <c r="D1053" i="40"/>
  <c r="AC1053" i="40" s="1"/>
  <c r="E1053" i="40"/>
  <c r="F1053" i="40"/>
  <c r="G1053" i="40"/>
  <c r="H1053" i="40"/>
  <c r="I1053" i="40"/>
  <c r="J1053" i="40"/>
  <c r="K1053" i="40"/>
  <c r="L1053" i="40"/>
  <c r="X1053" i="40" s="1"/>
  <c r="M1053" i="40"/>
  <c r="N1053" i="40"/>
  <c r="O1053" i="40" s="1"/>
  <c r="Q1053" i="40"/>
  <c r="R1053" i="40"/>
  <c r="S1053" i="40"/>
  <c r="T1053" i="40"/>
  <c r="U1053" i="40"/>
  <c r="A1054" i="40"/>
  <c r="B1054" i="40"/>
  <c r="C1054" i="40"/>
  <c r="D1054" i="40"/>
  <c r="AC1054" i="40" s="1"/>
  <c r="E1054" i="40"/>
  <c r="F1054" i="40"/>
  <c r="G1054" i="40"/>
  <c r="H1054" i="40"/>
  <c r="I1054" i="40"/>
  <c r="J1054" i="40"/>
  <c r="K1054" i="40"/>
  <c r="L1054" i="40"/>
  <c r="X1054" i="40" s="1"/>
  <c r="M1054" i="40"/>
  <c r="N1054" i="40"/>
  <c r="O1054" i="40" s="1"/>
  <c r="Q1054" i="40"/>
  <c r="R1054" i="40"/>
  <c r="S1054" i="40"/>
  <c r="T1054" i="40"/>
  <c r="U1054" i="40"/>
  <c r="A1055" i="40"/>
  <c r="B1055" i="40"/>
  <c r="C1055" i="40"/>
  <c r="D1055" i="40"/>
  <c r="AC1055" i="40" s="1"/>
  <c r="E1055" i="40"/>
  <c r="F1055" i="40"/>
  <c r="G1055" i="40"/>
  <c r="H1055" i="40"/>
  <c r="I1055" i="40"/>
  <c r="J1055" i="40"/>
  <c r="K1055" i="40"/>
  <c r="L1055" i="40"/>
  <c r="X1055" i="40" s="1"/>
  <c r="M1055" i="40"/>
  <c r="N1055" i="40"/>
  <c r="O1055" i="40" s="1"/>
  <c r="Q1055" i="40"/>
  <c r="R1055" i="40"/>
  <c r="S1055" i="40"/>
  <c r="T1055" i="40"/>
  <c r="U1055" i="40"/>
  <c r="A1056" i="40"/>
  <c r="B1056" i="40"/>
  <c r="C1056" i="40"/>
  <c r="D1056" i="40"/>
  <c r="AC1056" i="40" s="1"/>
  <c r="E1056" i="40"/>
  <c r="F1056" i="40"/>
  <c r="G1056" i="40"/>
  <c r="H1056" i="40"/>
  <c r="I1056" i="40"/>
  <c r="J1056" i="40"/>
  <c r="K1056" i="40"/>
  <c r="L1056" i="40"/>
  <c r="X1056" i="40" s="1"/>
  <c r="M1056" i="40"/>
  <c r="N1056" i="40"/>
  <c r="O1056" i="40" s="1"/>
  <c r="Q1056" i="40"/>
  <c r="R1056" i="40"/>
  <c r="S1056" i="40"/>
  <c r="T1056" i="40"/>
  <c r="U1056" i="40"/>
  <c r="A1057" i="40"/>
  <c r="B1057" i="40"/>
  <c r="C1057" i="40"/>
  <c r="D1057" i="40"/>
  <c r="AC1057" i="40" s="1"/>
  <c r="E1057" i="40"/>
  <c r="F1057" i="40"/>
  <c r="G1057" i="40"/>
  <c r="H1057" i="40"/>
  <c r="I1057" i="40"/>
  <c r="J1057" i="40"/>
  <c r="K1057" i="40"/>
  <c r="L1057" i="40"/>
  <c r="X1057" i="40" s="1"/>
  <c r="M1057" i="40"/>
  <c r="N1057" i="40"/>
  <c r="O1057" i="40" s="1"/>
  <c r="Q1057" i="40"/>
  <c r="R1057" i="40"/>
  <c r="S1057" i="40"/>
  <c r="T1057" i="40"/>
  <c r="U1057" i="40"/>
  <c r="A1058" i="40"/>
  <c r="B1058" i="40"/>
  <c r="C1058" i="40"/>
  <c r="D1058" i="40"/>
  <c r="AC1058" i="40" s="1"/>
  <c r="E1058" i="40"/>
  <c r="F1058" i="40"/>
  <c r="G1058" i="40"/>
  <c r="H1058" i="40"/>
  <c r="I1058" i="40"/>
  <c r="J1058" i="40"/>
  <c r="K1058" i="40"/>
  <c r="L1058" i="40"/>
  <c r="X1058" i="40" s="1"/>
  <c r="M1058" i="40"/>
  <c r="N1058" i="40"/>
  <c r="O1058" i="40" s="1"/>
  <c r="Q1058" i="40"/>
  <c r="R1058" i="40"/>
  <c r="S1058" i="40"/>
  <c r="T1058" i="40"/>
  <c r="U1058" i="40"/>
  <c r="A1059" i="40"/>
  <c r="B1059" i="40"/>
  <c r="C1059" i="40"/>
  <c r="D1059" i="40"/>
  <c r="AC1059" i="40" s="1"/>
  <c r="E1059" i="40"/>
  <c r="F1059" i="40"/>
  <c r="G1059" i="40"/>
  <c r="H1059" i="40"/>
  <c r="I1059" i="40"/>
  <c r="J1059" i="40"/>
  <c r="K1059" i="40"/>
  <c r="L1059" i="40"/>
  <c r="X1059" i="40" s="1"/>
  <c r="M1059" i="40"/>
  <c r="N1059" i="40"/>
  <c r="O1059" i="40" s="1"/>
  <c r="Q1059" i="40"/>
  <c r="R1059" i="40"/>
  <c r="S1059" i="40"/>
  <c r="T1059" i="40"/>
  <c r="U1059" i="40"/>
  <c r="A1060" i="40"/>
  <c r="B1060" i="40"/>
  <c r="C1060" i="40"/>
  <c r="D1060" i="40"/>
  <c r="AC1060" i="40" s="1"/>
  <c r="E1060" i="40"/>
  <c r="F1060" i="40"/>
  <c r="G1060" i="40"/>
  <c r="H1060" i="40"/>
  <c r="I1060" i="40"/>
  <c r="J1060" i="40"/>
  <c r="K1060" i="40"/>
  <c r="L1060" i="40"/>
  <c r="X1060" i="40" s="1"/>
  <c r="M1060" i="40"/>
  <c r="N1060" i="40"/>
  <c r="O1060" i="40" s="1"/>
  <c r="Q1060" i="40"/>
  <c r="R1060" i="40"/>
  <c r="S1060" i="40"/>
  <c r="T1060" i="40"/>
  <c r="U1060" i="40"/>
  <c r="A1061" i="40"/>
  <c r="B1061" i="40"/>
  <c r="C1061" i="40"/>
  <c r="D1061" i="40"/>
  <c r="AC1061" i="40" s="1"/>
  <c r="E1061" i="40"/>
  <c r="F1061" i="40"/>
  <c r="G1061" i="40"/>
  <c r="H1061" i="40"/>
  <c r="I1061" i="40"/>
  <c r="J1061" i="40"/>
  <c r="K1061" i="40"/>
  <c r="L1061" i="40"/>
  <c r="X1061" i="40" s="1"/>
  <c r="M1061" i="40"/>
  <c r="N1061" i="40"/>
  <c r="O1061" i="40" s="1"/>
  <c r="Q1061" i="40"/>
  <c r="R1061" i="40"/>
  <c r="S1061" i="40"/>
  <c r="T1061" i="40"/>
  <c r="U1061" i="40"/>
  <c r="A1062" i="40"/>
  <c r="B1062" i="40"/>
  <c r="C1062" i="40"/>
  <c r="D1062" i="40"/>
  <c r="AC1062" i="40" s="1"/>
  <c r="E1062" i="40"/>
  <c r="F1062" i="40"/>
  <c r="G1062" i="40"/>
  <c r="H1062" i="40"/>
  <c r="I1062" i="40"/>
  <c r="J1062" i="40"/>
  <c r="K1062" i="40"/>
  <c r="L1062" i="40"/>
  <c r="X1062" i="40" s="1"/>
  <c r="M1062" i="40"/>
  <c r="N1062" i="40"/>
  <c r="O1062" i="40"/>
  <c r="Q1062" i="40"/>
  <c r="R1062" i="40"/>
  <c r="S1062" i="40"/>
  <c r="T1062" i="40"/>
  <c r="U1062" i="40"/>
  <c r="A1063" i="40"/>
  <c r="B1063" i="40"/>
  <c r="C1063" i="40"/>
  <c r="D1063" i="40"/>
  <c r="AC1063" i="40" s="1"/>
  <c r="E1063" i="40"/>
  <c r="F1063" i="40"/>
  <c r="G1063" i="40"/>
  <c r="H1063" i="40"/>
  <c r="I1063" i="40"/>
  <c r="J1063" i="40"/>
  <c r="K1063" i="40"/>
  <c r="L1063" i="40"/>
  <c r="X1063" i="40" s="1"/>
  <c r="M1063" i="40"/>
  <c r="N1063" i="40"/>
  <c r="O1063" i="40" s="1"/>
  <c r="Q1063" i="40"/>
  <c r="R1063" i="40"/>
  <c r="S1063" i="40"/>
  <c r="T1063" i="40"/>
  <c r="U1063" i="40"/>
  <c r="A1064" i="40"/>
  <c r="B1064" i="40"/>
  <c r="C1064" i="40"/>
  <c r="D1064" i="40"/>
  <c r="AC1064" i="40" s="1"/>
  <c r="E1064" i="40"/>
  <c r="F1064" i="40"/>
  <c r="G1064" i="40"/>
  <c r="H1064" i="40"/>
  <c r="I1064" i="40"/>
  <c r="J1064" i="40"/>
  <c r="K1064" i="40"/>
  <c r="L1064" i="40"/>
  <c r="X1064" i="40" s="1"/>
  <c r="M1064" i="40"/>
  <c r="N1064" i="40"/>
  <c r="O1064" i="40" s="1"/>
  <c r="Q1064" i="40"/>
  <c r="R1064" i="40"/>
  <c r="S1064" i="40"/>
  <c r="T1064" i="40"/>
  <c r="U1064" i="40"/>
  <c r="A1065" i="40"/>
  <c r="B1065" i="40"/>
  <c r="C1065" i="40"/>
  <c r="D1065" i="40"/>
  <c r="AC1065" i="40" s="1"/>
  <c r="E1065" i="40"/>
  <c r="F1065" i="40"/>
  <c r="G1065" i="40"/>
  <c r="H1065" i="40"/>
  <c r="I1065" i="40"/>
  <c r="J1065" i="40"/>
  <c r="K1065" i="40"/>
  <c r="L1065" i="40"/>
  <c r="X1065" i="40" s="1"/>
  <c r="M1065" i="40"/>
  <c r="N1065" i="40"/>
  <c r="O1065" i="40" s="1"/>
  <c r="Q1065" i="40"/>
  <c r="R1065" i="40"/>
  <c r="S1065" i="40"/>
  <c r="T1065" i="40"/>
  <c r="U1065" i="40"/>
  <c r="A1066" i="40"/>
  <c r="B1066" i="40"/>
  <c r="C1066" i="40"/>
  <c r="D1066" i="40"/>
  <c r="AC1066" i="40" s="1"/>
  <c r="E1066" i="40"/>
  <c r="F1066" i="40"/>
  <c r="G1066" i="40"/>
  <c r="H1066" i="40"/>
  <c r="I1066" i="40"/>
  <c r="J1066" i="40"/>
  <c r="K1066" i="40"/>
  <c r="L1066" i="40"/>
  <c r="X1066" i="40" s="1"/>
  <c r="M1066" i="40"/>
  <c r="N1066" i="40"/>
  <c r="O1066" i="40" s="1"/>
  <c r="P1066" i="40" s="1"/>
  <c r="Q1066" i="40"/>
  <c r="R1066" i="40"/>
  <c r="S1066" i="40"/>
  <c r="T1066" i="40"/>
  <c r="U1066" i="40"/>
  <c r="A1067" i="40"/>
  <c r="B1067" i="40"/>
  <c r="C1067" i="40"/>
  <c r="D1067" i="40"/>
  <c r="AC1067" i="40" s="1"/>
  <c r="E1067" i="40"/>
  <c r="F1067" i="40"/>
  <c r="G1067" i="40"/>
  <c r="H1067" i="40"/>
  <c r="I1067" i="40"/>
  <c r="J1067" i="40"/>
  <c r="K1067" i="40"/>
  <c r="L1067" i="40"/>
  <c r="X1067" i="40" s="1"/>
  <c r="M1067" i="40"/>
  <c r="N1067" i="40"/>
  <c r="O1067" i="40" s="1"/>
  <c r="Q1067" i="40"/>
  <c r="R1067" i="40"/>
  <c r="S1067" i="40"/>
  <c r="T1067" i="40"/>
  <c r="U1067" i="40"/>
  <c r="A1068" i="40"/>
  <c r="B1068" i="40"/>
  <c r="C1068" i="40"/>
  <c r="D1068" i="40"/>
  <c r="AC1068" i="40" s="1"/>
  <c r="E1068" i="40"/>
  <c r="F1068" i="40"/>
  <c r="G1068" i="40"/>
  <c r="H1068" i="40"/>
  <c r="I1068" i="40"/>
  <c r="J1068" i="40"/>
  <c r="K1068" i="40"/>
  <c r="L1068" i="40"/>
  <c r="X1068" i="40" s="1"/>
  <c r="M1068" i="40"/>
  <c r="N1068" i="40"/>
  <c r="O1068" i="40" s="1"/>
  <c r="Q1068" i="40"/>
  <c r="R1068" i="40"/>
  <c r="S1068" i="40"/>
  <c r="T1068" i="40"/>
  <c r="U1068" i="40"/>
  <c r="A1069" i="40"/>
  <c r="B1069" i="40"/>
  <c r="C1069" i="40"/>
  <c r="D1069" i="40"/>
  <c r="AC1069" i="40" s="1"/>
  <c r="E1069" i="40"/>
  <c r="F1069" i="40"/>
  <c r="G1069" i="40"/>
  <c r="H1069" i="40"/>
  <c r="I1069" i="40"/>
  <c r="J1069" i="40"/>
  <c r="K1069" i="40"/>
  <c r="L1069" i="40"/>
  <c r="X1069" i="40" s="1"/>
  <c r="M1069" i="40"/>
  <c r="N1069" i="40"/>
  <c r="O1069" i="40" s="1"/>
  <c r="Q1069" i="40"/>
  <c r="R1069" i="40"/>
  <c r="S1069" i="40"/>
  <c r="T1069" i="40"/>
  <c r="U1069" i="40"/>
  <c r="A1070" i="40"/>
  <c r="B1070" i="40"/>
  <c r="C1070" i="40"/>
  <c r="D1070" i="40"/>
  <c r="AC1070" i="40" s="1"/>
  <c r="E1070" i="40"/>
  <c r="F1070" i="40"/>
  <c r="G1070" i="40"/>
  <c r="H1070" i="40"/>
  <c r="I1070" i="40"/>
  <c r="J1070" i="40"/>
  <c r="K1070" i="40"/>
  <c r="L1070" i="40"/>
  <c r="X1070" i="40" s="1"/>
  <c r="M1070" i="40"/>
  <c r="N1070" i="40"/>
  <c r="O1070" i="40" s="1"/>
  <c r="Q1070" i="40"/>
  <c r="R1070" i="40"/>
  <c r="S1070" i="40"/>
  <c r="T1070" i="40"/>
  <c r="U1070" i="40"/>
  <c r="A1071" i="40"/>
  <c r="B1071" i="40"/>
  <c r="C1071" i="40"/>
  <c r="D1071" i="40"/>
  <c r="AC1071" i="40" s="1"/>
  <c r="E1071" i="40"/>
  <c r="F1071" i="40"/>
  <c r="G1071" i="40"/>
  <c r="H1071" i="40"/>
  <c r="I1071" i="40"/>
  <c r="J1071" i="40"/>
  <c r="K1071" i="40"/>
  <c r="L1071" i="40"/>
  <c r="X1071" i="40" s="1"/>
  <c r="M1071" i="40"/>
  <c r="N1071" i="40"/>
  <c r="O1071" i="40" s="1"/>
  <c r="Q1071" i="40"/>
  <c r="R1071" i="40"/>
  <c r="S1071" i="40"/>
  <c r="T1071" i="40"/>
  <c r="U1071" i="40"/>
  <c r="A1072" i="40"/>
  <c r="B1072" i="40"/>
  <c r="C1072" i="40"/>
  <c r="D1072" i="40"/>
  <c r="AC1072" i="40" s="1"/>
  <c r="E1072" i="40"/>
  <c r="F1072" i="40"/>
  <c r="G1072" i="40"/>
  <c r="H1072" i="40"/>
  <c r="I1072" i="40"/>
  <c r="J1072" i="40"/>
  <c r="K1072" i="40"/>
  <c r="L1072" i="40"/>
  <c r="X1072" i="40" s="1"/>
  <c r="M1072" i="40"/>
  <c r="N1072" i="40"/>
  <c r="O1072" i="40" s="1"/>
  <c r="Q1072" i="40"/>
  <c r="R1072" i="40"/>
  <c r="S1072" i="40"/>
  <c r="T1072" i="40"/>
  <c r="U1072" i="40"/>
  <c r="A1073" i="40"/>
  <c r="B1073" i="40"/>
  <c r="C1073" i="40"/>
  <c r="D1073" i="40"/>
  <c r="AC1073" i="40" s="1"/>
  <c r="E1073" i="40"/>
  <c r="F1073" i="40"/>
  <c r="G1073" i="40"/>
  <c r="H1073" i="40"/>
  <c r="I1073" i="40"/>
  <c r="J1073" i="40"/>
  <c r="K1073" i="40"/>
  <c r="L1073" i="40"/>
  <c r="X1073" i="40" s="1"/>
  <c r="M1073" i="40"/>
  <c r="N1073" i="40"/>
  <c r="O1073" i="40" s="1"/>
  <c r="Q1073" i="40"/>
  <c r="R1073" i="40"/>
  <c r="S1073" i="40"/>
  <c r="T1073" i="40"/>
  <c r="U1073" i="40"/>
  <c r="A1074" i="40"/>
  <c r="B1074" i="40"/>
  <c r="C1074" i="40"/>
  <c r="D1074" i="40"/>
  <c r="AC1074" i="40" s="1"/>
  <c r="E1074" i="40"/>
  <c r="F1074" i="40"/>
  <c r="G1074" i="40"/>
  <c r="H1074" i="40"/>
  <c r="I1074" i="40"/>
  <c r="J1074" i="40"/>
  <c r="K1074" i="40"/>
  <c r="L1074" i="40"/>
  <c r="X1074" i="40" s="1"/>
  <c r="M1074" i="40"/>
  <c r="N1074" i="40"/>
  <c r="O1074" i="40" s="1"/>
  <c r="Q1074" i="40"/>
  <c r="R1074" i="40"/>
  <c r="S1074" i="40"/>
  <c r="T1074" i="40"/>
  <c r="U1074" i="40"/>
  <c r="A1075" i="40"/>
  <c r="B1075" i="40"/>
  <c r="C1075" i="40"/>
  <c r="D1075" i="40"/>
  <c r="AC1075" i="40" s="1"/>
  <c r="E1075" i="40"/>
  <c r="F1075" i="40"/>
  <c r="G1075" i="40"/>
  <c r="H1075" i="40"/>
  <c r="I1075" i="40"/>
  <c r="J1075" i="40"/>
  <c r="K1075" i="40"/>
  <c r="L1075" i="40"/>
  <c r="X1075" i="40" s="1"/>
  <c r="M1075" i="40"/>
  <c r="N1075" i="40"/>
  <c r="O1075" i="40" s="1"/>
  <c r="Q1075" i="40"/>
  <c r="R1075" i="40"/>
  <c r="S1075" i="40"/>
  <c r="T1075" i="40"/>
  <c r="U1075" i="40"/>
  <c r="A1076" i="40"/>
  <c r="B1076" i="40"/>
  <c r="C1076" i="40"/>
  <c r="D1076" i="40"/>
  <c r="AC1076" i="40" s="1"/>
  <c r="E1076" i="40"/>
  <c r="F1076" i="40"/>
  <c r="G1076" i="40"/>
  <c r="H1076" i="40"/>
  <c r="I1076" i="40"/>
  <c r="J1076" i="40"/>
  <c r="K1076" i="40"/>
  <c r="L1076" i="40"/>
  <c r="X1076" i="40" s="1"/>
  <c r="M1076" i="40"/>
  <c r="N1076" i="40"/>
  <c r="O1076" i="40" s="1"/>
  <c r="Q1076" i="40"/>
  <c r="R1076" i="40"/>
  <c r="S1076" i="40"/>
  <c r="T1076" i="40"/>
  <c r="U1076" i="40"/>
  <c r="A1077" i="40"/>
  <c r="B1077" i="40"/>
  <c r="C1077" i="40"/>
  <c r="D1077" i="40"/>
  <c r="AC1077" i="40" s="1"/>
  <c r="E1077" i="40"/>
  <c r="F1077" i="40"/>
  <c r="G1077" i="40"/>
  <c r="H1077" i="40"/>
  <c r="I1077" i="40"/>
  <c r="J1077" i="40"/>
  <c r="K1077" i="40"/>
  <c r="L1077" i="40"/>
  <c r="X1077" i="40" s="1"/>
  <c r="M1077" i="40"/>
  <c r="N1077" i="40"/>
  <c r="O1077" i="40" s="1"/>
  <c r="Q1077" i="40"/>
  <c r="R1077" i="40"/>
  <c r="S1077" i="40"/>
  <c r="T1077" i="40"/>
  <c r="U1077" i="40"/>
  <c r="A1078" i="40"/>
  <c r="B1078" i="40"/>
  <c r="C1078" i="40"/>
  <c r="D1078" i="40"/>
  <c r="AC1078" i="40" s="1"/>
  <c r="E1078" i="40"/>
  <c r="F1078" i="40"/>
  <c r="G1078" i="40"/>
  <c r="H1078" i="40"/>
  <c r="I1078" i="40"/>
  <c r="J1078" i="40"/>
  <c r="K1078" i="40"/>
  <c r="L1078" i="40"/>
  <c r="X1078" i="40" s="1"/>
  <c r="M1078" i="40"/>
  <c r="N1078" i="40"/>
  <c r="O1078" i="40" s="1"/>
  <c r="Q1078" i="40"/>
  <c r="R1078" i="40"/>
  <c r="S1078" i="40"/>
  <c r="T1078" i="40"/>
  <c r="U1078" i="40"/>
  <c r="A1079" i="40"/>
  <c r="B1079" i="40"/>
  <c r="C1079" i="40"/>
  <c r="D1079" i="40"/>
  <c r="AC1079" i="40" s="1"/>
  <c r="E1079" i="40"/>
  <c r="F1079" i="40"/>
  <c r="G1079" i="40"/>
  <c r="H1079" i="40"/>
  <c r="I1079" i="40"/>
  <c r="J1079" i="40"/>
  <c r="K1079" i="40"/>
  <c r="L1079" i="40"/>
  <c r="M1079" i="40"/>
  <c r="N1079" i="40"/>
  <c r="O1079" i="40" s="1"/>
  <c r="Q1079" i="40"/>
  <c r="R1079" i="40"/>
  <c r="S1079" i="40"/>
  <c r="T1079" i="40"/>
  <c r="U1079" i="40"/>
  <c r="A1080" i="40"/>
  <c r="B1080" i="40"/>
  <c r="C1080" i="40"/>
  <c r="D1080" i="40"/>
  <c r="AC1080" i="40" s="1"/>
  <c r="E1080" i="40"/>
  <c r="F1080" i="40"/>
  <c r="G1080" i="40"/>
  <c r="H1080" i="40"/>
  <c r="I1080" i="40"/>
  <c r="J1080" i="40"/>
  <c r="K1080" i="40"/>
  <c r="L1080" i="40"/>
  <c r="X1080" i="40" s="1"/>
  <c r="M1080" i="40"/>
  <c r="N1080" i="40"/>
  <c r="O1080" i="40" s="1"/>
  <c r="Q1080" i="40"/>
  <c r="R1080" i="40"/>
  <c r="S1080" i="40"/>
  <c r="T1080" i="40"/>
  <c r="U1080" i="40"/>
  <c r="A1081" i="40"/>
  <c r="B1081" i="40"/>
  <c r="C1081" i="40"/>
  <c r="D1081" i="40"/>
  <c r="AC1081" i="40" s="1"/>
  <c r="E1081" i="40"/>
  <c r="F1081" i="40"/>
  <c r="G1081" i="40"/>
  <c r="H1081" i="40"/>
  <c r="I1081" i="40"/>
  <c r="J1081" i="40"/>
  <c r="K1081" i="40"/>
  <c r="L1081" i="40"/>
  <c r="X1081" i="40" s="1"/>
  <c r="M1081" i="40"/>
  <c r="N1081" i="40"/>
  <c r="O1081" i="40" s="1"/>
  <c r="Q1081" i="40"/>
  <c r="R1081" i="40"/>
  <c r="S1081" i="40"/>
  <c r="T1081" i="40"/>
  <c r="U1081" i="40"/>
  <c r="A1082" i="40"/>
  <c r="B1082" i="40"/>
  <c r="C1082" i="40"/>
  <c r="D1082" i="40"/>
  <c r="AC1082" i="40" s="1"/>
  <c r="E1082" i="40"/>
  <c r="F1082" i="40"/>
  <c r="G1082" i="40"/>
  <c r="H1082" i="40"/>
  <c r="I1082" i="40"/>
  <c r="J1082" i="40"/>
  <c r="K1082" i="40"/>
  <c r="L1082" i="40"/>
  <c r="X1082" i="40" s="1"/>
  <c r="M1082" i="40"/>
  <c r="N1082" i="40"/>
  <c r="O1082" i="40" s="1"/>
  <c r="Q1082" i="40"/>
  <c r="R1082" i="40"/>
  <c r="S1082" i="40"/>
  <c r="T1082" i="40"/>
  <c r="U1082" i="40"/>
  <c r="A1083" i="40"/>
  <c r="B1083" i="40"/>
  <c r="C1083" i="40"/>
  <c r="D1083" i="40"/>
  <c r="AC1083" i="40" s="1"/>
  <c r="E1083" i="40"/>
  <c r="F1083" i="40"/>
  <c r="G1083" i="40"/>
  <c r="H1083" i="40"/>
  <c r="I1083" i="40"/>
  <c r="J1083" i="40"/>
  <c r="K1083" i="40"/>
  <c r="L1083" i="40"/>
  <c r="X1083" i="40" s="1"/>
  <c r="M1083" i="40"/>
  <c r="N1083" i="40"/>
  <c r="O1083" i="40" s="1"/>
  <c r="Q1083" i="40"/>
  <c r="R1083" i="40"/>
  <c r="S1083" i="40"/>
  <c r="T1083" i="40"/>
  <c r="U1083" i="40"/>
  <c r="A1084" i="40"/>
  <c r="B1084" i="40"/>
  <c r="C1084" i="40"/>
  <c r="D1084" i="40"/>
  <c r="AC1084" i="40" s="1"/>
  <c r="E1084" i="40"/>
  <c r="F1084" i="40"/>
  <c r="G1084" i="40"/>
  <c r="H1084" i="40"/>
  <c r="I1084" i="40"/>
  <c r="J1084" i="40"/>
  <c r="K1084" i="40"/>
  <c r="L1084" i="40"/>
  <c r="X1084" i="40" s="1"/>
  <c r="M1084" i="40"/>
  <c r="N1084" i="40"/>
  <c r="O1084" i="40" s="1"/>
  <c r="Q1084" i="40"/>
  <c r="R1084" i="40"/>
  <c r="S1084" i="40"/>
  <c r="T1084" i="40"/>
  <c r="U1084" i="40"/>
  <c r="A1085" i="40"/>
  <c r="B1085" i="40"/>
  <c r="C1085" i="40"/>
  <c r="D1085" i="40"/>
  <c r="AC1085" i="40" s="1"/>
  <c r="E1085" i="40"/>
  <c r="F1085" i="40"/>
  <c r="G1085" i="40"/>
  <c r="H1085" i="40"/>
  <c r="I1085" i="40"/>
  <c r="J1085" i="40"/>
  <c r="K1085" i="40"/>
  <c r="L1085" i="40"/>
  <c r="X1085" i="40" s="1"/>
  <c r="M1085" i="40"/>
  <c r="N1085" i="40"/>
  <c r="O1085" i="40" s="1"/>
  <c r="Q1085" i="40"/>
  <c r="R1085" i="40"/>
  <c r="S1085" i="40"/>
  <c r="T1085" i="40"/>
  <c r="U1085" i="40"/>
  <c r="A1086" i="40"/>
  <c r="B1086" i="40"/>
  <c r="C1086" i="40"/>
  <c r="D1086" i="40"/>
  <c r="AC1086" i="40" s="1"/>
  <c r="E1086" i="40"/>
  <c r="F1086" i="40"/>
  <c r="G1086" i="40"/>
  <c r="H1086" i="40"/>
  <c r="I1086" i="40"/>
  <c r="J1086" i="40"/>
  <c r="K1086" i="40"/>
  <c r="L1086" i="40"/>
  <c r="X1086" i="40" s="1"/>
  <c r="M1086" i="40"/>
  <c r="N1086" i="40"/>
  <c r="O1086" i="40" s="1"/>
  <c r="Q1086" i="40"/>
  <c r="R1086" i="40"/>
  <c r="S1086" i="40"/>
  <c r="T1086" i="40"/>
  <c r="U1086" i="40"/>
  <c r="A1087" i="40"/>
  <c r="B1087" i="40"/>
  <c r="C1087" i="40"/>
  <c r="D1087" i="40"/>
  <c r="AC1087" i="40" s="1"/>
  <c r="E1087" i="40"/>
  <c r="F1087" i="40"/>
  <c r="G1087" i="40"/>
  <c r="H1087" i="40"/>
  <c r="I1087" i="40"/>
  <c r="J1087" i="40"/>
  <c r="K1087" i="40"/>
  <c r="L1087" i="40"/>
  <c r="X1087" i="40" s="1"/>
  <c r="M1087" i="40"/>
  <c r="N1087" i="40"/>
  <c r="O1087" i="40" s="1"/>
  <c r="P1087" i="40" s="1"/>
  <c r="Q1087" i="40"/>
  <c r="R1087" i="40"/>
  <c r="S1087" i="40"/>
  <c r="T1087" i="40"/>
  <c r="U1087" i="40"/>
  <c r="A1088" i="40"/>
  <c r="B1088" i="40"/>
  <c r="C1088" i="40"/>
  <c r="D1088" i="40"/>
  <c r="AC1088" i="40" s="1"/>
  <c r="E1088" i="40"/>
  <c r="F1088" i="40"/>
  <c r="G1088" i="40"/>
  <c r="H1088" i="40"/>
  <c r="I1088" i="40"/>
  <c r="J1088" i="40"/>
  <c r="K1088" i="40"/>
  <c r="L1088" i="40"/>
  <c r="X1088" i="40" s="1"/>
  <c r="M1088" i="40"/>
  <c r="N1088" i="40"/>
  <c r="O1088" i="40" s="1"/>
  <c r="P1088" i="40"/>
  <c r="Q1088" i="40"/>
  <c r="R1088" i="40"/>
  <c r="S1088" i="40"/>
  <c r="T1088" i="40"/>
  <c r="U1088" i="40"/>
  <c r="A1089" i="40"/>
  <c r="B1089" i="40"/>
  <c r="C1089" i="40"/>
  <c r="D1089" i="40"/>
  <c r="AC1089" i="40" s="1"/>
  <c r="E1089" i="40"/>
  <c r="F1089" i="40"/>
  <c r="G1089" i="40"/>
  <c r="H1089" i="40"/>
  <c r="I1089" i="40"/>
  <c r="J1089" i="40"/>
  <c r="K1089" i="40"/>
  <c r="L1089" i="40"/>
  <c r="X1089" i="40" s="1"/>
  <c r="M1089" i="40"/>
  <c r="N1089" i="40"/>
  <c r="O1089" i="40" s="1"/>
  <c r="Q1089" i="40"/>
  <c r="R1089" i="40"/>
  <c r="S1089" i="40"/>
  <c r="T1089" i="40"/>
  <c r="U1089" i="40"/>
  <c r="A1090" i="40"/>
  <c r="B1090" i="40"/>
  <c r="C1090" i="40"/>
  <c r="D1090" i="40"/>
  <c r="AC1090" i="40" s="1"/>
  <c r="E1090" i="40"/>
  <c r="F1090" i="40"/>
  <c r="G1090" i="40"/>
  <c r="H1090" i="40"/>
  <c r="I1090" i="40"/>
  <c r="J1090" i="40"/>
  <c r="K1090" i="40"/>
  <c r="L1090" i="40"/>
  <c r="X1090" i="40" s="1"/>
  <c r="M1090" i="40"/>
  <c r="N1090" i="40"/>
  <c r="O1090" i="40" s="1"/>
  <c r="Q1090" i="40"/>
  <c r="R1090" i="40"/>
  <c r="S1090" i="40"/>
  <c r="T1090" i="40"/>
  <c r="U1090" i="40"/>
  <c r="A1091" i="40"/>
  <c r="B1091" i="40"/>
  <c r="C1091" i="40"/>
  <c r="D1091" i="40"/>
  <c r="AC1091" i="40" s="1"/>
  <c r="E1091" i="40"/>
  <c r="F1091" i="40"/>
  <c r="G1091" i="40"/>
  <c r="H1091" i="40"/>
  <c r="I1091" i="40"/>
  <c r="J1091" i="40"/>
  <c r="K1091" i="40"/>
  <c r="L1091" i="40"/>
  <c r="X1091" i="40" s="1"/>
  <c r="M1091" i="40"/>
  <c r="N1091" i="40"/>
  <c r="O1091" i="40"/>
  <c r="Q1091" i="40"/>
  <c r="R1091" i="40"/>
  <c r="S1091" i="40"/>
  <c r="T1091" i="40"/>
  <c r="U1091" i="40"/>
  <c r="A1092" i="40"/>
  <c r="B1092" i="40"/>
  <c r="C1092" i="40"/>
  <c r="D1092" i="40"/>
  <c r="AC1092" i="40" s="1"/>
  <c r="E1092" i="40"/>
  <c r="F1092" i="40"/>
  <c r="G1092" i="40"/>
  <c r="H1092" i="40"/>
  <c r="I1092" i="40"/>
  <c r="J1092" i="40"/>
  <c r="K1092" i="40"/>
  <c r="L1092" i="40"/>
  <c r="X1092" i="40" s="1"/>
  <c r="M1092" i="40"/>
  <c r="N1092" i="40"/>
  <c r="O1092" i="40" s="1"/>
  <c r="Q1092" i="40"/>
  <c r="R1092" i="40"/>
  <c r="S1092" i="40"/>
  <c r="T1092" i="40"/>
  <c r="U1092" i="40"/>
  <c r="A1093" i="40"/>
  <c r="B1093" i="40"/>
  <c r="C1093" i="40"/>
  <c r="D1093" i="40"/>
  <c r="AC1093" i="40" s="1"/>
  <c r="E1093" i="40"/>
  <c r="F1093" i="40"/>
  <c r="G1093" i="40"/>
  <c r="H1093" i="40"/>
  <c r="I1093" i="40"/>
  <c r="J1093" i="40"/>
  <c r="K1093" i="40"/>
  <c r="L1093" i="40"/>
  <c r="X1093" i="40" s="1"/>
  <c r="M1093" i="40"/>
  <c r="N1093" i="40"/>
  <c r="O1093" i="40" s="1"/>
  <c r="Q1093" i="40"/>
  <c r="R1093" i="40"/>
  <c r="S1093" i="40"/>
  <c r="T1093" i="40"/>
  <c r="U1093" i="40"/>
  <c r="A1094" i="40"/>
  <c r="B1094" i="40"/>
  <c r="C1094" i="40"/>
  <c r="D1094" i="40"/>
  <c r="AC1094" i="40" s="1"/>
  <c r="E1094" i="40"/>
  <c r="F1094" i="40"/>
  <c r="G1094" i="40"/>
  <c r="H1094" i="40"/>
  <c r="I1094" i="40"/>
  <c r="J1094" i="40"/>
  <c r="K1094" i="40"/>
  <c r="L1094" i="40"/>
  <c r="X1094" i="40" s="1"/>
  <c r="M1094" i="40"/>
  <c r="N1094" i="40"/>
  <c r="O1094" i="40" s="1"/>
  <c r="P1094" i="40" s="1"/>
  <c r="Q1094" i="40"/>
  <c r="R1094" i="40"/>
  <c r="S1094" i="40"/>
  <c r="T1094" i="40"/>
  <c r="U1094" i="40"/>
  <c r="A1095" i="40"/>
  <c r="B1095" i="40"/>
  <c r="C1095" i="40"/>
  <c r="D1095" i="40"/>
  <c r="AC1095" i="40" s="1"/>
  <c r="E1095" i="40"/>
  <c r="F1095" i="40"/>
  <c r="G1095" i="40"/>
  <c r="H1095" i="40"/>
  <c r="I1095" i="40"/>
  <c r="J1095" i="40"/>
  <c r="K1095" i="40"/>
  <c r="L1095" i="40"/>
  <c r="X1095" i="40" s="1"/>
  <c r="M1095" i="40"/>
  <c r="N1095" i="40"/>
  <c r="O1095" i="40" s="1"/>
  <c r="Q1095" i="40"/>
  <c r="R1095" i="40"/>
  <c r="S1095" i="40"/>
  <c r="T1095" i="40"/>
  <c r="U1095" i="40"/>
  <c r="A1096" i="40"/>
  <c r="B1096" i="40"/>
  <c r="C1096" i="40"/>
  <c r="D1096" i="40"/>
  <c r="AC1096" i="40" s="1"/>
  <c r="E1096" i="40"/>
  <c r="F1096" i="40"/>
  <c r="G1096" i="40"/>
  <c r="H1096" i="40"/>
  <c r="I1096" i="40"/>
  <c r="J1096" i="40"/>
  <c r="K1096" i="40"/>
  <c r="L1096" i="40"/>
  <c r="X1096" i="40" s="1"/>
  <c r="M1096" i="40"/>
  <c r="N1096" i="40"/>
  <c r="O1096" i="40" s="1"/>
  <c r="Q1096" i="40"/>
  <c r="R1096" i="40"/>
  <c r="S1096" i="40"/>
  <c r="T1096" i="40"/>
  <c r="U1096" i="40"/>
  <c r="A1097" i="40"/>
  <c r="B1097" i="40"/>
  <c r="C1097" i="40"/>
  <c r="D1097" i="40"/>
  <c r="AC1097" i="40" s="1"/>
  <c r="E1097" i="40"/>
  <c r="F1097" i="40"/>
  <c r="G1097" i="40"/>
  <c r="H1097" i="40"/>
  <c r="I1097" i="40"/>
  <c r="J1097" i="40"/>
  <c r="K1097" i="40"/>
  <c r="L1097" i="40"/>
  <c r="X1097" i="40" s="1"/>
  <c r="M1097" i="40"/>
  <c r="N1097" i="40"/>
  <c r="O1097" i="40" s="1"/>
  <c r="Q1097" i="40"/>
  <c r="R1097" i="40"/>
  <c r="S1097" i="40"/>
  <c r="T1097" i="40"/>
  <c r="U1097" i="40"/>
  <c r="O142" i="37"/>
  <c r="O141" i="37"/>
  <c r="O140" i="37"/>
  <c r="O139" i="37"/>
  <c r="O138" i="37"/>
  <c r="O137" i="37"/>
  <c r="O136" i="37"/>
  <c r="O135" i="37"/>
  <c r="O134" i="37"/>
  <c r="O133" i="37"/>
  <c r="O132" i="37"/>
  <c r="O131" i="37"/>
  <c r="O130" i="37"/>
  <c r="O129" i="37"/>
  <c r="O128" i="37"/>
  <c r="O127" i="37"/>
  <c r="O126" i="37"/>
  <c r="O125" i="37"/>
  <c r="O124" i="37"/>
  <c r="O123" i="37"/>
  <c r="O122" i="37"/>
  <c r="O121" i="37"/>
  <c r="O120" i="37"/>
  <c r="O119" i="37"/>
  <c r="O118" i="37"/>
  <c r="O117" i="37"/>
  <c r="O116" i="37"/>
  <c r="O115" i="37"/>
  <c r="O114" i="37"/>
  <c r="O113" i="37"/>
  <c r="O112" i="37"/>
  <c r="O111" i="37"/>
  <c r="O110" i="37"/>
  <c r="O109" i="37"/>
  <c r="O108" i="37"/>
  <c r="O107" i="37"/>
  <c r="O106" i="37"/>
  <c r="O105" i="37"/>
  <c r="O104" i="37"/>
  <c r="O103" i="37"/>
  <c r="O102" i="37"/>
  <c r="O101" i="37"/>
  <c r="O100" i="37"/>
  <c r="O99" i="37"/>
  <c r="O98" i="37"/>
  <c r="O97" i="37"/>
  <c r="O96" i="37"/>
  <c r="O95" i="37"/>
  <c r="O94" i="37"/>
  <c r="O93" i="37"/>
  <c r="O92" i="37"/>
  <c r="O91" i="37"/>
  <c r="O90" i="37"/>
  <c r="O89" i="37"/>
  <c r="O88" i="37"/>
  <c r="O87" i="37"/>
  <c r="O86" i="37"/>
  <c r="O85" i="37"/>
  <c r="O84" i="37"/>
  <c r="O83" i="37"/>
  <c r="O82" i="37"/>
  <c r="O81" i="37"/>
  <c r="O80" i="37"/>
  <c r="O79" i="37"/>
  <c r="O78" i="37"/>
  <c r="O77" i="37"/>
  <c r="O76" i="37"/>
  <c r="O75" i="37"/>
  <c r="O74" i="37"/>
  <c r="O73" i="37"/>
  <c r="O72" i="37"/>
  <c r="O71" i="37"/>
  <c r="O70" i="37"/>
  <c r="O69" i="37"/>
  <c r="O68" i="37"/>
  <c r="O67" i="37"/>
  <c r="O66" i="37"/>
  <c r="O65" i="37"/>
  <c r="O64" i="37"/>
  <c r="O63" i="37"/>
  <c r="O62" i="37"/>
  <c r="O61" i="37"/>
  <c r="O60" i="37"/>
  <c r="O59" i="37"/>
  <c r="O58" i="37"/>
  <c r="O57" i="37"/>
  <c r="O56" i="37"/>
  <c r="O55" i="37"/>
  <c r="O54" i="37"/>
  <c r="O53" i="37"/>
  <c r="O52" i="37"/>
  <c r="O51" i="37"/>
  <c r="O50" i="37"/>
  <c r="O49" i="37"/>
  <c r="O48" i="37"/>
  <c r="O47" i="37"/>
  <c r="O46" i="37"/>
  <c r="O45" i="37"/>
  <c r="O44" i="37"/>
  <c r="O43" i="37"/>
  <c r="O42" i="37"/>
  <c r="O41" i="37"/>
  <c r="O40" i="37"/>
  <c r="O39" i="37"/>
  <c r="O38" i="37"/>
  <c r="O37" i="37"/>
  <c r="O36" i="37"/>
  <c r="O35" i="37"/>
  <c r="O34" i="37"/>
  <c r="O33" i="37"/>
  <c r="O32" i="37"/>
  <c r="O31" i="37"/>
  <c r="O30" i="37"/>
  <c r="O29" i="37"/>
  <c r="O28" i="37"/>
  <c r="O27" i="37"/>
  <c r="O26" i="37"/>
  <c r="O25" i="37"/>
  <c r="O24" i="37"/>
  <c r="O23" i="37"/>
  <c r="O22" i="37"/>
  <c r="O21" i="37"/>
  <c r="O20" i="37"/>
  <c r="O19" i="37"/>
  <c r="O18" i="37"/>
  <c r="O17" i="37"/>
  <c r="O16" i="37"/>
  <c r="O15" i="37"/>
  <c r="O14" i="37"/>
  <c r="O13" i="37"/>
  <c r="O12" i="37"/>
  <c r="O11" i="37"/>
  <c r="O10" i="37"/>
  <c r="O9" i="37"/>
  <c r="O8" i="37"/>
  <c r="O7" i="37"/>
  <c r="O6" i="37"/>
  <c r="AB924" i="40" l="1"/>
  <c r="AB1041" i="40"/>
  <c r="AB1036" i="40"/>
  <c r="AB1025" i="40"/>
  <c r="AB1015" i="40"/>
  <c r="AB999" i="40"/>
  <c r="AB921" i="40"/>
  <c r="P1008" i="40"/>
  <c r="V1008" i="40" s="1"/>
  <c r="P965" i="40"/>
  <c r="AA965" i="40" s="1"/>
  <c r="Z995" i="40"/>
  <c r="P1060" i="40"/>
  <c r="AA1060" i="40" s="1"/>
  <c r="AB1058" i="40"/>
  <c r="P1003" i="40"/>
  <c r="AA1003" i="40" s="1"/>
  <c r="P978" i="40"/>
  <c r="P1023" i="40"/>
  <c r="Z1023" i="40" s="1"/>
  <c r="P1013" i="40"/>
  <c r="AB1024" i="40"/>
  <c r="P953" i="40"/>
  <c r="AA953" i="40" s="1"/>
  <c r="AB1076" i="40"/>
  <c r="AB1029" i="40"/>
  <c r="P921" i="40"/>
  <c r="AA921" i="40" s="1"/>
  <c r="P997" i="40"/>
  <c r="AA997" i="40" s="1"/>
  <c r="AB998" i="40"/>
  <c r="P984" i="40"/>
  <c r="AA984" i="40" s="1"/>
  <c r="AB988" i="40"/>
  <c r="P948" i="40"/>
  <c r="Z948" i="40" s="1"/>
  <c r="P916" i="40"/>
  <c r="AA916" i="40" s="1"/>
  <c r="AB1090" i="40"/>
  <c r="AB1081" i="40"/>
  <c r="AB1065" i="40"/>
  <c r="P1010" i="40"/>
  <c r="V1010" i="40" s="1"/>
  <c r="AB1018" i="40"/>
  <c r="AB1013" i="40"/>
  <c r="AB1008" i="40"/>
  <c r="AB1038" i="40"/>
  <c r="AB1028" i="40"/>
  <c r="AB922" i="40"/>
  <c r="P925" i="40"/>
  <c r="AA925" i="40" s="1"/>
  <c r="AB1070" i="40"/>
  <c r="AB1075" i="40"/>
  <c r="Z1094" i="40"/>
  <c r="P1004" i="40"/>
  <c r="Z1004" i="40" s="1"/>
  <c r="AB947" i="40"/>
  <c r="P934" i="40"/>
  <c r="AA934" i="40" s="1"/>
  <c r="P1044" i="40"/>
  <c r="Z1044" i="40" s="1"/>
  <c r="AB1094" i="40"/>
  <c r="AB1089" i="40"/>
  <c r="P1050" i="40"/>
  <c r="AA1050" i="40" s="1"/>
  <c r="P958" i="40"/>
  <c r="Z958" i="40" s="1"/>
  <c r="P1095" i="40"/>
  <c r="Z1095" i="40" s="1"/>
  <c r="AB1053" i="40"/>
  <c r="AB996" i="40"/>
  <c r="P993" i="40"/>
  <c r="AA993" i="40" s="1"/>
  <c r="AB991" i="40"/>
  <c r="Z986" i="40"/>
  <c r="AB986" i="40"/>
  <c r="Z981" i="40"/>
  <c r="AB981" i="40"/>
  <c r="Z956" i="40"/>
  <c r="AB956" i="40"/>
  <c r="AB951" i="40"/>
  <c r="AB916" i="40"/>
  <c r="P1028" i="40"/>
  <c r="AA1028" i="40" s="1"/>
  <c r="Z1016" i="40"/>
  <c r="AB1016" i="40"/>
  <c r="AB990" i="40"/>
  <c r="AB985" i="40"/>
  <c r="AB970" i="40"/>
  <c r="AB955" i="40"/>
  <c r="P952" i="40"/>
  <c r="Z952" i="40" s="1"/>
  <c r="P922" i="40"/>
  <c r="Z922" i="40" s="1"/>
  <c r="P917" i="40"/>
  <c r="V917" i="40" s="1"/>
  <c r="P1037" i="40"/>
  <c r="AA1037" i="40" s="1"/>
  <c r="P1027" i="40"/>
  <c r="AA1027" i="40" s="1"/>
  <c r="P1001" i="40"/>
  <c r="AA1001" i="40" s="1"/>
  <c r="O60" i="43"/>
  <c r="O55" i="43"/>
  <c r="O63" i="43"/>
  <c r="AA57" i="43"/>
  <c r="AB57" i="43" s="1"/>
  <c r="AA65" i="43"/>
  <c r="AB65" i="43" s="1"/>
  <c r="AA64" i="43"/>
  <c r="AB64" i="43" s="1"/>
  <c r="O56" i="43"/>
  <c r="AA55" i="43"/>
  <c r="AB55" i="43" s="1"/>
  <c r="AA60" i="43"/>
  <c r="AA59" i="43"/>
  <c r="AB59" i="43" s="1"/>
  <c r="O62" i="43"/>
  <c r="O58" i="43"/>
  <c r="O54" i="43"/>
  <c r="AB60" i="43"/>
  <c r="AA53" i="43"/>
  <c r="AB53" i="43" s="1"/>
  <c r="AA61" i="43"/>
  <c r="AB61" i="43" s="1"/>
  <c r="P1033" i="40"/>
  <c r="AA1033" i="40" s="1"/>
  <c r="P1057" i="40"/>
  <c r="P992" i="40"/>
  <c r="P982" i="40"/>
  <c r="Z982" i="40" s="1"/>
  <c r="P1085" i="40"/>
  <c r="V1085" i="40" s="1"/>
  <c r="AB1063" i="40"/>
  <c r="P1045" i="40"/>
  <c r="V1045" i="40" s="1"/>
  <c r="AB1034" i="40"/>
  <c r="P933" i="40"/>
  <c r="AA933" i="40" s="1"/>
  <c r="P968" i="40"/>
  <c r="Z968" i="40" s="1"/>
  <c r="AB1033" i="40"/>
  <c r="AB929" i="40"/>
  <c r="AB919" i="40"/>
  <c r="P1046" i="40"/>
  <c r="AA1046" i="40" s="1"/>
  <c r="P1076" i="40"/>
  <c r="V1076" i="40" s="1"/>
  <c r="AB1091" i="40"/>
  <c r="AB1087" i="40"/>
  <c r="P1079" i="40"/>
  <c r="AA1079" i="40" s="1"/>
  <c r="P1069" i="40"/>
  <c r="AA1069" i="40" s="1"/>
  <c r="AB1067" i="40"/>
  <c r="AB1062" i="40"/>
  <c r="AB1057" i="40"/>
  <c r="P1054" i="40"/>
  <c r="AA1054" i="40" s="1"/>
  <c r="P1049" i="40"/>
  <c r="V1049" i="40" s="1"/>
  <c r="AB953" i="40"/>
  <c r="Z1042" i="40"/>
  <c r="AB1042" i="40"/>
  <c r="AB1037" i="40"/>
  <c r="P994" i="40"/>
  <c r="AA994" i="40" s="1"/>
  <c r="P964" i="40"/>
  <c r="AA964" i="40" s="1"/>
  <c r="P940" i="40"/>
  <c r="Z940" i="40" s="1"/>
  <c r="AB1032" i="40"/>
  <c r="P915" i="40"/>
  <c r="AA915" i="40" s="1"/>
  <c r="AB1086" i="40"/>
  <c r="AB1066" i="40"/>
  <c r="AB1061" i="40"/>
  <c r="P988" i="40"/>
  <c r="Z988" i="40" s="1"/>
  <c r="P930" i="40"/>
  <c r="AA930" i="40" s="1"/>
  <c r="AA1066" i="40"/>
  <c r="V1066" i="40"/>
  <c r="P959" i="40"/>
  <c r="V959" i="40" s="1"/>
  <c r="P945" i="40"/>
  <c r="Z945" i="40" s="1"/>
  <c r="AB943" i="40"/>
  <c r="AB933" i="40"/>
  <c r="V924" i="40"/>
  <c r="AB1095" i="40"/>
  <c r="P1074" i="40"/>
  <c r="Z1074" i="40" s="1"/>
  <c r="AB1072" i="40"/>
  <c r="P1040" i="40"/>
  <c r="AA1040" i="40" s="1"/>
  <c r="P1031" i="40"/>
  <c r="V1031" i="40" s="1"/>
  <c r="AB1020" i="40"/>
  <c r="P1012" i="40"/>
  <c r="AA1012" i="40" s="1"/>
  <c r="P935" i="40"/>
  <c r="AA935" i="40" s="1"/>
  <c r="V920" i="40"/>
  <c r="P1082" i="40"/>
  <c r="AA1082" i="40" s="1"/>
  <c r="P1077" i="40"/>
  <c r="V1077" i="40" s="1"/>
  <c r="P1063" i="40"/>
  <c r="AA1063" i="40" s="1"/>
  <c r="P1058" i="40"/>
  <c r="AA1058" i="40" s="1"/>
  <c r="P1053" i="40"/>
  <c r="AA1053" i="40" s="1"/>
  <c r="P1006" i="40"/>
  <c r="AB994" i="40"/>
  <c r="P991" i="40"/>
  <c r="AA991" i="40" s="1"/>
  <c r="Z960" i="40"/>
  <c r="AB960" i="40"/>
  <c r="AB946" i="40"/>
  <c r="P919" i="40"/>
  <c r="V919" i="40" s="1"/>
  <c r="P1007" i="40"/>
  <c r="Z1007" i="40" s="1"/>
  <c r="P944" i="40"/>
  <c r="Z944" i="40" s="1"/>
  <c r="P913" i="40"/>
  <c r="Z913" i="40" s="1"/>
  <c r="P1090" i="40"/>
  <c r="AA1090" i="40" s="1"/>
  <c r="AB1079" i="40"/>
  <c r="Z1013" i="40"/>
  <c r="AE1013" i="40" s="1"/>
  <c r="Z1008" i="40"/>
  <c r="AB1003" i="40"/>
  <c r="P985" i="40"/>
  <c r="AA985" i="40" s="1"/>
  <c r="AB959" i="40"/>
  <c r="AB945" i="40"/>
  <c r="P942" i="40"/>
  <c r="AA942" i="40" s="1"/>
  <c r="P932" i="40"/>
  <c r="AA932" i="40" s="1"/>
  <c r="AB1055" i="40"/>
  <c r="AB973" i="40"/>
  <c r="P955" i="40"/>
  <c r="AA955" i="40" s="1"/>
  <c r="AB918" i="40"/>
  <c r="P1043" i="40"/>
  <c r="AA1043" i="40" s="1"/>
  <c r="AB1012" i="40"/>
  <c r="AB987" i="40"/>
  <c r="AB982" i="40"/>
  <c r="P951" i="40"/>
  <c r="AA951" i="40" s="1"/>
  <c r="AB930" i="40"/>
  <c r="P927" i="40"/>
  <c r="AA927" i="40" s="1"/>
  <c r="AB925" i="40"/>
  <c r="AB915" i="40"/>
  <c r="Z1066" i="40"/>
  <c r="AB1097" i="40"/>
  <c r="AB1088" i="40"/>
  <c r="P1081" i="40"/>
  <c r="V1081" i="40" s="1"/>
  <c r="AB1069" i="40"/>
  <c r="AB1045" i="40"/>
  <c r="Z1003" i="40"/>
  <c r="P980" i="40"/>
  <c r="Z980" i="40" s="1"/>
  <c r="AB1083" i="40"/>
  <c r="AB1017" i="40"/>
  <c r="AB1007" i="40"/>
  <c r="P999" i="40"/>
  <c r="P989" i="40"/>
  <c r="AA989" i="40" s="1"/>
  <c r="P936" i="40"/>
  <c r="AA936" i="40" s="1"/>
  <c r="P931" i="40"/>
  <c r="AA931" i="40" s="1"/>
  <c r="AB920" i="40"/>
  <c r="Z915" i="40"/>
  <c r="P1065" i="40"/>
  <c r="AA1065" i="40" s="1"/>
  <c r="P1078" i="40"/>
  <c r="Z1078" i="40" s="1"/>
  <c r="P1021" i="40"/>
  <c r="Z1021" i="40" s="1"/>
  <c r="P1039" i="40"/>
  <c r="V1039" i="40" s="1"/>
  <c r="P962" i="40"/>
  <c r="AA962" i="40" s="1"/>
  <c r="AB1059" i="40"/>
  <c r="AB1054" i="40"/>
  <c r="AB1049" i="40"/>
  <c r="AB1035" i="40"/>
  <c r="AB1021" i="40"/>
  <c r="AB977" i="40"/>
  <c r="AB972" i="40"/>
  <c r="P969" i="40"/>
  <c r="AA969" i="40" s="1"/>
  <c r="P950" i="40"/>
  <c r="Z950" i="40" s="1"/>
  <c r="P946" i="40"/>
  <c r="V946" i="40" s="1"/>
  <c r="AB944" i="40"/>
  <c r="Z939" i="40"/>
  <c r="AB939" i="40"/>
  <c r="AB934" i="40"/>
  <c r="P926" i="40"/>
  <c r="V926" i="40" s="1"/>
  <c r="AA1026" i="40"/>
  <c r="V1026" i="40"/>
  <c r="AA957" i="40"/>
  <c r="V957" i="40"/>
  <c r="AA992" i="40"/>
  <c r="V992" i="40"/>
  <c r="P996" i="40"/>
  <c r="Z996" i="40" s="1"/>
  <c r="AA1085" i="40"/>
  <c r="Z1026" i="40"/>
  <c r="P1022" i="40"/>
  <c r="Z992" i="40"/>
  <c r="AA980" i="40"/>
  <c r="V980" i="40"/>
  <c r="P972" i="40"/>
  <c r="Z972" i="40" s="1"/>
  <c r="P1032" i="40"/>
  <c r="Z1032" i="40" s="1"/>
  <c r="V1044" i="40"/>
  <c r="AA960" i="40"/>
  <c r="V960" i="40"/>
  <c r="AA1005" i="40"/>
  <c r="V1005" i="40"/>
  <c r="P963" i="40"/>
  <c r="Z963" i="40" s="1"/>
  <c r="P949" i="40"/>
  <c r="Z949" i="40" s="1"/>
  <c r="P1089" i="40"/>
  <c r="Z1089" i="40" s="1"/>
  <c r="P1047" i="40"/>
  <c r="P1015" i="40"/>
  <c r="Z1015" i="40" s="1"/>
  <c r="V953" i="40"/>
  <c r="P1009" i="40"/>
  <c r="Z1009" i="40" s="1"/>
  <c r="AA1045" i="40"/>
  <c r="P1041" i="40"/>
  <c r="AA1013" i="40"/>
  <c r="V1013" i="40"/>
  <c r="AA970" i="40"/>
  <c r="V970" i="40"/>
  <c r="AA1095" i="40"/>
  <c r="V1095" i="40"/>
  <c r="AB1080" i="40"/>
  <c r="P1084" i="40"/>
  <c r="Z977" i="40"/>
  <c r="AA912" i="40"/>
  <c r="V912" i="40"/>
  <c r="AB1009" i="40"/>
  <c r="AA978" i="40"/>
  <c r="V978" i="40"/>
  <c r="P941" i="40"/>
  <c r="Z941" i="40" s="1"/>
  <c r="AA1057" i="40"/>
  <c r="V1057" i="40"/>
  <c r="AA977" i="40"/>
  <c r="V977" i="40"/>
  <c r="P1093" i="40"/>
  <c r="Z1093" i="40" s="1"/>
  <c r="V1088" i="40"/>
  <c r="AA1088" i="40"/>
  <c r="P1061" i="40"/>
  <c r="Z1061" i="40" s="1"/>
  <c r="V1023" i="40"/>
  <c r="P1097" i="40"/>
  <c r="AA1087" i="40"/>
  <c r="V1087" i="40"/>
  <c r="P1036" i="40"/>
  <c r="Z1036" i="40" s="1"/>
  <c r="P1018" i="40"/>
  <c r="Z1018" i="40" s="1"/>
  <c r="P1064" i="40"/>
  <c r="Z1064" i="40" s="1"/>
  <c r="Z1084" i="40"/>
  <c r="AB1084" i="40"/>
  <c r="P1048" i="40"/>
  <c r="Z1048" i="40" s="1"/>
  <c r="AB1046" i="40"/>
  <c r="P1011" i="40"/>
  <c r="AA1094" i="40"/>
  <c r="V1094" i="40"/>
  <c r="P1072" i="40"/>
  <c r="Z1072" i="40" s="1"/>
  <c r="AB1004" i="40"/>
  <c r="Z957" i="40"/>
  <c r="AB957" i="40"/>
  <c r="AB931" i="40"/>
  <c r="Z970" i="40"/>
  <c r="P1073" i="40"/>
  <c r="Z1073" i="40" s="1"/>
  <c r="Z1050" i="40"/>
  <c r="AB1050" i="40"/>
  <c r="AB1030" i="40"/>
  <c r="AB1026" i="40"/>
  <c r="P1019" i="40"/>
  <c r="Z1019" i="40" s="1"/>
  <c r="P1002" i="40"/>
  <c r="Z1002" i="40" s="1"/>
  <c r="AB1000" i="40"/>
  <c r="AB992" i="40"/>
  <c r="AB974" i="40"/>
  <c r="AB961" i="40"/>
  <c r="AB940" i="40"/>
  <c r="P937" i="40"/>
  <c r="Z912" i="40"/>
  <c r="V1016" i="40"/>
  <c r="V986" i="40"/>
  <c r="Z978" i="40"/>
  <c r="AB935" i="40"/>
  <c r="AB912" i="40"/>
  <c r="V1042" i="40"/>
  <c r="AB978" i="40"/>
  <c r="P976" i="40"/>
  <c r="Z976" i="40" s="1"/>
  <c r="Z965" i="40"/>
  <c r="AB965" i="40"/>
  <c r="V958" i="40"/>
  <c r="AA958" i="40"/>
  <c r="AB948" i="40"/>
  <c r="P1096" i="40"/>
  <c r="Z1096" i="40" s="1"/>
  <c r="Z1087" i="40"/>
  <c r="AB1071" i="40"/>
  <c r="P1068" i="40"/>
  <c r="P971" i="40"/>
  <c r="Z971" i="40" s="1"/>
  <c r="AB952" i="40"/>
  <c r="Z935" i="40"/>
  <c r="P918" i="40"/>
  <c r="Z984" i="40"/>
  <c r="AB1082" i="40"/>
  <c r="AB1078" i="40"/>
  <c r="AB1074" i="40"/>
  <c r="P1030" i="40"/>
  <c r="Z1030" i="40" s="1"/>
  <c r="P1017" i="40"/>
  <c r="Z1017" i="40" s="1"/>
  <c r="P987" i="40"/>
  <c r="Z987" i="40" s="1"/>
  <c r="AB968" i="40"/>
  <c r="P961" i="40"/>
  <c r="Z961" i="40" s="1"/>
  <c r="AB938" i="40"/>
  <c r="Z924" i="40"/>
  <c r="AE924" i="40" s="1"/>
  <c r="Z920" i="40"/>
  <c r="AE920" i="40" s="1"/>
  <c r="V942" i="40"/>
  <c r="AB1093" i="40"/>
  <c r="P1083" i="40"/>
  <c r="Z1083" i="40" s="1"/>
  <c r="P1075" i="40"/>
  <c r="Z1075" i="40" s="1"/>
  <c r="P1071" i="40"/>
  <c r="Z1071" i="40" s="1"/>
  <c r="Z1069" i="40"/>
  <c r="AB1052" i="40"/>
  <c r="AB1048" i="40"/>
  <c r="P1029" i="40"/>
  <c r="Z1029" i="40" s="1"/>
  <c r="AB1002" i="40"/>
  <c r="P973" i="40"/>
  <c r="Z973" i="40" s="1"/>
  <c r="AB963" i="40"/>
  <c r="AB950" i="40"/>
  <c r="AB942" i="40"/>
  <c r="AA939" i="40"/>
  <c r="V939" i="40"/>
  <c r="AB928" i="40"/>
  <c r="AA995" i="40"/>
  <c r="AE995" i="40" s="1"/>
  <c r="V995" i="40"/>
  <c r="Z1085" i="40"/>
  <c r="X1079" i="40"/>
  <c r="AB1073" i="40"/>
  <c r="P1062" i="40"/>
  <c r="AB1019" i="40"/>
  <c r="AB989" i="40"/>
  <c r="AB976" i="40"/>
  <c r="AB967" i="40"/>
  <c r="AB954" i="40"/>
  <c r="AB937" i="40"/>
  <c r="AB923" i="40"/>
  <c r="AB997" i="40"/>
  <c r="AA981" i="40"/>
  <c r="V981" i="40"/>
  <c r="AB1096" i="40"/>
  <c r="AB1085" i="40"/>
  <c r="Z1081" i="40"/>
  <c r="Z1077" i="40"/>
  <c r="AB1077" i="40"/>
  <c r="P1070" i="40"/>
  <c r="Z1070" i="40" s="1"/>
  <c r="AB1056" i="40"/>
  <c r="AB1044" i="40"/>
  <c r="AB1040" i="40"/>
  <c r="AB1027" i="40"/>
  <c r="AB1023" i="40"/>
  <c r="AB1010" i="40"/>
  <c r="AB993" i="40"/>
  <c r="AB984" i="40"/>
  <c r="AB971" i="40"/>
  <c r="AB958" i="40"/>
  <c r="Z937" i="40"/>
  <c r="AB932" i="40"/>
  <c r="Z1057" i="40"/>
  <c r="AE1057" i="40" s="1"/>
  <c r="AB1068" i="40"/>
  <c r="P947" i="40"/>
  <c r="AB927" i="40"/>
  <c r="AB913" i="40"/>
  <c r="AB1064" i="40"/>
  <c r="AB1060" i="40"/>
  <c r="AB1051" i="40"/>
  <c r="P1024" i="40"/>
  <c r="P1020" i="40"/>
  <c r="AB1014" i="40"/>
  <c r="AB962" i="40"/>
  <c r="AB1092" i="40"/>
  <c r="AB1031" i="40"/>
  <c r="AB1001" i="40"/>
  <c r="P990" i="40"/>
  <c r="Z990" i="40" s="1"/>
  <c r="AB979" i="40"/>
  <c r="AB975" i="40"/>
  <c r="AB966" i="40"/>
  <c r="AB949" i="40"/>
  <c r="AB941" i="40"/>
  <c r="P938" i="40"/>
  <c r="Z938" i="40" s="1"/>
  <c r="V956" i="40"/>
  <c r="V965" i="40"/>
  <c r="AA948" i="40"/>
  <c r="V948" i="40"/>
  <c r="P1091" i="40"/>
  <c r="Z1088" i="40"/>
  <c r="AB1047" i="40"/>
  <c r="AB1039" i="40"/>
  <c r="AB1022" i="40"/>
  <c r="Z1005" i="40"/>
  <c r="AB983" i="40"/>
  <c r="Z953" i="40"/>
  <c r="AB936" i="40"/>
  <c r="V1079" i="40"/>
  <c r="AB914" i="40"/>
  <c r="P928" i="40"/>
  <c r="AB926" i="40"/>
  <c r="AB917" i="40"/>
  <c r="P914" i="40"/>
  <c r="Z914" i="40" s="1"/>
  <c r="P1086" i="40"/>
  <c r="P1056" i="40"/>
  <c r="P1055" i="40"/>
  <c r="Z1055" i="40" s="1"/>
  <c r="P1051" i="40"/>
  <c r="P1092" i="40"/>
  <c r="P1052" i="40"/>
  <c r="P1067" i="40"/>
  <c r="AE1016" i="40"/>
  <c r="P1080" i="40"/>
  <c r="P1059" i="40"/>
  <c r="Z1059" i="40" s="1"/>
  <c r="P1038" i="40"/>
  <c r="Z1038" i="40" s="1"/>
  <c r="P1035" i="40"/>
  <c r="Z1035" i="40" s="1"/>
  <c r="P943" i="40"/>
  <c r="Z943" i="40" s="1"/>
  <c r="P1014" i="40"/>
  <c r="Z1014" i="40" s="1"/>
  <c r="P983" i="40"/>
  <c r="Z983" i="40" s="1"/>
  <c r="P979" i="40"/>
  <c r="Z979" i="40" s="1"/>
  <c r="P923" i="40"/>
  <c r="Z923" i="40" s="1"/>
  <c r="AE956" i="40"/>
  <c r="P975" i="40"/>
  <c r="Z975" i="40" s="1"/>
  <c r="P1000" i="40"/>
  <c r="P998" i="40"/>
  <c r="P954" i="40"/>
  <c r="Z954" i="40" s="1"/>
  <c r="P1034" i="40"/>
  <c r="P1025" i="40"/>
  <c r="Z1025" i="40" s="1"/>
  <c r="P967" i="40"/>
  <c r="Z967" i="40" s="1"/>
  <c r="P929" i="40"/>
  <c r="Z929" i="40" s="1"/>
  <c r="P966" i="40"/>
  <c r="Z966" i="40" s="1"/>
  <c r="P974" i="40"/>
  <c r="V982" i="40" l="1"/>
  <c r="Z1028" i="40"/>
  <c r="Z916" i="40"/>
  <c r="AE916" i="40" s="1"/>
  <c r="AA1023" i="40"/>
  <c r="AA940" i="40"/>
  <c r="AE940" i="40" s="1"/>
  <c r="AF940" i="40" s="1"/>
  <c r="V940" i="40"/>
  <c r="AA1008" i="40"/>
  <c r="AE1008" i="40" s="1"/>
  <c r="AF1008" i="40" s="1"/>
  <c r="AA1010" i="40"/>
  <c r="V1033" i="40"/>
  <c r="Z1010" i="40"/>
  <c r="AA982" i="40"/>
  <c r="Z934" i="40"/>
  <c r="AE934" i="40" s="1"/>
  <c r="V1069" i="40"/>
  <c r="AA1044" i="40"/>
  <c r="AE1044" i="40" s="1"/>
  <c r="AF1044" i="40" s="1"/>
  <c r="AA945" i="40"/>
  <c r="Z1033" i="40"/>
  <c r="V1050" i="40"/>
  <c r="AA917" i="40"/>
  <c r="AA959" i="40"/>
  <c r="V916" i="40"/>
  <c r="AE986" i="40"/>
  <c r="AF986" i="40" s="1"/>
  <c r="V984" i="40"/>
  <c r="AE1042" i="40"/>
  <c r="AA946" i="40"/>
  <c r="Z1082" i="40"/>
  <c r="AE1082" i="40" s="1"/>
  <c r="V1037" i="40"/>
  <c r="AF1037" i="40" s="1"/>
  <c r="AA944" i="40"/>
  <c r="AE944" i="40" s="1"/>
  <c r="AE1069" i="40"/>
  <c r="AA1081" i="40"/>
  <c r="AE1081" i="40" s="1"/>
  <c r="AF1081" i="40" s="1"/>
  <c r="AE1005" i="40"/>
  <c r="AF1005" i="40" s="1"/>
  <c r="Z997" i="40"/>
  <c r="AE997" i="40" s="1"/>
  <c r="AE1028" i="40"/>
  <c r="AE1050" i="40"/>
  <c r="V1004" i="40"/>
  <c r="V1060" i="40"/>
  <c r="Z1053" i="40"/>
  <c r="AE1053" i="40" s="1"/>
  <c r="Z1060" i="40"/>
  <c r="AE1060" i="40" s="1"/>
  <c r="V934" i="40"/>
  <c r="V1046" i="40"/>
  <c r="V1003" i="40"/>
  <c r="AA1004" i="40"/>
  <c r="AE1004" i="40" s="1"/>
  <c r="Z925" i="40"/>
  <c r="AE925" i="40" s="1"/>
  <c r="Z1058" i="40"/>
  <c r="AE1058" i="40" s="1"/>
  <c r="AE982" i="40"/>
  <c r="AF982" i="40" s="1"/>
  <c r="Z962" i="40"/>
  <c r="AE962" i="40" s="1"/>
  <c r="V1028" i="40"/>
  <c r="AF1028" i="40" s="1"/>
  <c r="Z1065" i="40"/>
  <c r="AE1065" i="40" s="1"/>
  <c r="AE970" i="40"/>
  <c r="V968" i="40"/>
  <c r="V997" i="40"/>
  <c r="AE978" i="40"/>
  <c r="Z921" i="40"/>
  <c r="AE921" i="40" s="1"/>
  <c r="AF921" i="40" s="1"/>
  <c r="V964" i="40"/>
  <c r="V921" i="40"/>
  <c r="Z917" i="40"/>
  <c r="V1007" i="40"/>
  <c r="Z1027" i="40"/>
  <c r="AE1027" i="40" s="1"/>
  <c r="AE981" i="40"/>
  <c r="AF981" i="40" s="1"/>
  <c r="V1065" i="40"/>
  <c r="Z926" i="40"/>
  <c r="AE926" i="40" s="1"/>
  <c r="AF926" i="40" s="1"/>
  <c r="AA1077" i="40"/>
  <c r="AE1077" i="40" s="1"/>
  <c r="AF1077" i="40" s="1"/>
  <c r="AE1033" i="40"/>
  <c r="AF1033" i="40" s="1"/>
  <c r="Z993" i="40"/>
  <c r="AE993" i="40" s="1"/>
  <c r="Z933" i="40"/>
  <c r="AE933" i="40" s="1"/>
  <c r="V945" i="40"/>
  <c r="AE980" i="40"/>
  <c r="AF980" i="40" s="1"/>
  <c r="Z1076" i="40"/>
  <c r="V952" i="40"/>
  <c r="AA952" i="40"/>
  <c r="Z1037" i="40"/>
  <c r="AE1037" i="40" s="1"/>
  <c r="V993" i="40"/>
  <c r="Z964" i="40"/>
  <c r="AE964" i="40" s="1"/>
  <c r="AE1094" i="40"/>
  <c r="AF1094" i="40" s="1"/>
  <c r="V922" i="40"/>
  <c r="Z1054" i="40"/>
  <c r="AE1054" i="40" s="1"/>
  <c r="V935" i="40"/>
  <c r="AF935" i="40" s="1"/>
  <c r="V1082" i="40"/>
  <c r="AA922" i="40"/>
  <c r="AE922" i="40" s="1"/>
  <c r="Z1079" i="40"/>
  <c r="AE1079" i="40" s="1"/>
  <c r="AF1079" i="40" s="1"/>
  <c r="AE1066" i="40"/>
  <c r="AF1066" i="40" s="1"/>
  <c r="Z942" i="40"/>
  <c r="AE942" i="40" s="1"/>
  <c r="AF942" i="40" s="1"/>
  <c r="V969" i="40"/>
  <c r="Z994" i="40"/>
  <c r="AE994" i="40" s="1"/>
  <c r="AA1076" i="40"/>
  <c r="Z1045" i="40"/>
  <c r="Z930" i="40"/>
  <c r="AE930" i="40" s="1"/>
  <c r="Z1001" i="40"/>
  <c r="AE1001" i="40" s="1"/>
  <c r="AE1088" i="40"/>
  <c r="AF1088" i="40" s="1"/>
  <c r="Z919" i="40"/>
  <c r="AE919" i="40" s="1"/>
  <c r="AF919" i="40" s="1"/>
  <c r="V1027" i="40"/>
  <c r="V1001" i="40"/>
  <c r="V913" i="40"/>
  <c r="AE1085" i="40"/>
  <c r="AF1085" i="40" s="1"/>
  <c r="Z927" i="40"/>
  <c r="AE927" i="40" s="1"/>
  <c r="V994" i="40"/>
  <c r="V925" i="40"/>
  <c r="AA913" i="40"/>
  <c r="AE913" i="40" s="1"/>
  <c r="AE953" i="40"/>
  <c r="AF953" i="40" s="1"/>
  <c r="V1012" i="40"/>
  <c r="AA56" i="43"/>
  <c r="AB56" i="43" s="1"/>
  <c r="AA63" i="43"/>
  <c r="AB63" i="43" s="1"/>
  <c r="AA54" i="43"/>
  <c r="AB54" i="43" s="1"/>
  <c r="AA58" i="43"/>
  <c r="AB58" i="43" s="1"/>
  <c r="AA62" i="43"/>
  <c r="AB62" i="43" s="1"/>
  <c r="AA919" i="40"/>
  <c r="V985" i="40"/>
  <c r="AF985" i="40" s="1"/>
  <c r="AA1031" i="40"/>
  <c r="AE1023" i="40"/>
  <c r="AF1023" i="40" s="1"/>
  <c r="V1078" i="40"/>
  <c r="AA1007" i="40"/>
  <c r="AE1007" i="40" s="1"/>
  <c r="AA1049" i="40"/>
  <c r="V988" i="40"/>
  <c r="Z1012" i="40"/>
  <c r="AE1012" i="40" s="1"/>
  <c r="V915" i="40"/>
  <c r="Z1049" i="40"/>
  <c r="Z1031" i="40"/>
  <c r="AA1078" i="40"/>
  <c r="AE1078" i="40" s="1"/>
  <c r="AA988" i="40"/>
  <c r="AE988" i="40" s="1"/>
  <c r="Z985" i="40"/>
  <c r="AE985" i="40" s="1"/>
  <c r="Z932" i="40"/>
  <c r="AE932" i="40" s="1"/>
  <c r="AE1087" i="40"/>
  <c r="AF1087" i="40" s="1"/>
  <c r="AE952" i="40"/>
  <c r="AF952" i="40" s="1"/>
  <c r="Z951" i="40"/>
  <c r="AE951" i="40" s="1"/>
  <c r="AF1069" i="40"/>
  <c r="Z1039" i="40"/>
  <c r="AE1039" i="40" s="1"/>
  <c r="AF1039" i="40" s="1"/>
  <c r="AA968" i="40"/>
  <c r="AE968" i="40" s="1"/>
  <c r="AE960" i="40"/>
  <c r="V1040" i="40"/>
  <c r="Z1040" i="40"/>
  <c r="AE1040" i="40" s="1"/>
  <c r="AF1040" i="40" s="1"/>
  <c r="AE965" i="40"/>
  <c r="AF965" i="40" s="1"/>
  <c r="V933" i="40"/>
  <c r="V962" i="40"/>
  <c r="AA926" i="40"/>
  <c r="V932" i="40"/>
  <c r="AA1039" i="40"/>
  <c r="AE1026" i="40"/>
  <c r="AF1026" i="40" s="1"/>
  <c r="Z969" i="40"/>
  <c r="AE969" i="40" s="1"/>
  <c r="V930" i="40"/>
  <c r="AF930" i="40" s="1"/>
  <c r="V1021" i="40"/>
  <c r="AA1021" i="40"/>
  <c r="AE1021" i="40" s="1"/>
  <c r="AE945" i="40"/>
  <c r="Z959" i="40"/>
  <c r="AE959" i="40" s="1"/>
  <c r="AF959" i="40" s="1"/>
  <c r="V927" i="40"/>
  <c r="AE1095" i="40"/>
  <c r="Z991" i="40"/>
  <c r="AE991" i="40" s="1"/>
  <c r="Z989" i="40"/>
  <c r="AE989" i="40" s="1"/>
  <c r="AE948" i="40"/>
  <c r="AF948" i="40" s="1"/>
  <c r="V1054" i="40"/>
  <c r="Z1046" i="40"/>
  <c r="AE1046" i="40" s="1"/>
  <c r="AE915" i="40"/>
  <c r="AA999" i="40"/>
  <c r="V999" i="40"/>
  <c r="V1090" i="40"/>
  <c r="AE977" i="40"/>
  <c r="AF977" i="40" s="1"/>
  <c r="AE1045" i="40"/>
  <c r="AF1045" i="40" s="1"/>
  <c r="V944" i="40"/>
  <c r="Z931" i="40"/>
  <c r="AE931" i="40" s="1"/>
  <c r="Z1043" i="40"/>
  <c r="AE1043" i="40" s="1"/>
  <c r="AF978" i="40"/>
  <c r="V1043" i="40"/>
  <c r="Z999" i="40"/>
  <c r="AE984" i="40"/>
  <c r="AE1010" i="40"/>
  <c r="AF1010" i="40" s="1"/>
  <c r="V991" i="40"/>
  <c r="Z946" i="40"/>
  <c r="AE946" i="40" s="1"/>
  <c r="AF946" i="40" s="1"/>
  <c r="V1053" i="40"/>
  <c r="AF1053" i="40" s="1"/>
  <c r="V931" i="40"/>
  <c r="V989" i="40"/>
  <c r="Z936" i="40"/>
  <c r="AE936" i="40" s="1"/>
  <c r="AE958" i="40"/>
  <c r="AF958" i="40" s="1"/>
  <c r="V951" i="40"/>
  <c r="V1074" i="40"/>
  <c r="AA1006" i="40"/>
  <c r="V1006" i="40"/>
  <c r="AE957" i="40"/>
  <c r="AF957" i="40" s="1"/>
  <c r="Z955" i="40"/>
  <c r="AE955" i="40" s="1"/>
  <c r="AE917" i="40"/>
  <c r="AF917" i="40" s="1"/>
  <c r="V1058" i="40"/>
  <c r="V936" i="40"/>
  <c r="AA1074" i="40"/>
  <c r="AE1074" i="40" s="1"/>
  <c r="Z1090" i="40"/>
  <c r="AE1090" i="40" s="1"/>
  <c r="Z1006" i="40"/>
  <c r="AE935" i="40"/>
  <c r="AE912" i="40"/>
  <c r="AF912" i="40" s="1"/>
  <c r="AE992" i="40"/>
  <c r="AF992" i="40" s="1"/>
  <c r="V1063" i="40"/>
  <c r="V955" i="40"/>
  <c r="Z1063" i="40"/>
  <c r="AE1063" i="40" s="1"/>
  <c r="AA950" i="40"/>
  <c r="AE950" i="40" s="1"/>
  <c r="V950" i="40"/>
  <c r="AA1011" i="40"/>
  <c r="V1011" i="40"/>
  <c r="AA1015" i="40"/>
  <c r="AE1015" i="40" s="1"/>
  <c r="V1015" i="40"/>
  <c r="AA1029" i="40"/>
  <c r="AE1029" i="40" s="1"/>
  <c r="V1029" i="40"/>
  <c r="AA1068" i="40"/>
  <c r="V1068" i="40"/>
  <c r="AA1064" i="40"/>
  <c r="AE1064" i="40" s="1"/>
  <c r="V1064" i="40"/>
  <c r="AA1047" i="40"/>
  <c r="V1047" i="40"/>
  <c r="AA998" i="40"/>
  <c r="V998" i="40"/>
  <c r="AA1055" i="40"/>
  <c r="AE1055" i="40" s="1"/>
  <c r="V1055" i="40"/>
  <c r="AA947" i="40"/>
  <c r="V947" i="40"/>
  <c r="Z998" i="40"/>
  <c r="AA1048" i="40"/>
  <c r="AE1048" i="40" s="1"/>
  <c r="V1048" i="40"/>
  <c r="AA1061" i="40"/>
  <c r="AE1061" i="40" s="1"/>
  <c r="V1061" i="40"/>
  <c r="AA941" i="40"/>
  <c r="AE941" i="40" s="1"/>
  <c r="V941" i="40"/>
  <c r="AA1089" i="40"/>
  <c r="AE1089" i="40" s="1"/>
  <c r="V1089" i="40"/>
  <c r="AA996" i="40"/>
  <c r="AE996" i="40" s="1"/>
  <c r="V996" i="40"/>
  <c r="AF996" i="40" s="1"/>
  <c r="AA1000" i="40"/>
  <c r="V1000" i="40"/>
  <c r="AA1092" i="40"/>
  <c r="V1092" i="40"/>
  <c r="AA1056" i="40"/>
  <c r="V1056" i="40"/>
  <c r="AA1091" i="40"/>
  <c r="V1091" i="40"/>
  <c r="AA1020" i="40"/>
  <c r="V1020" i="40"/>
  <c r="AA949" i="40"/>
  <c r="AE949" i="40" s="1"/>
  <c r="V949" i="40"/>
  <c r="AA1022" i="40"/>
  <c r="V1022" i="40"/>
  <c r="AA1067" i="40"/>
  <c r="V1067" i="40"/>
  <c r="V963" i="40"/>
  <c r="AA963" i="40"/>
  <c r="AE963" i="40" s="1"/>
  <c r="AF963" i="40" s="1"/>
  <c r="AA1086" i="40"/>
  <c r="V1086" i="40"/>
  <c r="AA1041" i="40"/>
  <c r="V1041" i="40"/>
  <c r="AA1084" i="40"/>
  <c r="AE1084" i="40" s="1"/>
  <c r="V1084" i="40"/>
  <c r="AA966" i="40"/>
  <c r="V966" i="40"/>
  <c r="V1024" i="40"/>
  <c r="AA1024" i="40"/>
  <c r="Z1024" i="40"/>
  <c r="AA1052" i="40"/>
  <c r="V1052" i="40"/>
  <c r="AA975" i="40"/>
  <c r="V975" i="40"/>
  <c r="AA928" i="40"/>
  <c r="V928" i="40"/>
  <c r="Z1047" i="40"/>
  <c r="AA1075" i="40"/>
  <c r="AE1075" i="40" s="1"/>
  <c r="V1075" i="40"/>
  <c r="AF1075" i="40" s="1"/>
  <c r="Z1011" i="40"/>
  <c r="AA918" i="40"/>
  <c r="V918" i="40"/>
  <c r="AA1002" i="40"/>
  <c r="AE1002" i="40" s="1"/>
  <c r="V1002" i="40"/>
  <c r="AA914" i="40"/>
  <c r="AE914" i="40" s="1"/>
  <c r="V914" i="40"/>
  <c r="AA1019" i="40"/>
  <c r="AE1019" i="40" s="1"/>
  <c r="V1019" i="40"/>
  <c r="Z1056" i="40"/>
  <c r="Z1091" i="40"/>
  <c r="AA979" i="40"/>
  <c r="AE979" i="40" s="1"/>
  <c r="V979" i="40"/>
  <c r="AA1051" i="40"/>
  <c r="V1051" i="40"/>
  <c r="Z918" i="40"/>
  <c r="AA1062" i="40"/>
  <c r="V1062" i="40"/>
  <c r="Z947" i="40"/>
  <c r="AA983" i="40"/>
  <c r="V983" i="40"/>
  <c r="Z1051" i="40"/>
  <c r="Z1062" i="40"/>
  <c r="AA974" i="40"/>
  <c r="V974" i="40"/>
  <c r="AA1038" i="40"/>
  <c r="V1038" i="40"/>
  <c r="AA938" i="40"/>
  <c r="AE938" i="40" s="1"/>
  <c r="V938" i="40"/>
  <c r="AF938" i="40" s="1"/>
  <c r="Z1068" i="40"/>
  <c r="AA973" i="40"/>
  <c r="AE973" i="40" s="1"/>
  <c r="V973" i="40"/>
  <c r="AA961" i="40"/>
  <c r="AE961" i="40" s="1"/>
  <c r="V961" i="40"/>
  <c r="V1072" i="40"/>
  <c r="AA1072" i="40"/>
  <c r="AE1072" i="40" s="1"/>
  <c r="AA1009" i="40"/>
  <c r="AE1009" i="40" s="1"/>
  <c r="V1009" i="40"/>
  <c r="AA1014" i="40"/>
  <c r="V1014" i="40"/>
  <c r="Z974" i="40"/>
  <c r="Z1067" i="40"/>
  <c r="AA1097" i="40"/>
  <c r="V1097" i="40"/>
  <c r="Z1097" i="40"/>
  <c r="AE1097" i="40" s="1"/>
  <c r="AA954" i="40"/>
  <c r="AE954" i="40" s="1"/>
  <c r="V954" i="40"/>
  <c r="AA1017" i="40"/>
  <c r="AE1017" i="40" s="1"/>
  <c r="V1017" i="40"/>
  <c r="AA1035" i="40"/>
  <c r="AE1035" i="40" s="1"/>
  <c r="V1035" i="40"/>
  <c r="AA990" i="40"/>
  <c r="AE990" i="40" s="1"/>
  <c r="V990" i="40"/>
  <c r="Z1020" i="40"/>
  <c r="AA1093" i="40"/>
  <c r="AE1093" i="40" s="1"/>
  <c r="V1093" i="40"/>
  <c r="AA923" i="40"/>
  <c r="AE923" i="40" s="1"/>
  <c r="V923" i="40"/>
  <c r="AA1030" i="40"/>
  <c r="AE1030" i="40" s="1"/>
  <c r="V1030" i="40"/>
  <c r="AA1034" i="40"/>
  <c r="V1034" i="40"/>
  <c r="Z1041" i="40"/>
  <c r="AE1041" i="40" s="1"/>
  <c r="AF1042" i="40"/>
  <c r="Z1092" i="40"/>
  <c r="Z1034" i="40"/>
  <c r="AA976" i="40"/>
  <c r="AE976" i="40" s="1"/>
  <c r="V976" i="40"/>
  <c r="V937" i="40"/>
  <c r="AA937" i="40"/>
  <c r="AE937" i="40" s="1"/>
  <c r="AA1073" i="40"/>
  <c r="AE1073" i="40" s="1"/>
  <c r="V1073" i="40"/>
  <c r="Z1000" i="40"/>
  <c r="AA1032" i="40"/>
  <c r="AE1032" i="40" s="1"/>
  <c r="V1032" i="40"/>
  <c r="AF1032" i="40" s="1"/>
  <c r="AA967" i="40"/>
  <c r="AE967" i="40" s="1"/>
  <c r="V967" i="40"/>
  <c r="AA1059" i="40"/>
  <c r="AE1059" i="40" s="1"/>
  <c r="V1059" i="40"/>
  <c r="AA1096" i="40"/>
  <c r="AE1096" i="40" s="1"/>
  <c r="V1096" i="40"/>
  <c r="AF1096" i="40" s="1"/>
  <c r="AA929" i="40"/>
  <c r="AE929" i="40" s="1"/>
  <c r="V929" i="40"/>
  <c r="V1071" i="40"/>
  <c r="AA1071" i="40"/>
  <c r="AE1071" i="40" s="1"/>
  <c r="AA1018" i="40"/>
  <c r="AE1018" i="40" s="1"/>
  <c r="V1018" i="40"/>
  <c r="AA1025" i="40"/>
  <c r="V1025" i="40"/>
  <c r="AA1080" i="40"/>
  <c r="V1080" i="40"/>
  <c r="AA1036" i="40"/>
  <c r="AE1036" i="40" s="1"/>
  <c r="V1036" i="40"/>
  <c r="AF1036" i="40" s="1"/>
  <c r="AA1070" i="40"/>
  <c r="AE1070" i="40" s="1"/>
  <c r="V1070" i="40"/>
  <c r="Z1052" i="40"/>
  <c r="AE1052" i="40" s="1"/>
  <c r="V1083" i="40"/>
  <c r="AA1083" i="40"/>
  <c r="AE1083" i="40" s="1"/>
  <c r="AA971" i="40"/>
  <c r="AE971" i="40" s="1"/>
  <c r="V971" i="40"/>
  <c r="AA943" i="40"/>
  <c r="AE943" i="40" s="1"/>
  <c r="V943" i="40"/>
  <c r="Z928" i="40"/>
  <c r="AA987" i="40"/>
  <c r="AE987" i="40" s="1"/>
  <c r="V987" i="40"/>
  <c r="Z1086" i="40"/>
  <c r="Z1080" i="40"/>
  <c r="AE1080" i="40" s="1"/>
  <c r="Z1022" i="40"/>
  <c r="AA972" i="40"/>
  <c r="AE972" i="40" s="1"/>
  <c r="V972" i="40"/>
  <c r="AE1003" i="40"/>
  <c r="AF1003" i="40" s="1"/>
  <c r="AF924" i="40"/>
  <c r="AF956" i="40"/>
  <c r="AF916" i="40"/>
  <c r="AF960" i="40"/>
  <c r="AF1095" i="40"/>
  <c r="AF1016" i="40"/>
  <c r="AF970" i="40"/>
  <c r="AF1057" i="40"/>
  <c r="AF1013" i="40"/>
  <c r="AF920" i="40"/>
  <c r="AF995" i="40"/>
  <c r="AE939" i="40"/>
  <c r="AF939" i="40" s="1"/>
  <c r="AE1038" i="40"/>
  <c r="AF1058" i="40" l="1"/>
  <c r="AF913" i="40"/>
  <c r="AF969" i="40"/>
  <c r="AF1012" i="40"/>
  <c r="AF936" i="40"/>
  <c r="AF925" i="40"/>
  <c r="AF1050" i="40"/>
  <c r="AF962" i="40"/>
  <c r="AF964" i="40"/>
  <c r="AE1076" i="40"/>
  <c r="AF1076" i="40" s="1"/>
  <c r="AF915" i="40"/>
  <c r="AF1007" i="40"/>
  <c r="AF993" i="40"/>
  <c r="AF1065" i="40"/>
  <c r="AF1046" i="40"/>
  <c r="AF997" i="40"/>
  <c r="AF1097" i="40"/>
  <c r="AF945" i="40"/>
  <c r="AF937" i="40"/>
  <c r="AF927" i="40"/>
  <c r="AF1060" i="40"/>
  <c r="AF1061" i="40"/>
  <c r="AF1041" i="40"/>
  <c r="AF944" i="40"/>
  <c r="AF1027" i="40"/>
  <c r="AF1030" i="40"/>
  <c r="AE1086" i="40"/>
  <c r="AF1086" i="40" s="1"/>
  <c r="AF933" i="40"/>
  <c r="AF1001" i="40"/>
  <c r="AF1093" i="40"/>
  <c r="AF955" i="40"/>
  <c r="AF984" i="40"/>
  <c r="AF934" i="40"/>
  <c r="AF1054" i="40"/>
  <c r="AF1089" i="40"/>
  <c r="AF1004" i="40"/>
  <c r="AF932" i="40"/>
  <c r="AE999" i="40"/>
  <c r="AF999" i="40" s="1"/>
  <c r="AF989" i="40"/>
  <c r="AF949" i="40"/>
  <c r="AF941" i="40"/>
  <c r="AF1064" i="40"/>
  <c r="AF1043" i="40"/>
  <c r="AF968" i="40"/>
  <c r="AF988" i="40"/>
  <c r="AF994" i="40"/>
  <c r="AF1078" i="40"/>
  <c r="AE1031" i="40"/>
  <c r="AF1031" i="40" s="1"/>
  <c r="AF987" i="40"/>
  <c r="AF1084" i="40"/>
  <c r="AF1029" i="40"/>
  <c r="AF1090" i="40"/>
  <c r="AF1082" i="40"/>
  <c r="AE1056" i="40"/>
  <c r="AF1056" i="40" s="1"/>
  <c r="AF931" i="40"/>
  <c r="AF922" i="40"/>
  <c r="AF1021" i="40"/>
  <c r="AF951" i="40"/>
  <c r="AE1092" i="40"/>
  <c r="AF1092" i="40" s="1"/>
  <c r="AF991" i="40"/>
  <c r="AF973" i="40"/>
  <c r="AE1011" i="40"/>
  <c r="AF1011" i="40" s="1"/>
  <c r="AE1049" i="40"/>
  <c r="AF1049" i="40" s="1"/>
  <c r="AF1015" i="40"/>
  <c r="AF1073" i="40"/>
  <c r="AE1067" i="40"/>
  <c r="AF1018" i="40"/>
  <c r="AE974" i="40"/>
  <c r="AE1034" i="40"/>
  <c r="AE947" i="40"/>
  <c r="AF947" i="40" s="1"/>
  <c r="AF1063" i="40"/>
  <c r="AF1019" i="40"/>
  <c r="AF914" i="40"/>
  <c r="AF1074" i="40"/>
  <c r="AF1017" i="40"/>
  <c r="AF1048" i="40"/>
  <c r="AF1009" i="40"/>
  <c r="AE1006" i="40"/>
  <c r="AF1006" i="40" s="1"/>
  <c r="AF1002" i="40"/>
  <c r="AF1070" i="40"/>
  <c r="AF990" i="40"/>
  <c r="AF950" i="40"/>
  <c r="AE998" i="40"/>
  <c r="AF998" i="40" s="1"/>
  <c r="AF976" i="40"/>
  <c r="AF961" i="40"/>
  <c r="AF1072" i="40"/>
  <c r="AF971" i="40"/>
  <c r="AF1083" i="40"/>
  <c r="AF972" i="40"/>
  <c r="AE1047" i="40"/>
  <c r="AF1047" i="40" s="1"/>
  <c r="AE1091" i="40"/>
  <c r="AF1091" i="40" s="1"/>
  <c r="AE928" i="40"/>
  <c r="AF928" i="40" s="1"/>
  <c r="AE918" i="40"/>
  <c r="AF918" i="40" s="1"/>
  <c r="AE1022" i="40"/>
  <c r="AF1022" i="40" s="1"/>
  <c r="AE1068" i="40"/>
  <c r="AF1068" i="40" s="1"/>
  <c r="AF1071" i="40"/>
  <c r="AE1062" i="40"/>
  <c r="AF1062" i="40" s="1"/>
  <c r="AE1020" i="40"/>
  <c r="AF1020" i="40" s="1"/>
  <c r="AE1024" i="40"/>
  <c r="AF1024" i="40" s="1"/>
  <c r="AF1052" i="40"/>
  <c r="AE1014" i="40"/>
  <c r="AF1014" i="40" s="1"/>
  <c r="AF1067" i="40"/>
  <c r="AF943" i="40"/>
  <c r="AF929" i="40"/>
  <c r="AF1080" i="40"/>
  <c r="AF1035" i="40"/>
  <c r="AE966" i="40"/>
  <c r="AF966" i="40" s="1"/>
  <c r="AF1038" i="40"/>
  <c r="AF1059" i="40"/>
  <c r="AF1055" i="40"/>
  <c r="AE975" i="40"/>
  <c r="AF975" i="40" s="1"/>
  <c r="AE983" i="40"/>
  <c r="AF983" i="40" s="1"/>
  <c r="AE1051" i="40"/>
  <c r="AF1051" i="40" s="1"/>
  <c r="AE1025" i="40"/>
  <c r="AF1025" i="40" s="1"/>
  <c r="AF974" i="40"/>
  <c r="AF967" i="40"/>
  <c r="AF1034" i="40"/>
  <c r="AF979" i="40"/>
  <c r="AF923" i="40"/>
  <c r="AF954" i="40"/>
  <c r="AE1000" i="40"/>
  <c r="AF1000" i="40" s="1"/>
  <c r="X7" i="42" l="1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X262" i="42"/>
  <c r="X263" i="42"/>
  <c r="X264" i="42"/>
  <c r="X265" i="42"/>
  <c r="X266" i="42"/>
  <c r="X267" i="42"/>
  <c r="X268" i="42"/>
  <c r="X269" i="42"/>
  <c r="X270" i="42"/>
  <c r="X271" i="42"/>
  <c r="X272" i="42"/>
  <c r="X273" i="42"/>
  <c r="X274" i="42"/>
  <c r="X275" i="42"/>
  <c r="X276" i="42"/>
  <c r="X277" i="42"/>
  <c r="X278" i="42"/>
  <c r="X279" i="42"/>
  <c r="X280" i="42"/>
  <c r="X281" i="42"/>
  <c r="X282" i="42"/>
  <c r="X283" i="42"/>
  <c r="X284" i="42"/>
  <c r="X285" i="42"/>
  <c r="X286" i="42"/>
  <c r="X287" i="42"/>
  <c r="X288" i="42"/>
  <c r="X289" i="42"/>
  <c r="X290" i="42"/>
  <c r="X291" i="42"/>
  <c r="X292" i="42"/>
  <c r="X293" i="42"/>
  <c r="X294" i="42"/>
  <c r="X295" i="42"/>
  <c r="X296" i="42"/>
  <c r="X297" i="42"/>
  <c r="X298" i="42"/>
  <c r="X299" i="42"/>
  <c r="X300" i="42"/>
  <c r="X301" i="42"/>
  <c r="X302" i="42"/>
  <c r="X303" i="42"/>
  <c r="X304" i="42"/>
  <c r="X305" i="42"/>
  <c r="X306" i="42"/>
  <c r="X307" i="42"/>
  <c r="X308" i="42"/>
  <c r="X309" i="42"/>
  <c r="A40" i="43" l="1"/>
  <c r="B40" i="43"/>
  <c r="C40" i="43"/>
  <c r="D40" i="43"/>
  <c r="E40" i="43"/>
  <c r="F40" i="43"/>
  <c r="G40" i="43"/>
  <c r="H40" i="43"/>
  <c r="I40" i="43"/>
  <c r="J40" i="43"/>
  <c r="K40" i="43"/>
  <c r="L40" i="43"/>
  <c r="V40" i="43" s="1"/>
  <c r="M40" i="43"/>
  <c r="N40" i="43"/>
  <c r="P40" i="43"/>
  <c r="Y40" i="43" s="1"/>
  <c r="Q40" i="43"/>
  <c r="R40" i="43"/>
  <c r="S40" i="43"/>
  <c r="T40" i="43"/>
  <c r="A41" i="43"/>
  <c r="B41" i="43"/>
  <c r="C41" i="43"/>
  <c r="D41" i="43"/>
  <c r="E41" i="43"/>
  <c r="F41" i="43"/>
  <c r="G41" i="43"/>
  <c r="H41" i="43"/>
  <c r="I41" i="43"/>
  <c r="J41" i="43"/>
  <c r="K41" i="43"/>
  <c r="L41" i="43"/>
  <c r="V41" i="43" s="1"/>
  <c r="M41" i="43"/>
  <c r="N41" i="43"/>
  <c r="P41" i="43"/>
  <c r="Y41" i="43" s="1"/>
  <c r="Q41" i="43"/>
  <c r="R41" i="43"/>
  <c r="S41" i="43"/>
  <c r="T41" i="43"/>
  <c r="A42" i="43"/>
  <c r="B42" i="43"/>
  <c r="C42" i="43"/>
  <c r="D42" i="43"/>
  <c r="E42" i="43"/>
  <c r="F42" i="43"/>
  <c r="G42" i="43"/>
  <c r="H42" i="43"/>
  <c r="I42" i="43"/>
  <c r="J42" i="43"/>
  <c r="K42" i="43"/>
  <c r="L42" i="43"/>
  <c r="V42" i="43" s="1"/>
  <c r="M42" i="43"/>
  <c r="N42" i="43"/>
  <c r="P42" i="43"/>
  <c r="Y42" i="43" s="1"/>
  <c r="Q42" i="43"/>
  <c r="R42" i="43"/>
  <c r="S42" i="43"/>
  <c r="T42" i="43"/>
  <c r="A43" i="43"/>
  <c r="B43" i="43"/>
  <c r="C43" i="43"/>
  <c r="D43" i="43"/>
  <c r="E43" i="43"/>
  <c r="F43" i="43"/>
  <c r="G43" i="43"/>
  <c r="H43" i="43"/>
  <c r="I43" i="43"/>
  <c r="J43" i="43"/>
  <c r="K43" i="43"/>
  <c r="L43" i="43"/>
  <c r="V43" i="43" s="1"/>
  <c r="M43" i="43"/>
  <c r="N43" i="43"/>
  <c r="P43" i="43"/>
  <c r="Y43" i="43" s="1"/>
  <c r="Q43" i="43"/>
  <c r="R43" i="43"/>
  <c r="S43" i="43"/>
  <c r="T43" i="43"/>
  <c r="A44" i="43"/>
  <c r="B44" i="43"/>
  <c r="C44" i="43"/>
  <c r="D44" i="43"/>
  <c r="E44" i="43"/>
  <c r="F44" i="43"/>
  <c r="G44" i="43"/>
  <c r="H44" i="43"/>
  <c r="I44" i="43"/>
  <c r="J44" i="43"/>
  <c r="K44" i="43"/>
  <c r="L44" i="43"/>
  <c r="V44" i="43" s="1"/>
  <c r="M44" i="43"/>
  <c r="N44" i="43"/>
  <c r="P44" i="43"/>
  <c r="Y44" i="43" s="1"/>
  <c r="Q44" i="43"/>
  <c r="R44" i="43"/>
  <c r="S44" i="43"/>
  <c r="T44" i="43"/>
  <c r="A45" i="43"/>
  <c r="B45" i="43"/>
  <c r="C45" i="43"/>
  <c r="D45" i="43"/>
  <c r="E45" i="43"/>
  <c r="F45" i="43"/>
  <c r="G45" i="43"/>
  <c r="H45" i="43"/>
  <c r="I45" i="43"/>
  <c r="J45" i="43"/>
  <c r="K45" i="43"/>
  <c r="L45" i="43"/>
  <c r="V45" i="43" s="1"/>
  <c r="M45" i="43"/>
  <c r="N45" i="43"/>
  <c r="P45" i="43"/>
  <c r="Y45" i="43" s="1"/>
  <c r="Q45" i="43"/>
  <c r="R45" i="43"/>
  <c r="S45" i="43"/>
  <c r="T45" i="43"/>
  <c r="A46" i="43"/>
  <c r="B46" i="43"/>
  <c r="C46" i="43"/>
  <c r="D46" i="43"/>
  <c r="E46" i="43"/>
  <c r="F46" i="43"/>
  <c r="G46" i="43"/>
  <c r="H46" i="43"/>
  <c r="I46" i="43"/>
  <c r="J46" i="43"/>
  <c r="K46" i="43"/>
  <c r="L46" i="43"/>
  <c r="V46" i="43" s="1"/>
  <c r="M46" i="43"/>
  <c r="N46" i="43"/>
  <c r="P46" i="43"/>
  <c r="Y46" i="43" s="1"/>
  <c r="Q46" i="43"/>
  <c r="R46" i="43"/>
  <c r="S46" i="43"/>
  <c r="T46" i="43"/>
  <c r="A47" i="43"/>
  <c r="B47" i="43"/>
  <c r="C47" i="43"/>
  <c r="D47" i="43"/>
  <c r="E47" i="43"/>
  <c r="F47" i="43"/>
  <c r="G47" i="43"/>
  <c r="H47" i="43"/>
  <c r="I47" i="43"/>
  <c r="J47" i="43"/>
  <c r="K47" i="43"/>
  <c r="L47" i="43"/>
  <c r="V47" i="43" s="1"/>
  <c r="M47" i="43"/>
  <c r="N47" i="43"/>
  <c r="P47" i="43"/>
  <c r="Y47" i="43" s="1"/>
  <c r="Q47" i="43"/>
  <c r="R47" i="43"/>
  <c r="S47" i="43"/>
  <c r="T47" i="43"/>
  <c r="A48" i="43"/>
  <c r="B48" i="43"/>
  <c r="C48" i="43"/>
  <c r="D48" i="43"/>
  <c r="E48" i="43"/>
  <c r="F48" i="43"/>
  <c r="G48" i="43"/>
  <c r="H48" i="43"/>
  <c r="I48" i="43"/>
  <c r="J48" i="43"/>
  <c r="K48" i="43"/>
  <c r="L48" i="43"/>
  <c r="V48" i="43" s="1"/>
  <c r="M48" i="43"/>
  <c r="N48" i="43"/>
  <c r="P48" i="43"/>
  <c r="Y48" i="43" s="1"/>
  <c r="Q48" i="43"/>
  <c r="R48" i="43"/>
  <c r="S48" i="43"/>
  <c r="T48" i="43"/>
  <c r="A49" i="43"/>
  <c r="B49" i="43"/>
  <c r="C49" i="43"/>
  <c r="D49" i="43"/>
  <c r="E49" i="43"/>
  <c r="F49" i="43"/>
  <c r="G49" i="43"/>
  <c r="H49" i="43"/>
  <c r="I49" i="43"/>
  <c r="J49" i="43"/>
  <c r="K49" i="43"/>
  <c r="L49" i="43"/>
  <c r="V49" i="43" s="1"/>
  <c r="M49" i="43"/>
  <c r="N49" i="43"/>
  <c r="P49" i="43"/>
  <c r="Y49" i="43" s="1"/>
  <c r="Q49" i="43"/>
  <c r="R49" i="43"/>
  <c r="S49" i="43"/>
  <c r="T49" i="43"/>
  <c r="A50" i="43"/>
  <c r="B50" i="43"/>
  <c r="C50" i="43"/>
  <c r="D50" i="43"/>
  <c r="E50" i="43"/>
  <c r="F50" i="43"/>
  <c r="G50" i="43"/>
  <c r="H50" i="43"/>
  <c r="I50" i="43"/>
  <c r="J50" i="43"/>
  <c r="K50" i="43"/>
  <c r="L50" i="43"/>
  <c r="V50" i="43" s="1"/>
  <c r="M50" i="43"/>
  <c r="N50" i="43"/>
  <c r="P50" i="43"/>
  <c r="Y50" i="43" s="1"/>
  <c r="Q50" i="43"/>
  <c r="R50" i="43"/>
  <c r="S50" i="43"/>
  <c r="T50" i="43"/>
  <c r="A51" i="43"/>
  <c r="B51" i="43"/>
  <c r="C51" i="43"/>
  <c r="D51" i="43"/>
  <c r="E51" i="43"/>
  <c r="F51" i="43"/>
  <c r="G51" i="43"/>
  <c r="H51" i="43"/>
  <c r="I51" i="43"/>
  <c r="J51" i="43"/>
  <c r="K51" i="43"/>
  <c r="L51" i="43"/>
  <c r="V51" i="43" s="1"/>
  <c r="M51" i="43"/>
  <c r="N51" i="43"/>
  <c r="P51" i="43"/>
  <c r="Y51" i="43" s="1"/>
  <c r="Q51" i="43"/>
  <c r="R51" i="43"/>
  <c r="S51" i="43"/>
  <c r="T51" i="43"/>
  <c r="A52" i="43"/>
  <c r="B52" i="43"/>
  <c r="C52" i="43"/>
  <c r="D52" i="43"/>
  <c r="E52" i="43"/>
  <c r="F52" i="43"/>
  <c r="G52" i="43"/>
  <c r="H52" i="43"/>
  <c r="I52" i="43"/>
  <c r="J52" i="43"/>
  <c r="K52" i="43"/>
  <c r="L52" i="43"/>
  <c r="V52" i="43" s="1"/>
  <c r="M52" i="43"/>
  <c r="N52" i="43"/>
  <c r="P52" i="43"/>
  <c r="Y52" i="43" s="1"/>
  <c r="Q52" i="43"/>
  <c r="R52" i="43"/>
  <c r="S52" i="43"/>
  <c r="T52" i="43"/>
  <c r="A905" i="40"/>
  <c r="B905" i="40"/>
  <c r="C905" i="40"/>
  <c r="D905" i="40"/>
  <c r="AC905" i="40" s="1"/>
  <c r="E905" i="40"/>
  <c r="F905" i="40"/>
  <c r="G905" i="40"/>
  <c r="H905" i="40"/>
  <c r="I905" i="40"/>
  <c r="J905" i="40"/>
  <c r="K905" i="40"/>
  <c r="L905" i="40"/>
  <c r="X905" i="40" s="1"/>
  <c r="M905" i="40"/>
  <c r="N905" i="40"/>
  <c r="O905" i="40" s="1"/>
  <c r="Q905" i="40"/>
  <c r="R905" i="40"/>
  <c r="S905" i="40"/>
  <c r="T905" i="40"/>
  <c r="U905" i="40"/>
  <c r="A906" i="40"/>
  <c r="B906" i="40"/>
  <c r="C906" i="40"/>
  <c r="D906" i="40"/>
  <c r="AC906" i="40" s="1"/>
  <c r="E906" i="40"/>
  <c r="F906" i="40"/>
  <c r="G906" i="40"/>
  <c r="H906" i="40"/>
  <c r="I906" i="40"/>
  <c r="J906" i="40"/>
  <c r="K906" i="40"/>
  <c r="L906" i="40"/>
  <c r="X906" i="40" s="1"/>
  <c r="M906" i="40"/>
  <c r="N906" i="40"/>
  <c r="O906" i="40" s="1"/>
  <c r="Q906" i="40"/>
  <c r="R906" i="40"/>
  <c r="S906" i="40"/>
  <c r="T906" i="40"/>
  <c r="U906" i="40"/>
  <c r="A907" i="40"/>
  <c r="B907" i="40"/>
  <c r="C907" i="40"/>
  <c r="D907" i="40"/>
  <c r="AC907" i="40" s="1"/>
  <c r="E907" i="40"/>
  <c r="F907" i="40"/>
  <c r="G907" i="40"/>
  <c r="H907" i="40"/>
  <c r="I907" i="40"/>
  <c r="J907" i="40"/>
  <c r="K907" i="40"/>
  <c r="L907" i="40"/>
  <c r="X907" i="40" s="1"/>
  <c r="M907" i="40"/>
  <c r="N907" i="40"/>
  <c r="O907" i="40" s="1"/>
  <c r="Q907" i="40"/>
  <c r="R907" i="40"/>
  <c r="S907" i="40"/>
  <c r="T907" i="40"/>
  <c r="U907" i="40"/>
  <c r="A908" i="40"/>
  <c r="B908" i="40"/>
  <c r="C908" i="40"/>
  <c r="D908" i="40"/>
  <c r="AC908" i="40" s="1"/>
  <c r="E908" i="40"/>
  <c r="F908" i="40"/>
  <c r="G908" i="40"/>
  <c r="H908" i="40"/>
  <c r="I908" i="40"/>
  <c r="J908" i="40"/>
  <c r="K908" i="40"/>
  <c r="L908" i="40"/>
  <c r="X908" i="40" s="1"/>
  <c r="M908" i="40"/>
  <c r="N908" i="40"/>
  <c r="O908" i="40" s="1"/>
  <c r="Q908" i="40"/>
  <c r="R908" i="40"/>
  <c r="S908" i="40"/>
  <c r="T908" i="40"/>
  <c r="U908" i="40"/>
  <c r="A909" i="40"/>
  <c r="B909" i="40"/>
  <c r="C909" i="40"/>
  <c r="D909" i="40"/>
  <c r="AC909" i="40" s="1"/>
  <c r="E909" i="40"/>
  <c r="F909" i="40"/>
  <c r="G909" i="40"/>
  <c r="H909" i="40"/>
  <c r="I909" i="40"/>
  <c r="J909" i="40"/>
  <c r="K909" i="40"/>
  <c r="L909" i="40"/>
  <c r="X909" i="40" s="1"/>
  <c r="M909" i="40"/>
  <c r="N909" i="40"/>
  <c r="O909" i="40" s="1"/>
  <c r="Q909" i="40"/>
  <c r="R909" i="40"/>
  <c r="S909" i="40"/>
  <c r="T909" i="40"/>
  <c r="U909" i="40"/>
  <c r="A910" i="40"/>
  <c r="B910" i="40"/>
  <c r="C910" i="40"/>
  <c r="D910" i="40"/>
  <c r="AC910" i="40" s="1"/>
  <c r="E910" i="40"/>
  <c r="F910" i="40"/>
  <c r="G910" i="40"/>
  <c r="H910" i="40"/>
  <c r="I910" i="40"/>
  <c r="J910" i="40"/>
  <c r="K910" i="40"/>
  <c r="L910" i="40"/>
  <c r="X910" i="40" s="1"/>
  <c r="M910" i="40"/>
  <c r="N910" i="40"/>
  <c r="O910" i="40" s="1"/>
  <c r="Q910" i="40"/>
  <c r="R910" i="40"/>
  <c r="S910" i="40"/>
  <c r="T910" i="40"/>
  <c r="U910" i="40"/>
  <c r="A911" i="40"/>
  <c r="B911" i="40"/>
  <c r="C911" i="40"/>
  <c r="D911" i="40"/>
  <c r="AC911" i="40" s="1"/>
  <c r="E911" i="40"/>
  <c r="F911" i="40"/>
  <c r="G911" i="40"/>
  <c r="H911" i="40"/>
  <c r="I911" i="40"/>
  <c r="J911" i="40"/>
  <c r="K911" i="40"/>
  <c r="L911" i="40"/>
  <c r="X911" i="40" s="1"/>
  <c r="M911" i="40"/>
  <c r="N911" i="40"/>
  <c r="O911" i="40" s="1"/>
  <c r="Q911" i="40"/>
  <c r="R911" i="40"/>
  <c r="S911" i="40"/>
  <c r="T911" i="40"/>
  <c r="U911" i="40"/>
  <c r="A283" i="42"/>
  <c r="B283" i="42"/>
  <c r="C283" i="42"/>
  <c r="D283" i="42"/>
  <c r="AB283" i="42" s="1"/>
  <c r="E283" i="42"/>
  <c r="F283" i="42"/>
  <c r="G283" i="42"/>
  <c r="H283" i="42"/>
  <c r="I283" i="42"/>
  <c r="J283" i="42"/>
  <c r="K283" i="42"/>
  <c r="L283" i="42"/>
  <c r="W283" i="42" s="1"/>
  <c r="M283" i="42"/>
  <c r="N283" i="42"/>
  <c r="Q283" i="42"/>
  <c r="R283" i="42"/>
  <c r="S283" i="42"/>
  <c r="T283" i="42"/>
  <c r="U283" i="42"/>
  <c r="A284" i="42"/>
  <c r="B284" i="42"/>
  <c r="C284" i="42"/>
  <c r="D284" i="42"/>
  <c r="AB284" i="42" s="1"/>
  <c r="E284" i="42"/>
  <c r="F284" i="42"/>
  <c r="G284" i="42"/>
  <c r="H284" i="42"/>
  <c r="I284" i="42"/>
  <c r="J284" i="42"/>
  <c r="K284" i="42"/>
  <c r="L284" i="42"/>
  <c r="W284" i="42" s="1"/>
  <c r="M284" i="42"/>
  <c r="N284" i="42"/>
  <c r="Q284" i="42"/>
  <c r="R284" i="42"/>
  <c r="S284" i="42"/>
  <c r="T284" i="42"/>
  <c r="U284" i="42"/>
  <c r="A285" i="42"/>
  <c r="B285" i="42"/>
  <c r="C285" i="42"/>
  <c r="D285" i="42"/>
  <c r="AB285" i="42" s="1"/>
  <c r="E285" i="42"/>
  <c r="F285" i="42"/>
  <c r="G285" i="42"/>
  <c r="H285" i="42"/>
  <c r="I285" i="42"/>
  <c r="J285" i="42"/>
  <c r="K285" i="42"/>
  <c r="L285" i="42"/>
  <c r="W285" i="42" s="1"/>
  <c r="M285" i="42"/>
  <c r="N285" i="42"/>
  <c r="Q285" i="42"/>
  <c r="R285" i="42"/>
  <c r="S285" i="42"/>
  <c r="T285" i="42"/>
  <c r="U285" i="42"/>
  <c r="A286" i="42"/>
  <c r="B286" i="42"/>
  <c r="C286" i="42"/>
  <c r="D286" i="42"/>
  <c r="AB286" i="42" s="1"/>
  <c r="AA286" i="42" s="1"/>
  <c r="E286" i="42"/>
  <c r="F286" i="42"/>
  <c r="G286" i="42"/>
  <c r="H286" i="42"/>
  <c r="I286" i="42"/>
  <c r="J286" i="42"/>
  <c r="K286" i="42"/>
  <c r="L286" i="42"/>
  <c r="W286" i="42" s="1"/>
  <c r="M286" i="42"/>
  <c r="N286" i="42"/>
  <c r="Q286" i="42"/>
  <c r="R286" i="42"/>
  <c r="S286" i="42"/>
  <c r="T286" i="42"/>
  <c r="U286" i="42"/>
  <c r="A287" i="42"/>
  <c r="B287" i="42"/>
  <c r="C287" i="42"/>
  <c r="D287" i="42"/>
  <c r="AB287" i="42" s="1"/>
  <c r="AA287" i="42" s="1"/>
  <c r="E287" i="42"/>
  <c r="F287" i="42"/>
  <c r="G287" i="42"/>
  <c r="H287" i="42"/>
  <c r="I287" i="42"/>
  <c r="J287" i="42"/>
  <c r="K287" i="42"/>
  <c r="L287" i="42"/>
  <c r="W287" i="42" s="1"/>
  <c r="M287" i="42"/>
  <c r="N287" i="42"/>
  <c r="Q287" i="42"/>
  <c r="R287" i="42"/>
  <c r="S287" i="42"/>
  <c r="T287" i="42"/>
  <c r="U287" i="42"/>
  <c r="A288" i="42"/>
  <c r="B288" i="42"/>
  <c r="C288" i="42"/>
  <c r="D288" i="42"/>
  <c r="AB288" i="42" s="1"/>
  <c r="E288" i="42"/>
  <c r="F288" i="42"/>
  <c r="G288" i="42"/>
  <c r="H288" i="42"/>
  <c r="I288" i="42"/>
  <c r="J288" i="42"/>
  <c r="K288" i="42"/>
  <c r="L288" i="42"/>
  <c r="W288" i="42" s="1"/>
  <c r="M288" i="42"/>
  <c r="N288" i="42"/>
  <c r="Q288" i="42"/>
  <c r="R288" i="42"/>
  <c r="S288" i="42"/>
  <c r="T288" i="42"/>
  <c r="U288" i="42"/>
  <c r="A289" i="42"/>
  <c r="B289" i="42"/>
  <c r="C289" i="42"/>
  <c r="D289" i="42"/>
  <c r="AB289" i="42" s="1"/>
  <c r="E289" i="42"/>
  <c r="F289" i="42"/>
  <c r="G289" i="42"/>
  <c r="H289" i="42"/>
  <c r="I289" i="42"/>
  <c r="J289" i="42"/>
  <c r="K289" i="42"/>
  <c r="L289" i="42"/>
  <c r="W289" i="42" s="1"/>
  <c r="M289" i="42"/>
  <c r="N289" i="42"/>
  <c r="O289" i="42" s="1"/>
  <c r="P289" i="42" s="1"/>
  <c r="Q289" i="42"/>
  <c r="R289" i="42"/>
  <c r="S289" i="42"/>
  <c r="T289" i="42"/>
  <c r="U289" i="42"/>
  <c r="A290" i="42"/>
  <c r="B290" i="42"/>
  <c r="C290" i="42"/>
  <c r="D290" i="42"/>
  <c r="AB290" i="42" s="1"/>
  <c r="E290" i="42"/>
  <c r="F290" i="42"/>
  <c r="G290" i="42"/>
  <c r="H290" i="42"/>
  <c r="I290" i="42"/>
  <c r="J290" i="42"/>
  <c r="K290" i="42"/>
  <c r="L290" i="42"/>
  <c r="W290" i="42" s="1"/>
  <c r="M290" i="42"/>
  <c r="N290" i="42"/>
  <c r="Q290" i="42"/>
  <c r="R290" i="42"/>
  <c r="S290" i="42"/>
  <c r="T290" i="42"/>
  <c r="U290" i="42"/>
  <c r="A291" i="42"/>
  <c r="B291" i="42"/>
  <c r="C291" i="42"/>
  <c r="D291" i="42"/>
  <c r="AB291" i="42" s="1"/>
  <c r="E291" i="42"/>
  <c r="F291" i="42"/>
  <c r="G291" i="42"/>
  <c r="H291" i="42"/>
  <c r="I291" i="42"/>
  <c r="J291" i="42"/>
  <c r="K291" i="42"/>
  <c r="L291" i="42"/>
  <c r="W291" i="42" s="1"/>
  <c r="M291" i="42"/>
  <c r="N291" i="42"/>
  <c r="Q291" i="42"/>
  <c r="R291" i="42"/>
  <c r="S291" i="42"/>
  <c r="T291" i="42"/>
  <c r="U291" i="42"/>
  <c r="A292" i="42"/>
  <c r="B292" i="42"/>
  <c r="C292" i="42"/>
  <c r="D292" i="42"/>
  <c r="AB292" i="42" s="1"/>
  <c r="AA292" i="42" s="1"/>
  <c r="E292" i="42"/>
  <c r="F292" i="42"/>
  <c r="G292" i="42"/>
  <c r="H292" i="42"/>
  <c r="I292" i="42"/>
  <c r="J292" i="42"/>
  <c r="K292" i="42"/>
  <c r="L292" i="42"/>
  <c r="W292" i="42" s="1"/>
  <c r="M292" i="42"/>
  <c r="N292" i="42"/>
  <c r="Q292" i="42"/>
  <c r="R292" i="42"/>
  <c r="S292" i="42"/>
  <c r="T292" i="42"/>
  <c r="U292" i="42"/>
  <c r="A293" i="42"/>
  <c r="B293" i="42"/>
  <c r="C293" i="42"/>
  <c r="D293" i="42"/>
  <c r="AB293" i="42" s="1"/>
  <c r="E293" i="42"/>
  <c r="F293" i="42"/>
  <c r="G293" i="42"/>
  <c r="H293" i="42"/>
  <c r="I293" i="42"/>
  <c r="J293" i="42"/>
  <c r="K293" i="42"/>
  <c r="L293" i="42"/>
  <c r="W293" i="42" s="1"/>
  <c r="M293" i="42"/>
  <c r="N293" i="42"/>
  <c r="O293" i="42" s="1"/>
  <c r="P293" i="42" s="1"/>
  <c r="Q293" i="42"/>
  <c r="R293" i="42"/>
  <c r="S293" i="42"/>
  <c r="T293" i="42"/>
  <c r="U293" i="42"/>
  <c r="Y293" i="42" s="1"/>
  <c r="A294" i="42"/>
  <c r="B294" i="42"/>
  <c r="C294" i="42"/>
  <c r="D294" i="42"/>
  <c r="AB294" i="42" s="1"/>
  <c r="E294" i="42"/>
  <c r="F294" i="42"/>
  <c r="G294" i="42"/>
  <c r="H294" i="42"/>
  <c r="I294" i="42"/>
  <c r="J294" i="42"/>
  <c r="K294" i="42"/>
  <c r="L294" i="42"/>
  <c r="W294" i="42" s="1"/>
  <c r="M294" i="42"/>
  <c r="N294" i="42"/>
  <c r="Q294" i="42"/>
  <c r="R294" i="42"/>
  <c r="S294" i="42"/>
  <c r="T294" i="42"/>
  <c r="U294" i="42"/>
  <c r="A295" i="42"/>
  <c r="B295" i="42"/>
  <c r="C295" i="42"/>
  <c r="D295" i="42"/>
  <c r="AB295" i="42" s="1"/>
  <c r="E295" i="42"/>
  <c r="F295" i="42"/>
  <c r="G295" i="42"/>
  <c r="H295" i="42"/>
  <c r="I295" i="42"/>
  <c r="J295" i="42"/>
  <c r="K295" i="42"/>
  <c r="L295" i="42"/>
  <c r="W295" i="42" s="1"/>
  <c r="M295" i="42"/>
  <c r="N295" i="42"/>
  <c r="Q295" i="42"/>
  <c r="R295" i="42"/>
  <c r="S295" i="42"/>
  <c r="T295" i="42"/>
  <c r="U295" i="42"/>
  <c r="A296" i="42"/>
  <c r="B296" i="42"/>
  <c r="C296" i="42"/>
  <c r="D296" i="42"/>
  <c r="AB296" i="42" s="1"/>
  <c r="E296" i="42"/>
  <c r="F296" i="42"/>
  <c r="G296" i="42"/>
  <c r="H296" i="42"/>
  <c r="I296" i="42"/>
  <c r="J296" i="42"/>
  <c r="K296" i="42"/>
  <c r="L296" i="42"/>
  <c r="W296" i="42" s="1"/>
  <c r="M296" i="42"/>
  <c r="N296" i="42"/>
  <c r="Q296" i="42"/>
  <c r="R296" i="42"/>
  <c r="S296" i="42"/>
  <c r="T296" i="42"/>
  <c r="U296" i="42"/>
  <c r="A297" i="42"/>
  <c r="B297" i="42"/>
  <c r="C297" i="42"/>
  <c r="D297" i="42"/>
  <c r="AB297" i="42" s="1"/>
  <c r="AA297" i="42" s="1"/>
  <c r="E297" i="42"/>
  <c r="F297" i="42"/>
  <c r="G297" i="42"/>
  <c r="H297" i="42"/>
  <c r="I297" i="42"/>
  <c r="J297" i="42"/>
  <c r="L297" i="42"/>
  <c r="W297" i="42" s="1"/>
  <c r="M297" i="42"/>
  <c r="N297" i="42"/>
  <c r="Q297" i="42"/>
  <c r="R297" i="42"/>
  <c r="S297" i="42"/>
  <c r="T297" i="42"/>
  <c r="U297" i="42"/>
  <c r="A298" i="42"/>
  <c r="B298" i="42"/>
  <c r="C298" i="42"/>
  <c r="D298" i="42"/>
  <c r="AB298" i="42" s="1"/>
  <c r="AA298" i="42" s="1"/>
  <c r="E298" i="42"/>
  <c r="F298" i="42"/>
  <c r="G298" i="42"/>
  <c r="H298" i="42"/>
  <c r="I298" i="42"/>
  <c r="J298" i="42"/>
  <c r="K298" i="42"/>
  <c r="L298" i="42"/>
  <c r="W298" i="42" s="1"/>
  <c r="M298" i="42"/>
  <c r="N298" i="42"/>
  <c r="Q298" i="42"/>
  <c r="R298" i="42"/>
  <c r="S298" i="42"/>
  <c r="T298" i="42"/>
  <c r="U298" i="42"/>
  <c r="A299" i="42"/>
  <c r="B299" i="42"/>
  <c r="C299" i="42"/>
  <c r="D299" i="42"/>
  <c r="AB299" i="42" s="1"/>
  <c r="E299" i="42"/>
  <c r="F299" i="42"/>
  <c r="G299" i="42"/>
  <c r="H299" i="42"/>
  <c r="I299" i="42"/>
  <c r="J299" i="42"/>
  <c r="K299" i="42"/>
  <c r="L299" i="42"/>
  <c r="W299" i="42" s="1"/>
  <c r="M299" i="42"/>
  <c r="N299" i="42"/>
  <c r="Q299" i="42"/>
  <c r="R299" i="42"/>
  <c r="S299" i="42"/>
  <c r="T299" i="42"/>
  <c r="U299" i="42"/>
  <c r="A300" i="42"/>
  <c r="B300" i="42"/>
  <c r="C300" i="42"/>
  <c r="D300" i="42"/>
  <c r="AB300" i="42" s="1"/>
  <c r="E300" i="42"/>
  <c r="F300" i="42"/>
  <c r="G300" i="42"/>
  <c r="H300" i="42"/>
  <c r="I300" i="42"/>
  <c r="J300" i="42"/>
  <c r="K300" i="42"/>
  <c r="L300" i="42"/>
  <c r="W300" i="42" s="1"/>
  <c r="M300" i="42"/>
  <c r="N300" i="42"/>
  <c r="Q300" i="42"/>
  <c r="R300" i="42"/>
  <c r="S300" i="42"/>
  <c r="T300" i="42"/>
  <c r="U300" i="42"/>
  <c r="A301" i="42"/>
  <c r="B301" i="42"/>
  <c r="C301" i="42"/>
  <c r="D301" i="42"/>
  <c r="AB301" i="42" s="1"/>
  <c r="E301" i="42"/>
  <c r="F301" i="42"/>
  <c r="G301" i="42"/>
  <c r="H301" i="42"/>
  <c r="I301" i="42"/>
  <c r="J301" i="42"/>
  <c r="K301" i="42"/>
  <c r="L301" i="42"/>
  <c r="W301" i="42" s="1"/>
  <c r="M301" i="42"/>
  <c r="N301" i="42"/>
  <c r="Q301" i="42"/>
  <c r="R301" i="42"/>
  <c r="S301" i="42"/>
  <c r="T301" i="42"/>
  <c r="U301" i="42"/>
  <c r="A302" i="42"/>
  <c r="B302" i="42"/>
  <c r="C302" i="42"/>
  <c r="D302" i="42"/>
  <c r="AB302" i="42" s="1"/>
  <c r="AA302" i="42" s="1"/>
  <c r="E302" i="42"/>
  <c r="F302" i="42"/>
  <c r="G302" i="42"/>
  <c r="H302" i="42"/>
  <c r="I302" i="42"/>
  <c r="J302" i="42"/>
  <c r="K302" i="42"/>
  <c r="L302" i="42"/>
  <c r="W302" i="42" s="1"/>
  <c r="M302" i="42"/>
  <c r="N302" i="42"/>
  <c r="Q302" i="42"/>
  <c r="R302" i="42"/>
  <c r="S302" i="42"/>
  <c r="T302" i="42"/>
  <c r="U302" i="42"/>
  <c r="A303" i="42"/>
  <c r="B303" i="42"/>
  <c r="C303" i="42"/>
  <c r="D303" i="42"/>
  <c r="AB303" i="42" s="1"/>
  <c r="AA303" i="42" s="1"/>
  <c r="E303" i="42"/>
  <c r="F303" i="42"/>
  <c r="G303" i="42"/>
  <c r="H303" i="42"/>
  <c r="I303" i="42"/>
  <c r="J303" i="42"/>
  <c r="K303" i="42"/>
  <c r="L303" i="42"/>
  <c r="W303" i="42" s="1"/>
  <c r="M303" i="42"/>
  <c r="N303" i="42"/>
  <c r="Q303" i="42"/>
  <c r="R303" i="42"/>
  <c r="S303" i="42"/>
  <c r="T303" i="42"/>
  <c r="U303" i="42"/>
  <c r="A304" i="42"/>
  <c r="B304" i="42"/>
  <c r="C304" i="42"/>
  <c r="D304" i="42"/>
  <c r="AB304" i="42" s="1"/>
  <c r="AA304" i="42" s="1"/>
  <c r="E304" i="42"/>
  <c r="F304" i="42"/>
  <c r="G304" i="42"/>
  <c r="H304" i="42"/>
  <c r="I304" i="42"/>
  <c r="J304" i="42"/>
  <c r="K304" i="42"/>
  <c r="L304" i="42"/>
  <c r="W304" i="42" s="1"/>
  <c r="M304" i="42"/>
  <c r="N304" i="42"/>
  <c r="Q304" i="42"/>
  <c r="R304" i="42"/>
  <c r="S304" i="42"/>
  <c r="T304" i="42"/>
  <c r="U304" i="42"/>
  <c r="A305" i="42"/>
  <c r="B305" i="42"/>
  <c r="C305" i="42"/>
  <c r="D305" i="42"/>
  <c r="AB305" i="42" s="1"/>
  <c r="E305" i="42"/>
  <c r="F305" i="42"/>
  <c r="G305" i="42"/>
  <c r="H305" i="42"/>
  <c r="I305" i="42"/>
  <c r="J305" i="42"/>
  <c r="K305" i="42"/>
  <c r="L305" i="42"/>
  <c r="W305" i="42" s="1"/>
  <c r="M305" i="42"/>
  <c r="N305" i="42"/>
  <c r="Q305" i="42"/>
  <c r="R305" i="42"/>
  <c r="S305" i="42"/>
  <c r="T305" i="42"/>
  <c r="U305" i="42"/>
  <c r="A306" i="42"/>
  <c r="B306" i="42"/>
  <c r="C306" i="42"/>
  <c r="D306" i="42"/>
  <c r="AB306" i="42" s="1"/>
  <c r="E306" i="42"/>
  <c r="F306" i="42"/>
  <c r="G306" i="42"/>
  <c r="H306" i="42"/>
  <c r="I306" i="42"/>
  <c r="J306" i="42"/>
  <c r="K306" i="42"/>
  <c r="L306" i="42"/>
  <c r="W306" i="42" s="1"/>
  <c r="M306" i="42"/>
  <c r="N306" i="42"/>
  <c r="Q306" i="42"/>
  <c r="R306" i="42"/>
  <c r="S306" i="42"/>
  <c r="T306" i="42"/>
  <c r="U306" i="42"/>
  <c r="A307" i="42"/>
  <c r="B307" i="42"/>
  <c r="C307" i="42"/>
  <c r="D307" i="42"/>
  <c r="AB307" i="42" s="1"/>
  <c r="E307" i="42"/>
  <c r="F307" i="42"/>
  <c r="G307" i="42"/>
  <c r="H307" i="42"/>
  <c r="I307" i="42"/>
  <c r="J307" i="42"/>
  <c r="K307" i="42"/>
  <c r="L307" i="42"/>
  <c r="W307" i="42" s="1"/>
  <c r="M307" i="42"/>
  <c r="N307" i="42"/>
  <c r="Q307" i="42"/>
  <c r="R307" i="42"/>
  <c r="S307" i="42"/>
  <c r="T307" i="42"/>
  <c r="U307" i="42"/>
  <c r="A308" i="42"/>
  <c r="B308" i="42"/>
  <c r="C308" i="42"/>
  <c r="D308" i="42"/>
  <c r="AB308" i="42" s="1"/>
  <c r="AA308" i="42" s="1"/>
  <c r="E308" i="42"/>
  <c r="F308" i="42"/>
  <c r="G308" i="42"/>
  <c r="H308" i="42"/>
  <c r="I308" i="42"/>
  <c r="J308" i="42"/>
  <c r="K308" i="42"/>
  <c r="L308" i="42"/>
  <c r="W308" i="42" s="1"/>
  <c r="M308" i="42"/>
  <c r="N308" i="42"/>
  <c r="Q308" i="42"/>
  <c r="R308" i="42"/>
  <c r="S308" i="42"/>
  <c r="T308" i="42"/>
  <c r="U308" i="42"/>
  <c r="A309" i="42"/>
  <c r="B309" i="42"/>
  <c r="C309" i="42"/>
  <c r="D309" i="42"/>
  <c r="AB309" i="42" s="1"/>
  <c r="AA309" i="42" s="1"/>
  <c r="E309" i="42"/>
  <c r="F309" i="42"/>
  <c r="G309" i="42"/>
  <c r="H309" i="42"/>
  <c r="I309" i="42"/>
  <c r="J309" i="42"/>
  <c r="K309" i="42"/>
  <c r="L309" i="42"/>
  <c r="W309" i="42" s="1"/>
  <c r="M309" i="42"/>
  <c r="N309" i="42"/>
  <c r="Q309" i="42"/>
  <c r="R309" i="42"/>
  <c r="S309" i="42"/>
  <c r="T309" i="42"/>
  <c r="U309" i="42"/>
  <c r="AB906" i="40" l="1"/>
  <c r="AB911" i="40"/>
  <c r="AB907" i="40"/>
  <c r="AB908" i="40"/>
  <c r="AB905" i="40"/>
  <c r="AB910" i="40"/>
  <c r="AB909" i="40"/>
  <c r="AA294" i="42"/>
  <c r="Y289" i="42"/>
  <c r="AA283" i="42"/>
  <c r="AA299" i="42"/>
  <c r="AA288" i="42"/>
  <c r="AA305" i="42"/>
  <c r="AA293" i="42"/>
  <c r="AA291" i="42"/>
  <c r="AA307" i="42"/>
  <c r="AA296" i="42"/>
  <c r="Z289" i="42"/>
  <c r="V289" i="42"/>
  <c r="Y287" i="42"/>
  <c r="Y302" i="42"/>
  <c r="Y307" i="42"/>
  <c r="Y296" i="42"/>
  <c r="AA285" i="42"/>
  <c r="AA301" i="42"/>
  <c r="AA290" i="42"/>
  <c r="Z293" i="42"/>
  <c r="V293" i="42"/>
  <c r="AA306" i="42"/>
  <c r="AA295" i="42"/>
  <c r="AA284" i="42"/>
  <c r="AA300" i="42"/>
  <c r="AA289" i="42"/>
  <c r="O286" i="42"/>
  <c r="P286" i="42" s="1"/>
  <c r="Y286" i="42" s="1"/>
  <c r="O287" i="42"/>
  <c r="P287" i="42" s="1"/>
  <c r="O305" i="42"/>
  <c r="P305" i="42" s="1"/>
  <c r="O52" i="43"/>
  <c r="O42" i="43"/>
  <c r="O44" i="43"/>
  <c r="O49" i="43"/>
  <c r="O43" i="43"/>
  <c r="O308" i="42"/>
  <c r="P308" i="42" s="1"/>
  <c r="O303" i="42"/>
  <c r="P303" i="42" s="1"/>
  <c r="Y303" i="42" s="1"/>
  <c r="O299" i="42"/>
  <c r="P299" i="42" s="1"/>
  <c r="Y299" i="42" s="1"/>
  <c r="O290" i="42"/>
  <c r="P290" i="42" s="1"/>
  <c r="Y290" i="42" s="1"/>
  <c r="O292" i="42"/>
  <c r="P292" i="42" s="1"/>
  <c r="Y292" i="42" s="1"/>
  <c r="O47" i="43"/>
  <c r="O291" i="42"/>
  <c r="P291" i="42" s="1"/>
  <c r="O288" i="42"/>
  <c r="P288" i="42" s="1"/>
  <c r="O296" i="42"/>
  <c r="P296" i="42" s="1"/>
  <c r="O295" i="42"/>
  <c r="P295" i="42" s="1"/>
  <c r="O285" i="42"/>
  <c r="P285" i="42" s="1"/>
  <c r="P911" i="40"/>
  <c r="P905" i="40"/>
  <c r="Z905" i="40" s="1"/>
  <c r="O41" i="43"/>
  <c r="O45" i="43"/>
  <c r="O48" i="43"/>
  <c r="O50" i="43"/>
  <c r="O40" i="43"/>
  <c r="O46" i="43"/>
  <c r="O51" i="43"/>
  <c r="P906" i="40"/>
  <c r="Z906" i="40" s="1"/>
  <c r="P909" i="40"/>
  <c r="P910" i="40"/>
  <c r="Z910" i="40" s="1"/>
  <c r="P907" i="40"/>
  <c r="P908" i="40"/>
  <c r="O283" i="42"/>
  <c r="P283" i="42" s="1"/>
  <c r="O309" i="42"/>
  <c r="P309" i="42" s="1"/>
  <c r="Y309" i="42" s="1"/>
  <c r="O307" i="42"/>
  <c r="P307" i="42" s="1"/>
  <c r="O298" i="42"/>
  <c r="P298" i="42" s="1"/>
  <c r="O304" i="42"/>
  <c r="P304" i="42" s="1"/>
  <c r="O306" i="42"/>
  <c r="P306" i="42" s="1"/>
  <c r="O301" i="42"/>
  <c r="P301" i="42" s="1"/>
  <c r="O302" i="42"/>
  <c r="P302" i="42" s="1"/>
  <c r="O294" i="42"/>
  <c r="P294" i="42" s="1"/>
  <c r="Y294" i="42" s="1"/>
  <c r="O284" i="42"/>
  <c r="P284" i="42" s="1"/>
  <c r="O300" i="42"/>
  <c r="P300" i="42" s="1"/>
  <c r="Y300" i="42" s="1"/>
  <c r="O297" i="42"/>
  <c r="P297" i="42" s="1"/>
  <c r="Y297" i="42" s="1"/>
  <c r="Z4" i="43"/>
  <c r="W4" i="43"/>
  <c r="A274" i="42"/>
  <c r="B274" i="42"/>
  <c r="C274" i="42"/>
  <c r="D274" i="42"/>
  <c r="AB274" i="42" s="1"/>
  <c r="E274" i="42"/>
  <c r="F274" i="42"/>
  <c r="G274" i="42"/>
  <c r="H274" i="42"/>
  <c r="I274" i="42"/>
  <c r="J274" i="42"/>
  <c r="K274" i="42"/>
  <c r="L274" i="42"/>
  <c r="W274" i="42" s="1"/>
  <c r="M274" i="42"/>
  <c r="N274" i="42"/>
  <c r="Q274" i="42"/>
  <c r="R274" i="42"/>
  <c r="S274" i="42"/>
  <c r="T274" i="42"/>
  <c r="U274" i="42"/>
  <c r="A275" i="42"/>
  <c r="B275" i="42"/>
  <c r="C275" i="42"/>
  <c r="D275" i="42"/>
  <c r="AB275" i="42" s="1"/>
  <c r="E275" i="42"/>
  <c r="F275" i="42"/>
  <c r="G275" i="42"/>
  <c r="H275" i="42"/>
  <c r="I275" i="42"/>
  <c r="J275" i="42"/>
  <c r="K275" i="42"/>
  <c r="L275" i="42"/>
  <c r="W275" i="42" s="1"/>
  <c r="M275" i="42"/>
  <c r="N275" i="42"/>
  <c r="Q275" i="42"/>
  <c r="R275" i="42"/>
  <c r="S275" i="42"/>
  <c r="T275" i="42"/>
  <c r="U275" i="42"/>
  <c r="A276" i="42"/>
  <c r="B276" i="42"/>
  <c r="C276" i="42"/>
  <c r="D276" i="42"/>
  <c r="AB276" i="42" s="1"/>
  <c r="AA276" i="42" s="1"/>
  <c r="E276" i="42"/>
  <c r="F276" i="42"/>
  <c r="G276" i="42"/>
  <c r="H276" i="42"/>
  <c r="I276" i="42"/>
  <c r="J276" i="42"/>
  <c r="K276" i="42"/>
  <c r="L276" i="42"/>
  <c r="W276" i="42" s="1"/>
  <c r="M276" i="42"/>
  <c r="N276" i="42"/>
  <c r="Q276" i="42"/>
  <c r="R276" i="42"/>
  <c r="S276" i="42"/>
  <c r="T276" i="42"/>
  <c r="U276" i="42"/>
  <c r="A277" i="42"/>
  <c r="B277" i="42"/>
  <c r="C277" i="42"/>
  <c r="D277" i="42"/>
  <c r="AB277" i="42" s="1"/>
  <c r="E277" i="42"/>
  <c r="F277" i="42"/>
  <c r="G277" i="42"/>
  <c r="H277" i="42"/>
  <c r="I277" i="42"/>
  <c r="J277" i="42"/>
  <c r="K277" i="42"/>
  <c r="L277" i="42"/>
  <c r="W277" i="42" s="1"/>
  <c r="M277" i="42"/>
  <c r="N277" i="42"/>
  <c r="Q277" i="42"/>
  <c r="R277" i="42"/>
  <c r="S277" i="42"/>
  <c r="T277" i="42"/>
  <c r="U277" i="42"/>
  <c r="A278" i="42"/>
  <c r="B278" i="42"/>
  <c r="C278" i="42"/>
  <c r="D278" i="42"/>
  <c r="AB278" i="42" s="1"/>
  <c r="E278" i="42"/>
  <c r="F278" i="42"/>
  <c r="G278" i="42"/>
  <c r="H278" i="42"/>
  <c r="I278" i="42"/>
  <c r="J278" i="42"/>
  <c r="L278" i="42"/>
  <c r="W278" i="42" s="1"/>
  <c r="M278" i="42"/>
  <c r="N278" i="42"/>
  <c r="Q278" i="42"/>
  <c r="R278" i="42"/>
  <c r="S278" i="42"/>
  <c r="T278" i="42"/>
  <c r="U278" i="42"/>
  <c r="A279" i="42"/>
  <c r="B279" i="42"/>
  <c r="C279" i="42"/>
  <c r="D279" i="42"/>
  <c r="AB279" i="42" s="1"/>
  <c r="AA279" i="42" s="1"/>
  <c r="E279" i="42"/>
  <c r="F279" i="42"/>
  <c r="G279" i="42"/>
  <c r="H279" i="42"/>
  <c r="I279" i="42"/>
  <c r="J279" i="42"/>
  <c r="K279" i="42"/>
  <c r="L279" i="42"/>
  <c r="W279" i="42" s="1"/>
  <c r="M279" i="42"/>
  <c r="N279" i="42"/>
  <c r="Q279" i="42"/>
  <c r="R279" i="42"/>
  <c r="S279" i="42"/>
  <c r="T279" i="42"/>
  <c r="U279" i="42"/>
  <c r="A280" i="42"/>
  <c r="B280" i="42"/>
  <c r="C280" i="42"/>
  <c r="D280" i="42"/>
  <c r="AB280" i="42" s="1"/>
  <c r="E280" i="42"/>
  <c r="F280" i="42"/>
  <c r="G280" i="42"/>
  <c r="H280" i="42"/>
  <c r="I280" i="42"/>
  <c r="J280" i="42"/>
  <c r="K280" i="42"/>
  <c r="L280" i="42"/>
  <c r="W280" i="42" s="1"/>
  <c r="M280" i="42"/>
  <c r="N280" i="42"/>
  <c r="Q280" i="42"/>
  <c r="R280" i="42"/>
  <c r="S280" i="42"/>
  <c r="T280" i="42"/>
  <c r="U280" i="42"/>
  <c r="A281" i="42"/>
  <c r="B281" i="42"/>
  <c r="C281" i="42"/>
  <c r="D281" i="42"/>
  <c r="AB281" i="42" s="1"/>
  <c r="AA281" i="42" s="1"/>
  <c r="E281" i="42"/>
  <c r="F281" i="42"/>
  <c r="G281" i="42"/>
  <c r="H281" i="42"/>
  <c r="I281" i="42"/>
  <c r="J281" i="42"/>
  <c r="K281" i="42"/>
  <c r="L281" i="42"/>
  <c r="W281" i="42" s="1"/>
  <c r="M281" i="42"/>
  <c r="N281" i="42"/>
  <c r="Q281" i="42"/>
  <c r="R281" i="42"/>
  <c r="S281" i="42"/>
  <c r="T281" i="42"/>
  <c r="U281" i="42"/>
  <c r="A282" i="42"/>
  <c r="B282" i="42"/>
  <c r="C282" i="42"/>
  <c r="D282" i="42"/>
  <c r="AB282" i="42" s="1"/>
  <c r="AA282" i="42" s="1"/>
  <c r="E282" i="42"/>
  <c r="F282" i="42"/>
  <c r="G282" i="42"/>
  <c r="H282" i="42"/>
  <c r="I282" i="42"/>
  <c r="J282" i="42"/>
  <c r="K282" i="42"/>
  <c r="L282" i="42"/>
  <c r="W282" i="42" s="1"/>
  <c r="M282" i="42"/>
  <c r="N282" i="42"/>
  <c r="Q282" i="42"/>
  <c r="R282" i="42"/>
  <c r="S282" i="42"/>
  <c r="T282" i="42"/>
  <c r="U282" i="42"/>
  <c r="AA44" i="43" l="1"/>
  <c r="AB44" i="43" s="1"/>
  <c r="AA46" i="43"/>
  <c r="AB46" i="43" s="1"/>
  <c r="AA52" i="43"/>
  <c r="AB52" i="43" s="1"/>
  <c r="AA42" i="43"/>
  <c r="AB42" i="43" s="1"/>
  <c r="AA48" i="43"/>
  <c r="AA41" i="43"/>
  <c r="AB41" i="43" s="1"/>
  <c r="AA47" i="43"/>
  <c r="AB47" i="43" s="1"/>
  <c r="AA911" i="40"/>
  <c r="V911" i="40"/>
  <c r="AA907" i="40"/>
  <c r="AE907" i="40" s="1"/>
  <c r="V907" i="40"/>
  <c r="AA909" i="40"/>
  <c r="V909" i="40"/>
  <c r="Z911" i="40"/>
  <c r="AA908" i="40"/>
  <c r="V908" i="40"/>
  <c r="Z908" i="40"/>
  <c r="AA910" i="40"/>
  <c r="V910" i="40"/>
  <c r="Z907" i="40"/>
  <c r="AA905" i="40"/>
  <c r="AE905" i="40" s="1"/>
  <c r="V905" i="40"/>
  <c r="AA906" i="40"/>
  <c r="AE906" i="40" s="1"/>
  <c r="V906" i="40"/>
  <c r="Z909" i="40"/>
  <c r="AA275" i="42"/>
  <c r="AA280" i="42"/>
  <c r="AA274" i="42"/>
  <c r="Z284" i="42"/>
  <c r="V284" i="42"/>
  <c r="Z308" i="42"/>
  <c r="V308" i="42"/>
  <c r="Z302" i="42"/>
  <c r="V302" i="42"/>
  <c r="Y308" i="42"/>
  <c r="AD308" i="42" s="1"/>
  <c r="Y276" i="42"/>
  <c r="Z301" i="42"/>
  <c r="V301" i="42"/>
  <c r="Z294" i="42"/>
  <c r="AD294" i="42" s="1"/>
  <c r="V294" i="42"/>
  <c r="Z304" i="42"/>
  <c r="AD304" i="42" s="1"/>
  <c r="V304" i="42"/>
  <c r="Z295" i="42"/>
  <c r="V295" i="42"/>
  <c r="Z298" i="42"/>
  <c r="V298" i="42"/>
  <c r="Z296" i="42"/>
  <c r="V296" i="42"/>
  <c r="Y298" i="42"/>
  <c r="AD298" i="42" s="1"/>
  <c r="Z307" i="42"/>
  <c r="AD307" i="42" s="1"/>
  <c r="V307" i="42"/>
  <c r="V288" i="42"/>
  <c r="Z288" i="42"/>
  <c r="Y304" i="42"/>
  <c r="Y280" i="42"/>
  <c r="V309" i="42"/>
  <c r="Z309" i="42"/>
  <c r="V291" i="42"/>
  <c r="Z291" i="42"/>
  <c r="Z305" i="42"/>
  <c r="V305" i="42"/>
  <c r="Y291" i="42"/>
  <c r="Z283" i="42"/>
  <c r="V283" i="42"/>
  <c r="V287" i="42"/>
  <c r="Z287" i="42"/>
  <c r="AD287" i="42" s="1"/>
  <c r="AE287" i="42" s="1"/>
  <c r="Y288" i="42"/>
  <c r="Z286" i="42"/>
  <c r="AD286" i="42" s="1"/>
  <c r="V286" i="42"/>
  <c r="Y301" i="42"/>
  <c r="Y283" i="42"/>
  <c r="AD283" i="42" s="1"/>
  <c r="Y279" i="42"/>
  <c r="Y284" i="42"/>
  <c r="Z306" i="42"/>
  <c r="V306" i="42"/>
  <c r="Z285" i="42"/>
  <c r="V285" i="42"/>
  <c r="AA278" i="42"/>
  <c r="Z292" i="42"/>
  <c r="V292" i="42"/>
  <c r="Z290" i="42"/>
  <c r="V290" i="42"/>
  <c r="Z297" i="42"/>
  <c r="V297" i="42"/>
  <c r="Z299" i="42"/>
  <c r="AD299" i="42" s="1"/>
  <c r="V299" i="42"/>
  <c r="Y295" i="42"/>
  <c r="AD295" i="42" s="1"/>
  <c r="Y285" i="42"/>
  <c r="AA277" i="42"/>
  <c r="Z300" i="42"/>
  <c r="AD300" i="42" s="1"/>
  <c r="V300" i="42"/>
  <c r="Z303" i="42"/>
  <c r="V303" i="42"/>
  <c r="Y306" i="42"/>
  <c r="AD306" i="42" s="1"/>
  <c r="Y305" i="42"/>
  <c r="AD292" i="42"/>
  <c r="AD303" i="42"/>
  <c r="AA49" i="43"/>
  <c r="AB49" i="43" s="1"/>
  <c r="AA45" i="43"/>
  <c r="AB45" i="43" s="1"/>
  <c r="AA43" i="43"/>
  <c r="AB43" i="43" s="1"/>
  <c r="AD291" i="42"/>
  <c r="AD296" i="42"/>
  <c r="AD289" i="42"/>
  <c r="AE289" i="42" s="1"/>
  <c r="AA50" i="43"/>
  <c r="AB50" i="43" s="1"/>
  <c r="AA40" i="43"/>
  <c r="AA51" i="43"/>
  <c r="AB51" i="43" s="1"/>
  <c r="O282" i="42"/>
  <c r="P282" i="42" s="1"/>
  <c r="Y282" i="42" s="1"/>
  <c r="AD302" i="42"/>
  <c r="AD293" i="42"/>
  <c r="AE293" i="42" s="1"/>
  <c r="O277" i="42"/>
  <c r="P277" i="42" s="1"/>
  <c r="O276" i="42"/>
  <c r="P276" i="42" s="1"/>
  <c r="O280" i="42"/>
  <c r="P280" i="42" s="1"/>
  <c r="O279" i="42"/>
  <c r="P279" i="42" s="1"/>
  <c r="O281" i="42"/>
  <c r="P281" i="42" s="1"/>
  <c r="O275" i="42"/>
  <c r="P275" i="42" s="1"/>
  <c r="Y275" i="42" s="1"/>
  <c r="O274" i="42"/>
  <c r="P274" i="42" s="1"/>
  <c r="O278" i="42"/>
  <c r="P278" i="42" s="1"/>
  <c r="Y278" i="42" s="1"/>
  <c r="D26" i="44"/>
  <c r="C26" i="44"/>
  <c r="A246" i="42"/>
  <c r="B246" i="42"/>
  <c r="C246" i="42"/>
  <c r="D246" i="42"/>
  <c r="AB246" i="42" s="1"/>
  <c r="E246" i="42"/>
  <c r="F246" i="42"/>
  <c r="G246" i="42"/>
  <c r="H246" i="42"/>
  <c r="I246" i="42"/>
  <c r="J246" i="42"/>
  <c r="K246" i="42"/>
  <c r="L246" i="42"/>
  <c r="W246" i="42" s="1"/>
  <c r="M246" i="42"/>
  <c r="N246" i="42"/>
  <c r="Q246" i="42"/>
  <c r="R246" i="42"/>
  <c r="S246" i="42"/>
  <c r="T246" i="42"/>
  <c r="U246" i="42"/>
  <c r="A247" i="42"/>
  <c r="B247" i="42"/>
  <c r="C247" i="42"/>
  <c r="D247" i="42"/>
  <c r="AB247" i="42" s="1"/>
  <c r="AA247" i="42" s="1"/>
  <c r="E247" i="42"/>
  <c r="F247" i="42"/>
  <c r="G247" i="42"/>
  <c r="H247" i="42"/>
  <c r="I247" i="42"/>
  <c r="J247" i="42"/>
  <c r="K247" i="42"/>
  <c r="L247" i="42"/>
  <c r="W247" i="42" s="1"/>
  <c r="M247" i="42"/>
  <c r="N247" i="42"/>
  <c r="Q247" i="42"/>
  <c r="R247" i="42"/>
  <c r="S247" i="42"/>
  <c r="T247" i="42"/>
  <c r="U247" i="42"/>
  <c r="A248" i="42"/>
  <c r="B248" i="42"/>
  <c r="C248" i="42"/>
  <c r="D248" i="42"/>
  <c r="AA248" i="42" s="1"/>
  <c r="E248" i="42"/>
  <c r="F248" i="42"/>
  <c r="G248" i="42"/>
  <c r="H248" i="42"/>
  <c r="I248" i="42"/>
  <c r="J248" i="42"/>
  <c r="K248" i="42"/>
  <c r="L248" i="42"/>
  <c r="W248" i="42" s="1"/>
  <c r="M248" i="42"/>
  <c r="N248" i="42"/>
  <c r="Q248" i="42"/>
  <c r="R248" i="42"/>
  <c r="S248" i="42"/>
  <c r="T248" i="42"/>
  <c r="U248" i="42"/>
  <c r="A249" i="42"/>
  <c r="B249" i="42"/>
  <c r="C249" i="42"/>
  <c r="D249" i="42"/>
  <c r="AB249" i="42" s="1"/>
  <c r="AA249" i="42" s="1"/>
  <c r="E249" i="42"/>
  <c r="F249" i="42"/>
  <c r="G249" i="42"/>
  <c r="H249" i="42"/>
  <c r="I249" i="42"/>
  <c r="J249" i="42"/>
  <c r="K249" i="42"/>
  <c r="L249" i="42"/>
  <c r="W249" i="42" s="1"/>
  <c r="M249" i="42"/>
  <c r="N249" i="42"/>
  <c r="Q249" i="42"/>
  <c r="R249" i="42"/>
  <c r="S249" i="42"/>
  <c r="T249" i="42"/>
  <c r="U249" i="42"/>
  <c r="A250" i="42"/>
  <c r="B250" i="42"/>
  <c r="C250" i="42"/>
  <c r="D250" i="42"/>
  <c r="AB250" i="42" s="1"/>
  <c r="E250" i="42"/>
  <c r="F250" i="42"/>
  <c r="G250" i="42"/>
  <c r="H250" i="42"/>
  <c r="I250" i="42"/>
  <c r="J250" i="42"/>
  <c r="K250" i="42"/>
  <c r="L250" i="42"/>
  <c r="W250" i="42" s="1"/>
  <c r="M250" i="42"/>
  <c r="N250" i="42"/>
  <c r="Q250" i="42"/>
  <c r="R250" i="42"/>
  <c r="S250" i="42"/>
  <c r="T250" i="42"/>
  <c r="U250" i="42"/>
  <c r="A251" i="42"/>
  <c r="B251" i="42"/>
  <c r="C251" i="42"/>
  <c r="D251" i="42"/>
  <c r="AB251" i="42" s="1"/>
  <c r="E251" i="42"/>
  <c r="F251" i="42"/>
  <c r="G251" i="42"/>
  <c r="H251" i="42"/>
  <c r="I251" i="42"/>
  <c r="J251" i="42"/>
  <c r="K251" i="42"/>
  <c r="L251" i="42"/>
  <c r="W251" i="42" s="1"/>
  <c r="M251" i="42"/>
  <c r="N251" i="42"/>
  <c r="Q251" i="42"/>
  <c r="R251" i="42"/>
  <c r="S251" i="42"/>
  <c r="T251" i="42"/>
  <c r="U251" i="42"/>
  <c r="A252" i="42"/>
  <c r="B252" i="42"/>
  <c r="C252" i="42"/>
  <c r="D252" i="42"/>
  <c r="AB252" i="42" s="1"/>
  <c r="AA252" i="42" s="1"/>
  <c r="E252" i="42"/>
  <c r="F252" i="42"/>
  <c r="G252" i="42"/>
  <c r="H252" i="42"/>
  <c r="I252" i="42"/>
  <c r="J252" i="42"/>
  <c r="K252" i="42"/>
  <c r="L252" i="42"/>
  <c r="W252" i="42" s="1"/>
  <c r="M252" i="42"/>
  <c r="N252" i="42"/>
  <c r="Q252" i="42"/>
  <c r="R252" i="42"/>
  <c r="S252" i="42"/>
  <c r="T252" i="42"/>
  <c r="U252" i="42"/>
  <c r="A253" i="42"/>
  <c r="B253" i="42"/>
  <c r="C253" i="42"/>
  <c r="D253" i="42"/>
  <c r="AB253" i="42" s="1"/>
  <c r="E253" i="42"/>
  <c r="F253" i="42"/>
  <c r="G253" i="42"/>
  <c r="H253" i="42"/>
  <c r="I253" i="42"/>
  <c r="J253" i="42"/>
  <c r="K253" i="42"/>
  <c r="L253" i="42"/>
  <c r="W253" i="42" s="1"/>
  <c r="M253" i="42"/>
  <c r="N253" i="42"/>
  <c r="Q253" i="42"/>
  <c r="R253" i="42"/>
  <c r="S253" i="42"/>
  <c r="T253" i="42"/>
  <c r="U253" i="42"/>
  <c r="A254" i="42"/>
  <c r="B254" i="42"/>
  <c r="C254" i="42"/>
  <c r="D254" i="42"/>
  <c r="AB254" i="42" s="1"/>
  <c r="AA254" i="42" s="1"/>
  <c r="E254" i="42"/>
  <c r="F254" i="42"/>
  <c r="G254" i="42"/>
  <c r="H254" i="42"/>
  <c r="I254" i="42"/>
  <c r="J254" i="42"/>
  <c r="K254" i="42"/>
  <c r="L254" i="42"/>
  <c r="W254" i="42" s="1"/>
  <c r="M254" i="42"/>
  <c r="N254" i="42"/>
  <c r="Q254" i="42"/>
  <c r="R254" i="42"/>
  <c r="S254" i="42"/>
  <c r="T254" i="42"/>
  <c r="U254" i="42"/>
  <c r="A255" i="42"/>
  <c r="B255" i="42"/>
  <c r="C255" i="42"/>
  <c r="D255" i="42"/>
  <c r="AB255" i="42" s="1"/>
  <c r="AA255" i="42" s="1"/>
  <c r="E255" i="42"/>
  <c r="F255" i="42"/>
  <c r="G255" i="42"/>
  <c r="H255" i="42"/>
  <c r="I255" i="42"/>
  <c r="J255" i="42"/>
  <c r="K255" i="42"/>
  <c r="L255" i="42"/>
  <c r="W255" i="42" s="1"/>
  <c r="M255" i="42"/>
  <c r="N255" i="42"/>
  <c r="Q255" i="42"/>
  <c r="R255" i="42"/>
  <c r="S255" i="42"/>
  <c r="T255" i="42"/>
  <c r="U255" i="42"/>
  <c r="A256" i="42"/>
  <c r="B256" i="42"/>
  <c r="C256" i="42"/>
  <c r="D256" i="42"/>
  <c r="AB256" i="42" s="1"/>
  <c r="E256" i="42"/>
  <c r="F256" i="42"/>
  <c r="G256" i="42"/>
  <c r="H256" i="42"/>
  <c r="I256" i="42"/>
  <c r="J256" i="42"/>
  <c r="K256" i="42"/>
  <c r="L256" i="42"/>
  <c r="W256" i="42" s="1"/>
  <c r="M256" i="42"/>
  <c r="N256" i="42"/>
  <c r="Q256" i="42"/>
  <c r="R256" i="42"/>
  <c r="S256" i="42"/>
  <c r="T256" i="42"/>
  <c r="U256" i="42"/>
  <c r="A257" i="42"/>
  <c r="B257" i="42"/>
  <c r="C257" i="42"/>
  <c r="D257" i="42"/>
  <c r="AB257" i="42" s="1"/>
  <c r="E257" i="42"/>
  <c r="F257" i="42"/>
  <c r="G257" i="42"/>
  <c r="H257" i="42"/>
  <c r="I257" i="42"/>
  <c r="J257" i="42"/>
  <c r="K257" i="42"/>
  <c r="L257" i="42"/>
  <c r="W257" i="42" s="1"/>
  <c r="M257" i="42"/>
  <c r="N257" i="42"/>
  <c r="Q257" i="42"/>
  <c r="R257" i="42"/>
  <c r="S257" i="42"/>
  <c r="T257" i="42"/>
  <c r="U257" i="42"/>
  <c r="A258" i="42"/>
  <c r="B258" i="42"/>
  <c r="C258" i="42"/>
  <c r="D258" i="42"/>
  <c r="AB258" i="42" s="1"/>
  <c r="E258" i="42"/>
  <c r="F258" i="42"/>
  <c r="G258" i="42"/>
  <c r="H258" i="42"/>
  <c r="I258" i="42"/>
  <c r="J258" i="42"/>
  <c r="K258" i="42"/>
  <c r="L258" i="42"/>
  <c r="W258" i="42" s="1"/>
  <c r="M258" i="42"/>
  <c r="N258" i="42"/>
  <c r="Q258" i="42"/>
  <c r="R258" i="42"/>
  <c r="S258" i="42"/>
  <c r="T258" i="42"/>
  <c r="U258" i="42"/>
  <c r="A259" i="42"/>
  <c r="B259" i="42"/>
  <c r="C259" i="42"/>
  <c r="D259" i="42"/>
  <c r="AB259" i="42" s="1"/>
  <c r="AA259" i="42" s="1"/>
  <c r="E259" i="42"/>
  <c r="F259" i="42"/>
  <c r="G259" i="42"/>
  <c r="H259" i="42"/>
  <c r="I259" i="42"/>
  <c r="J259" i="42"/>
  <c r="L259" i="42"/>
  <c r="W259" i="42" s="1"/>
  <c r="M259" i="42"/>
  <c r="N259" i="42"/>
  <c r="Q259" i="42"/>
  <c r="R259" i="42"/>
  <c r="S259" i="42"/>
  <c r="T259" i="42"/>
  <c r="U259" i="42"/>
  <c r="A260" i="42"/>
  <c r="B260" i="42"/>
  <c r="C260" i="42"/>
  <c r="D260" i="42"/>
  <c r="AB260" i="42" s="1"/>
  <c r="AA260" i="42" s="1"/>
  <c r="E260" i="42"/>
  <c r="F260" i="42"/>
  <c r="G260" i="42"/>
  <c r="H260" i="42"/>
  <c r="I260" i="42"/>
  <c r="J260" i="42"/>
  <c r="K260" i="42"/>
  <c r="L260" i="42"/>
  <c r="W260" i="42" s="1"/>
  <c r="M260" i="42"/>
  <c r="N260" i="42"/>
  <c r="Q260" i="42"/>
  <c r="R260" i="42"/>
  <c r="S260" i="42"/>
  <c r="T260" i="42"/>
  <c r="U260" i="42"/>
  <c r="A261" i="42"/>
  <c r="B261" i="42"/>
  <c r="C261" i="42"/>
  <c r="D261" i="42"/>
  <c r="AB261" i="42" s="1"/>
  <c r="E261" i="42"/>
  <c r="F261" i="42"/>
  <c r="G261" i="42"/>
  <c r="H261" i="42"/>
  <c r="I261" i="42"/>
  <c r="J261" i="42"/>
  <c r="K261" i="42"/>
  <c r="L261" i="42"/>
  <c r="W261" i="42" s="1"/>
  <c r="M261" i="42"/>
  <c r="N261" i="42"/>
  <c r="Q261" i="42"/>
  <c r="R261" i="42"/>
  <c r="S261" i="42"/>
  <c r="T261" i="42"/>
  <c r="U261" i="42"/>
  <c r="A262" i="42"/>
  <c r="B262" i="42"/>
  <c r="C262" i="42"/>
  <c r="D262" i="42"/>
  <c r="AB262" i="42" s="1"/>
  <c r="E262" i="42"/>
  <c r="F262" i="42"/>
  <c r="G262" i="42"/>
  <c r="H262" i="42"/>
  <c r="I262" i="42"/>
  <c r="J262" i="42"/>
  <c r="K262" i="42"/>
  <c r="L262" i="42"/>
  <c r="W262" i="42" s="1"/>
  <c r="M262" i="42"/>
  <c r="N262" i="42"/>
  <c r="Q262" i="42"/>
  <c r="R262" i="42"/>
  <c r="S262" i="42"/>
  <c r="T262" i="42"/>
  <c r="U262" i="42"/>
  <c r="A263" i="42"/>
  <c r="B263" i="42"/>
  <c r="C263" i="42"/>
  <c r="D263" i="42"/>
  <c r="AB263" i="42" s="1"/>
  <c r="AA263" i="42" s="1"/>
  <c r="E263" i="42"/>
  <c r="F263" i="42"/>
  <c r="G263" i="42"/>
  <c r="H263" i="42"/>
  <c r="I263" i="42"/>
  <c r="J263" i="42"/>
  <c r="K263" i="42"/>
  <c r="L263" i="42"/>
  <c r="W263" i="42" s="1"/>
  <c r="M263" i="42"/>
  <c r="N263" i="42"/>
  <c r="Q263" i="42"/>
  <c r="R263" i="42"/>
  <c r="S263" i="42"/>
  <c r="T263" i="42"/>
  <c r="U263" i="42"/>
  <c r="A264" i="42"/>
  <c r="B264" i="42"/>
  <c r="C264" i="42"/>
  <c r="D264" i="42"/>
  <c r="AB264" i="42" s="1"/>
  <c r="E264" i="42"/>
  <c r="F264" i="42"/>
  <c r="G264" i="42"/>
  <c r="H264" i="42"/>
  <c r="I264" i="42"/>
  <c r="J264" i="42"/>
  <c r="K264" i="42"/>
  <c r="L264" i="42"/>
  <c r="W264" i="42" s="1"/>
  <c r="M264" i="42"/>
  <c r="N264" i="42"/>
  <c r="Q264" i="42"/>
  <c r="R264" i="42"/>
  <c r="S264" i="42"/>
  <c r="T264" i="42"/>
  <c r="U264" i="42"/>
  <c r="A265" i="42"/>
  <c r="B265" i="42"/>
  <c r="C265" i="42"/>
  <c r="D265" i="42"/>
  <c r="AB265" i="42" s="1"/>
  <c r="AA265" i="42" s="1"/>
  <c r="E265" i="42"/>
  <c r="F265" i="42"/>
  <c r="G265" i="42"/>
  <c r="H265" i="42"/>
  <c r="I265" i="42"/>
  <c r="J265" i="42"/>
  <c r="K265" i="42"/>
  <c r="L265" i="42"/>
  <c r="W265" i="42" s="1"/>
  <c r="M265" i="42"/>
  <c r="N265" i="42"/>
  <c r="Q265" i="42"/>
  <c r="R265" i="42"/>
  <c r="S265" i="42"/>
  <c r="T265" i="42"/>
  <c r="U265" i="42"/>
  <c r="A266" i="42"/>
  <c r="B266" i="42"/>
  <c r="C266" i="42"/>
  <c r="D266" i="42"/>
  <c r="AB266" i="42" s="1"/>
  <c r="AA266" i="42" s="1"/>
  <c r="E266" i="42"/>
  <c r="F266" i="42"/>
  <c r="G266" i="42"/>
  <c r="H266" i="42"/>
  <c r="I266" i="42"/>
  <c r="J266" i="42"/>
  <c r="K266" i="42"/>
  <c r="L266" i="42"/>
  <c r="W266" i="42" s="1"/>
  <c r="M266" i="42"/>
  <c r="N266" i="42"/>
  <c r="Q266" i="42"/>
  <c r="R266" i="42"/>
  <c r="S266" i="42"/>
  <c r="T266" i="42"/>
  <c r="U266" i="42"/>
  <c r="A267" i="42"/>
  <c r="B267" i="42"/>
  <c r="C267" i="42"/>
  <c r="D267" i="42"/>
  <c r="AB267" i="42" s="1"/>
  <c r="E267" i="42"/>
  <c r="F267" i="42"/>
  <c r="G267" i="42"/>
  <c r="H267" i="42"/>
  <c r="I267" i="42"/>
  <c r="J267" i="42"/>
  <c r="K267" i="42"/>
  <c r="L267" i="42"/>
  <c r="W267" i="42" s="1"/>
  <c r="M267" i="42"/>
  <c r="N267" i="42"/>
  <c r="Q267" i="42"/>
  <c r="R267" i="42"/>
  <c r="S267" i="42"/>
  <c r="T267" i="42"/>
  <c r="U267" i="42"/>
  <c r="A268" i="42"/>
  <c r="B268" i="42"/>
  <c r="C268" i="42"/>
  <c r="D268" i="42"/>
  <c r="AB268" i="42" s="1"/>
  <c r="E268" i="42"/>
  <c r="F268" i="42"/>
  <c r="G268" i="42"/>
  <c r="H268" i="42"/>
  <c r="I268" i="42"/>
  <c r="J268" i="42"/>
  <c r="K268" i="42"/>
  <c r="L268" i="42"/>
  <c r="W268" i="42" s="1"/>
  <c r="M268" i="42"/>
  <c r="N268" i="42"/>
  <c r="Q268" i="42"/>
  <c r="R268" i="42"/>
  <c r="S268" i="42"/>
  <c r="T268" i="42"/>
  <c r="U268" i="42"/>
  <c r="A269" i="42"/>
  <c r="B269" i="42"/>
  <c r="C269" i="42"/>
  <c r="D269" i="42"/>
  <c r="AB269" i="42" s="1"/>
  <c r="AA269" i="42" s="1"/>
  <c r="E269" i="42"/>
  <c r="F269" i="42"/>
  <c r="G269" i="42"/>
  <c r="H269" i="42"/>
  <c r="I269" i="42"/>
  <c r="J269" i="42"/>
  <c r="L269" i="42"/>
  <c r="W269" i="42" s="1"/>
  <c r="M269" i="42"/>
  <c r="N269" i="42"/>
  <c r="Q269" i="42"/>
  <c r="R269" i="42"/>
  <c r="S269" i="42"/>
  <c r="T269" i="42"/>
  <c r="U269" i="42"/>
  <c r="A270" i="42"/>
  <c r="B270" i="42"/>
  <c r="C270" i="42"/>
  <c r="D270" i="42"/>
  <c r="AB270" i="42" s="1"/>
  <c r="AA270" i="42" s="1"/>
  <c r="E270" i="42"/>
  <c r="F270" i="42"/>
  <c r="G270" i="42"/>
  <c r="H270" i="42"/>
  <c r="I270" i="42"/>
  <c r="J270" i="42"/>
  <c r="K270" i="42"/>
  <c r="L270" i="42"/>
  <c r="W270" i="42" s="1"/>
  <c r="M270" i="42"/>
  <c r="N270" i="42"/>
  <c r="Q270" i="42"/>
  <c r="R270" i="42"/>
  <c r="S270" i="42"/>
  <c r="T270" i="42"/>
  <c r="U270" i="42"/>
  <c r="A271" i="42"/>
  <c r="B271" i="42"/>
  <c r="C271" i="42"/>
  <c r="D271" i="42"/>
  <c r="AB271" i="42" s="1"/>
  <c r="AA271" i="42" s="1"/>
  <c r="E271" i="42"/>
  <c r="F271" i="42"/>
  <c r="G271" i="42"/>
  <c r="H271" i="42"/>
  <c r="I271" i="42"/>
  <c r="J271" i="42"/>
  <c r="K271" i="42"/>
  <c r="L271" i="42"/>
  <c r="W271" i="42" s="1"/>
  <c r="M271" i="42"/>
  <c r="N271" i="42"/>
  <c r="Q271" i="42"/>
  <c r="R271" i="42"/>
  <c r="S271" i="42"/>
  <c r="T271" i="42"/>
  <c r="U271" i="42"/>
  <c r="A272" i="42"/>
  <c r="B272" i="42"/>
  <c r="C272" i="42"/>
  <c r="D272" i="42"/>
  <c r="AB272" i="42" s="1"/>
  <c r="E272" i="42"/>
  <c r="F272" i="42"/>
  <c r="G272" i="42"/>
  <c r="H272" i="42"/>
  <c r="I272" i="42"/>
  <c r="J272" i="42"/>
  <c r="K272" i="42"/>
  <c r="L272" i="42"/>
  <c r="W272" i="42" s="1"/>
  <c r="M272" i="42"/>
  <c r="N272" i="42"/>
  <c r="Q272" i="42"/>
  <c r="R272" i="42"/>
  <c r="S272" i="42"/>
  <c r="T272" i="42"/>
  <c r="U272" i="42"/>
  <c r="A273" i="42"/>
  <c r="B273" i="42"/>
  <c r="C273" i="42"/>
  <c r="D273" i="42"/>
  <c r="AB273" i="42" s="1"/>
  <c r="E273" i="42"/>
  <c r="F273" i="42"/>
  <c r="G273" i="42"/>
  <c r="H273" i="42"/>
  <c r="I273" i="42"/>
  <c r="J273" i="42"/>
  <c r="K273" i="42"/>
  <c r="L273" i="42"/>
  <c r="W273" i="42" s="1"/>
  <c r="M273" i="42"/>
  <c r="N273" i="42"/>
  <c r="Q273" i="42"/>
  <c r="R273" i="42"/>
  <c r="S273" i="42"/>
  <c r="T273" i="42"/>
  <c r="U273" i="42"/>
  <c r="A784" i="40"/>
  <c r="B784" i="40"/>
  <c r="C784" i="40"/>
  <c r="D784" i="40"/>
  <c r="AC784" i="40" s="1"/>
  <c r="E784" i="40"/>
  <c r="F784" i="40"/>
  <c r="G784" i="40"/>
  <c r="H784" i="40"/>
  <c r="I784" i="40"/>
  <c r="J784" i="40"/>
  <c r="K784" i="40"/>
  <c r="L784" i="40"/>
  <c r="X784" i="40" s="1"/>
  <c r="M784" i="40"/>
  <c r="N784" i="40"/>
  <c r="O784" i="40" s="1"/>
  <c r="Q784" i="40"/>
  <c r="R784" i="40"/>
  <c r="S784" i="40"/>
  <c r="T784" i="40"/>
  <c r="U784" i="40"/>
  <c r="A785" i="40"/>
  <c r="B785" i="40"/>
  <c r="C785" i="40"/>
  <c r="D785" i="40"/>
  <c r="AC785" i="40" s="1"/>
  <c r="E785" i="40"/>
  <c r="F785" i="40"/>
  <c r="G785" i="40"/>
  <c r="H785" i="40"/>
  <c r="I785" i="40"/>
  <c r="J785" i="40"/>
  <c r="K785" i="40"/>
  <c r="L785" i="40"/>
  <c r="X785" i="40" s="1"/>
  <c r="M785" i="40"/>
  <c r="N785" i="40"/>
  <c r="O785" i="40" s="1"/>
  <c r="Q785" i="40"/>
  <c r="R785" i="40"/>
  <c r="S785" i="40"/>
  <c r="T785" i="40"/>
  <c r="U785" i="40"/>
  <c r="A786" i="40"/>
  <c r="B786" i="40"/>
  <c r="C786" i="40"/>
  <c r="D786" i="40"/>
  <c r="AC786" i="40" s="1"/>
  <c r="E786" i="40"/>
  <c r="F786" i="40"/>
  <c r="G786" i="40"/>
  <c r="H786" i="40"/>
  <c r="I786" i="40"/>
  <c r="J786" i="40"/>
  <c r="K786" i="40"/>
  <c r="L786" i="40"/>
  <c r="X786" i="40" s="1"/>
  <c r="M786" i="40"/>
  <c r="N786" i="40"/>
  <c r="O786" i="40" s="1"/>
  <c r="Q786" i="40"/>
  <c r="R786" i="40"/>
  <c r="S786" i="40"/>
  <c r="T786" i="40"/>
  <c r="U786" i="40"/>
  <c r="A787" i="40"/>
  <c r="B787" i="40"/>
  <c r="C787" i="40"/>
  <c r="D787" i="40"/>
  <c r="AC787" i="40" s="1"/>
  <c r="E787" i="40"/>
  <c r="F787" i="40"/>
  <c r="G787" i="40"/>
  <c r="H787" i="40"/>
  <c r="I787" i="40"/>
  <c r="J787" i="40"/>
  <c r="K787" i="40"/>
  <c r="L787" i="40"/>
  <c r="X787" i="40" s="1"/>
  <c r="M787" i="40"/>
  <c r="N787" i="40"/>
  <c r="O787" i="40" s="1"/>
  <c r="Q787" i="40"/>
  <c r="R787" i="40"/>
  <c r="S787" i="40"/>
  <c r="T787" i="40"/>
  <c r="U787" i="40"/>
  <c r="A788" i="40"/>
  <c r="B788" i="40"/>
  <c r="C788" i="40"/>
  <c r="D788" i="40"/>
  <c r="AC788" i="40" s="1"/>
  <c r="AB788" i="40" s="1"/>
  <c r="E788" i="40"/>
  <c r="F788" i="40"/>
  <c r="G788" i="40"/>
  <c r="H788" i="40"/>
  <c r="I788" i="40"/>
  <c r="J788" i="40"/>
  <c r="K788" i="40"/>
  <c r="L788" i="40"/>
  <c r="X788" i="40" s="1"/>
  <c r="M788" i="40"/>
  <c r="N788" i="40"/>
  <c r="O788" i="40" s="1"/>
  <c r="Q788" i="40"/>
  <c r="R788" i="40"/>
  <c r="S788" i="40"/>
  <c r="T788" i="40"/>
  <c r="U788" i="40"/>
  <c r="A789" i="40"/>
  <c r="B789" i="40"/>
  <c r="C789" i="40"/>
  <c r="D789" i="40"/>
  <c r="AC789" i="40" s="1"/>
  <c r="E789" i="40"/>
  <c r="F789" i="40"/>
  <c r="G789" i="40"/>
  <c r="H789" i="40"/>
  <c r="I789" i="40"/>
  <c r="J789" i="40"/>
  <c r="K789" i="40"/>
  <c r="L789" i="40"/>
  <c r="X789" i="40" s="1"/>
  <c r="M789" i="40"/>
  <c r="N789" i="40"/>
  <c r="O789" i="40" s="1"/>
  <c r="Q789" i="40"/>
  <c r="R789" i="40"/>
  <c r="S789" i="40"/>
  <c r="T789" i="40"/>
  <c r="U789" i="40"/>
  <c r="A790" i="40"/>
  <c r="B790" i="40"/>
  <c r="C790" i="40"/>
  <c r="D790" i="40"/>
  <c r="AC790" i="40" s="1"/>
  <c r="E790" i="40"/>
  <c r="F790" i="40"/>
  <c r="G790" i="40"/>
  <c r="H790" i="40"/>
  <c r="I790" i="40"/>
  <c r="J790" i="40"/>
  <c r="K790" i="40"/>
  <c r="L790" i="40"/>
  <c r="X790" i="40" s="1"/>
  <c r="M790" i="40"/>
  <c r="N790" i="40"/>
  <c r="O790" i="40" s="1"/>
  <c r="Q790" i="40"/>
  <c r="R790" i="40"/>
  <c r="S790" i="40"/>
  <c r="T790" i="40"/>
  <c r="U790" i="40"/>
  <c r="A791" i="40"/>
  <c r="B791" i="40"/>
  <c r="C791" i="40"/>
  <c r="D791" i="40"/>
  <c r="AC791" i="40" s="1"/>
  <c r="E791" i="40"/>
  <c r="F791" i="40"/>
  <c r="G791" i="40"/>
  <c r="H791" i="40"/>
  <c r="I791" i="40"/>
  <c r="J791" i="40"/>
  <c r="K791" i="40"/>
  <c r="L791" i="40"/>
  <c r="X791" i="40" s="1"/>
  <c r="M791" i="40"/>
  <c r="N791" i="40"/>
  <c r="O791" i="40" s="1"/>
  <c r="Q791" i="40"/>
  <c r="R791" i="40"/>
  <c r="S791" i="40"/>
  <c r="T791" i="40"/>
  <c r="U791" i="40"/>
  <c r="A792" i="40"/>
  <c r="B792" i="40"/>
  <c r="C792" i="40"/>
  <c r="D792" i="40"/>
  <c r="AC792" i="40" s="1"/>
  <c r="E792" i="40"/>
  <c r="F792" i="40"/>
  <c r="G792" i="40"/>
  <c r="H792" i="40"/>
  <c r="I792" i="40"/>
  <c r="J792" i="40"/>
  <c r="K792" i="40"/>
  <c r="L792" i="40"/>
  <c r="X792" i="40" s="1"/>
  <c r="M792" i="40"/>
  <c r="N792" i="40"/>
  <c r="O792" i="40" s="1"/>
  <c r="Q792" i="40"/>
  <c r="R792" i="40"/>
  <c r="S792" i="40"/>
  <c r="T792" i="40"/>
  <c r="U792" i="40"/>
  <c r="A793" i="40"/>
  <c r="B793" i="40"/>
  <c r="C793" i="40"/>
  <c r="D793" i="40"/>
  <c r="AC793" i="40" s="1"/>
  <c r="AB793" i="40" s="1"/>
  <c r="E793" i="40"/>
  <c r="F793" i="40"/>
  <c r="G793" i="40"/>
  <c r="H793" i="40"/>
  <c r="I793" i="40"/>
  <c r="J793" i="40"/>
  <c r="K793" i="40"/>
  <c r="L793" i="40"/>
  <c r="X793" i="40" s="1"/>
  <c r="M793" i="40"/>
  <c r="N793" i="40"/>
  <c r="O793" i="40" s="1"/>
  <c r="Q793" i="40"/>
  <c r="R793" i="40"/>
  <c r="S793" i="40"/>
  <c r="T793" i="40"/>
  <c r="U793" i="40"/>
  <c r="A794" i="40"/>
  <c r="B794" i="40"/>
  <c r="C794" i="40"/>
  <c r="D794" i="40"/>
  <c r="AC794" i="40" s="1"/>
  <c r="E794" i="40"/>
  <c r="F794" i="40"/>
  <c r="G794" i="40"/>
  <c r="H794" i="40"/>
  <c r="I794" i="40"/>
  <c r="J794" i="40"/>
  <c r="K794" i="40"/>
  <c r="L794" i="40"/>
  <c r="X794" i="40" s="1"/>
  <c r="M794" i="40"/>
  <c r="N794" i="40"/>
  <c r="O794" i="40" s="1"/>
  <c r="Q794" i="40"/>
  <c r="R794" i="40"/>
  <c r="S794" i="40"/>
  <c r="T794" i="40"/>
  <c r="U794" i="40"/>
  <c r="A795" i="40"/>
  <c r="B795" i="40"/>
  <c r="C795" i="40"/>
  <c r="D795" i="40"/>
  <c r="AC795" i="40" s="1"/>
  <c r="E795" i="40"/>
  <c r="F795" i="40"/>
  <c r="G795" i="40"/>
  <c r="H795" i="40"/>
  <c r="I795" i="40"/>
  <c r="J795" i="40"/>
  <c r="K795" i="40"/>
  <c r="L795" i="40"/>
  <c r="X795" i="40" s="1"/>
  <c r="M795" i="40"/>
  <c r="N795" i="40"/>
  <c r="O795" i="40" s="1"/>
  <c r="Q795" i="40"/>
  <c r="R795" i="40"/>
  <c r="S795" i="40"/>
  <c r="T795" i="40"/>
  <c r="U795" i="40"/>
  <c r="A796" i="40"/>
  <c r="B796" i="40"/>
  <c r="C796" i="40"/>
  <c r="D796" i="40"/>
  <c r="AC796" i="40" s="1"/>
  <c r="E796" i="40"/>
  <c r="F796" i="40"/>
  <c r="G796" i="40"/>
  <c r="H796" i="40"/>
  <c r="I796" i="40"/>
  <c r="J796" i="40"/>
  <c r="K796" i="40"/>
  <c r="L796" i="40"/>
  <c r="X796" i="40" s="1"/>
  <c r="M796" i="40"/>
  <c r="N796" i="40"/>
  <c r="O796" i="40" s="1"/>
  <c r="Q796" i="40"/>
  <c r="R796" i="40"/>
  <c r="S796" i="40"/>
  <c r="T796" i="40"/>
  <c r="U796" i="40"/>
  <c r="A797" i="40"/>
  <c r="B797" i="40"/>
  <c r="C797" i="40"/>
  <c r="D797" i="40"/>
  <c r="AC797" i="40" s="1"/>
  <c r="E797" i="40"/>
  <c r="F797" i="40"/>
  <c r="G797" i="40"/>
  <c r="H797" i="40"/>
  <c r="I797" i="40"/>
  <c r="J797" i="40"/>
  <c r="K797" i="40"/>
  <c r="L797" i="40"/>
  <c r="X797" i="40" s="1"/>
  <c r="M797" i="40"/>
  <c r="N797" i="40"/>
  <c r="O797" i="40" s="1"/>
  <c r="Q797" i="40"/>
  <c r="R797" i="40"/>
  <c r="S797" i="40"/>
  <c r="T797" i="40"/>
  <c r="U797" i="40"/>
  <c r="A798" i="40"/>
  <c r="B798" i="40"/>
  <c r="C798" i="40"/>
  <c r="D798" i="40"/>
  <c r="AC798" i="40" s="1"/>
  <c r="E798" i="40"/>
  <c r="F798" i="40"/>
  <c r="G798" i="40"/>
  <c r="H798" i="40"/>
  <c r="I798" i="40"/>
  <c r="J798" i="40"/>
  <c r="K798" i="40"/>
  <c r="L798" i="40"/>
  <c r="X798" i="40" s="1"/>
  <c r="M798" i="40"/>
  <c r="N798" i="40"/>
  <c r="O798" i="40" s="1"/>
  <c r="Q798" i="40"/>
  <c r="R798" i="40"/>
  <c r="S798" i="40"/>
  <c r="T798" i="40"/>
  <c r="U798" i="40"/>
  <c r="A799" i="40"/>
  <c r="B799" i="40"/>
  <c r="C799" i="40"/>
  <c r="D799" i="40"/>
  <c r="AC799" i="40" s="1"/>
  <c r="E799" i="40"/>
  <c r="F799" i="40"/>
  <c r="G799" i="40"/>
  <c r="H799" i="40"/>
  <c r="I799" i="40"/>
  <c r="J799" i="40"/>
  <c r="K799" i="40"/>
  <c r="L799" i="40"/>
  <c r="X799" i="40" s="1"/>
  <c r="M799" i="40"/>
  <c r="N799" i="40"/>
  <c r="O799" i="40" s="1"/>
  <c r="Q799" i="40"/>
  <c r="R799" i="40"/>
  <c r="S799" i="40"/>
  <c r="T799" i="40"/>
  <c r="U799" i="40"/>
  <c r="A800" i="40"/>
  <c r="B800" i="40"/>
  <c r="C800" i="40"/>
  <c r="D800" i="40"/>
  <c r="AC800" i="40" s="1"/>
  <c r="E800" i="40"/>
  <c r="F800" i="40"/>
  <c r="G800" i="40"/>
  <c r="H800" i="40"/>
  <c r="I800" i="40"/>
  <c r="J800" i="40"/>
  <c r="K800" i="40"/>
  <c r="L800" i="40"/>
  <c r="X800" i="40" s="1"/>
  <c r="M800" i="40"/>
  <c r="N800" i="40"/>
  <c r="O800" i="40" s="1"/>
  <c r="Q800" i="40"/>
  <c r="R800" i="40"/>
  <c r="S800" i="40"/>
  <c r="T800" i="40"/>
  <c r="U800" i="40"/>
  <c r="A801" i="40"/>
  <c r="B801" i="40"/>
  <c r="C801" i="40"/>
  <c r="D801" i="40"/>
  <c r="AC801" i="40" s="1"/>
  <c r="E801" i="40"/>
  <c r="F801" i="40"/>
  <c r="G801" i="40"/>
  <c r="H801" i="40"/>
  <c r="I801" i="40"/>
  <c r="J801" i="40"/>
  <c r="K801" i="40"/>
  <c r="L801" i="40"/>
  <c r="X801" i="40" s="1"/>
  <c r="M801" i="40"/>
  <c r="N801" i="40"/>
  <c r="O801" i="40" s="1"/>
  <c r="Q801" i="40"/>
  <c r="R801" i="40"/>
  <c r="S801" i="40"/>
  <c r="T801" i="40"/>
  <c r="U801" i="40"/>
  <c r="A802" i="40"/>
  <c r="B802" i="40"/>
  <c r="C802" i="40"/>
  <c r="D802" i="40"/>
  <c r="AC802" i="40" s="1"/>
  <c r="E802" i="40"/>
  <c r="F802" i="40"/>
  <c r="G802" i="40"/>
  <c r="H802" i="40"/>
  <c r="I802" i="40"/>
  <c r="J802" i="40"/>
  <c r="K802" i="40"/>
  <c r="L802" i="40"/>
  <c r="X802" i="40" s="1"/>
  <c r="M802" i="40"/>
  <c r="N802" i="40"/>
  <c r="O802" i="40" s="1"/>
  <c r="Q802" i="40"/>
  <c r="R802" i="40"/>
  <c r="S802" i="40"/>
  <c r="T802" i="40"/>
  <c r="U802" i="40"/>
  <c r="A803" i="40"/>
  <c r="B803" i="40"/>
  <c r="C803" i="40"/>
  <c r="D803" i="40"/>
  <c r="AC803" i="40" s="1"/>
  <c r="E803" i="40"/>
  <c r="F803" i="40"/>
  <c r="G803" i="40"/>
  <c r="H803" i="40"/>
  <c r="I803" i="40"/>
  <c r="J803" i="40"/>
  <c r="K803" i="40"/>
  <c r="L803" i="40"/>
  <c r="X803" i="40" s="1"/>
  <c r="M803" i="40"/>
  <c r="N803" i="40"/>
  <c r="O803" i="40" s="1"/>
  <c r="Q803" i="40"/>
  <c r="R803" i="40"/>
  <c r="S803" i="40"/>
  <c r="T803" i="40"/>
  <c r="U803" i="40"/>
  <c r="A804" i="40"/>
  <c r="B804" i="40"/>
  <c r="C804" i="40"/>
  <c r="D804" i="40"/>
  <c r="AC804" i="40" s="1"/>
  <c r="AB804" i="40" s="1"/>
  <c r="E804" i="40"/>
  <c r="F804" i="40"/>
  <c r="G804" i="40"/>
  <c r="H804" i="40"/>
  <c r="I804" i="40"/>
  <c r="J804" i="40"/>
  <c r="K804" i="40"/>
  <c r="L804" i="40"/>
  <c r="X804" i="40" s="1"/>
  <c r="M804" i="40"/>
  <c r="N804" i="40"/>
  <c r="O804" i="40" s="1"/>
  <c r="Q804" i="40"/>
  <c r="R804" i="40"/>
  <c r="S804" i="40"/>
  <c r="T804" i="40"/>
  <c r="U804" i="40"/>
  <c r="A805" i="40"/>
  <c r="B805" i="40"/>
  <c r="C805" i="40"/>
  <c r="D805" i="40"/>
  <c r="AC805" i="40" s="1"/>
  <c r="E805" i="40"/>
  <c r="F805" i="40"/>
  <c r="G805" i="40"/>
  <c r="H805" i="40"/>
  <c r="I805" i="40"/>
  <c r="J805" i="40"/>
  <c r="K805" i="40"/>
  <c r="L805" i="40"/>
  <c r="X805" i="40" s="1"/>
  <c r="M805" i="40"/>
  <c r="N805" i="40"/>
  <c r="O805" i="40" s="1"/>
  <c r="Q805" i="40"/>
  <c r="R805" i="40"/>
  <c r="S805" i="40"/>
  <c r="T805" i="40"/>
  <c r="U805" i="40"/>
  <c r="A806" i="40"/>
  <c r="B806" i="40"/>
  <c r="C806" i="40"/>
  <c r="D806" i="40"/>
  <c r="AC806" i="40" s="1"/>
  <c r="E806" i="40"/>
  <c r="F806" i="40"/>
  <c r="G806" i="40"/>
  <c r="H806" i="40"/>
  <c r="I806" i="40"/>
  <c r="J806" i="40"/>
  <c r="K806" i="40"/>
  <c r="L806" i="40"/>
  <c r="X806" i="40" s="1"/>
  <c r="M806" i="40"/>
  <c r="N806" i="40"/>
  <c r="O806" i="40" s="1"/>
  <c r="Q806" i="40"/>
  <c r="R806" i="40"/>
  <c r="S806" i="40"/>
  <c r="T806" i="40"/>
  <c r="U806" i="40"/>
  <c r="A807" i="40"/>
  <c r="B807" i="40"/>
  <c r="C807" i="40"/>
  <c r="D807" i="40"/>
  <c r="AC807" i="40" s="1"/>
  <c r="E807" i="40"/>
  <c r="F807" i="40"/>
  <c r="G807" i="40"/>
  <c r="H807" i="40"/>
  <c r="I807" i="40"/>
  <c r="J807" i="40"/>
  <c r="L807" i="40"/>
  <c r="X807" i="40" s="1"/>
  <c r="M807" i="40"/>
  <c r="N807" i="40"/>
  <c r="O807" i="40" s="1"/>
  <c r="Q807" i="40"/>
  <c r="R807" i="40"/>
  <c r="S807" i="40"/>
  <c r="T807" i="40"/>
  <c r="U807" i="40"/>
  <c r="A808" i="40"/>
  <c r="B808" i="40"/>
  <c r="C808" i="40"/>
  <c r="D808" i="40"/>
  <c r="AC808" i="40" s="1"/>
  <c r="E808" i="40"/>
  <c r="F808" i="40"/>
  <c r="G808" i="40"/>
  <c r="H808" i="40"/>
  <c r="I808" i="40"/>
  <c r="J808" i="40"/>
  <c r="K808" i="40"/>
  <c r="L808" i="40"/>
  <c r="X808" i="40" s="1"/>
  <c r="M808" i="40"/>
  <c r="N808" i="40"/>
  <c r="O808" i="40" s="1"/>
  <c r="Q808" i="40"/>
  <c r="R808" i="40"/>
  <c r="S808" i="40"/>
  <c r="T808" i="40"/>
  <c r="U808" i="40"/>
  <c r="A809" i="40"/>
  <c r="B809" i="40"/>
  <c r="C809" i="40"/>
  <c r="D809" i="40"/>
  <c r="AC809" i="40" s="1"/>
  <c r="E809" i="40"/>
  <c r="F809" i="40"/>
  <c r="G809" i="40"/>
  <c r="H809" i="40"/>
  <c r="I809" i="40"/>
  <c r="J809" i="40"/>
  <c r="K809" i="40"/>
  <c r="L809" i="40"/>
  <c r="X809" i="40" s="1"/>
  <c r="M809" i="40"/>
  <c r="N809" i="40"/>
  <c r="O809" i="40" s="1"/>
  <c r="Q809" i="40"/>
  <c r="R809" i="40"/>
  <c r="S809" i="40"/>
  <c r="T809" i="40"/>
  <c r="U809" i="40"/>
  <c r="A810" i="40"/>
  <c r="B810" i="40"/>
  <c r="C810" i="40"/>
  <c r="D810" i="40"/>
  <c r="AC810" i="40" s="1"/>
  <c r="E810" i="40"/>
  <c r="F810" i="40"/>
  <c r="G810" i="40"/>
  <c r="H810" i="40"/>
  <c r="I810" i="40"/>
  <c r="J810" i="40"/>
  <c r="K810" i="40"/>
  <c r="L810" i="40"/>
  <c r="X810" i="40" s="1"/>
  <c r="M810" i="40"/>
  <c r="N810" i="40"/>
  <c r="O810" i="40" s="1"/>
  <c r="Q810" i="40"/>
  <c r="R810" i="40"/>
  <c r="S810" i="40"/>
  <c r="T810" i="40"/>
  <c r="U810" i="40"/>
  <c r="A811" i="40"/>
  <c r="B811" i="40"/>
  <c r="C811" i="40"/>
  <c r="D811" i="40"/>
  <c r="AC811" i="40" s="1"/>
  <c r="E811" i="40"/>
  <c r="F811" i="40"/>
  <c r="G811" i="40"/>
  <c r="H811" i="40"/>
  <c r="I811" i="40"/>
  <c r="J811" i="40"/>
  <c r="K811" i="40"/>
  <c r="L811" i="40"/>
  <c r="X811" i="40" s="1"/>
  <c r="M811" i="40"/>
  <c r="N811" i="40"/>
  <c r="O811" i="40" s="1"/>
  <c r="Q811" i="40"/>
  <c r="R811" i="40"/>
  <c r="S811" i="40"/>
  <c r="T811" i="40"/>
  <c r="U811" i="40"/>
  <c r="A812" i="40"/>
  <c r="B812" i="40"/>
  <c r="C812" i="40"/>
  <c r="D812" i="40"/>
  <c r="AC812" i="40" s="1"/>
  <c r="E812" i="40"/>
  <c r="F812" i="40"/>
  <c r="G812" i="40"/>
  <c r="H812" i="40"/>
  <c r="I812" i="40"/>
  <c r="J812" i="40"/>
  <c r="K812" i="40"/>
  <c r="L812" i="40"/>
  <c r="X812" i="40" s="1"/>
  <c r="M812" i="40"/>
  <c r="N812" i="40"/>
  <c r="O812" i="40" s="1"/>
  <c r="Q812" i="40"/>
  <c r="R812" i="40"/>
  <c r="S812" i="40"/>
  <c r="T812" i="40"/>
  <c r="U812" i="40"/>
  <c r="A813" i="40"/>
  <c r="B813" i="40"/>
  <c r="C813" i="40"/>
  <c r="D813" i="40"/>
  <c r="AC813" i="40" s="1"/>
  <c r="E813" i="40"/>
  <c r="F813" i="40"/>
  <c r="G813" i="40"/>
  <c r="H813" i="40"/>
  <c r="I813" i="40"/>
  <c r="J813" i="40"/>
  <c r="K813" i="40"/>
  <c r="L813" i="40"/>
  <c r="X813" i="40" s="1"/>
  <c r="M813" i="40"/>
  <c r="N813" i="40"/>
  <c r="O813" i="40" s="1"/>
  <c r="Q813" i="40"/>
  <c r="R813" i="40"/>
  <c r="S813" i="40"/>
  <c r="T813" i="40"/>
  <c r="U813" i="40"/>
  <c r="A814" i="40"/>
  <c r="B814" i="40"/>
  <c r="C814" i="40"/>
  <c r="D814" i="40"/>
  <c r="AC814" i="40" s="1"/>
  <c r="E814" i="40"/>
  <c r="F814" i="40"/>
  <c r="G814" i="40"/>
  <c r="H814" i="40"/>
  <c r="I814" i="40"/>
  <c r="J814" i="40"/>
  <c r="K814" i="40"/>
  <c r="L814" i="40"/>
  <c r="X814" i="40" s="1"/>
  <c r="M814" i="40"/>
  <c r="N814" i="40"/>
  <c r="O814" i="40" s="1"/>
  <c r="Q814" i="40"/>
  <c r="R814" i="40"/>
  <c r="S814" i="40"/>
  <c r="T814" i="40"/>
  <c r="U814" i="40"/>
  <c r="A815" i="40"/>
  <c r="B815" i="40"/>
  <c r="C815" i="40"/>
  <c r="D815" i="40"/>
  <c r="AC815" i="40" s="1"/>
  <c r="AB815" i="40" s="1"/>
  <c r="E815" i="40"/>
  <c r="F815" i="40"/>
  <c r="G815" i="40"/>
  <c r="H815" i="40"/>
  <c r="I815" i="40"/>
  <c r="J815" i="40"/>
  <c r="K815" i="40"/>
  <c r="L815" i="40"/>
  <c r="X815" i="40" s="1"/>
  <c r="M815" i="40"/>
  <c r="N815" i="40"/>
  <c r="O815" i="40" s="1"/>
  <c r="Q815" i="40"/>
  <c r="R815" i="40"/>
  <c r="S815" i="40"/>
  <c r="T815" i="40"/>
  <c r="U815" i="40"/>
  <c r="A816" i="40"/>
  <c r="B816" i="40"/>
  <c r="C816" i="40"/>
  <c r="D816" i="40"/>
  <c r="AC816" i="40" s="1"/>
  <c r="E816" i="40"/>
  <c r="F816" i="40"/>
  <c r="G816" i="40"/>
  <c r="H816" i="40"/>
  <c r="I816" i="40"/>
  <c r="J816" i="40"/>
  <c r="K816" i="40"/>
  <c r="L816" i="40"/>
  <c r="X816" i="40" s="1"/>
  <c r="M816" i="40"/>
  <c r="N816" i="40"/>
  <c r="O816" i="40" s="1"/>
  <c r="Q816" i="40"/>
  <c r="R816" i="40"/>
  <c r="S816" i="40"/>
  <c r="T816" i="40"/>
  <c r="U816" i="40"/>
  <c r="A817" i="40"/>
  <c r="B817" i="40"/>
  <c r="C817" i="40"/>
  <c r="D817" i="40"/>
  <c r="AC817" i="40" s="1"/>
  <c r="E817" i="40"/>
  <c r="F817" i="40"/>
  <c r="G817" i="40"/>
  <c r="H817" i="40"/>
  <c r="I817" i="40"/>
  <c r="J817" i="40"/>
  <c r="K817" i="40"/>
  <c r="L817" i="40"/>
  <c r="X817" i="40" s="1"/>
  <c r="M817" i="40"/>
  <c r="N817" i="40"/>
  <c r="O817" i="40" s="1"/>
  <c r="Q817" i="40"/>
  <c r="R817" i="40"/>
  <c r="S817" i="40"/>
  <c r="T817" i="40"/>
  <c r="U817" i="40"/>
  <c r="A818" i="40"/>
  <c r="B818" i="40"/>
  <c r="C818" i="40"/>
  <c r="D818" i="40"/>
  <c r="AC818" i="40" s="1"/>
  <c r="E818" i="40"/>
  <c r="F818" i="40"/>
  <c r="G818" i="40"/>
  <c r="H818" i="40"/>
  <c r="I818" i="40"/>
  <c r="J818" i="40"/>
  <c r="K818" i="40"/>
  <c r="L818" i="40"/>
  <c r="X818" i="40" s="1"/>
  <c r="M818" i="40"/>
  <c r="N818" i="40"/>
  <c r="O818" i="40" s="1"/>
  <c r="Q818" i="40"/>
  <c r="R818" i="40"/>
  <c r="S818" i="40"/>
  <c r="T818" i="40"/>
  <c r="U818" i="40"/>
  <c r="A819" i="40"/>
  <c r="B819" i="40"/>
  <c r="C819" i="40"/>
  <c r="D819" i="40"/>
  <c r="AC819" i="40" s="1"/>
  <c r="E819" i="40"/>
  <c r="F819" i="40"/>
  <c r="G819" i="40"/>
  <c r="H819" i="40"/>
  <c r="I819" i="40"/>
  <c r="J819" i="40"/>
  <c r="K819" i="40"/>
  <c r="L819" i="40"/>
  <c r="X819" i="40" s="1"/>
  <c r="M819" i="40"/>
  <c r="N819" i="40"/>
  <c r="O819" i="40" s="1"/>
  <c r="Q819" i="40"/>
  <c r="R819" i="40"/>
  <c r="S819" i="40"/>
  <c r="T819" i="40"/>
  <c r="U819" i="40"/>
  <c r="A820" i="40"/>
  <c r="B820" i="40"/>
  <c r="C820" i="40"/>
  <c r="D820" i="40"/>
  <c r="AC820" i="40" s="1"/>
  <c r="AB820" i="40" s="1"/>
  <c r="E820" i="40"/>
  <c r="F820" i="40"/>
  <c r="G820" i="40"/>
  <c r="H820" i="40"/>
  <c r="I820" i="40"/>
  <c r="J820" i="40"/>
  <c r="K820" i="40"/>
  <c r="L820" i="40"/>
  <c r="X820" i="40" s="1"/>
  <c r="M820" i="40"/>
  <c r="N820" i="40"/>
  <c r="O820" i="40" s="1"/>
  <c r="Q820" i="40"/>
  <c r="R820" i="40"/>
  <c r="S820" i="40"/>
  <c r="T820" i="40"/>
  <c r="U820" i="40"/>
  <c r="A821" i="40"/>
  <c r="B821" i="40"/>
  <c r="C821" i="40"/>
  <c r="D821" i="40"/>
  <c r="AC821" i="40" s="1"/>
  <c r="E821" i="40"/>
  <c r="F821" i="40"/>
  <c r="G821" i="40"/>
  <c r="H821" i="40"/>
  <c r="I821" i="40"/>
  <c r="J821" i="40"/>
  <c r="K821" i="40"/>
  <c r="L821" i="40"/>
  <c r="X821" i="40" s="1"/>
  <c r="M821" i="40"/>
  <c r="N821" i="40"/>
  <c r="O821" i="40" s="1"/>
  <c r="Q821" i="40"/>
  <c r="R821" i="40"/>
  <c r="S821" i="40"/>
  <c r="T821" i="40"/>
  <c r="U821" i="40"/>
  <c r="A822" i="40"/>
  <c r="B822" i="40"/>
  <c r="C822" i="40"/>
  <c r="D822" i="40"/>
  <c r="AC822" i="40" s="1"/>
  <c r="E822" i="40"/>
  <c r="F822" i="40"/>
  <c r="G822" i="40"/>
  <c r="H822" i="40"/>
  <c r="I822" i="40"/>
  <c r="J822" i="40"/>
  <c r="K822" i="40"/>
  <c r="L822" i="40"/>
  <c r="X822" i="40" s="1"/>
  <c r="M822" i="40"/>
  <c r="N822" i="40"/>
  <c r="O822" i="40" s="1"/>
  <c r="Q822" i="40"/>
  <c r="R822" i="40"/>
  <c r="S822" i="40"/>
  <c r="T822" i="40"/>
  <c r="U822" i="40"/>
  <c r="A823" i="40"/>
  <c r="B823" i="40"/>
  <c r="C823" i="40"/>
  <c r="D823" i="40"/>
  <c r="AC823" i="40" s="1"/>
  <c r="E823" i="40"/>
  <c r="F823" i="40"/>
  <c r="G823" i="40"/>
  <c r="H823" i="40"/>
  <c r="I823" i="40"/>
  <c r="J823" i="40"/>
  <c r="K823" i="40"/>
  <c r="L823" i="40"/>
  <c r="X823" i="40" s="1"/>
  <c r="M823" i="40"/>
  <c r="N823" i="40"/>
  <c r="O823" i="40" s="1"/>
  <c r="Q823" i="40"/>
  <c r="R823" i="40"/>
  <c r="S823" i="40"/>
  <c r="T823" i="40"/>
  <c r="U823" i="40"/>
  <c r="A824" i="40"/>
  <c r="B824" i="40"/>
  <c r="C824" i="40"/>
  <c r="D824" i="40"/>
  <c r="AC824" i="40" s="1"/>
  <c r="E824" i="40"/>
  <c r="F824" i="40"/>
  <c r="G824" i="40"/>
  <c r="H824" i="40"/>
  <c r="I824" i="40"/>
  <c r="J824" i="40"/>
  <c r="K824" i="40"/>
  <c r="L824" i="40"/>
  <c r="X824" i="40" s="1"/>
  <c r="M824" i="40"/>
  <c r="N824" i="40"/>
  <c r="O824" i="40" s="1"/>
  <c r="Q824" i="40"/>
  <c r="R824" i="40"/>
  <c r="S824" i="40"/>
  <c r="T824" i="40"/>
  <c r="U824" i="40"/>
  <c r="A825" i="40"/>
  <c r="B825" i="40"/>
  <c r="C825" i="40"/>
  <c r="D825" i="40"/>
  <c r="AC825" i="40" s="1"/>
  <c r="E825" i="40"/>
  <c r="F825" i="40"/>
  <c r="G825" i="40"/>
  <c r="H825" i="40"/>
  <c r="I825" i="40"/>
  <c r="J825" i="40"/>
  <c r="K825" i="40"/>
  <c r="L825" i="40"/>
  <c r="X825" i="40" s="1"/>
  <c r="M825" i="40"/>
  <c r="N825" i="40"/>
  <c r="O825" i="40" s="1"/>
  <c r="Q825" i="40"/>
  <c r="R825" i="40"/>
  <c r="S825" i="40"/>
  <c r="T825" i="40"/>
  <c r="U825" i="40"/>
  <c r="A826" i="40"/>
  <c r="B826" i="40"/>
  <c r="C826" i="40"/>
  <c r="D826" i="40"/>
  <c r="AC826" i="40" s="1"/>
  <c r="E826" i="40"/>
  <c r="F826" i="40"/>
  <c r="G826" i="40"/>
  <c r="H826" i="40"/>
  <c r="I826" i="40"/>
  <c r="J826" i="40"/>
  <c r="K826" i="40"/>
  <c r="L826" i="40"/>
  <c r="X826" i="40" s="1"/>
  <c r="M826" i="40"/>
  <c r="N826" i="40"/>
  <c r="O826" i="40" s="1"/>
  <c r="Q826" i="40"/>
  <c r="R826" i="40"/>
  <c r="S826" i="40"/>
  <c r="T826" i="40"/>
  <c r="U826" i="40"/>
  <c r="A827" i="40"/>
  <c r="B827" i="40"/>
  <c r="C827" i="40"/>
  <c r="D827" i="40"/>
  <c r="AC827" i="40" s="1"/>
  <c r="E827" i="40"/>
  <c r="F827" i="40"/>
  <c r="G827" i="40"/>
  <c r="H827" i="40"/>
  <c r="I827" i="40"/>
  <c r="J827" i="40"/>
  <c r="K827" i="40"/>
  <c r="L827" i="40"/>
  <c r="X827" i="40" s="1"/>
  <c r="M827" i="40"/>
  <c r="N827" i="40"/>
  <c r="O827" i="40" s="1"/>
  <c r="Q827" i="40"/>
  <c r="R827" i="40"/>
  <c r="S827" i="40"/>
  <c r="T827" i="40"/>
  <c r="U827" i="40"/>
  <c r="A828" i="40"/>
  <c r="B828" i="40"/>
  <c r="C828" i="40"/>
  <c r="D828" i="40"/>
  <c r="AC828" i="40" s="1"/>
  <c r="E828" i="40"/>
  <c r="F828" i="40"/>
  <c r="G828" i="40"/>
  <c r="H828" i="40"/>
  <c r="I828" i="40"/>
  <c r="J828" i="40"/>
  <c r="K828" i="40"/>
  <c r="L828" i="40"/>
  <c r="X828" i="40" s="1"/>
  <c r="M828" i="40"/>
  <c r="N828" i="40"/>
  <c r="O828" i="40" s="1"/>
  <c r="Q828" i="40"/>
  <c r="R828" i="40"/>
  <c r="S828" i="40"/>
  <c r="T828" i="40"/>
  <c r="U828" i="40"/>
  <c r="A829" i="40"/>
  <c r="B829" i="40"/>
  <c r="C829" i="40"/>
  <c r="D829" i="40"/>
  <c r="AC829" i="40" s="1"/>
  <c r="E829" i="40"/>
  <c r="F829" i="40"/>
  <c r="G829" i="40"/>
  <c r="H829" i="40"/>
  <c r="I829" i="40"/>
  <c r="J829" i="40"/>
  <c r="K829" i="40"/>
  <c r="L829" i="40"/>
  <c r="X829" i="40" s="1"/>
  <c r="M829" i="40"/>
  <c r="N829" i="40"/>
  <c r="O829" i="40" s="1"/>
  <c r="Q829" i="40"/>
  <c r="R829" i="40"/>
  <c r="S829" i="40"/>
  <c r="T829" i="40"/>
  <c r="U829" i="40"/>
  <c r="A830" i="40"/>
  <c r="B830" i="40"/>
  <c r="C830" i="40"/>
  <c r="D830" i="40"/>
  <c r="AC830" i="40" s="1"/>
  <c r="E830" i="40"/>
  <c r="F830" i="40"/>
  <c r="G830" i="40"/>
  <c r="H830" i="40"/>
  <c r="I830" i="40"/>
  <c r="J830" i="40"/>
  <c r="K830" i="40"/>
  <c r="L830" i="40"/>
  <c r="X830" i="40" s="1"/>
  <c r="M830" i="40"/>
  <c r="N830" i="40"/>
  <c r="O830" i="40" s="1"/>
  <c r="Q830" i="40"/>
  <c r="R830" i="40"/>
  <c r="S830" i="40"/>
  <c r="T830" i="40"/>
  <c r="U830" i="40"/>
  <c r="A831" i="40"/>
  <c r="B831" i="40"/>
  <c r="C831" i="40"/>
  <c r="D831" i="40"/>
  <c r="AC831" i="40" s="1"/>
  <c r="AB831" i="40" s="1"/>
  <c r="E831" i="40"/>
  <c r="F831" i="40"/>
  <c r="G831" i="40"/>
  <c r="H831" i="40"/>
  <c r="I831" i="40"/>
  <c r="J831" i="40"/>
  <c r="K831" i="40"/>
  <c r="L831" i="40"/>
  <c r="X831" i="40" s="1"/>
  <c r="M831" i="40"/>
  <c r="N831" i="40"/>
  <c r="O831" i="40" s="1"/>
  <c r="Q831" i="40"/>
  <c r="R831" i="40"/>
  <c r="S831" i="40"/>
  <c r="T831" i="40"/>
  <c r="U831" i="40"/>
  <c r="A832" i="40"/>
  <c r="B832" i="40"/>
  <c r="C832" i="40"/>
  <c r="D832" i="40"/>
  <c r="AC832" i="40" s="1"/>
  <c r="E832" i="40"/>
  <c r="F832" i="40"/>
  <c r="G832" i="40"/>
  <c r="H832" i="40"/>
  <c r="I832" i="40"/>
  <c r="J832" i="40"/>
  <c r="K832" i="40"/>
  <c r="L832" i="40"/>
  <c r="X832" i="40" s="1"/>
  <c r="M832" i="40"/>
  <c r="N832" i="40"/>
  <c r="O832" i="40" s="1"/>
  <c r="Q832" i="40"/>
  <c r="R832" i="40"/>
  <c r="S832" i="40"/>
  <c r="T832" i="40"/>
  <c r="U832" i="40"/>
  <c r="A833" i="40"/>
  <c r="B833" i="40"/>
  <c r="C833" i="40"/>
  <c r="D833" i="40"/>
  <c r="E833" i="40"/>
  <c r="F833" i="40"/>
  <c r="G833" i="40"/>
  <c r="H833" i="40"/>
  <c r="I833" i="40"/>
  <c r="J833" i="40"/>
  <c r="K833" i="40"/>
  <c r="L833" i="40"/>
  <c r="X833" i="40" s="1"/>
  <c r="M833" i="40"/>
  <c r="N833" i="40"/>
  <c r="O833" i="40" s="1"/>
  <c r="Q833" i="40"/>
  <c r="R833" i="40"/>
  <c r="S833" i="40"/>
  <c r="T833" i="40"/>
  <c r="U833" i="40"/>
  <c r="A834" i="40"/>
  <c r="B834" i="40"/>
  <c r="C834" i="40"/>
  <c r="D834" i="40"/>
  <c r="AC834" i="40" s="1"/>
  <c r="E834" i="40"/>
  <c r="F834" i="40"/>
  <c r="G834" i="40"/>
  <c r="H834" i="40"/>
  <c r="I834" i="40"/>
  <c r="J834" i="40"/>
  <c r="K834" i="40"/>
  <c r="L834" i="40"/>
  <c r="X834" i="40" s="1"/>
  <c r="M834" i="40"/>
  <c r="N834" i="40"/>
  <c r="O834" i="40" s="1"/>
  <c r="Q834" i="40"/>
  <c r="R834" i="40"/>
  <c r="S834" i="40"/>
  <c r="T834" i="40"/>
  <c r="U834" i="40"/>
  <c r="A835" i="40"/>
  <c r="B835" i="40"/>
  <c r="C835" i="40"/>
  <c r="D835" i="40"/>
  <c r="AC835" i="40" s="1"/>
  <c r="E835" i="40"/>
  <c r="F835" i="40"/>
  <c r="G835" i="40"/>
  <c r="H835" i="40"/>
  <c r="I835" i="40"/>
  <c r="J835" i="40"/>
  <c r="K835" i="40"/>
  <c r="L835" i="40"/>
  <c r="X835" i="40" s="1"/>
  <c r="M835" i="40"/>
  <c r="N835" i="40"/>
  <c r="O835" i="40" s="1"/>
  <c r="Q835" i="40"/>
  <c r="R835" i="40"/>
  <c r="S835" i="40"/>
  <c r="T835" i="40"/>
  <c r="U835" i="40"/>
  <c r="A836" i="40"/>
  <c r="B836" i="40"/>
  <c r="C836" i="40"/>
  <c r="D836" i="40"/>
  <c r="AC836" i="40" s="1"/>
  <c r="AB836" i="40" s="1"/>
  <c r="E836" i="40"/>
  <c r="F836" i="40"/>
  <c r="G836" i="40"/>
  <c r="H836" i="40"/>
  <c r="I836" i="40"/>
  <c r="J836" i="40"/>
  <c r="K836" i="40"/>
  <c r="L836" i="40"/>
  <c r="X836" i="40" s="1"/>
  <c r="M836" i="40"/>
  <c r="N836" i="40"/>
  <c r="O836" i="40" s="1"/>
  <c r="Q836" i="40"/>
  <c r="R836" i="40"/>
  <c r="S836" i="40"/>
  <c r="T836" i="40"/>
  <c r="U836" i="40"/>
  <c r="A837" i="40"/>
  <c r="B837" i="40"/>
  <c r="C837" i="40"/>
  <c r="D837" i="40"/>
  <c r="AC837" i="40" s="1"/>
  <c r="E837" i="40"/>
  <c r="F837" i="40"/>
  <c r="G837" i="40"/>
  <c r="H837" i="40"/>
  <c r="I837" i="40"/>
  <c r="J837" i="40"/>
  <c r="K837" i="40"/>
  <c r="L837" i="40"/>
  <c r="X837" i="40" s="1"/>
  <c r="M837" i="40"/>
  <c r="N837" i="40"/>
  <c r="O837" i="40" s="1"/>
  <c r="Q837" i="40"/>
  <c r="R837" i="40"/>
  <c r="S837" i="40"/>
  <c r="T837" i="40"/>
  <c r="U837" i="40"/>
  <c r="A838" i="40"/>
  <c r="B838" i="40"/>
  <c r="C838" i="40"/>
  <c r="D838" i="40"/>
  <c r="AC838" i="40" s="1"/>
  <c r="E838" i="40"/>
  <c r="F838" i="40"/>
  <c r="G838" i="40"/>
  <c r="H838" i="40"/>
  <c r="I838" i="40"/>
  <c r="J838" i="40"/>
  <c r="K838" i="40"/>
  <c r="L838" i="40"/>
  <c r="X838" i="40" s="1"/>
  <c r="M838" i="40"/>
  <c r="N838" i="40"/>
  <c r="O838" i="40" s="1"/>
  <c r="Q838" i="40"/>
  <c r="R838" i="40"/>
  <c r="S838" i="40"/>
  <c r="T838" i="40"/>
  <c r="U838" i="40"/>
  <c r="A839" i="40"/>
  <c r="B839" i="40"/>
  <c r="C839" i="40"/>
  <c r="D839" i="40"/>
  <c r="AC839" i="40" s="1"/>
  <c r="E839" i="40"/>
  <c r="F839" i="40"/>
  <c r="G839" i="40"/>
  <c r="H839" i="40"/>
  <c r="I839" i="40"/>
  <c r="J839" i="40"/>
  <c r="K839" i="40"/>
  <c r="L839" i="40"/>
  <c r="X839" i="40" s="1"/>
  <c r="M839" i="40"/>
  <c r="N839" i="40"/>
  <c r="O839" i="40" s="1"/>
  <c r="Q839" i="40"/>
  <c r="R839" i="40"/>
  <c r="S839" i="40"/>
  <c r="T839" i="40"/>
  <c r="U839" i="40"/>
  <c r="A840" i="40"/>
  <c r="B840" i="40"/>
  <c r="C840" i="40"/>
  <c r="D840" i="40"/>
  <c r="AC840" i="40" s="1"/>
  <c r="E840" i="40"/>
  <c r="F840" i="40"/>
  <c r="G840" i="40"/>
  <c r="H840" i="40"/>
  <c r="I840" i="40"/>
  <c r="J840" i="40"/>
  <c r="K840" i="40"/>
  <c r="L840" i="40"/>
  <c r="X840" i="40" s="1"/>
  <c r="M840" i="40"/>
  <c r="N840" i="40"/>
  <c r="O840" i="40" s="1"/>
  <c r="Q840" i="40"/>
  <c r="R840" i="40"/>
  <c r="S840" i="40"/>
  <c r="T840" i="40"/>
  <c r="U840" i="40"/>
  <c r="A841" i="40"/>
  <c r="B841" i="40"/>
  <c r="C841" i="40"/>
  <c r="D841" i="40"/>
  <c r="AC841" i="40" s="1"/>
  <c r="E841" i="40"/>
  <c r="F841" i="40"/>
  <c r="G841" i="40"/>
  <c r="H841" i="40"/>
  <c r="I841" i="40"/>
  <c r="J841" i="40"/>
  <c r="K841" i="40"/>
  <c r="L841" i="40"/>
  <c r="X841" i="40" s="1"/>
  <c r="M841" i="40"/>
  <c r="N841" i="40"/>
  <c r="O841" i="40" s="1"/>
  <c r="Q841" i="40"/>
  <c r="R841" i="40"/>
  <c r="S841" i="40"/>
  <c r="T841" i="40"/>
  <c r="U841" i="40"/>
  <c r="A842" i="40"/>
  <c r="B842" i="40"/>
  <c r="C842" i="40"/>
  <c r="D842" i="40"/>
  <c r="AC842" i="40" s="1"/>
  <c r="E842" i="40"/>
  <c r="F842" i="40"/>
  <c r="G842" i="40"/>
  <c r="H842" i="40"/>
  <c r="I842" i="40"/>
  <c r="J842" i="40"/>
  <c r="L842" i="40"/>
  <c r="X842" i="40" s="1"/>
  <c r="M842" i="40"/>
  <c r="N842" i="40"/>
  <c r="O842" i="40" s="1"/>
  <c r="Q842" i="40"/>
  <c r="R842" i="40"/>
  <c r="S842" i="40"/>
  <c r="T842" i="40"/>
  <c r="U842" i="40"/>
  <c r="A843" i="40"/>
  <c r="B843" i="40"/>
  <c r="C843" i="40"/>
  <c r="D843" i="40"/>
  <c r="AC843" i="40" s="1"/>
  <c r="E843" i="40"/>
  <c r="F843" i="40"/>
  <c r="G843" i="40"/>
  <c r="H843" i="40"/>
  <c r="I843" i="40"/>
  <c r="J843" i="40"/>
  <c r="K843" i="40"/>
  <c r="L843" i="40"/>
  <c r="X843" i="40" s="1"/>
  <c r="M843" i="40"/>
  <c r="N843" i="40"/>
  <c r="O843" i="40" s="1"/>
  <c r="Q843" i="40"/>
  <c r="R843" i="40"/>
  <c r="S843" i="40"/>
  <c r="T843" i="40"/>
  <c r="U843" i="40"/>
  <c r="A844" i="40"/>
  <c r="B844" i="40"/>
  <c r="C844" i="40"/>
  <c r="D844" i="40"/>
  <c r="AC844" i="40" s="1"/>
  <c r="E844" i="40"/>
  <c r="F844" i="40"/>
  <c r="G844" i="40"/>
  <c r="H844" i="40"/>
  <c r="I844" i="40"/>
  <c r="J844" i="40"/>
  <c r="K844" i="40"/>
  <c r="L844" i="40"/>
  <c r="X844" i="40" s="1"/>
  <c r="M844" i="40"/>
  <c r="N844" i="40"/>
  <c r="O844" i="40" s="1"/>
  <c r="Q844" i="40"/>
  <c r="R844" i="40"/>
  <c r="S844" i="40"/>
  <c r="T844" i="40"/>
  <c r="U844" i="40"/>
  <c r="A845" i="40"/>
  <c r="B845" i="40"/>
  <c r="C845" i="40"/>
  <c r="D845" i="40"/>
  <c r="AC845" i="40" s="1"/>
  <c r="E845" i="40"/>
  <c r="F845" i="40"/>
  <c r="G845" i="40"/>
  <c r="H845" i="40"/>
  <c r="I845" i="40"/>
  <c r="J845" i="40"/>
  <c r="K845" i="40"/>
  <c r="L845" i="40"/>
  <c r="X845" i="40" s="1"/>
  <c r="M845" i="40"/>
  <c r="N845" i="40"/>
  <c r="O845" i="40" s="1"/>
  <c r="Q845" i="40"/>
  <c r="R845" i="40"/>
  <c r="S845" i="40"/>
  <c r="T845" i="40"/>
  <c r="U845" i="40"/>
  <c r="A846" i="40"/>
  <c r="B846" i="40"/>
  <c r="C846" i="40"/>
  <c r="D846" i="40"/>
  <c r="AC846" i="40" s="1"/>
  <c r="E846" i="40"/>
  <c r="F846" i="40"/>
  <c r="G846" i="40"/>
  <c r="H846" i="40"/>
  <c r="I846" i="40"/>
  <c r="J846" i="40"/>
  <c r="K846" i="40"/>
  <c r="L846" i="40"/>
  <c r="X846" i="40" s="1"/>
  <c r="M846" i="40"/>
  <c r="N846" i="40"/>
  <c r="O846" i="40" s="1"/>
  <c r="Q846" i="40"/>
  <c r="R846" i="40"/>
  <c r="S846" i="40"/>
  <c r="T846" i="40"/>
  <c r="U846" i="40"/>
  <c r="A847" i="40"/>
  <c r="B847" i="40"/>
  <c r="C847" i="40"/>
  <c r="D847" i="40"/>
  <c r="AC847" i="40" s="1"/>
  <c r="AB847" i="40" s="1"/>
  <c r="E847" i="40"/>
  <c r="F847" i="40"/>
  <c r="G847" i="40"/>
  <c r="H847" i="40"/>
  <c r="I847" i="40"/>
  <c r="J847" i="40"/>
  <c r="K847" i="40"/>
  <c r="L847" i="40"/>
  <c r="X847" i="40" s="1"/>
  <c r="M847" i="40"/>
  <c r="N847" i="40"/>
  <c r="O847" i="40" s="1"/>
  <c r="Q847" i="40"/>
  <c r="R847" i="40"/>
  <c r="S847" i="40"/>
  <c r="T847" i="40"/>
  <c r="U847" i="40"/>
  <c r="A848" i="40"/>
  <c r="B848" i="40"/>
  <c r="C848" i="40"/>
  <c r="D848" i="40"/>
  <c r="AC848" i="40" s="1"/>
  <c r="E848" i="40"/>
  <c r="F848" i="40"/>
  <c r="G848" i="40"/>
  <c r="H848" i="40"/>
  <c r="I848" i="40"/>
  <c r="J848" i="40"/>
  <c r="K848" i="40"/>
  <c r="L848" i="40"/>
  <c r="X848" i="40" s="1"/>
  <c r="M848" i="40"/>
  <c r="N848" i="40"/>
  <c r="O848" i="40" s="1"/>
  <c r="Q848" i="40"/>
  <c r="R848" i="40"/>
  <c r="S848" i="40"/>
  <c r="T848" i="40"/>
  <c r="U848" i="40"/>
  <c r="A849" i="40"/>
  <c r="B849" i="40"/>
  <c r="C849" i="40"/>
  <c r="D849" i="40"/>
  <c r="AC849" i="40" s="1"/>
  <c r="E849" i="40"/>
  <c r="F849" i="40"/>
  <c r="G849" i="40"/>
  <c r="H849" i="40"/>
  <c r="I849" i="40"/>
  <c r="J849" i="40"/>
  <c r="K849" i="40"/>
  <c r="L849" i="40"/>
  <c r="X849" i="40" s="1"/>
  <c r="M849" i="40"/>
  <c r="N849" i="40"/>
  <c r="O849" i="40" s="1"/>
  <c r="Q849" i="40"/>
  <c r="R849" i="40"/>
  <c r="S849" i="40"/>
  <c r="T849" i="40"/>
  <c r="U849" i="40"/>
  <c r="A850" i="40"/>
  <c r="B850" i="40"/>
  <c r="C850" i="40"/>
  <c r="D850" i="40"/>
  <c r="AC850" i="40" s="1"/>
  <c r="E850" i="40"/>
  <c r="F850" i="40"/>
  <c r="G850" i="40"/>
  <c r="H850" i="40"/>
  <c r="I850" i="40"/>
  <c r="J850" i="40"/>
  <c r="K850" i="40"/>
  <c r="L850" i="40"/>
  <c r="X850" i="40" s="1"/>
  <c r="M850" i="40"/>
  <c r="N850" i="40"/>
  <c r="O850" i="40" s="1"/>
  <c r="Q850" i="40"/>
  <c r="R850" i="40"/>
  <c r="S850" i="40"/>
  <c r="T850" i="40"/>
  <c r="U850" i="40"/>
  <c r="A851" i="40"/>
  <c r="B851" i="40"/>
  <c r="C851" i="40"/>
  <c r="D851" i="40"/>
  <c r="AC851" i="40" s="1"/>
  <c r="E851" i="40"/>
  <c r="F851" i="40"/>
  <c r="G851" i="40"/>
  <c r="H851" i="40"/>
  <c r="I851" i="40"/>
  <c r="J851" i="40"/>
  <c r="K851" i="40"/>
  <c r="L851" i="40"/>
  <c r="X851" i="40" s="1"/>
  <c r="M851" i="40"/>
  <c r="N851" i="40"/>
  <c r="O851" i="40" s="1"/>
  <c r="Q851" i="40"/>
  <c r="R851" i="40"/>
  <c r="S851" i="40"/>
  <c r="T851" i="40"/>
  <c r="U851" i="40"/>
  <c r="A852" i="40"/>
  <c r="B852" i="40"/>
  <c r="C852" i="40"/>
  <c r="D852" i="40"/>
  <c r="AC852" i="40" s="1"/>
  <c r="E852" i="40"/>
  <c r="F852" i="40"/>
  <c r="G852" i="40"/>
  <c r="H852" i="40"/>
  <c r="I852" i="40"/>
  <c r="J852" i="40"/>
  <c r="K852" i="40"/>
  <c r="L852" i="40"/>
  <c r="X852" i="40" s="1"/>
  <c r="M852" i="40"/>
  <c r="N852" i="40"/>
  <c r="O852" i="40" s="1"/>
  <c r="Q852" i="40"/>
  <c r="R852" i="40"/>
  <c r="S852" i="40"/>
  <c r="T852" i="40"/>
  <c r="U852" i="40"/>
  <c r="A853" i="40"/>
  <c r="B853" i="40"/>
  <c r="C853" i="40"/>
  <c r="D853" i="40"/>
  <c r="AC853" i="40" s="1"/>
  <c r="E853" i="40"/>
  <c r="F853" i="40"/>
  <c r="G853" i="40"/>
  <c r="H853" i="40"/>
  <c r="I853" i="40"/>
  <c r="J853" i="40"/>
  <c r="K853" i="40"/>
  <c r="L853" i="40"/>
  <c r="X853" i="40" s="1"/>
  <c r="M853" i="40"/>
  <c r="N853" i="40"/>
  <c r="O853" i="40" s="1"/>
  <c r="Q853" i="40"/>
  <c r="R853" i="40"/>
  <c r="S853" i="40"/>
  <c r="T853" i="40"/>
  <c r="U853" i="40"/>
  <c r="A854" i="40"/>
  <c r="B854" i="40"/>
  <c r="C854" i="40"/>
  <c r="D854" i="40"/>
  <c r="AC854" i="40" s="1"/>
  <c r="E854" i="40"/>
  <c r="F854" i="40"/>
  <c r="G854" i="40"/>
  <c r="H854" i="40"/>
  <c r="I854" i="40"/>
  <c r="J854" i="40"/>
  <c r="K854" i="40"/>
  <c r="L854" i="40"/>
  <c r="X854" i="40" s="1"/>
  <c r="M854" i="40"/>
  <c r="N854" i="40"/>
  <c r="O854" i="40" s="1"/>
  <c r="Q854" i="40"/>
  <c r="R854" i="40"/>
  <c r="S854" i="40"/>
  <c r="T854" i="40"/>
  <c r="U854" i="40"/>
  <c r="A855" i="40"/>
  <c r="B855" i="40"/>
  <c r="C855" i="40"/>
  <c r="D855" i="40"/>
  <c r="AC855" i="40" s="1"/>
  <c r="E855" i="40"/>
  <c r="F855" i="40"/>
  <c r="G855" i="40"/>
  <c r="H855" i="40"/>
  <c r="I855" i="40"/>
  <c r="J855" i="40"/>
  <c r="K855" i="40"/>
  <c r="L855" i="40"/>
  <c r="X855" i="40" s="1"/>
  <c r="M855" i="40"/>
  <c r="N855" i="40"/>
  <c r="O855" i="40" s="1"/>
  <c r="Q855" i="40"/>
  <c r="R855" i="40"/>
  <c r="S855" i="40"/>
  <c r="T855" i="40"/>
  <c r="U855" i="40"/>
  <c r="A856" i="40"/>
  <c r="B856" i="40"/>
  <c r="C856" i="40"/>
  <c r="D856" i="40"/>
  <c r="AC856" i="40" s="1"/>
  <c r="E856" i="40"/>
  <c r="F856" i="40"/>
  <c r="G856" i="40"/>
  <c r="H856" i="40"/>
  <c r="I856" i="40"/>
  <c r="J856" i="40"/>
  <c r="K856" i="40"/>
  <c r="L856" i="40"/>
  <c r="X856" i="40" s="1"/>
  <c r="M856" i="40"/>
  <c r="N856" i="40"/>
  <c r="O856" i="40" s="1"/>
  <c r="Q856" i="40"/>
  <c r="R856" i="40"/>
  <c r="S856" i="40"/>
  <c r="T856" i="40"/>
  <c r="U856" i="40"/>
  <c r="A857" i="40"/>
  <c r="B857" i="40"/>
  <c r="C857" i="40"/>
  <c r="D857" i="40"/>
  <c r="AB857" i="40" s="1"/>
  <c r="E857" i="40"/>
  <c r="F857" i="40"/>
  <c r="G857" i="40"/>
  <c r="H857" i="40"/>
  <c r="I857" i="40"/>
  <c r="J857" i="40"/>
  <c r="K857" i="40"/>
  <c r="L857" i="40"/>
  <c r="X857" i="40" s="1"/>
  <c r="M857" i="40"/>
  <c r="N857" i="40"/>
  <c r="O857" i="40" s="1"/>
  <c r="Q857" i="40"/>
  <c r="R857" i="40"/>
  <c r="S857" i="40"/>
  <c r="T857" i="40"/>
  <c r="U857" i="40"/>
  <c r="A858" i="40"/>
  <c r="B858" i="40"/>
  <c r="C858" i="40"/>
  <c r="D858" i="40"/>
  <c r="AC858" i="40" s="1"/>
  <c r="AB858" i="40" s="1"/>
  <c r="E858" i="40"/>
  <c r="F858" i="40"/>
  <c r="G858" i="40"/>
  <c r="H858" i="40"/>
  <c r="I858" i="40"/>
  <c r="J858" i="40"/>
  <c r="K858" i="40"/>
  <c r="L858" i="40"/>
  <c r="X858" i="40" s="1"/>
  <c r="M858" i="40"/>
  <c r="N858" i="40"/>
  <c r="O858" i="40" s="1"/>
  <c r="Q858" i="40"/>
  <c r="R858" i="40"/>
  <c r="S858" i="40"/>
  <c r="T858" i="40"/>
  <c r="U858" i="40"/>
  <c r="A859" i="40"/>
  <c r="B859" i="40"/>
  <c r="C859" i="40"/>
  <c r="D859" i="40"/>
  <c r="AC859" i="40" s="1"/>
  <c r="E859" i="40"/>
  <c r="F859" i="40"/>
  <c r="G859" i="40"/>
  <c r="H859" i="40"/>
  <c r="I859" i="40"/>
  <c r="J859" i="40"/>
  <c r="K859" i="40"/>
  <c r="L859" i="40"/>
  <c r="X859" i="40" s="1"/>
  <c r="M859" i="40"/>
  <c r="N859" i="40"/>
  <c r="O859" i="40" s="1"/>
  <c r="Q859" i="40"/>
  <c r="R859" i="40"/>
  <c r="S859" i="40"/>
  <c r="T859" i="40"/>
  <c r="U859" i="40"/>
  <c r="A860" i="40"/>
  <c r="B860" i="40"/>
  <c r="C860" i="40"/>
  <c r="D860" i="40"/>
  <c r="AC860" i="40" s="1"/>
  <c r="E860" i="40"/>
  <c r="F860" i="40"/>
  <c r="G860" i="40"/>
  <c r="H860" i="40"/>
  <c r="I860" i="40"/>
  <c r="J860" i="40"/>
  <c r="K860" i="40"/>
  <c r="L860" i="40"/>
  <c r="X860" i="40" s="1"/>
  <c r="M860" i="40"/>
  <c r="N860" i="40"/>
  <c r="O860" i="40" s="1"/>
  <c r="Q860" i="40"/>
  <c r="R860" i="40"/>
  <c r="S860" i="40"/>
  <c r="T860" i="40"/>
  <c r="U860" i="40"/>
  <c r="A861" i="40"/>
  <c r="B861" i="40"/>
  <c r="C861" i="40"/>
  <c r="D861" i="40"/>
  <c r="AC861" i="40" s="1"/>
  <c r="E861" i="40"/>
  <c r="F861" i="40"/>
  <c r="G861" i="40"/>
  <c r="H861" i="40"/>
  <c r="I861" i="40"/>
  <c r="J861" i="40"/>
  <c r="K861" i="40"/>
  <c r="L861" i="40"/>
  <c r="X861" i="40" s="1"/>
  <c r="M861" i="40"/>
  <c r="N861" i="40"/>
  <c r="O861" i="40" s="1"/>
  <c r="Q861" i="40"/>
  <c r="R861" i="40"/>
  <c r="S861" i="40"/>
  <c r="T861" i="40"/>
  <c r="U861" i="40"/>
  <c r="A862" i="40"/>
  <c r="B862" i="40"/>
  <c r="C862" i="40"/>
  <c r="D862" i="40"/>
  <c r="AC862" i="40" s="1"/>
  <c r="E862" i="40"/>
  <c r="F862" i="40"/>
  <c r="G862" i="40"/>
  <c r="H862" i="40"/>
  <c r="I862" i="40"/>
  <c r="J862" i="40"/>
  <c r="K862" i="40"/>
  <c r="L862" i="40"/>
  <c r="X862" i="40" s="1"/>
  <c r="M862" i="40"/>
  <c r="N862" i="40"/>
  <c r="O862" i="40" s="1"/>
  <c r="Q862" i="40"/>
  <c r="R862" i="40"/>
  <c r="S862" i="40"/>
  <c r="T862" i="40"/>
  <c r="U862" i="40"/>
  <c r="A863" i="40"/>
  <c r="B863" i="40"/>
  <c r="C863" i="40"/>
  <c r="D863" i="40"/>
  <c r="AC863" i="40" s="1"/>
  <c r="E863" i="40"/>
  <c r="F863" i="40"/>
  <c r="G863" i="40"/>
  <c r="H863" i="40"/>
  <c r="I863" i="40"/>
  <c r="J863" i="40"/>
  <c r="K863" i="40"/>
  <c r="L863" i="40"/>
  <c r="X863" i="40" s="1"/>
  <c r="M863" i="40"/>
  <c r="N863" i="40"/>
  <c r="O863" i="40" s="1"/>
  <c r="Q863" i="40"/>
  <c r="R863" i="40"/>
  <c r="S863" i="40"/>
  <c r="T863" i="40"/>
  <c r="U863" i="40"/>
  <c r="A864" i="40"/>
  <c r="B864" i="40"/>
  <c r="C864" i="40"/>
  <c r="D864" i="40"/>
  <c r="AC864" i="40" s="1"/>
  <c r="E864" i="40"/>
  <c r="F864" i="40"/>
  <c r="G864" i="40"/>
  <c r="H864" i="40"/>
  <c r="I864" i="40"/>
  <c r="J864" i="40"/>
  <c r="K864" i="40"/>
  <c r="L864" i="40"/>
  <c r="X864" i="40" s="1"/>
  <c r="M864" i="40"/>
  <c r="N864" i="40"/>
  <c r="O864" i="40" s="1"/>
  <c r="Q864" i="40"/>
  <c r="R864" i="40"/>
  <c r="S864" i="40"/>
  <c r="T864" i="40"/>
  <c r="U864" i="40"/>
  <c r="A865" i="40"/>
  <c r="B865" i="40"/>
  <c r="C865" i="40"/>
  <c r="D865" i="40"/>
  <c r="AC865" i="40" s="1"/>
  <c r="E865" i="40"/>
  <c r="F865" i="40"/>
  <c r="G865" i="40"/>
  <c r="H865" i="40"/>
  <c r="I865" i="40"/>
  <c r="J865" i="40"/>
  <c r="K865" i="40"/>
  <c r="L865" i="40"/>
  <c r="X865" i="40" s="1"/>
  <c r="M865" i="40"/>
  <c r="N865" i="40"/>
  <c r="O865" i="40" s="1"/>
  <c r="Q865" i="40"/>
  <c r="R865" i="40"/>
  <c r="S865" i="40"/>
  <c r="T865" i="40"/>
  <c r="U865" i="40"/>
  <c r="A866" i="40"/>
  <c r="B866" i="40"/>
  <c r="C866" i="40"/>
  <c r="D866" i="40"/>
  <c r="AC866" i="40" s="1"/>
  <c r="E866" i="40"/>
  <c r="F866" i="40"/>
  <c r="G866" i="40"/>
  <c r="H866" i="40"/>
  <c r="I866" i="40"/>
  <c r="J866" i="40"/>
  <c r="K866" i="40"/>
  <c r="L866" i="40"/>
  <c r="X866" i="40" s="1"/>
  <c r="M866" i="40"/>
  <c r="N866" i="40"/>
  <c r="O866" i="40" s="1"/>
  <c r="Q866" i="40"/>
  <c r="R866" i="40"/>
  <c r="S866" i="40"/>
  <c r="T866" i="40"/>
  <c r="U866" i="40"/>
  <c r="A867" i="40"/>
  <c r="B867" i="40"/>
  <c r="C867" i="40"/>
  <c r="D867" i="40"/>
  <c r="AC867" i="40" s="1"/>
  <c r="E867" i="40"/>
  <c r="F867" i="40"/>
  <c r="G867" i="40"/>
  <c r="H867" i="40"/>
  <c r="I867" i="40"/>
  <c r="J867" i="40"/>
  <c r="K867" i="40"/>
  <c r="L867" i="40"/>
  <c r="X867" i="40" s="1"/>
  <c r="M867" i="40"/>
  <c r="N867" i="40"/>
  <c r="O867" i="40" s="1"/>
  <c r="Q867" i="40"/>
  <c r="R867" i="40"/>
  <c r="S867" i="40"/>
  <c r="T867" i="40"/>
  <c r="U867" i="40"/>
  <c r="A868" i="40"/>
  <c r="B868" i="40"/>
  <c r="C868" i="40"/>
  <c r="D868" i="40"/>
  <c r="AC868" i="40" s="1"/>
  <c r="E868" i="40"/>
  <c r="F868" i="40"/>
  <c r="G868" i="40"/>
  <c r="H868" i="40"/>
  <c r="I868" i="40"/>
  <c r="J868" i="40"/>
  <c r="K868" i="40"/>
  <c r="L868" i="40"/>
  <c r="X868" i="40" s="1"/>
  <c r="M868" i="40"/>
  <c r="N868" i="40"/>
  <c r="O868" i="40" s="1"/>
  <c r="Q868" i="40"/>
  <c r="R868" i="40"/>
  <c r="S868" i="40"/>
  <c r="T868" i="40"/>
  <c r="U868" i="40"/>
  <c r="A869" i="40"/>
  <c r="B869" i="40"/>
  <c r="C869" i="40"/>
  <c r="D869" i="40"/>
  <c r="AC869" i="40" s="1"/>
  <c r="E869" i="40"/>
  <c r="F869" i="40"/>
  <c r="G869" i="40"/>
  <c r="H869" i="40"/>
  <c r="I869" i="40"/>
  <c r="J869" i="40"/>
  <c r="K869" i="40"/>
  <c r="L869" i="40"/>
  <c r="X869" i="40" s="1"/>
  <c r="M869" i="40"/>
  <c r="N869" i="40"/>
  <c r="O869" i="40" s="1"/>
  <c r="Q869" i="40"/>
  <c r="R869" i="40"/>
  <c r="S869" i="40"/>
  <c r="T869" i="40"/>
  <c r="U869" i="40"/>
  <c r="A870" i="40"/>
  <c r="B870" i="40"/>
  <c r="C870" i="40"/>
  <c r="D870" i="40"/>
  <c r="AC870" i="40" s="1"/>
  <c r="E870" i="40"/>
  <c r="F870" i="40"/>
  <c r="G870" i="40"/>
  <c r="H870" i="40"/>
  <c r="I870" i="40"/>
  <c r="J870" i="40"/>
  <c r="K870" i="40"/>
  <c r="L870" i="40"/>
  <c r="X870" i="40" s="1"/>
  <c r="M870" i="40"/>
  <c r="N870" i="40"/>
  <c r="O870" i="40" s="1"/>
  <c r="Q870" i="40"/>
  <c r="R870" i="40"/>
  <c r="S870" i="40"/>
  <c r="T870" i="40"/>
  <c r="U870" i="40"/>
  <c r="A871" i="40"/>
  <c r="B871" i="40"/>
  <c r="C871" i="40"/>
  <c r="D871" i="40"/>
  <c r="AC871" i="40" s="1"/>
  <c r="E871" i="40"/>
  <c r="F871" i="40"/>
  <c r="G871" i="40"/>
  <c r="H871" i="40"/>
  <c r="I871" i="40"/>
  <c r="J871" i="40"/>
  <c r="K871" i="40"/>
  <c r="L871" i="40"/>
  <c r="X871" i="40" s="1"/>
  <c r="M871" i="40"/>
  <c r="N871" i="40"/>
  <c r="O871" i="40" s="1"/>
  <c r="Q871" i="40"/>
  <c r="R871" i="40"/>
  <c r="S871" i="40"/>
  <c r="T871" i="40"/>
  <c r="U871" i="40"/>
  <c r="A872" i="40"/>
  <c r="B872" i="40"/>
  <c r="C872" i="40"/>
  <c r="D872" i="40"/>
  <c r="AC872" i="40" s="1"/>
  <c r="E872" i="40"/>
  <c r="F872" i="40"/>
  <c r="G872" i="40"/>
  <c r="H872" i="40"/>
  <c r="I872" i="40"/>
  <c r="J872" i="40"/>
  <c r="K872" i="40"/>
  <c r="L872" i="40"/>
  <c r="X872" i="40" s="1"/>
  <c r="M872" i="40"/>
  <c r="N872" i="40"/>
  <c r="O872" i="40" s="1"/>
  <c r="Q872" i="40"/>
  <c r="R872" i="40"/>
  <c r="S872" i="40"/>
  <c r="T872" i="40"/>
  <c r="U872" i="40"/>
  <c r="A873" i="40"/>
  <c r="B873" i="40"/>
  <c r="C873" i="40"/>
  <c r="D873" i="40"/>
  <c r="AC873" i="40" s="1"/>
  <c r="E873" i="40"/>
  <c r="F873" i="40"/>
  <c r="G873" i="40"/>
  <c r="H873" i="40"/>
  <c r="I873" i="40"/>
  <c r="J873" i="40"/>
  <c r="K873" i="40"/>
  <c r="L873" i="40"/>
  <c r="X873" i="40" s="1"/>
  <c r="M873" i="40"/>
  <c r="N873" i="40"/>
  <c r="O873" i="40" s="1"/>
  <c r="Q873" i="40"/>
  <c r="R873" i="40"/>
  <c r="S873" i="40"/>
  <c r="T873" i="40"/>
  <c r="U873" i="40"/>
  <c r="A874" i="40"/>
  <c r="B874" i="40"/>
  <c r="C874" i="40"/>
  <c r="D874" i="40"/>
  <c r="AC874" i="40" s="1"/>
  <c r="AB874" i="40" s="1"/>
  <c r="E874" i="40"/>
  <c r="F874" i="40"/>
  <c r="G874" i="40"/>
  <c r="H874" i="40"/>
  <c r="I874" i="40"/>
  <c r="J874" i="40"/>
  <c r="K874" i="40"/>
  <c r="L874" i="40"/>
  <c r="X874" i="40" s="1"/>
  <c r="M874" i="40"/>
  <c r="N874" i="40"/>
  <c r="O874" i="40" s="1"/>
  <c r="Q874" i="40"/>
  <c r="R874" i="40"/>
  <c r="S874" i="40"/>
  <c r="T874" i="40"/>
  <c r="U874" i="40"/>
  <c r="A875" i="40"/>
  <c r="B875" i="40"/>
  <c r="C875" i="40"/>
  <c r="D875" i="40"/>
  <c r="AC875" i="40" s="1"/>
  <c r="E875" i="40"/>
  <c r="F875" i="40"/>
  <c r="G875" i="40"/>
  <c r="H875" i="40"/>
  <c r="I875" i="40"/>
  <c r="J875" i="40"/>
  <c r="K875" i="40"/>
  <c r="L875" i="40"/>
  <c r="X875" i="40" s="1"/>
  <c r="M875" i="40"/>
  <c r="N875" i="40"/>
  <c r="O875" i="40" s="1"/>
  <c r="Q875" i="40"/>
  <c r="R875" i="40"/>
  <c r="S875" i="40"/>
  <c r="T875" i="40"/>
  <c r="U875" i="40"/>
  <c r="A876" i="40"/>
  <c r="B876" i="40"/>
  <c r="C876" i="40"/>
  <c r="D876" i="40"/>
  <c r="AC876" i="40" s="1"/>
  <c r="E876" i="40"/>
  <c r="F876" i="40"/>
  <c r="G876" i="40"/>
  <c r="H876" i="40"/>
  <c r="I876" i="40"/>
  <c r="J876" i="40"/>
  <c r="K876" i="40"/>
  <c r="L876" i="40"/>
  <c r="X876" i="40" s="1"/>
  <c r="M876" i="40"/>
  <c r="N876" i="40"/>
  <c r="O876" i="40" s="1"/>
  <c r="Q876" i="40"/>
  <c r="R876" i="40"/>
  <c r="S876" i="40"/>
  <c r="T876" i="40"/>
  <c r="U876" i="40"/>
  <c r="A877" i="40"/>
  <c r="B877" i="40"/>
  <c r="C877" i="40"/>
  <c r="D877" i="40"/>
  <c r="AC877" i="40" s="1"/>
  <c r="E877" i="40"/>
  <c r="F877" i="40"/>
  <c r="G877" i="40"/>
  <c r="H877" i="40"/>
  <c r="I877" i="40"/>
  <c r="J877" i="40"/>
  <c r="K877" i="40"/>
  <c r="L877" i="40"/>
  <c r="X877" i="40" s="1"/>
  <c r="M877" i="40"/>
  <c r="N877" i="40"/>
  <c r="O877" i="40" s="1"/>
  <c r="Q877" i="40"/>
  <c r="R877" i="40"/>
  <c r="S877" i="40"/>
  <c r="T877" i="40"/>
  <c r="U877" i="40"/>
  <c r="A878" i="40"/>
  <c r="B878" i="40"/>
  <c r="C878" i="40"/>
  <c r="D878" i="40"/>
  <c r="AC878" i="40" s="1"/>
  <c r="E878" i="40"/>
  <c r="F878" i="40"/>
  <c r="G878" i="40"/>
  <c r="H878" i="40"/>
  <c r="I878" i="40"/>
  <c r="J878" i="40"/>
  <c r="K878" i="40"/>
  <c r="L878" i="40"/>
  <c r="X878" i="40" s="1"/>
  <c r="M878" i="40"/>
  <c r="N878" i="40"/>
  <c r="O878" i="40" s="1"/>
  <c r="Q878" i="40"/>
  <c r="R878" i="40"/>
  <c r="S878" i="40"/>
  <c r="T878" i="40"/>
  <c r="U878" i="40"/>
  <c r="A879" i="40"/>
  <c r="B879" i="40"/>
  <c r="C879" i="40"/>
  <c r="D879" i="40"/>
  <c r="AC879" i="40" s="1"/>
  <c r="AB879" i="40" s="1"/>
  <c r="E879" i="40"/>
  <c r="F879" i="40"/>
  <c r="G879" i="40"/>
  <c r="H879" i="40"/>
  <c r="I879" i="40"/>
  <c r="J879" i="40"/>
  <c r="K879" i="40"/>
  <c r="L879" i="40"/>
  <c r="X879" i="40" s="1"/>
  <c r="M879" i="40"/>
  <c r="N879" i="40"/>
  <c r="O879" i="40" s="1"/>
  <c r="Q879" i="40"/>
  <c r="R879" i="40"/>
  <c r="S879" i="40"/>
  <c r="T879" i="40"/>
  <c r="U879" i="40"/>
  <c r="A880" i="40"/>
  <c r="B880" i="40"/>
  <c r="C880" i="40"/>
  <c r="D880" i="40"/>
  <c r="AC880" i="40" s="1"/>
  <c r="E880" i="40"/>
  <c r="F880" i="40"/>
  <c r="G880" i="40"/>
  <c r="H880" i="40"/>
  <c r="I880" i="40"/>
  <c r="J880" i="40"/>
  <c r="K880" i="40"/>
  <c r="L880" i="40"/>
  <c r="X880" i="40" s="1"/>
  <c r="M880" i="40"/>
  <c r="N880" i="40"/>
  <c r="O880" i="40" s="1"/>
  <c r="Q880" i="40"/>
  <c r="R880" i="40"/>
  <c r="S880" i="40"/>
  <c r="T880" i="40"/>
  <c r="U880" i="40"/>
  <c r="A881" i="40"/>
  <c r="B881" i="40"/>
  <c r="C881" i="40"/>
  <c r="D881" i="40"/>
  <c r="AC881" i="40" s="1"/>
  <c r="E881" i="40"/>
  <c r="F881" i="40"/>
  <c r="G881" i="40"/>
  <c r="H881" i="40"/>
  <c r="I881" i="40"/>
  <c r="J881" i="40"/>
  <c r="K881" i="40"/>
  <c r="L881" i="40"/>
  <c r="X881" i="40" s="1"/>
  <c r="M881" i="40"/>
  <c r="N881" i="40"/>
  <c r="O881" i="40" s="1"/>
  <c r="Q881" i="40"/>
  <c r="R881" i="40"/>
  <c r="S881" i="40"/>
  <c r="T881" i="40"/>
  <c r="U881" i="40"/>
  <c r="A882" i="40"/>
  <c r="B882" i="40"/>
  <c r="C882" i="40"/>
  <c r="D882" i="40"/>
  <c r="AC882" i="40" s="1"/>
  <c r="E882" i="40"/>
  <c r="F882" i="40"/>
  <c r="G882" i="40"/>
  <c r="H882" i="40"/>
  <c r="I882" i="40"/>
  <c r="J882" i="40"/>
  <c r="K882" i="40"/>
  <c r="L882" i="40"/>
  <c r="X882" i="40" s="1"/>
  <c r="M882" i="40"/>
  <c r="N882" i="40"/>
  <c r="O882" i="40" s="1"/>
  <c r="Q882" i="40"/>
  <c r="R882" i="40"/>
  <c r="S882" i="40"/>
  <c r="T882" i="40"/>
  <c r="U882" i="40"/>
  <c r="A883" i="40"/>
  <c r="B883" i="40"/>
  <c r="C883" i="40"/>
  <c r="D883" i="40"/>
  <c r="AC883" i="40" s="1"/>
  <c r="E883" i="40"/>
  <c r="F883" i="40"/>
  <c r="G883" i="40"/>
  <c r="H883" i="40"/>
  <c r="I883" i="40"/>
  <c r="J883" i="40"/>
  <c r="K883" i="40"/>
  <c r="L883" i="40"/>
  <c r="X883" i="40" s="1"/>
  <c r="M883" i="40"/>
  <c r="N883" i="40"/>
  <c r="O883" i="40" s="1"/>
  <c r="Q883" i="40"/>
  <c r="R883" i="40"/>
  <c r="S883" i="40"/>
  <c r="T883" i="40"/>
  <c r="U883" i="40"/>
  <c r="A884" i="40"/>
  <c r="B884" i="40"/>
  <c r="C884" i="40"/>
  <c r="D884" i="40"/>
  <c r="AC884" i="40" s="1"/>
  <c r="E884" i="40"/>
  <c r="F884" i="40"/>
  <c r="G884" i="40"/>
  <c r="H884" i="40"/>
  <c r="I884" i="40"/>
  <c r="J884" i="40"/>
  <c r="K884" i="40"/>
  <c r="L884" i="40"/>
  <c r="X884" i="40" s="1"/>
  <c r="M884" i="40"/>
  <c r="N884" i="40"/>
  <c r="O884" i="40" s="1"/>
  <c r="Q884" i="40"/>
  <c r="R884" i="40"/>
  <c r="S884" i="40"/>
  <c r="T884" i="40"/>
  <c r="U884" i="40"/>
  <c r="A885" i="40"/>
  <c r="B885" i="40"/>
  <c r="C885" i="40"/>
  <c r="D885" i="40"/>
  <c r="AC885" i="40" s="1"/>
  <c r="E885" i="40"/>
  <c r="F885" i="40"/>
  <c r="G885" i="40"/>
  <c r="H885" i="40"/>
  <c r="I885" i="40"/>
  <c r="J885" i="40"/>
  <c r="K885" i="40"/>
  <c r="L885" i="40"/>
  <c r="X885" i="40" s="1"/>
  <c r="M885" i="40"/>
  <c r="N885" i="40"/>
  <c r="O885" i="40" s="1"/>
  <c r="Q885" i="40"/>
  <c r="R885" i="40"/>
  <c r="S885" i="40"/>
  <c r="T885" i="40"/>
  <c r="U885" i="40"/>
  <c r="A886" i="40"/>
  <c r="B886" i="40"/>
  <c r="C886" i="40"/>
  <c r="D886" i="40"/>
  <c r="AC886" i="40" s="1"/>
  <c r="E886" i="40"/>
  <c r="F886" i="40"/>
  <c r="G886" i="40"/>
  <c r="H886" i="40"/>
  <c r="I886" i="40"/>
  <c r="J886" i="40"/>
  <c r="K886" i="40"/>
  <c r="L886" i="40"/>
  <c r="X886" i="40" s="1"/>
  <c r="M886" i="40"/>
  <c r="N886" i="40"/>
  <c r="O886" i="40" s="1"/>
  <c r="Q886" i="40"/>
  <c r="R886" i="40"/>
  <c r="S886" i="40"/>
  <c r="T886" i="40"/>
  <c r="U886" i="40"/>
  <c r="A887" i="40"/>
  <c r="B887" i="40"/>
  <c r="C887" i="40"/>
  <c r="D887" i="40"/>
  <c r="AC887" i="40" s="1"/>
  <c r="E887" i="40"/>
  <c r="F887" i="40"/>
  <c r="G887" i="40"/>
  <c r="H887" i="40"/>
  <c r="I887" i="40"/>
  <c r="J887" i="40"/>
  <c r="K887" i="40"/>
  <c r="L887" i="40"/>
  <c r="X887" i="40" s="1"/>
  <c r="M887" i="40"/>
  <c r="N887" i="40"/>
  <c r="O887" i="40" s="1"/>
  <c r="Q887" i="40"/>
  <c r="R887" i="40"/>
  <c r="S887" i="40"/>
  <c r="T887" i="40"/>
  <c r="U887" i="40"/>
  <c r="A888" i="40"/>
  <c r="B888" i="40"/>
  <c r="C888" i="40"/>
  <c r="D888" i="40"/>
  <c r="AC888" i="40" s="1"/>
  <c r="E888" i="40"/>
  <c r="F888" i="40"/>
  <c r="G888" i="40"/>
  <c r="H888" i="40"/>
  <c r="I888" i="40"/>
  <c r="J888" i="40"/>
  <c r="K888" i="40"/>
  <c r="L888" i="40"/>
  <c r="X888" i="40" s="1"/>
  <c r="M888" i="40"/>
  <c r="N888" i="40"/>
  <c r="O888" i="40" s="1"/>
  <c r="Q888" i="40"/>
  <c r="R888" i="40"/>
  <c r="S888" i="40"/>
  <c r="T888" i="40"/>
  <c r="U888" i="40"/>
  <c r="A889" i="40"/>
  <c r="B889" i="40"/>
  <c r="C889" i="40"/>
  <c r="D889" i="40"/>
  <c r="AC889" i="40" s="1"/>
  <c r="E889" i="40"/>
  <c r="F889" i="40"/>
  <c r="G889" i="40"/>
  <c r="H889" i="40"/>
  <c r="I889" i="40"/>
  <c r="J889" i="40"/>
  <c r="K889" i="40"/>
  <c r="L889" i="40"/>
  <c r="X889" i="40" s="1"/>
  <c r="M889" i="40"/>
  <c r="N889" i="40"/>
  <c r="O889" i="40" s="1"/>
  <c r="Q889" i="40"/>
  <c r="R889" i="40"/>
  <c r="S889" i="40"/>
  <c r="T889" i="40"/>
  <c r="U889" i="40"/>
  <c r="A890" i="40"/>
  <c r="B890" i="40"/>
  <c r="C890" i="40"/>
  <c r="D890" i="40"/>
  <c r="AC890" i="40" s="1"/>
  <c r="AB890" i="40" s="1"/>
  <c r="E890" i="40"/>
  <c r="F890" i="40"/>
  <c r="G890" i="40"/>
  <c r="H890" i="40"/>
  <c r="I890" i="40"/>
  <c r="J890" i="40"/>
  <c r="K890" i="40"/>
  <c r="L890" i="40"/>
  <c r="X890" i="40" s="1"/>
  <c r="M890" i="40"/>
  <c r="N890" i="40"/>
  <c r="O890" i="40" s="1"/>
  <c r="Q890" i="40"/>
  <c r="R890" i="40"/>
  <c r="S890" i="40"/>
  <c r="T890" i="40"/>
  <c r="U890" i="40"/>
  <c r="A891" i="40"/>
  <c r="B891" i="40"/>
  <c r="C891" i="40"/>
  <c r="D891" i="40"/>
  <c r="AC891" i="40" s="1"/>
  <c r="E891" i="40"/>
  <c r="F891" i="40"/>
  <c r="G891" i="40"/>
  <c r="H891" i="40"/>
  <c r="I891" i="40"/>
  <c r="J891" i="40"/>
  <c r="K891" i="40"/>
  <c r="L891" i="40"/>
  <c r="X891" i="40" s="1"/>
  <c r="M891" i="40"/>
  <c r="N891" i="40"/>
  <c r="O891" i="40" s="1"/>
  <c r="Q891" i="40"/>
  <c r="R891" i="40"/>
  <c r="S891" i="40"/>
  <c r="T891" i="40"/>
  <c r="U891" i="40"/>
  <c r="A892" i="40"/>
  <c r="B892" i="40"/>
  <c r="C892" i="40"/>
  <c r="D892" i="40"/>
  <c r="AC892" i="40" s="1"/>
  <c r="E892" i="40"/>
  <c r="F892" i="40"/>
  <c r="G892" i="40"/>
  <c r="H892" i="40"/>
  <c r="I892" i="40"/>
  <c r="J892" i="40"/>
  <c r="K892" i="40"/>
  <c r="L892" i="40"/>
  <c r="X892" i="40" s="1"/>
  <c r="M892" i="40"/>
  <c r="N892" i="40"/>
  <c r="O892" i="40" s="1"/>
  <c r="Q892" i="40"/>
  <c r="R892" i="40"/>
  <c r="S892" i="40"/>
  <c r="T892" i="40"/>
  <c r="U892" i="40"/>
  <c r="A893" i="40"/>
  <c r="B893" i="40"/>
  <c r="C893" i="40"/>
  <c r="D893" i="40"/>
  <c r="AC893" i="40" s="1"/>
  <c r="E893" i="40"/>
  <c r="F893" i="40"/>
  <c r="G893" i="40"/>
  <c r="H893" i="40"/>
  <c r="I893" i="40"/>
  <c r="J893" i="40"/>
  <c r="K893" i="40"/>
  <c r="L893" i="40"/>
  <c r="X893" i="40" s="1"/>
  <c r="M893" i="40"/>
  <c r="N893" i="40"/>
  <c r="O893" i="40" s="1"/>
  <c r="Q893" i="40"/>
  <c r="R893" i="40"/>
  <c r="S893" i="40"/>
  <c r="T893" i="40"/>
  <c r="U893" i="40"/>
  <c r="A894" i="40"/>
  <c r="B894" i="40"/>
  <c r="C894" i="40"/>
  <c r="D894" i="40"/>
  <c r="AC894" i="40" s="1"/>
  <c r="E894" i="40"/>
  <c r="F894" i="40"/>
  <c r="G894" i="40"/>
  <c r="H894" i="40"/>
  <c r="I894" i="40"/>
  <c r="J894" i="40"/>
  <c r="K894" i="40"/>
  <c r="L894" i="40"/>
  <c r="X894" i="40" s="1"/>
  <c r="M894" i="40"/>
  <c r="N894" i="40"/>
  <c r="O894" i="40" s="1"/>
  <c r="Q894" i="40"/>
  <c r="R894" i="40"/>
  <c r="S894" i="40"/>
  <c r="T894" i="40"/>
  <c r="U894" i="40"/>
  <c r="A895" i="40"/>
  <c r="B895" i="40"/>
  <c r="C895" i="40"/>
  <c r="D895" i="40"/>
  <c r="AC895" i="40" s="1"/>
  <c r="AB895" i="40" s="1"/>
  <c r="E895" i="40"/>
  <c r="F895" i="40"/>
  <c r="G895" i="40"/>
  <c r="H895" i="40"/>
  <c r="I895" i="40"/>
  <c r="J895" i="40"/>
  <c r="K895" i="40"/>
  <c r="L895" i="40"/>
  <c r="X895" i="40" s="1"/>
  <c r="M895" i="40"/>
  <c r="N895" i="40"/>
  <c r="O895" i="40" s="1"/>
  <c r="Q895" i="40"/>
  <c r="R895" i="40"/>
  <c r="S895" i="40"/>
  <c r="T895" i="40"/>
  <c r="U895" i="40"/>
  <c r="A896" i="40"/>
  <c r="B896" i="40"/>
  <c r="C896" i="40"/>
  <c r="D896" i="40"/>
  <c r="AC896" i="40" s="1"/>
  <c r="E896" i="40"/>
  <c r="F896" i="40"/>
  <c r="G896" i="40"/>
  <c r="H896" i="40"/>
  <c r="I896" i="40"/>
  <c r="J896" i="40"/>
  <c r="K896" i="40"/>
  <c r="L896" i="40"/>
  <c r="X896" i="40" s="1"/>
  <c r="M896" i="40"/>
  <c r="N896" i="40"/>
  <c r="O896" i="40" s="1"/>
  <c r="Q896" i="40"/>
  <c r="R896" i="40"/>
  <c r="S896" i="40"/>
  <c r="T896" i="40"/>
  <c r="U896" i="40"/>
  <c r="A897" i="40"/>
  <c r="B897" i="40"/>
  <c r="C897" i="40"/>
  <c r="D897" i="40"/>
  <c r="AC897" i="40" s="1"/>
  <c r="E897" i="40"/>
  <c r="F897" i="40"/>
  <c r="G897" i="40"/>
  <c r="H897" i="40"/>
  <c r="I897" i="40"/>
  <c r="J897" i="40"/>
  <c r="K897" i="40"/>
  <c r="L897" i="40"/>
  <c r="X897" i="40" s="1"/>
  <c r="M897" i="40"/>
  <c r="N897" i="40"/>
  <c r="O897" i="40" s="1"/>
  <c r="Q897" i="40"/>
  <c r="R897" i="40"/>
  <c r="S897" i="40"/>
  <c r="T897" i="40"/>
  <c r="U897" i="40"/>
  <c r="A898" i="40"/>
  <c r="B898" i="40"/>
  <c r="C898" i="40"/>
  <c r="D898" i="40"/>
  <c r="AC898" i="40" s="1"/>
  <c r="E898" i="40"/>
  <c r="F898" i="40"/>
  <c r="G898" i="40"/>
  <c r="H898" i="40"/>
  <c r="I898" i="40"/>
  <c r="J898" i="40"/>
  <c r="L898" i="40"/>
  <c r="X898" i="40" s="1"/>
  <c r="M898" i="40"/>
  <c r="N898" i="40"/>
  <c r="O898" i="40" s="1"/>
  <c r="Q898" i="40"/>
  <c r="R898" i="40"/>
  <c r="S898" i="40"/>
  <c r="T898" i="40"/>
  <c r="U898" i="40"/>
  <c r="A899" i="40"/>
  <c r="B899" i="40"/>
  <c r="C899" i="40"/>
  <c r="D899" i="40"/>
  <c r="AC899" i="40" s="1"/>
  <c r="E899" i="40"/>
  <c r="F899" i="40"/>
  <c r="G899" i="40"/>
  <c r="H899" i="40"/>
  <c r="I899" i="40"/>
  <c r="J899" i="40"/>
  <c r="K899" i="40"/>
  <c r="L899" i="40"/>
  <c r="X899" i="40" s="1"/>
  <c r="M899" i="40"/>
  <c r="N899" i="40"/>
  <c r="O899" i="40" s="1"/>
  <c r="Q899" i="40"/>
  <c r="R899" i="40"/>
  <c r="S899" i="40"/>
  <c r="T899" i="40"/>
  <c r="U899" i="40"/>
  <c r="A900" i="40"/>
  <c r="B900" i="40"/>
  <c r="C900" i="40"/>
  <c r="D900" i="40"/>
  <c r="AC900" i="40" s="1"/>
  <c r="E900" i="40"/>
  <c r="F900" i="40"/>
  <c r="G900" i="40"/>
  <c r="H900" i="40"/>
  <c r="I900" i="40"/>
  <c r="J900" i="40"/>
  <c r="K900" i="40"/>
  <c r="L900" i="40"/>
  <c r="X900" i="40" s="1"/>
  <c r="M900" i="40"/>
  <c r="N900" i="40"/>
  <c r="O900" i="40" s="1"/>
  <c r="Q900" i="40"/>
  <c r="R900" i="40"/>
  <c r="S900" i="40"/>
  <c r="T900" i="40"/>
  <c r="U900" i="40"/>
  <c r="A901" i="40"/>
  <c r="B901" i="40"/>
  <c r="C901" i="40"/>
  <c r="D901" i="40"/>
  <c r="AC901" i="40" s="1"/>
  <c r="AB901" i="40" s="1"/>
  <c r="E901" i="40"/>
  <c r="F901" i="40"/>
  <c r="G901" i="40"/>
  <c r="H901" i="40"/>
  <c r="I901" i="40"/>
  <c r="J901" i="40"/>
  <c r="K901" i="40"/>
  <c r="L901" i="40"/>
  <c r="X901" i="40" s="1"/>
  <c r="M901" i="40"/>
  <c r="N901" i="40"/>
  <c r="O901" i="40" s="1"/>
  <c r="Q901" i="40"/>
  <c r="R901" i="40"/>
  <c r="S901" i="40"/>
  <c r="T901" i="40"/>
  <c r="U901" i="40"/>
  <c r="A902" i="40"/>
  <c r="B902" i="40"/>
  <c r="C902" i="40"/>
  <c r="D902" i="40"/>
  <c r="AC902" i="40" s="1"/>
  <c r="E902" i="40"/>
  <c r="F902" i="40"/>
  <c r="G902" i="40"/>
  <c r="H902" i="40"/>
  <c r="I902" i="40"/>
  <c r="J902" i="40"/>
  <c r="K902" i="40"/>
  <c r="L902" i="40"/>
  <c r="X902" i="40" s="1"/>
  <c r="M902" i="40"/>
  <c r="N902" i="40"/>
  <c r="O902" i="40" s="1"/>
  <c r="Q902" i="40"/>
  <c r="R902" i="40"/>
  <c r="S902" i="40"/>
  <c r="T902" i="40"/>
  <c r="U902" i="40"/>
  <c r="A903" i="40"/>
  <c r="B903" i="40"/>
  <c r="C903" i="40"/>
  <c r="D903" i="40"/>
  <c r="AC903" i="40" s="1"/>
  <c r="E903" i="40"/>
  <c r="F903" i="40"/>
  <c r="G903" i="40"/>
  <c r="H903" i="40"/>
  <c r="I903" i="40"/>
  <c r="J903" i="40"/>
  <c r="K903" i="40"/>
  <c r="L903" i="40"/>
  <c r="X903" i="40" s="1"/>
  <c r="M903" i="40"/>
  <c r="N903" i="40"/>
  <c r="O903" i="40" s="1"/>
  <c r="Q903" i="40"/>
  <c r="R903" i="40"/>
  <c r="S903" i="40"/>
  <c r="T903" i="40"/>
  <c r="U903" i="40"/>
  <c r="A904" i="40"/>
  <c r="B904" i="40"/>
  <c r="C904" i="40"/>
  <c r="D904" i="40"/>
  <c r="AC904" i="40" s="1"/>
  <c r="E904" i="40"/>
  <c r="F904" i="40"/>
  <c r="G904" i="40"/>
  <c r="H904" i="40"/>
  <c r="I904" i="40"/>
  <c r="J904" i="40"/>
  <c r="K904" i="40"/>
  <c r="L904" i="40"/>
  <c r="X904" i="40" s="1"/>
  <c r="M904" i="40"/>
  <c r="N904" i="40"/>
  <c r="O904" i="40" s="1"/>
  <c r="Q904" i="40"/>
  <c r="R904" i="40"/>
  <c r="S904" i="40"/>
  <c r="T904" i="40"/>
  <c r="U904" i="40"/>
  <c r="A33" i="43"/>
  <c r="B33" i="43"/>
  <c r="C33" i="43"/>
  <c r="D33" i="43"/>
  <c r="E33" i="43"/>
  <c r="F33" i="43"/>
  <c r="G33" i="43"/>
  <c r="H33" i="43"/>
  <c r="I33" i="43"/>
  <c r="J33" i="43"/>
  <c r="K33" i="43"/>
  <c r="L33" i="43"/>
  <c r="V33" i="43" s="1"/>
  <c r="M33" i="43"/>
  <c r="N33" i="43"/>
  <c r="P33" i="43"/>
  <c r="Y33" i="43" s="1"/>
  <c r="Q33" i="43"/>
  <c r="R33" i="43"/>
  <c r="S33" i="43"/>
  <c r="T33" i="43"/>
  <c r="A34" i="43"/>
  <c r="B34" i="43"/>
  <c r="C34" i="43"/>
  <c r="D34" i="43"/>
  <c r="E34" i="43"/>
  <c r="F34" i="43"/>
  <c r="G34" i="43"/>
  <c r="H34" i="43"/>
  <c r="I34" i="43"/>
  <c r="J34" i="43"/>
  <c r="K34" i="43"/>
  <c r="L34" i="43"/>
  <c r="V34" i="43" s="1"/>
  <c r="M34" i="43"/>
  <c r="N34" i="43"/>
  <c r="P34" i="43"/>
  <c r="Y34" i="43" s="1"/>
  <c r="Q34" i="43"/>
  <c r="R34" i="43"/>
  <c r="S34" i="43"/>
  <c r="T34" i="43"/>
  <c r="A35" i="43"/>
  <c r="B35" i="43"/>
  <c r="C35" i="43"/>
  <c r="D35" i="43"/>
  <c r="E35" i="43"/>
  <c r="F35" i="43"/>
  <c r="G35" i="43"/>
  <c r="H35" i="43"/>
  <c r="I35" i="43"/>
  <c r="J35" i="43"/>
  <c r="K35" i="43"/>
  <c r="L35" i="43"/>
  <c r="V35" i="43" s="1"/>
  <c r="M35" i="43"/>
  <c r="N35" i="43"/>
  <c r="P35" i="43"/>
  <c r="Y35" i="43" s="1"/>
  <c r="Q35" i="43"/>
  <c r="R35" i="43"/>
  <c r="S35" i="43"/>
  <c r="T35" i="43"/>
  <c r="A36" i="43"/>
  <c r="B36" i="43"/>
  <c r="C36" i="43"/>
  <c r="D36" i="43"/>
  <c r="E36" i="43"/>
  <c r="F36" i="43"/>
  <c r="G36" i="43"/>
  <c r="H36" i="43"/>
  <c r="I36" i="43"/>
  <c r="J36" i="43"/>
  <c r="K36" i="43"/>
  <c r="L36" i="43"/>
  <c r="V36" i="43" s="1"/>
  <c r="M36" i="43"/>
  <c r="N36" i="43"/>
  <c r="P36" i="43"/>
  <c r="Y36" i="43" s="1"/>
  <c r="Q36" i="43"/>
  <c r="R36" i="43"/>
  <c r="S36" i="43"/>
  <c r="T36" i="43"/>
  <c r="A37" i="43"/>
  <c r="B37" i="43"/>
  <c r="C37" i="43"/>
  <c r="D37" i="43"/>
  <c r="E37" i="43"/>
  <c r="F37" i="43"/>
  <c r="G37" i="43"/>
  <c r="H37" i="43"/>
  <c r="I37" i="43"/>
  <c r="J37" i="43"/>
  <c r="K37" i="43"/>
  <c r="L37" i="43"/>
  <c r="V37" i="43" s="1"/>
  <c r="M37" i="43"/>
  <c r="N37" i="43"/>
  <c r="P37" i="43"/>
  <c r="Y37" i="43" s="1"/>
  <c r="Q37" i="43"/>
  <c r="R37" i="43"/>
  <c r="S37" i="43"/>
  <c r="T37" i="43"/>
  <c r="A38" i="43"/>
  <c r="B38" i="43"/>
  <c r="C38" i="43"/>
  <c r="D38" i="43"/>
  <c r="E38" i="43"/>
  <c r="F38" i="43"/>
  <c r="G38" i="43"/>
  <c r="H38" i="43"/>
  <c r="I38" i="43"/>
  <c r="J38" i="43"/>
  <c r="K38" i="43"/>
  <c r="L38" i="43"/>
  <c r="V38" i="43" s="1"/>
  <c r="M38" i="43"/>
  <c r="N38" i="43"/>
  <c r="P38" i="43"/>
  <c r="Y38" i="43" s="1"/>
  <c r="Q38" i="43"/>
  <c r="R38" i="43"/>
  <c r="S38" i="43"/>
  <c r="T38" i="43"/>
  <c r="A39" i="43"/>
  <c r="B39" i="43"/>
  <c r="C39" i="43"/>
  <c r="D39" i="43"/>
  <c r="E39" i="43"/>
  <c r="F39" i="43"/>
  <c r="G39" i="43"/>
  <c r="H39" i="43"/>
  <c r="I39" i="43"/>
  <c r="J39" i="43"/>
  <c r="K39" i="43"/>
  <c r="L39" i="43"/>
  <c r="V39" i="43" s="1"/>
  <c r="M39" i="43"/>
  <c r="N39" i="43"/>
  <c r="P39" i="43"/>
  <c r="Y39" i="43" s="1"/>
  <c r="Q39" i="43"/>
  <c r="R39" i="43"/>
  <c r="S39" i="43"/>
  <c r="T39" i="43"/>
  <c r="O4" i="37"/>
  <c r="A32" i="43"/>
  <c r="B32" i="43"/>
  <c r="C32" i="43"/>
  <c r="D32" i="43"/>
  <c r="E32" i="43"/>
  <c r="F32" i="43"/>
  <c r="G32" i="43"/>
  <c r="H32" i="43"/>
  <c r="I32" i="43"/>
  <c r="J32" i="43"/>
  <c r="K32" i="43"/>
  <c r="L32" i="43"/>
  <c r="V32" i="43" s="1"/>
  <c r="M32" i="43"/>
  <c r="N32" i="43"/>
  <c r="P32" i="43"/>
  <c r="Y32" i="43" s="1"/>
  <c r="Q32" i="43"/>
  <c r="R32" i="43"/>
  <c r="S32" i="43"/>
  <c r="T32" i="43"/>
  <c r="AD3" i="40"/>
  <c r="W3" i="40"/>
  <c r="AE911" i="40" l="1"/>
  <c r="AB884" i="40"/>
  <c r="AB868" i="40"/>
  <c r="AB825" i="40"/>
  <c r="AB814" i="40"/>
  <c r="AB803" i="40"/>
  <c r="AB787" i="40"/>
  <c r="AB852" i="40"/>
  <c r="AB841" i="40"/>
  <c r="AB809" i="40"/>
  <c r="AB798" i="40"/>
  <c r="AB900" i="40"/>
  <c r="AB889" i="40"/>
  <c r="AB873" i="40"/>
  <c r="AB830" i="40"/>
  <c r="AF906" i="40"/>
  <c r="AB883" i="40"/>
  <c r="AB797" i="40"/>
  <c r="AB851" i="40"/>
  <c r="AB824" i="40"/>
  <c r="AB808" i="40"/>
  <c r="AB867" i="40"/>
  <c r="AB840" i="40"/>
  <c r="AB863" i="40"/>
  <c r="AB786" i="40"/>
  <c r="AB48" i="43"/>
  <c r="AB842" i="40"/>
  <c r="AB894" i="40"/>
  <c r="AB878" i="40"/>
  <c r="AB862" i="40"/>
  <c r="AB846" i="40"/>
  <c r="AB835" i="40"/>
  <c r="AB819" i="40"/>
  <c r="AB792" i="40"/>
  <c r="AB872" i="40"/>
  <c r="AB829" i="40"/>
  <c r="AB802" i="40"/>
  <c r="AB893" i="40"/>
  <c r="AB877" i="40"/>
  <c r="AB861" i="40"/>
  <c r="AB845" i="40"/>
  <c r="AB834" i="40"/>
  <c r="AB818" i="40"/>
  <c r="AB791" i="40"/>
  <c r="AB899" i="40"/>
  <c r="AB856" i="40"/>
  <c r="AB904" i="40"/>
  <c r="AB888" i="40"/>
  <c r="AB813" i="40"/>
  <c r="AB885" i="40"/>
  <c r="AB826" i="40"/>
  <c r="AB810" i="40"/>
  <c r="AB799" i="40"/>
  <c r="AF905" i="40"/>
  <c r="AB869" i="40"/>
  <c r="AB853" i="40"/>
  <c r="AB898" i="40"/>
  <c r="AB882" i="40"/>
  <c r="AB866" i="40"/>
  <c r="AB850" i="40"/>
  <c r="AB839" i="40"/>
  <c r="AB823" i="40"/>
  <c r="AB796" i="40"/>
  <c r="AB887" i="40"/>
  <c r="AB871" i="40"/>
  <c r="AB855" i="40"/>
  <c r="AB828" i="40"/>
  <c r="AB812" i="40"/>
  <c r="AB801" i="40"/>
  <c r="AB785" i="40"/>
  <c r="AB807" i="40"/>
  <c r="AB903" i="40"/>
  <c r="AB892" i="40"/>
  <c r="AB876" i="40"/>
  <c r="AB860" i="40"/>
  <c r="AB844" i="40"/>
  <c r="AB833" i="40"/>
  <c r="AB817" i="40"/>
  <c r="AB806" i="40"/>
  <c r="AB790" i="40"/>
  <c r="AB897" i="40"/>
  <c r="AB881" i="40"/>
  <c r="AB865" i="40"/>
  <c r="AB849" i="40"/>
  <c r="AB838" i="40"/>
  <c r="AB822" i="40"/>
  <c r="AB795" i="40"/>
  <c r="AB886" i="40"/>
  <c r="AB870" i="40"/>
  <c r="AB854" i="40"/>
  <c r="AB827" i="40"/>
  <c r="AB811" i="40"/>
  <c r="AB800" i="40"/>
  <c r="AB784" i="40"/>
  <c r="AB902" i="40"/>
  <c r="AB891" i="40"/>
  <c r="AB875" i="40"/>
  <c r="AB859" i="40"/>
  <c r="AB843" i="40"/>
  <c r="AB832" i="40"/>
  <c r="AB816" i="40"/>
  <c r="AB805" i="40"/>
  <c r="AB789" i="40"/>
  <c r="AB896" i="40"/>
  <c r="AB880" i="40"/>
  <c r="AB864" i="40"/>
  <c r="AB848" i="40"/>
  <c r="AB837" i="40"/>
  <c r="AB821" i="40"/>
  <c r="AB794" i="40"/>
  <c r="AD301" i="42"/>
  <c r="AD288" i="42"/>
  <c r="AE286" i="42"/>
  <c r="AA272" i="42"/>
  <c r="AA261" i="42"/>
  <c r="AA250" i="42"/>
  <c r="AA246" i="42"/>
  <c r="AA273" i="42"/>
  <c r="AA262" i="42"/>
  <c r="AA251" i="42"/>
  <c r="Y246" i="42"/>
  <c r="AA267" i="42"/>
  <c r="AA256" i="42"/>
  <c r="Y255" i="42"/>
  <c r="Z274" i="42"/>
  <c r="V274" i="42"/>
  <c r="Z282" i="42"/>
  <c r="AD282" i="42" s="1"/>
  <c r="V282" i="42"/>
  <c r="AE299" i="42"/>
  <c r="Y249" i="42"/>
  <c r="Y254" i="42"/>
  <c r="Z281" i="42"/>
  <c r="AD281" i="42" s="1"/>
  <c r="V281" i="42"/>
  <c r="Z279" i="42"/>
  <c r="AD279" i="42" s="1"/>
  <c r="V279" i="42"/>
  <c r="Y281" i="42"/>
  <c r="Y274" i="42"/>
  <c r="AD274" i="42" s="1"/>
  <c r="AA264" i="42"/>
  <c r="AA253" i="42"/>
  <c r="Y248" i="42"/>
  <c r="Z280" i="42"/>
  <c r="AD280" i="42" s="1"/>
  <c r="V280" i="42"/>
  <c r="Y264" i="42"/>
  <c r="AA258" i="42"/>
  <c r="V276" i="42"/>
  <c r="Z276" i="42"/>
  <c r="Z278" i="42"/>
  <c r="AD278" i="42" s="1"/>
  <c r="V278" i="42"/>
  <c r="V277" i="42"/>
  <c r="Z277" i="42"/>
  <c r="Z275" i="42"/>
  <c r="AD275" i="42" s="1"/>
  <c r="V275" i="42"/>
  <c r="Y269" i="42"/>
  <c r="AA268" i="42"/>
  <c r="AA257" i="42"/>
  <c r="Y277" i="42"/>
  <c r="AE288" i="42"/>
  <c r="AD305" i="42"/>
  <c r="AE305" i="42" s="1"/>
  <c r="AE306" i="42"/>
  <c r="AF911" i="40"/>
  <c r="AE295" i="42"/>
  <c r="AE308" i="42"/>
  <c r="AD290" i="42"/>
  <c r="AE290" i="42" s="1"/>
  <c r="AE301" i="42"/>
  <c r="AE303" i="42"/>
  <c r="AE292" i="42"/>
  <c r="AE291" i="42"/>
  <c r="AE910" i="40"/>
  <c r="AF910" i="40" s="1"/>
  <c r="AE909" i="40"/>
  <c r="AF909" i="40" s="1"/>
  <c r="AE908" i="40"/>
  <c r="AF908" i="40" s="1"/>
  <c r="AE294" i="42"/>
  <c r="AE296" i="42"/>
  <c r="AE298" i="42"/>
  <c r="AD309" i="42"/>
  <c r="AE309" i="42" s="1"/>
  <c r="AE300" i="42"/>
  <c r="AE307" i="42"/>
  <c r="AD285" i="42"/>
  <c r="AE285" i="42" s="1"/>
  <c r="AE283" i="42"/>
  <c r="AE304" i="42"/>
  <c r="AB40" i="43"/>
  <c r="O38" i="43"/>
  <c r="AF907" i="40"/>
  <c r="P876" i="40"/>
  <c r="AD284" i="42"/>
  <c r="AE284" i="42" s="1"/>
  <c r="AE302" i="42"/>
  <c r="O260" i="42"/>
  <c r="P260" i="42" s="1"/>
  <c r="Y260" i="42" s="1"/>
  <c r="AD297" i="42"/>
  <c r="AE297" i="42" s="1"/>
  <c r="O247" i="42"/>
  <c r="P247" i="42" s="1"/>
  <c r="Y247" i="42" s="1"/>
  <c r="O34" i="43"/>
  <c r="O33" i="43"/>
  <c r="O37" i="43"/>
  <c r="O36" i="43"/>
  <c r="P840" i="40"/>
  <c r="Z840" i="40" s="1"/>
  <c r="P796" i="40"/>
  <c r="Z796" i="40" s="1"/>
  <c r="P808" i="40"/>
  <c r="Z808" i="40" s="1"/>
  <c r="P884" i="40"/>
  <c r="Z884" i="40" s="1"/>
  <c r="O271" i="42"/>
  <c r="P271" i="42" s="1"/>
  <c r="O265" i="42"/>
  <c r="P265" i="42" s="1"/>
  <c r="Y265" i="42" s="1"/>
  <c r="O250" i="42"/>
  <c r="P250" i="42" s="1"/>
  <c r="O258" i="42"/>
  <c r="P258" i="42" s="1"/>
  <c r="O272" i="42"/>
  <c r="P272" i="42" s="1"/>
  <c r="O267" i="42"/>
  <c r="P267" i="42" s="1"/>
  <c r="Y267" i="42" s="1"/>
  <c r="O251" i="42"/>
  <c r="P251" i="42" s="1"/>
  <c r="O266" i="42"/>
  <c r="P266" i="42" s="1"/>
  <c r="Y266" i="42" s="1"/>
  <c r="O246" i="42"/>
  <c r="P246" i="42" s="1"/>
  <c r="O264" i="42"/>
  <c r="P264" i="42" s="1"/>
  <c r="O249" i="42"/>
  <c r="P249" i="42" s="1"/>
  <c r="O248" i="42"/>
  <c r="P248" i="42" s="1"/>
  <c r="O269" i="42"/>
  <c r="P269" i="42" s="1"/>
  <c r="O268" i="42"/>
  <c r="P268" i="42" s="1"/>
  <c r="O254" i="42"/>
  <c r="P254" i="42" s="1"/>
  <c r="O261" i="42"/>
  <c r="P261" i="42" s="1"/>
  <c r="O263" i="42"/>
  <c r="P263" i="42" s="1"/>
  <c r="Y263" i="42" s="1"/>
  <c r="O252" i="42"/>
  <c r="P252" i="42" s="1"/>
  <c r="Y252" i="42" s="1"/>
  <c r="O255" i="42"/>
  <c r="P255" i="42" s="1"/>
  <c r="O256" i="42"/>
  <c r="P256" i="42" s="1"/>
  <c r="Y256" i="42" s="1"/>
  <c r="O270" i="42"/>
  <c r="P270" i="42" s="1"/>
  <c r="O253" i="42"/>
  <c r="P253" i="42" s="1"/>
  <c r="Y253" i="42" s="1"/>
  <c r="O262" i="42"/>
  <c r="P262" i="42" s="1"/>
  <c r="O257" i="42"/>
  <c r="P257" i="42" s="1"/>
  <c r="O259" i="42"/>
  <c r="P259" i="42" s="1"/>
  <c r="O273" i="42"/>
  <c r="P273" i="42" s="1"/>
  <c r="P819" i="40"/>
  <c r="Z819" i="40" s="1"/>
  <c r="P852" i="40"/>
  <c r="Z852" i="40" s="1"/>
  <c r="P832" i="40"/>
  <c r="Z832" i="40" s="1"/>
  <c r="P803" i="40"/>
  <c r="P835" i="40"/>
  <c r="Z835" i="40" s="1"/>
  <c r="P786" i="40"/>
  <c r="Z786" i="40" s="1"/>
  <c r="P900" i="40"/>
  <c r="Z900" i="40" s="1"/>
  <c r="P866" i="40"/>
  <c r="Z866" i="40" s="1"/>
  <c r="P898" i="40"/>
  <c r="Z898" i="40" s="1"/>
  <c r="P868" i="40"/>
  <c r="P844" i="40"/>
  <c r="P798" i="40"/>
  <c r="P862" i="40"/>
  <c r="P806" i="40"/>
  <c r="P867" i="40"/>
  <c r="P804" i="40"/>
  <c r="P865" i="40"/>
  <c r="Z865" i="40" s="1"/>
  <c r="P904" i="40"/>
  <c r="Z904" i="40" s="1"/>
  <c r="P872" i="40"/>
  <c r="Z872" i="40" s="1"/>
  <c r="P818" i="40"/>
  <c r="P897" i="40"/>
  <c r="Z897" i="40" s="1"/>
  <c r="P889" i="40"/>
  <c r="AA889" i="40" s="1"/>
  <c r="P861" i="40"/>
  <c r="Z861" i="40" s="1"/>
  <c r="P893" i="40"/>
  <c r="Z893" i="40" s="1"/>
  <c r="P821" i="40"/>
  <c r="P856" i="40"/>
  <c r="P824" i="40"/>
  <c r="P878" i="40"/>
  <c r="Z878" i="40" s="1"/>
  <c r="P842" i="40"/>
  <c r="P901" i="40"/>
  <c r="P790" i="40"/>
  <c r="P899" i="40"/>
  <c r="P851" i="40"/>
  <c r="Z851" i="40" s="1"/>
  <c r="P817" i="40"/>
  <c r="P836" i="40"/>
  <c r="Z836" i="40" s="1"/>
  <c r="P820" i="40"/>
  <c r="P793" i="40"/>
  <c r="P846" i="40"/>
  <c r="P816" i="40"/>
  <c r="Z816" i="40" s="1"/>
  <c r="P850" i="40"/>
  <c r="P838" i="40"/>
  <c r="P788" i="40"/>
  <c r="P864" i="40"/>
  <c r="P870" i="40"/>
  <c r="Z870" i="40" s="1"/>
  <c r="P883" i="40"/>
  <c r="Z883" i="40" s="1"/>
  <c r="P787" i="40"/>
  <c r="Z787" i="40" s="1"/>
  <c r="P881" i="40"/>
  <c r="P841" i="40"/>
  <c r="P792" i="40"/>
  <c r="Z792" i="40" s="1"/>
  <c r="P882" i="40"/>
  <c r="Z882" i="40" s="1"/>
  <c r="P877" i="40"/>
  <c r="Z877" i="40" s="1"/>
  <c r="P885" i="40"/>
  <c r="P855" i="40"/>
  <c r="P807" i="40"/>
  <c r="P837" i="40"/>
  <c r="Z837" i="40" s="1"/>
  <c r="P890" i="40"/>
  <c r="P860" i="40"/>
  <c r="Z860" i="40" s="1"/>
  <c r="P857" i="40"/>
  <c r="Z857" i="40" s="1"/>
  <c r="P823" i="40"/>
  <c r="P812" i="40"/>
  <c r="Z812" i="40" s="1"/>
  <c r="P809" i="40"/>
  <c r="Z809" i="40" s="1"/>
  <c r="P827" i="40"/>
  <c r="P802" i="40"/>
  <c r="P805" i="40"/>
  <c r="P830" i="40"/>
  <c r="Z830" i="40" s="1"/>
  <c r="P892" i="40"/>
  <c r="Z892" i="40" s="1"/>
  <c r="P869" i="40"/>
  <c r="Z869" i="40" s="1"/>
  <c r="P843" i="40"/>
  <c r="Z843" i="40" s="1"/>
  <c r="P826" i="40"/>
  <c r="Z826" i="40" s="1"/>
  <c r="P822" i="40"/>
  <c r="Z822" i="40" s="1"/>
  <c r="P794" i="40"/>
  <c r="Z794" i="40" s="1"/>
  <c r="P896" i="40"/>
  <c r="P797" i="40"/>
  <c r="Z797" i="40" s="1"/>
  <c r="P902" i="40"/>
  <c r="P828" i="40"/>
  <c r="P839" i="40"/>
  <c r="P894" i="40"/>
  <c r="Z894" i="40" s="1"/>
  <c r="P825" i="40"/>
  <c r="P791" i="40"/>
  <c r="P875" i="40"/>
  <c r="P789" i="40"/>
  <c r="Z789" i="40" s="1"/>
  <c r="P785" i="40"/>
  <c r="Z785" i="40" s="1"/>
  <c r="P829" i="40"/>
  <c r="Z829" i="40" s="1"/>
  <c r="P795" i="40"/>
  <c r="Z795" i="40" s="1"/>
  <c r="P813" i="40"/>
  <c r="Z813" i="40" s="1"/>
  <c r="P887" i="40"/>
  <c r="Z887" i="40" s="1"/>
  <c r="P834" i="40"/>
  <c r="P810" i="40"/>
  <c r="P784" i="40"/>
  <c r="Z784" i="40" s="1"/>
  <c r="P854" i="40"/>
  <c r="P847" i="40"/>
  <c r="P903" i="40"/>
  <c r="P873" i="40"/>
  <c r="Z873" i="40" s="1"/>
  <c r="P871" i="40"/>
  <c r="Z871" i="40" s="1"/>
  <c r="P849" i="40"/>
  <c r="P874" i="40"/>
  <c r="P858" i="40"/>
  <c r="Z858" i="40" s="1"/>
  <c r="P891" i="40"/>
  <c r="Z891" i="40" s="1"/>
  <c r="P888" i="40"/>
  <c r="Z888" i="40" s="1"/>
  <c r="P886" i="40"/>
  <c r="Z886" i="40" s="1"/>
  <c r="P833" i="40"/>
  <c r="Z833" i="40" s="1"/>
  <c r="P880" i="40"/>
  <c r="Z880" i="40" s="1"/>
  <c r="P801" i="40"/>
  <c r="Z801" i="40" s="1"/>
  <c r="P859" i="40"/>
  <c r="Z859" i="40" s="1"/>
  <c r="P845" i="40"/>
  <c r="Z845" i="40" s="1"/>
  <c r="P799" i="40"/>
  <c r="Z799" i="40" s="1"/>
  <c r="P815" i="40"/>
  <c r="P848" i="40"/>
  <c r="P800" i="40"/>
  <c r="Z800" i="40" s="1"/>
  <c r="P814" i="40"/>
  <c r="Z814" i="40" s="1"/>
  <c r="P811" i="40"/>
  <c r="P879" i="40"/>
  <c r="P863" i="40"/>
  <c r="Z863" i="40" s="1"/>
  <c r="P895" i="40"/>
  <c r="Z895" i="40" s="1"/>
  <c r="P853" i="40"/>
  <c r="Z853" i="40" s="1"/>
  <c r="P831" i="40"/>
  <c r="Z831" i="40" s="1"/>
  <c r="O39" i="43"/>
  <c r="O35" i="43"/>
  <c r="O32" i="43"/>
  <c r="A8" i="40"/>
  <c r="B8" i="40"/>
  <c r="C8" i="40"/>
  <c r="D8" i="40"/>
  <c r="AC8" i="40" s="1"/>
  <c r="E8" i="40"/>
  <c r="F8" i="40"/>
  <c r="G8" i="40"/>
  <c r="H8" i="40"/>
  <c r="I8" i="40"/>
  <c r="J8" i="40"/>
  <c r="L8" i="40"/>
  <c r="X8" i="40" s="1"/>
  <c r="M8" i="40"/>
  <c r="N8" i="40"/>
  <c r="O8" i="40" s="1"/>
  <c r="Q8" i="40"/>
  <c r="R8" i="40"/>
  <c r="S8" i="40"/>
  <c r="T8" i="40"/>
  <c r="U8" i="40"/>
  <c r="A9" i="40"/>
  <c r="B9" i="40"/>
  <c r="C9" i="40"/>
  <c r="D9" i="40"/>
  <c r="AC9" i="40" s="1"/>
  <c r="E9" i="40"/>
  <c r="F9" i="40"/>
  <c r="G9" i="40"/>
  <c r="H9" i="40"/>
  <c r="I9" i="40"/>
  <c r="J9" i="40"/>
  <c r="K9" i="40"/>
  <c r="L9" i="40"/>
  <c r="X9" i="40" s="1"/>
  <c r="M9" i="40"/>
  <c r="N9" i="40"/>
  <c r="O9" i="40" s="1"/>
  <c r="Q9" i="40"/>
  <c r="R9" i="40"/>
  <c r="S9" i="40"/>
  <c r="T9" i="40"/>
  <c r="U9" i="40"/>
  <c r="A10" i="40"/>
  <c r="B10" i="40"/>
  <c r="C10" i="40"/>
  <c r="D10" i="40"/>
  <c r="AC10" i="40" s="1"/>
  <c r="E10" i="40"/>
  <c r="F10" i="40"/>
  <c r="G10" i="40"/>
  <c r="H10" i="40"/>
  <c r="I10" i="40"/>
  <c r="J10" i="40"/>
  <c r="K10" i="40"/>
  <c r="L10" i="40"/>
  <c r="X10" i="40" s="1"/>
  <c r="M10" i="40"/>
  <c r="N10" i="40"/>
  <c r="O10" i="40" s="1"/>
  <c r="Q10" i="40"/>
  <c r="R10" i="40"/>
  <c r="S10" i="40"/>
  <c r="T10" i="40"/>
  <c r="U10" i="40"/>
  <c r="A11" i="40"/>
  <c r="B11" i="40"/>
  <c r="C11" i="40"/>
  <c r="D11" i="40"/>
  <c r="AC11" i="40" s="1"/>
  <c r="E11" i="40"/>
  <c r="F11" i="40"/>
  <c r="G11" i="40"/>
  <c r="H11" i="40"/>
  <c r="I11" i="40"/>
  <c r="J11" i="40"/>
  <c r="K11" i="40"/>
  <c r="L11" i="40"/>
  <c r="X11" i="40" s="1"/>
  <c r="M11" i="40"/>
  <c r="N11" i="40"/>
  <c r="O11" i="40" s="1"/>
  <c r="Q11" i="40"/>
  <c r="R11" i="40"/>
  <c r="S11" i="40"/>
  <c r="T11" i="40"/>
  <c r="U11" i="40"/>
  <c r="A12" i="40"/>
  <c r="B12" i="40"/>
  <c r="C12" i="40"/>
  <c r="D12" i="40"/>
  <c r="AC12" i="40" s="1"/>
  <c r="E12" i="40"/>
  <c r="F12" i="40"/>
  <c r="G12" i="40"/>
  <c r="H12" i="40"/>
  <c r="I12" i="40"/>
  <c r="J12" i="40"/>
  <c r="K12" i="40"/>
  <c r="L12" i="40"/>
  <c r="X12" i="40" s="1"/>
  <c r="M12" i="40"/>
  <c r="N12" i="40"/>
  <c r="O12" i="40" s="1"/>
  <c r="Q12" i="40"/>
  <c r="R12" i="40"/>
  <c r="S12" i="40"/>
  <c r="T12" i="40"/>
  <c r="U12" i="40"/>
  <c r="A13" i="40"/>
  <c r="B13" i="40"/>
  <c r="C13" i="40"/>
  <c r="D13" i="40"/>
  <c r="AC13" i="40" s="1"/>
  <c r="E13" i="40"/>
  <c r="F13" i="40"/>
  <c r="G13" i="40"/>
  <c r="H13" i="40"/>
  <c r="I13" i="40"/>
  <c r="J13" i="40"/>
  <c r="K13" i="40"/>
  <c r="L13" i="40"/>
  <c r="X13" i="40" s="1"/>
  <c r="M13" i="40"/>
  <c r="N13" i="40"/>
  <c r="O13" i="40" s="1"/>
  <c r="Q13" i="40"/>
  <c r="R13" i="40"/>
  <c r="S13" i="40"/>
  <c r="T13" i="40"/>
  <c r="U13" i="40"/>
  <c r="A14" i="40"/>
  <c r="B14" i="40"/>
  <c r="C14" i="40"/>
  <c r="D14" i="40"/>
  <c r="AC14" i="40" s="1"/>
  <c r="E14" i="40"/>
  <c r="F14" i="40"/>
  <c r="G14" i="40"/>
  <c r="H14" i="40"/>
  <c r="I14" i="40"/>
  <c r="J14" i="40"/>
  <c r="K14" i="40"/>
  <c r="L14" i="40"/>
  <c r="X14" i="40" s="1"/>
  <c r="M14" i="40"/>
  <c r="N14" i="40"/>
  <c r="O14" i="40" s="1"/>
  <c r="Q14" i="40"/>
  <c r="R14" i="40"/>
  <c r="S14" i="40"/>
  <c r="T14" i="40"/>
  <c r="U14" i="40"/>
  <c r="Z14" i="40" s="1"/>
  <c r="A15" i="40"/>
  <c r="B15" i="40"/>
  <c r="C15" i="40"/>
  <c r="D15" i="40"/>
  <c r="AC15" i="40" s="1"/>
  <c r="E15" i="40"/>
  <c r="F15" i="40"/>
  <c r="G15" i="40"/>
  <c r="H15" i="40"/>
  <c r="I15" i="40"/>
  <c r="J15" i="40"/>
  <c r="K15" i="40"/>
  <c r="L15" i="40"/>
  <c r="X15" i="40" s="1"/>
  <c r="M15" i="40"/>
  <c r="N15" i="40"/>
  <c r="O15" i="40" s="1"/>
  <c r="Q15" i="40"/>
  <c r="R15" i="40"/>
  <c r="S15" i="40"/>
  <c r="T15" i="40"/>
  <c r="U15" i="40"/>
  <c r="A16" i="40"/>
  <c r="B16" i="40"/>
  <c r="C16" i="40"/>
  <c r="D16" i="40"/>
  <c r="AC16" i="40" s="1"/>
  <c r="E16" i="40"/>
  <c r="F16" i="40"/>
  <c r="G16" i="40"/>
  <c r="H16" i="40"/>
  <c r="I16" i="40"/>
  <c r="J16" i="40"/>
  <c r="K16" i="40"/>
  <c r="L16" i="40"/>
  <c r="X16" i="40" s="1"/>
  <c r="M16" i="40"/>
  <c r="N16" i="40"/>
  <c r="O16" i="40" s="1"/>
  <c r="Q16" i="40"/>
  <c r="R16" i="40"/>
  <c r="S16" i="40"/>
  <c r="T16" i="40"/>
  <c r="U16" i="40"/>
  <c r="A17" i="40"/>
  <c r="B17" i="40"/>
  <c r="C17" i="40"/>
  <c r="D17" i="40"/>
  <c r="AC17" i="40" s="1"/>
  <c r="E17" i="40"/>
  <c r="F17" i="40"/>
  <c r="G17" i="40"/>
  <c r="H17" i="40"/>
  <c r="I17" i="40"/>
  <c r="J17" i="40"/>
  <c r="K17" i="40"/>
  <c r="L17" i="40"/>
  <c r="X17" i="40" s="1"/>
  <c r="M17" i="40"/>
  <c r="N17" i="40"/>
  <c r="O17" i="40" s="1"/>
  <c r="Q17" i="40"/>
  <c r="R17" i="40"/>
  <c r="S17" i="40"/>
  <c r="T17" i="40"/>
  <c r="U17" i="40"/>
  <c r="A18" i="40"/>
  <c r="B18" i="40"/>
  <c r="C18" i="40"/>
  <c r="D18" i="40"/>
  <c r="AC18" i="40" s="1"/>
  <c r="E18" i="40"/>
  <c r="F18" i="40"/>
  <c r="G18" i="40"/>
  <c r="H18" i="40"/>
  <c r="I18" i="40"/>
  <c r="J18" i="40"/>
  <c r="K18" i="40"/>
  <c r="L18" i="40"/>
  <c r="X18" i="40" s="1"/>
  <c r="M18" i="40"/>
  <c r="N18" i="40"/>
  <c r="O18" i="40" s="1"/>
  <c r="Q18" i="40"/>
  <c r="R18" i="40"/>
  <c r="S18" i="40"/>
  <c r="T18" i="40"/>
  <c r="U18" i="40"/>
  <c r="A19" i="40"/>
  <c r="B19" i="40"/>
  <c r="C19" i="40"/>
  <c r="D19" i="40"/>
  <c r="AC19" i="40" s="1"/>
  <c r="E19" i="40"/>
  <c r="F19" i="40"/>
  <c r="G19" i="40"/>
  <c r="H19" i="40"/>
  <c r="I19" i="40"/>
  <c r="J19" i="40"/>
  <c r="K19" i="40"/>
  <c r="L19" i="40"/>
  <c r="X19" i="40" s="1"/>
  <c r="M19" i="40"/>
  <c r="N19" i="40"/>
  <c r="O19" i="40" s="1"/>
  <c r="Q19" i="40"/>
  <c r="R19" i="40"/>
  <c r="S19" i="40"/>
  <c r="T19" i="40"/>
  <c r="U19" i="40"/>
  <c r="A20" i="40"/>
  <c r="B20" i="40"/>
  <c r="C20" i="40"/>
  <c r="D20" i="40"/>
  <c r="AC20" i="40" s="1"/>
  <c r="E20" i="40"/>
  <c r="F20" i="40"/>
  <c r="G20" i="40"/>
  <c r="H20" i="40"/>
  <c r="I20" i="40"/>
  <c r="J20" i="40"/>
  <c r="K20" i="40"/>
  <c r="L20" i="40"/>
  <c r="X20" i="40" s="1"/>
  <c r="M20" i="40"/>
  <c r="N20" i="40"/>
  <c r="O20" i="40" s="1"/>
  <c r="Q20" i="40"/>
  <c r="R20" i="40"/>
  <c r="S20" i="40"/>
  <c r="T20" i="40"/>
  <c r="U20" i="40"/>
  <c r="A21" i="40"/>
  <c r="B21" i="40"/>
  <c r="C21" i="40"/>
  <c r="D21" i="40"/>
  <c r="AC21" i="40" s="1"/>
  <c r="E21" i="40"/>
  <c r="F21" i="40"/>
  <c r="G21" i="40"/>
  <c r="H21" i="40"/>
  <c r="I21" i="40"/>
  <c r="J21" i="40"/>
  <c r="K21" i="40"/>
  <c r="L21" i="40"/>
  <c r="X21" i="40" s="1"/>
  <c r="M21" i="40"/>
  <c r="N21" i="40"/>
  <c r="O21" i="40" s="1"/>
  <c r="Q21" i="40"/>
  <c r="R21" i="40"/>
  <c r="S21" i="40"/>
  <c r="T21" i="40"/>
  <c r="U21" i="40"/>
  <c r="A22" i="40"/>
  <c r="B22" i="40"/>
  <c r="C22" i="40"/>
  <c r="D22" i="40"/>
  <c r="AC22" i="40" s="1"/>
  <c r="E22" i="40"/>
  <c r="F22" i="40"/>
  <c r="G22" i="40"/>
  <c r="H22" i="40"/>
  <c r="I22" i="40"/>
  <c r="J22" i="40"/>
  <c r="K22" i="40"/>
  <c r="L22" i="40"/>
  <c r="X22" i="40" s="1"/>
  <c r="M22" i="40"/>
  <c r="N22" i="40"/>
  <c r="O22" i="40" s="1"/>
  <c r="Q22" i="40"/>
  <c r="R22" i="40"/>
  <c r="S22" i="40"/>
  <c r="T22" i="40"/>
  <c r="U22" i="40"/>
  <c r="A23" i="40"/>
  <c r="B23" i="40"/>
  <c r="C23" i="40"/>
  <c r="D23" i="40"/>
  <c r="AC23" i="40" s="1"/>
  <c r="E23" i="40"/>
  <c r="F23" i="40"/>
  <c r="G23" i="40"/>
  <c r="H23" i="40"/>
  <c r="I23" i="40"/>
  <c r="J23" i="40"/>
  <c r="K23" i="40"/>
  <c r="L23" i="40"/>
  <c r="X23" i="40" s="1"/>
  <c r="M23" i="40"/>
  <c r="N23" i="40"/>
  <c r="O23" i="40" s="1"/>
  <c r="Q23" i="40"/>
  <c r="R23" i="40"/>
  <c r="S23" i="40"/>
  <c r="T23" i="40"/>
  <c r="U23" i="40"/>
  <c r="A24" i="40"/>
  <c r="B24" i="40"/>
  <c r="C24" i="40"/>
  <c r="D24" i="40"/>
  <c r="AC24" i="40" s="1"/>
  <c r="E24" i="40"/>
  <c r="F24" i="40"/>
  <c r="G24" i="40"/>
  <c r="H24" i="40"/>
  <c r="I24" i="40"/>
  <c r="J24" i="40"/>
  <c r="K24" i="40"/>
  <c r="L24" i="40"/>
  <c r="X24" i="40" s="1"/>
  <c r="M24" i="40"/>
  <c r="N24" i="40"/>
  <c r="O24" i="40" s="1"/>
  <c r="Q24" i="40"/>
  <c r="R24" i="40"/>
  <c r="S24" i="40"/>
  <c r="T24" i="40"/>
  <c r="U24" i="40"/>
  <c r="A25" i="40"/>
  <c r="B25" i="40"/>
  <c r="C25" i="40"/>
  <c r="D25" i="40"/>
  <c r="AC25" i="40" s="1"/>
  <c r="E25" i="40"/>
  <c r="F25" i="40"/>
  <c r="G25" i="40"/>
  <c r="H25" i="40"/>
  <c r="I25" i="40"/>
  <c r="J25" i="40"/>
  <c r="K25" i="40"/>
  <c r="L25" i="40"/>
  <c r="X25" i="40" s="1"/>
  <c r="M25" i="40"/>
  <c r="N25" i="40"/>
  <c r="O25" i="40" s="1"/>
  <c r="Q25" i="40"/>
  <c r="R25" i="40"/>
  <c r="S25" i="40"/>
  <c r="T25" i="40"/>
  <c r="U25" i="40"/>
  <c r="A26" i="40"/>
  <c r="B26" i="40"/>
  <c r="C26" i="40"/>
  <c r="D26" i="40"/>
  <c r="AC26" i="40" s="1"/>
  <c r="E26" i="40"/>
  <c r="F26" i="40"/>
  <c r="G26" i="40"/>
  <c r="H26" i="40"/>
  <c r="I26" i="40"/>
  <c r="J26" i="40"/>
  <c r="K26" i="40"/>
  <c r="L26" i="40"/>
  <c r="X26" i="40" s="1"/>
  <c r="M26" i="40"/>
  <c r="N26" i="40"/>
  <c r="O26" i="40" s="1"/>
  <c r="Q26" i="40"/>
  <c r="R26" i="40"/>
  <c r="S26" i="40"/>
  <c r="T26" i="40"/>
  <c r="U26" i="40"/>
  <c r="A27" i="40"/>
  <c r="B27" i="40"/>
  <c r="C27" i="40"/>
  <c r="D27" i="40"/>
  <c r="AC27" i="40" s="1"/>
  <c r="E27" i="40"/>
  <c r="F27" i="40"/>
  <c r="G27" i="40"/>
  <c r="H27" i="40"/>
  <c r="I27" i="40"/>
  <c r="J27" i="40"/>
  <c r="L27" i="40"/>
  <c r="X27" i="40" s="1"/>
  <c r="M27" i="40"/>
  <c r="N27" i="40"/>
  <c r="O27" i="40" s="1"/>
  <c r="Q27" i="40"/>
  <c r="R27" i="40"/>
  <c r="S27" i="40"/>
  <c r="T27" i="40"/>
  <c r="U27" i="40"/>
  <c r="A28" i="40"/>
  <c r="B28" i="40"/>
  <c r="C28" i="40"/>
  <c r="D28" i="40"/>
  <c r="AC28" i="40" s="1"/>
  <c r="E28" i="40"/>
  <c r="F28" i="40"/>
  <c r="G28" i="40"/>
  <c r="H28" i="40"/>
  <c r="I28" i="40"/>
  <c r="J28" i="40"/>
  <c r="K28" i="40"/>
  <c r="L28" i="40"/>
  <c r="X28" i="40" s="1"/>
  <c r="M28" i="40"/>
  <c r="N28" i="40"/>
  <c r="O28" i="40" s="1"/>
  <c r="Q28" i="40"/>
  <c r="R28" i="40"/>
  <c r="S28" i="40"/>
  <c r="T28" i="40"/>
  <c r="U28" i="40"/>
  <c r="A29" i="40"/>
  <c r="B29" i="40"/>
  <c r="C29" i="40"/>
  <c r="D29" i="40"/>
  <c r="AC29" i="40" s="1"/>
  <c r="E29" i="40"/>
  <c r="F29" i="40"/>
  <c r="G29" i="40"/>
  <c r="H29" i="40"/>
  <c r="I29" i="40"/>
  <c r="J29" i="40"/>
  <c r="K29" i="40"/>
  <c r="L29" i="40"/>
  <c r="X29" i="40" s="1"/>
  <c r="M29" i="40"/>
  <c r="N29" i="40"/>
  <c r="O29" i="40" s="1"/>
  <c r="Q29" i="40"/>
  <c r="R29" i="40"/>
  <c r="S29" i="40"/>
  <c r="T29" i="40"/>
  <c r="U29" i="40"/>
  <c r="A30" i="40"/>
  <c r="B30" i="40"/>
  <c r="C30" i="40"/>
  <c r="D30" i="40"/>
  <c r="AC30" i="40" s="1"/>
  <c r="E30" i="40"/>
  <c r="F30" i="40"/>
  <c r="G30" i="40"/>
  <c r="H30" i="40"/>
  <c r="I30" i="40"/>
  <c r="J30" i="40"/>
  <c r="K30" i="40"/>
  <c r="L30" i="40"/>
  <c r="X30" i="40" s="1"/>
  <c r="M30" i="40"/>
  <c r="N30" i="40"/>
  <c r="O30" i="40" s="1"/>
  <c r="Q30" i="40"/>
  <c r="R30" i="40"/>
  <c r="S30" i="40"/>
  <c r="T30" i="40"/>
  <c r="U30" i="40"/>
  <c r="A31" i="40"/>
  <c r="B31" i="40"/>
  <c r="C31" i="40"/>
  <c r="D31" i="40"/>
  <c r="AC31" i="40" s="1"/>
  <c r="E31" i="40"/>
  <c r="F31" i="40"/>
  <c r="G31" i="40"/>
  <c r="H31" i="40"/>
  <c r="I31" i="40"/>
  <c r="J31" i="40"/>
  <c r="K31" i="40"/>
  <c r="L31" i="40"/>
  <c r="X31" i="40" s="1"/>
  <c r="M31" i="40"/>
  <c r="N31" i="40"/>
  <c r="O31" i="40" s="1"/>
  <c r="Q31" i="40"/>
  <c r="R31" i="40"/>
  <c r="S31" i="40"/>
  <c r="T31" i="40"/>
  <c r="U31" i="40"/>
  <c r="A32" i="40"/>
  <c r="B32" i="40"/>
  <c r="C32" i="40"/>
  <c r="D32" i="40"/>
  <c r="AC32" i="40" s="1"/>
  <c r="E32" i="40"/>
  <c r="F32" i="40"/>
  <c r="G32" i="40"/>
  <c r="H32" i="40"/>
  <c r="I32" i="40"/>
  <c r="J32" i="40"/>
  <c r="L32" i="40"/>
  <c r="X32" i="40" s="1"/>
  <c r="M32" i="40"/>
  <c r="N32" i="40"/>
  <c r="O32" i="40" s="1"/>
  <c r="Q32" i="40"/>
  <c r="R32" i="40"/>
  <c r="S32" i="40"/>
  <c r="T32" i="40"/>
  <c r="U32" i="40"/>
  <c r="A33" i="40"/>
  <c r="B33" i="40"/>
  <c r="C33" i="40"/>
  <c r="D33" i="40"/>
  <c r="AC33" i="40" s="1"/>
  <c r="E33" i="40"/>
  <c r="F33" i="40"/>
  <c r="G33" i="40"/>
  <c r="H33" i="40"/>
  <c r="I33" i="40"/>
  <c r="J33" i="40"/>
  <c r="K33" i="40"/>
  <c r="L33" i="40"/>
  <c r="X33" i="40" s="1"/>
  <c r="M33" i="40"/>
  <c r="N33" i="40"/>
  <c r="O33" i="40" s="1"/>
  <c r="Q33" i="40"/>
  <c r="R33" i="40"/>
  <c r="S33" i="40"/>
  <c r="T33" i="40"/>
  <c r="U33" i="40"/>
  <c r="A34" i="40"/>
  <c r="B34" i="40"/>
  <c r="C34" i="40"/>
  <c r="D34" i="40"/>
  <c r="AB34" i="40" s="1"/>
  <c r="E34" i="40"/>
  <c r="F34" i="40"/>
  <c r="G34" i="40"/>
  <c r="H34" i="40"/>
  <c r="I34" i="40"/>
  <c r="J34" i="40"/>
  <c r="K34" i="40"/>
  <c r="L34" i="40"/>
  <c r="X34" i="40" s="1"/>
  <c r="M34" i="40"/>
  <c r="N34" i="40"/>
  <c r="O34" i="40" s="1"/>
  <c r="Q34" i="40"/>
  <c r="R34" i="40"/>
  <c r="S34" i="40"/>
  <c r="T34" i="40"/>
  <c r="U34" i="40"/>
  <c r="A35" i="40"/>
  <c r="B35" i="40"/>
  <c r="C35" i="40"/>
  <c r="D35" i="40"/>
  <c r="AC35" i="40" s="1"/>
  <c r="E35" i="40"/>
  <c r="F35" i="40"/>
  <c r="G35" i="40"/>
  <c r="H35" i="40"/>
  <c r="I35" i="40"/>
  <c r="J35" i="40"/>
  <c r="K35" i="40"/>
  <c r="L35" i="40"/>
  <c r="X35" i="40" s="1"/>
  <c r="M35" i="40"/>
  <c r="N35" i="40"/>
  <c r="O35" i="40" s="1"/>
  <c r="Q35" i="40"/>
  <c r="R35" i="40"/>
  <c r="S35" i="40"/>
  <c r="T35" i="40"/>
  <c r="U35" i="40"/>
  <c r="A36" i="40"/>
  <c r="B36" i="40"/>
  <c r="C36" i="40"/>
  <c r="D36" i="40"/>
  <c r="AC36" i="40" s="1"/>
  <c r="E36" i="40"/>
  <c r="F36" i="40"/>
  <c r="G36" i="40"/>
  <c r="H36" i="40"/>
  <c r="I36" i="40"/>
  <c r="J36" i="40"/>
  <c r="K36" i="40"/>
  <c r="L36" i="40"/>
  <c r="X36" i="40" s="1"/>
  <c r="M36" i="40"/>
  <c r="N36" i="40"/>
  <c r="O36" i="40" s="1"/>
  <c r="Q36" i="40"/>
  <c r="R36" i="40"/>
  <c r="S36" i="40"/>
  <c r="T36" i="40"/>
  <c r="U36" i="40"/>
  <c r="A37" i="40"/>
  <c r="B37" i="40"/>
  <c r="C37" i="40"/>
  <c r="D37" i="40"/>
  <c r="AC37" i="40" s="1"/>
  <c r="E37" i="40"/>
  <c r="F37" i="40"/>
  <c r="G37" i="40"/>
  <c r="H37" i="40"/>
  <c r="I37" i="40"/>
  <c r="J37" i="40"/>
  <c r="K37" i="40"/>
  <c r="L37" i="40"/>
  <c r="X37" i="40" s="1"/>
  <c r="M37" i="40"/>
  <c r="N37" i="40"/>
  <c r="O37" i="40" s="1"/>
  <c r="Q37" i="40"/>
  <c r="R37" i="40"/>
  <c r="S37" i="40"/>
  <c r="T37" i="40"/>
  <c r="U37" i="40"/>
  <c r="A38" i="40"/>
  <c r="B38" i="40"/>
  <c r="C38" i="40"/>
  <c r="D38" i="40"/>
  <c r="AC38" i="40" s="1"/>
  <c r="E38" i="40"/>
  <c r="F38" i="40"/>
  <c r="G38" i="40"/>
  <c r="H38" i="40"/>
  <c r="I38" i="40"/>
  <c r="J38" i="40"/>
  <c r="K38" i="40"/>
  <c r="L38" i="40"/>
  <c r="X38" i="40" s="1"/>
  <c r="M38" i="40"/>
  <c r="N38" i="40"/>
  <c r="O38" i="40" s="1"/>
  <c r="Q38" i="40"/>
  <c r="R38" i="40"/>
  <c r="S38" i="40"/>
  <c r="T38" i="40"/>
  <c r="U38" i="40"/>
  <c r="A39" i="40"/>
  <c r="B39" i="40"/>
  <c r="C39" i="40"/>
  <c r="D39" i="40"/>
  <c r="AC39" i="40" s="1"/>
  <c r="E39" i="40"/>
  <c r="F39" i="40"/>
  <c r="G39" i="40"/>
  <c r="H39" i="40"/>
  <c r="I39" i="40"/>
  <c r="J39" i="40"/>
  <c r="K39" i="40"/>
  <c r="L39" i="40"/>
  <c r="X39" i="40" s="1"/>
  <c r="M39" i="40"/>
  <c r="N39" i="40"/>
  <c r="O39" i="40" s="1"/>
  <c r="Q39" i="40"/>
  <c r="R39" i="40"/>
  <c r="S39" i="40"/>
  <c r="T39" i="40"/>
  <c r="U39" i="40"/>
  <c r="A40" i="40"/>
  <c r="B40" i="40"/>
  <c r="C40" i="40"/>
  <c r="D40" i="40"/>
  <c r="AC40" i="40" s="1"/>
  <c r="E40" i="40"/>
  <c r="F40" i="40"/>
  <c r="G40" i="40"/>
  <c r="H40" i="40"/>
  <c r="I40" i="40"/>
  <c r="J40" i="40"/>
  <c r="K40" i="40"/>
  <c r="L40" i="40"/>
  <c r="X40" i="40" s="1"/>
  <c r="M40" i="40"/>
  <c r="N40" i="40"/>
  <c r="O40" i="40" s="1"/>
  <c r="Q40" i="40"/>
  <c r="R40" i="40"/>
  <c r="S40" i="40"/>
  <c r="T40" i="40"/>
  <c r="U40" i="40"/>
  <c r="A41" i="40"/>
  <c r="B41" i="40"/>
  <c r="C41" i="40"/>
  <c r="D41" i="40"/>
  <c r="AC41" i="40" s="1"/>
  <c r="E41" i="40"/>
  <c r="F41" i="40"/>
  <c r="G41" i="40"/>
  <c r="H41" i="40"/>
  <c r="I41" i="40"/>
  <c r="J41" i="40"/>
  <c r="K41" i="40"/>
  <c r="L41" i="40"/>
  <c r="X41" i="40" s="1"/>
  <c r="M41" i="40"/>
  <c r="N41" i="40"/>
  <c r="O41" i="40" s="1"/>
  <c r="Q41" i="40"/>
  <c r="R41" i="40"/>
  <c r="S41" i="40"/>
  <c r="T41" i="40"/>
  <c r="U41" i="40"/>
  <c r="A42" i="40"/>
  <c r="B42" i="40"/>
  <c r="C42" i="40"/>
  <c r="D42" i="40"/>
  <c r="AC42" i="40" s="1"/>
  <c r="E42" i="40"/>
  <c r="F42" i="40"/>
  <c r="G42" i="40"/>
  <c r="H42" i="40"/>
  <c r="I42" i="40"/>
  <c r="J42" i="40"/>
  <c r="K42" i="40"/>
  <c r="L42" i="40"/>
  <c r="X42" i="40" s="1"/>
  <c r="M42" i="40"/>
  <c r="N42" i="40"/>
  <c r="O42" i="40" s="1"/>
  <c r="Q42" i="40"/>
  <c r="R42" i="40"/>
  <c r="S42" i="40"/>
  <c r="T42" i="40"/>
  <c r="U42" i="40"/>
  <c r="A43" i="40"/>
  <c r="B43" i="40"/>
  <c r="C43" i="40"/>
  <c r="D43" i="40"/>
  <c r="AC43" i="40" s="1"/>
  <c r="E43" i="40"/>
  <c r="F43" i="40"/>
  <c r="G43" i="40"/>
  <c r="H43" i="40"/>
  <c r="I43" i="40"/>
  <c r="J43" i="40"/>
  <c r="K43" i="40"/>
  <c r="L43" i="40"/>
  <c r="X43" i="40" s="1"/>
  <c r="M43" i="40"/>
  <c r="N43" i="40"/>
  <c r="O43" i="40" s="1"/>
  <c r="Q43" i="40"/>
  <c r="R43" i="40"/>
  <c r="S43" i="40"/>
  <c r="T43" i="40"/>
  <c r="U43" i="40"/>
  <c r="A44" i="40"/>
  <c r="B44" i="40"/>
  <c r="C44" i="40"/>
  <c r="D44" i="40"/>
  <c r="AC44" i="40" s="1"/>
  <c r="E44" i="40"/>
  <c r="F44" i="40"/>
  <c r="G44" i="40"/>
  <c r="H44" i="40"/>
  <c r="I44" i="40"/>
  <c r="J44" i="40"/>
  <c r="K44" i="40"/>
  <c r="L44" i="40"/>
  <c r="X44" i="40" s="1"/>
  <c r="M44" i="40"/>
  <c r="N44" i="40"/>
  <c r="O44" i="40" s="1"/>
  <c r="Q44" i="40"/>
  <c r="R44" i="40"/>
  <c r="S44" i="40"/>
  <c r="T44" i="40"/>
  <c r="U44" i="40"/>
  <c r="A45" i="40"/>
  <c r="B45" i="40"/>
  <c r="C45" i="40"/>
  <c r="D45" i="40"/>
  <c r="AC45" i="40" s="1"/>
  <c r="E45" i="40"/>
  <c r="F45" i="40"/>
  <c r="G45" i="40"/>
  <c r="H45" i="40"/>
  <c r="I45" i="40"/>
  <c r="J45" i="40"/>
  <c r="K45" i="40"/>
  <c r="L45" i="40"/>
  <c r="X45" i="40" s="1"/>
  <c r="M45" i="40"/>
  <c r="N45" i="40"/>
  <c r="O45" i="40" s="1"/>
  <c r="Q45" i="40"/>
  <c r="R45" i="40"/>
  <c r="S45" i="40"/>
  <c r="T45" i="40"/>
  <c r="U45" i="40"/>
  <c r="A46" i="40"/>
  <c r="B46" i="40"/>
  <c r="C46" i="40"/>
  <c r="D46" i="40"/>
  <c r="AC46" i="40" s="1"/>
  <c r="E46" i="40"/>
  <c r="F46" i="40"/>
  <c r="G46" i="40"/>
  <c r="H46" i="40"/>
  <c r="I46" i="40"/>
  <c r="J46" i="40"/>
  <c r="K46" i="40"/>
  <c r="L46" i="40"/>
  <c r="X46" i="40" s="1"/>
  <c r="M46" i="40"/>
  <c r="N46" i="40"/>
  <c r="O46" i="40" s="1"/>
  <c r="Q46" i="40"/>
  <c r="R46" i="40"/>
  <c r="S46" i="40"/>
  <c r="T46" i="40"/>
  <c r="U46" i="40"/>
  <c r="A47" i="40"/>
  <c r="B47" i="40"/>
  <c r="C47" i="40"/>
  <c r="D47" i="40"/>
  <c r="AC47" i="40" s="1"/>
  <c r="E47" i="40"/>
  <c r="F47" i="40"/>
  <c r="G47" i="40"/>
  <c r="H47" i="40"/>
  <c r="I47" i="40"/>
  <c r="J47" i="40"/>
  <c r="K47" i="40"/>
  <c r="L47" i="40"/>
  <c r="X47" i="40" s="1"/>
  <c r="M47" i="40"/>
  <c r="N47" i="40"/>
  <c r="O47" i="40" s="1"/>
  <c r="Q47" i="40"/>
  <c r="R47" i="40"/>
  <c r="S47" i="40"/>
  <c r="T47" i="40"/>
  <c r="U47" i="40"/>
  <c r="A48" i="40"/>
  <c r="B48" i="40"/>
  <c r="C48" i="40"/>
  <c r="D48" i="40"/>
  <c r="AC48" i="40" s="1"/>
  <c r="E48" i="40"/>
  <c r="F48" i="40"/>
  <c r="G48" i="40"/>
  <c r="H48" i="40"/>
  <c r="I48" i="40"/>
  <c r="J48" i="40"/>
  <c r="K48" i="40"/>
  <c r="L48" i="40"/>
  <c r="X48" i="40" s="1"/>
  <c r="M48" i="40"/>
  <c r="N48" i="40"/>
  <c r="O48" i="40" s="1"/>
  <c r="Q48" i="40"/>
  <c r="R48" i="40"/>
  <c r="S48" i="40"/>
  <c r="T48" i="40"/>
  <c r="U48" i="40"/>
  <c r="A49" i="40"/>
  <c r="B49" i="40"/>
  <c r="C49" i="40"/>
  <c r="D49" i="40"/>
  <c r="AC49" i="40" s="1"/>
  <c r="E49" i="40"/>
  <c r="F49" i="40"/>
  <c r="G49" i="40"/>
  <c r="H49" i="40"/>
  <c r="I49" i="40"/>
  <c r="J49" i="40"/>
  <c r="K49" i="40"/>
  <c r="L49" i="40"/>
  <c r="X49" i="40" s="1"/>
  <c r="M49" i="40"/>
  <c r="N49" i="40"/>
  <c r="O49" i="40" s="1"/>
  <c r="Q49" i="40"/>
  <c r="R49" i="40"/>
  <c r="S49" i="40"/>
  <c r="T49" i="40"/>
  <c r="U49" i="40"/>
  <c r="A50" i="40"/>
  <c r="B50" i="40"/>
  <c r="C50" i="40"/>
  <c r="D50" i="40"/>
  <c r="AC50" i="40" s="1"/>
  <c r="E50" i="40"/>
  <c r="F50" i="40"/>
  <c r="G50" i="40"/>
  <c r="H50" i="40"/>
  <c r="I50" i="40"/>
  <c r="J50" i="40"/>
  <c r="K50" i="40"/>
  <c r="L50" i="40"/>
  <c r="X50" i="40" s="1"/>
  <c r="M50" i="40"/>
  <c r="N50" i="40"/>
  <c r="O50" i="40" s="1"/>
  <c r="Q50" i="40"/>
  <c r="R50" i="40"/>
  <c r="S50" i="40"/>
  <c r="T50" i="40"/>
  <c r="U50" i="40"/>
  <c r="A51" i="40"/>
  <c r="B51" i="40"/>
  <c r="C51" i="40"/>
  <c r="D51" i="40"/>
  <c r="AC51" i="40" s="1"/>
  <c r="E51" i="40"/>
  <c r="F51" i="40"/>
  <c r="G51" i="40"/>
  <c r="H51" i="40"/>
  <c r="I51" i="40"/>
  <c r="J51" i="40"/>
  <c r="K51" i="40"/>
  <c r="L51" i="40"/>
  <c r="X51" i="40" s="1"/>
  <c r="M51" i="40"/>
  <c r="N51" i="40"/>
  <c r="O51" i="40" s="1"/>
  <c r="Q51" i="40"/>
  <c r="R51" i="40"/>
  <c r="S51" i="40"/>
  <c r="T51" i="40"/>
  <c r="U51" i="40"/>
  <c r="A52" i="40"/>
  <c r="B52" i="40"/>
  <c r="C52" i="40"/>
  <c r="D52" i="40"/>
  <c r="AC52" i="40" s="1"/>
  <c r="E52" i="40"/>
  <c r="F52" i="40"/>
  <c r="G52" i="40"/>
  <c r="H52" i="40"/>
  <c r="I52" i="40"/>
  <c r="J52" i="40"/>
  <c r="K52" i="40"/>
  <c r="L52" i="40"/>
  <c r="X52" i="40" s="1"/>
  <c r="M52" i="40"/>
  <c r="N52" i="40"/>
  <c r="O52" i="40" s="1"/>
  <c r="Q52" i="40"/>
  <c r="R52" i="40"/>
  <c r="S52" i="40"/>
  <c r="T52" i="40"/>
  <c r="U52" i="40"/>
  <c r="A53" i="40"/>
  <c r="B53" i="40"/>
  <c r="C53" i="40"/>
  <c r="D53" i="40"/>
  <c r="AC53" i="40" s="1"/>
  <c r="E53" i="40"/>
  <c r="F53" i="40"/>
  <c r="G53" i="40"/>
  <c r="H53" i="40"/>
  <c r="I53" i="40"/>
  <c r="J53" i="40"/>
  <c r="K53" i="40"/>
  <c r="L53" i="40"/>
  <c r="X53" i="40" s="1"/>
  <c r="M53" i="40"/>
  <c r="N53" i="40"/>
  <c r="O53" i="40" s="1"/>
  <c r="Q53" i="40"/>
  <c r="R53" i="40"/>
  <c r="S53" i="40"/>
  <c r="T53" i="40"/>
  <c r="U53" i="40"/>
  <c r="A54" i="40"/>
  <c r="B54" i="40"/>
  <c r="C54" i="40"/>
  <c r="D54" i="40"/>
  <c r="AC54" i="40" s="1"/>
  <c r="E54" i="40"/>
  <c r="F54" i="40"/>
  <c r="G54" i="40"/>
  <c r="H54" i="40"/>
  <c r="I54" i="40"/>
  <c r="J54" i="40"/>
  <c r="K54" i="40"/>
  <c r="L54" i="40"/>
  <c r="X54" i="40" s="1"/>
  <c r="M54" i="40"/>
  <c r="N54" i="40"/>
  <c r="O54" i="40" s="1"/>
  <c r="Q54" i="40"/>
  <c r="R54" i="40"/>
  <c r="S54" i="40"/>
  <c r="T54" i="40"/>
  <c r="U54" i="40"/>
  <c r="A55" i="40"/>
  <c r="B55" i="40"/>
  <c r="C55" i="40"/>
  <c r="D55" i="40"/>
  <c r="AC55" i="40" s="1"/>
  <c r="E55" i="40"/>
  <c r="F55" i="40"/>
  <c r="G55" i="40"/>
  <c r="H55" i="40"/>
  <c r="I55" i="40"/>
  <c r="J55" i="40"/>
  <c r="K55" i="40"/>
  <c r="L55" i="40"/>
  <c r="X55" i="40" s="1"/>
  <c r="M55" i="40"/>
  <c r="N55" i="40"/>
  <c r="O55" i="40" s="1"/>
  <c r="Q55" i="40"/>
  <c r="R55" i="40"/>
  <c r="S55" i="40"/>
  <c r="T55" i="40"/>
  <c r="U55" i="40"/>
  <c r="A56" i="40"/>
  <c r="B56" i="40"/>
  <c r="C56" i="40"/>
  <c r="D56" i="40"/>
  <c r="AC56" i="40" s="1"/>
  <c r="AB56" i="40" s="1"/>
  <c r="E56" i="40"/>
  <c r="F56" i="40"/>
  <c r="G56" i="40"/>
  <c r="H56" i="40"/>
  <c r="I56" i="40"/>
  <c r="J56" i="40"/>
  <c r="K56" i="40"/>
  <c r="L56" i="40"/>
  <c r="X56" i="40" s="1"/>
  <c r="M56" i="40"/>
  <c r="N56" i="40"/>
  <c r="O56" i="40" s="1"/>
  <c r="Q56" i="40"/>
  <c r="R56" i="40"/>
  <c r="S56" i="40"/>
  <c r="T56" i="40"/>
  <c r="U56" i="40"/>
  <c r="A57" i="40"/>
  <c r="B57" i="40"/>
  <c r="C57" i="40"/>
  <c r="D57" i="40"/>
  <c r="AC57" i="40" s="1"/>
  <c r="E57" i="40"/>
  <c r="F57" i="40"/>
  <c r="G57" i="40"/>
  <c r="H57" i="40"/>
  <c r="I57" i="40"/>
  <c r="J57" i="40"/>
  <c r="K57" i="40"/>
  <c r="L57" i="40"/>
  <c r="X57" i="40" s="1"/>
  <c r="M57" i="40"/>
  <c r="N57" i="40"/>
  <c r="O57" i="40" s="1"/>
  <c r="Q57" i="40"/>
  <c r="R57" i="40"/>
  <c r="S57" i="40"/>
  <c r="T57" i="40"/>
  <c r="U57" i="40"/>
  <c r="A58" i="40"/>
  <c r="B58" i="40"/>
  <c r="C58" i="40"/>
  <c r="D58" i="40"/>
  <c r="AC58" i="40" s="1"/>
  <c r="E58" i="40"/>
  <c r="F58" i="40"/>
  <c r="G58" i="40"/>
  <c r="H58" i="40"/>
  <c r="I58" i="40"/>
  <c r="J58" i="40"/>
  <c r="K58" i="40"/>
  <c r="L58" i="40"/>
  <c r="X58" i="40" s="1"/>
  <c r="M58" i="40"/>
  <c r="N58" i="40"/>
  <c r="O58" i="40" s="1"/>
  <c r="Q58" i="40"/>
  <c r="R58" i="40"/>
  <c r="S58" i="40"/>
  <c r="T58" i="40"/>
  <c r="U58" i="40"/>
  <c r="A59" i="40"/>
  <c r="B59" i="40"/>
  <c r="C59" i="40"/>
  <c r="D59" i="40"/>
  <c r="AC59" i="40" s="1"/>
  <c r="E59" i="40"/>
  <c r="F59" i="40"/>
  <c r="G59" i="40"/>
  <c r="H59" i="40"/>
  <c r="I59" i="40"/>
  <c r="J59" i="40"/>
  <c r="K59" i="40"/>
  <c r="L59" i="40"/>
  <c r="X59" i="40" s="1"/>
  <c r="M59" i="40"/>
  <c r="N59" i="40"/>
  <c r="O59" i="40" s="1"/>
  <c r="Q59" i="40"/>
  <c r="R59" i="40"/>
  <c r="S59" i="40"/>
  <c r="T59" i="40"/>
  <c r="U59" i="40"/>
  <c r="A60" i="40"/>
  <c r="B60" i="40"/>
  <c r="C60" i="40"/>
  <c r="D60" i="40"/>
  <c r="AC60" i="40" s="1"/>
  <c r="E60" i="40"/>
  <c r="F60" i="40"/>
  <c r="G60" i="40"/>
  <c r="H60" i="40"/>
  <c r="I60" i="40"/>
  <c r="J60" i="40"/>
  <c r="K60" i="40"/>
  <c r="L60" i="40"/>
  <c r="X60" i="40" s="1"/>
  <c r="M60" i="40"/>
  <c r="N60" i="40"/>
  <c r="O60" i="40" s="1"/>
  <c r="Q60" i="40"/>
  <c r="R60" i="40"/>
  <c r="S60" i="40"/>
  <c r="T60" i="40"/>
  <c r="U60" i="40"/>
  <c r="A61" i="40"/>
  <c r="B61" i="40"/>
  <c r="C61" i="40"/>
  <c r="D61" i="40"/>
  <c r="AC61" i="40" s="1"/>
  <c r="E61" i="40"/>
  <c r="F61" i="40"/>
  <c r="G61" i="40"/>
  <c r="H61" i="40"/>
  <c r="I61" i="40"/>
  <c r="J61" i="40"/>
  <c r="K61" i="40"/>
  <c r="L61" i="40"/>
  <c r="X61" i="40" s="1"/>
  <c r="M61" i="40"/>
  <c r="N61" i="40"/>
  <c r="O61" i="40" s="1"/>
  <c r="Q61" i="40"/>
  <c r="R61" i="40"/>
  <c r="S61" i="40"/>
  <c r="T61" i="40"/>
  <c r="U61" i="40"/>
  <c r="A62" i="40"/>
  <c r="B62" i="40"/>
  <c r="C62" i="40"/>
  <c r="D62" i="40"/>
  <c r="AC62" i="40" s="1"/>
  <c r="E62" i="40"/>
  <c r="F62" i="40"/>
  <c r="G62" i="40"/>
  <c r="H62" i="40"/>
  <c r="I62" i="40"/>
  <c r="J62" i="40"/>
  <c r="K62" i="40"/>
  <c r="L62" i="40"/>
  <c r="X62" i="40" s="1"/>
  <c r="M62" i="40"/>
  <c r="N62" i="40"/>
  <c r="O62" i="40" s="1"/>
  <c r="Q62" i="40"/>
  <c r="R62" i="40"/>
  <c r="S62" i="40"/>
  <c r="T62" i="40"/>
  <c r="U62" i="40"/>
  <c r="A63" i="40"/>
  <c r="B63" i="40"/>
  <c r="C63" i="40"/>
  <c r="D63" i="40"/>
  <c r="AC63" i="40" s="1"/>
  <c r="E63" i="40"/>
  <c r="F63" i="40"/>
  <c r="G63" i="40"/>
  <c r="H63" i="40"/>
  <c r="I63" i="40"/>
  <c r="J63" i="40"/>
  <c r="K63" i="40"/>
  <c r="L63" i="40"/>
  <c r="X63" i="40" s="1"/>
  <c r="M63" i="40"/>
  <c r="N63" i="40"/>
  <c r="O63" i="40" s="1"/>
  <c r="Q63" i="40"/>
  <c r="R63" i="40"/>
  <c r="S63" i="40"/>
  <c r="T63" i="40"/>
  <c r="U63" i="40"/>
  <c r="A64" i="40"/>
  <c r="B64" i="40"/>
  <c r="C64" i="40"/>
  <c r="D64" i="40"/>
  <c r="AC64" i="40" s="1"/>
  <c r="E64" i="40"/>
  <c r="F64" i="40"/>
  <c r="G64" i="40"/>
  <c r="H64" i="40"/>
  <c r="I64" i="40"/>
  <c r="J64" i="40"/>
  <c r="K64" i="40"/>
  <c r="L64" i="40"/>
  <c r="X64" i="40" s="1"/>
  <c r="M64" i="40"/>
  <c r="N64" i="40"/>
  <c r="O64" i="40" s="1"/>
  <c r="Q64" i="40"/>
  <c r="R64" i="40"/>
  <c r="S64" i="40"/>
  <c r="T64" i="40"/>
  <c r="U64" i="40"/>
  <c r="A65" i="40"/>
  <c r="B65" i="40"/>
  <c r="C65" i="40"/>
  <c r="D65" i="40"/>
  <c r="AC65" i="40" s="1"/>
  <c r="E65" i="40"/>
  <c r="F65" i="40"/>
  <c r="G65" i="40"/>
  <c r="H65" i="40"/>
  <c r="I65" i="40"/>
  <c r="J65" i="40"/>
  <c r="K65" i="40"/>
  <c r="L65" i="40"/>
  <c r="X65" i="40" s="1"/>
  <c r="M65" i="40"/>
  <c r="N65" i="40"/>
  <c r="O65" i="40" s="1"/>
  <c r="Q65" i="40"/>
  <c r="R65" i="40"/>
  <c r="S65" i="40"/>
  <c r="T65" i="40"/>
  <c r="U65" i="40"/>
  <c r="A66" i="40"/>
  <c r="B66" i="40"/>
  <c r="C66" i="40"/>
  <c r="D66" i="40"/>
  <c r="AC66" i="40" s="1"/>
  <c r="E66" i="40"/>
  <c r="F66" i="40"/>
  <c r="G66" i="40"/>
  <c r="H66" i="40"/>
  <c r="I66" i="40"/>
  <c r="J66" i="40"/>
  <c r="K66" i="40"/>
  <c r="L66" i="40"/>
  <c r="X66" i="40" s="1"/>
  <c r="M66" i="40"/>
  <c r="N66" i="40"/>
  <c r="O66" i="40" s="1"/>
  <c r="Q66" i="40"/>
  <c r="R66" i="40"/>
  <c r="S66" i="40"/>
  <c r="T66" i="40"/>
  <c r="U66" i="40"/>
  <c r="A67" i="40"/>
  <c r="B67" i="40"/>
  <c r="C67" i="40"/>
  <c r="D67" i="40"/>
  <c r="AC67" i="40" s="1"/>
  <c r="AB67" i="40" s="1"/>
  <c r="E67" i="40"/>
  <c r="F67" i="40"/>
  <c r="G67" i="40"/>
  <c r="H67" i="40"/>
  <c r="I67" i="40"/>
  <c r="J67" i="40"/>
  <c r="L67" i="40"/>
  <c r="X67" i="40" s="1"/>
  <c r="M67" i="40"/>
  <c r="N67" i="40"/>
  <c r="O67" i="40" s="1"/>
  <c r="Q67" i="40"/>
  <c r="R67" i="40"/>
  <c r="S67" i="40"/>
  <c r="T67" i="40"/>
  <c r="U67" i="40"/>
  <c r="A68" i="40"/>
  <c r="B68" i="40"/>
  <c r="C68" i="40"/>
  <c r="D68" i="40"/>
  <c r="AC68" i="40" s="1"/>
  <c r="E68" i="40"/>
  <c r="F68" i="40"/>
  <c r="G68" i="40"/>
  <c r="H68" i="40"/>
  <c r="I68" i="40"/>
  <c r="J68" i="40"/>
  <c r="K68" i="40"/>
  <c r="L68" i="40"/>
  <c r="X68" i="40" s="1"/>
  <c r="M68" i="40"/>
  <c r="N68" i="40"/>
  <c r="O68" i="40" s="1"/>
  <c r="Q68" i="40"/>
  <c r="R68" i="40"/>
  <c r="S68" i="40"/>
  <c r="T68" i="40"/>
  <c r="U68" i="40"/>
  <c r="A69" i="40"/>
  <c r="B69" i="40"/>
  <c r="C69" i="40"/>
  <c r="D69" i="40"/>
  <c r="AC69" i="40" s="1"/>
  <c r="E69" i="40"/>
  <c r="F69" i="40"/>
  <c r="G69" i="40"/>
  <c r="H69" i="40"/>
  <c r="I69" i="40"/>
  <c r="J69" i="40"/>
  <c r="K69" i="40"/>
  <c r="L69" i="40"/>
  <c r="X69" i="40" s="1"/>
  <c r="M69" i="40"/>
  <c r="N69" i="40"/>
  <c r="O69" i="40" s="1"/>
  <c r="Q69" i="40"/>
  <c r="R69" i="40"/>
  <c r="S69" i="40"/>
  <c r="T69" i="40"/>
  <c r="U69" i="40"/>
  <c r="A70" i="40"/>
  <c r="B70" i="40"/>
  <c r="C70" i="40"/>
  <c r="D70" i="40"/>
  <c r="AC70" i="40" s="1"/>
  <c r="E70" i="40"/>
  <c r="F70" i="40"/>
  <c r="G70" i="40"/>
  <c r="H70" i="40"/>
  <c r="I70" i="40"/>
  <c r="J70" i="40"/>
  <c r="K70" i="40"/>
  <c r="L70" i="40"/>
  <c r="X70" i="40" s="1"/>
  <c r="M70" i="40"/>
  <c r="N70" i="40"/>
  <c r="O70" i="40" s="1"/>
  <c r="Q70" i="40"/>
  <c r="R70" i="40"/>
  <c r="S70" i="40"/>
  <c r="T70" i="40"/>
  <c r="U70" i="40"/>
  <c r="A71" i="40"/>
  <c r="B71" i="40"/>
  <c r="C71" i="40"/>
  <c r="D71" i="40"/>
  <c r="AC71" i="40" s="1"/>
  <c r="E71" i="40"/>
  <c r="F71" i="40"/>
  <c r="G71" i="40"/>
  <c r="H71" i="40"/>
  <c r="I71" i="40"/>
  <c r="J71" i="40"/>
  <c r="K71" i="40"/>
  <c r="L71" i="40"/>
  <c r="X71" i="40" s="1"/>
  <c r="M71" i="40"/>
  <c r="N71" i="40"/>
  <c r="O71" i="40" s="1"/>
  <c r="Q71" i="40"/>
  <c r="R71" i="40"/>
  <c r="S71" i="40"/>
  <c r="T71" i="40"/>
  <c r="U71" i="40"/>
  <c r="A72" i="40"/>
  <c r="B72" i="40"/>
  <c r="C72" i="40"/>
  <c r="D72" i="40"/>
  <c r="AC72" i="40" s="1"/>
  <c r="E72" i="40"/>
  <c r="F72" i="40"/>
  <c r="G72" i="40"/>
  <c r="H72" i="40"/>
  <c r="I72" i="40"/>
  <c r="J72" i="40"/>
  <c r="K72" i="40"/>
  <c r="L72" i="40"/>
  <c r="X72" i="40" s="1"/>
  <c r="M72" i="40"/>
  <c r="N72" i="40"/>
  <c r="O72" i="40" s="1"/>
  <c r="Q72" i="40"/>
  <c r="R72" i="40"/>
  <c r="S72" i="40"/>
  <c r="T72" i="40"/>
  <c r="U72" i="40"/>
  <c r="A73" i="40"/>
  <c r="B73" i="40"/>
  <c r="C73" i="40"/>
  <c r="D73" i="40"/>
  <c r="AC73" i="40" s="1"/>
  <c r="E73" i="40"/>
  <c r="F73" i="40"/>
  <c r="G73" i="40"/>
  <c r="H73" i="40"/>
  <c r="I73" i="40"/>
  <c r="J73" i="40"/>
  <c r="K73" i="40"/>
  <c r="L73" i="40"/>
  <c r="X73" i="40" s="1"/>
  <c r="M73" i="40"/>
  <c r="N73" i="40"/>
  <c r="O73" i="40" s="1"/>
  <c r="Q73" i="40"/>
  <c r="R73" i="40"/>
  <c r="S73" i="40"/>
  <c r="T73" i="40"/>
  <c r="U73" i="40"/>
  <c r="A74" i="40"/>
  <c r="B74" i="40"/>
  <c r="C74" i="40"/>
  <c r="D74" i="40"/>
  <c r="AC74" i="40" s="1"/>
  <c r="E74" i="40"/>
  <c r="F74" i="40"/>
  <c r="G74" i="40"/>
  <c r="H74" i="40"/>
  <c r="I74" i="40"/>
  <c r="J74" i="40"/>
  <c r="K74" i="40"/>
  <c r="L74" i="40"/>
  <c r="X74" i="40" s="1"/>
  <c r="M74" i="40"/>
  <c r="N74" i="40"/>
  <c r="O74" i="40" s="1"/>
  <c r="Q74" i="40"/>
  <c r="R74" i="40"/>
  <c r="S74" i="40"/>
  <c r="T74" i="40"/>
  <c r="U74" i="40"/>
  <c r="A75" i="40"/>
  <c r="B75" i="40"/>
  <c r="C75" i="40"/>
  <c r="D75" i="40"/>
  <c r="AC75" i="40" s="1"/>
  <c r="E75" i="40"/>
  <c r="F75" i="40"/>
  <c r="G75" i="40"/>
  <c r="H75" i="40"/>
  <c r="I75" i="40"/>
  <c r="J75" i="40"/>
  <c r="K75" i="40"/>
  <c r="L75" i="40"/>
  <c r="X75" i="40" s="1"/>
  <c r="M75" i="40"/>
  <c r="N75" i="40"/>
  <c r="O75" i="40" s="1"/>
  <c r="Q75" i="40"/>
  <c r="R75" i="40"/>
  <c r="S75" i="40"/>
  <c r="T75" i="40"/>
  <c r="U75" i="40"/>
  <c r="A76" i="40"/>
  <c r="B76" i="40"/>
  <c r="C76" i="40"/>
  <c r="D76" i="40"/>
  <c r="AC76" i="40" s="1"/>
  <c r="E76" i="40"/>
  <c r="F76" i="40"/>
  <c r="G76" i="40"/>
  <c r="H76" i="40"/>
  <c r="I76" i="40"/>
  <c r="J76" i="40"/>
  <c r="K76" i="40"/>
  <c r="L76" i="40"/>
  <c r="X76" i="40" s="1"/>
  <c r="M76" i="40"/>
  <c r="N76" i="40"/>
  <c r="O76" i="40" s="1"/>
  <c r="Q76" i="40"/>
  <c r="R76" i="40"/>
  <c r="S76" i="40"/>
  <c r="T76" i="40"/>
  <c r="U76" i="40"/>
  <c r="A77" i="40"/>
  <c r="B77" i="40"/>
  <c r="C77" i="40"/>
  <c r="D77" i="40"/>
  <c r="AC77" i="40" s="1"/>
  <c r="E77" i="40"/>
  <c r="F77" i="40"/>
  <c r="G77" i="40"/>
  <c r="H77" i="40"/>
  <c r="I77" i="40"/>
  <c r="J77" i="40"/>
  <c r="K77" i="40"/>
  <c r="L77" i="40"/>
  <c r="X77" i="40" s="1"/>
  <c r="M77" i="40"/>
  <c r="N77" i="40"/>
  <c r="O77" i="40" s="1"/>
  <c r="Q77" i="40"/>
  <c r="R77" i="40"/>
  <c r="S77" i="40"/>
  <c r="T77" i="40"/>
  <c r="U77" i="40"/>
  <c r="A78" i="40"/>
  <c r="B78" i="40"/>
  <c r="C78" i="40"/>
  <c r="D78" i="40"/>
  <c r="AC78" i="40" s="1"/>
  <c r="E78" i="40"/>
  <c r="F78" i="40"/>
  <c r="G78" i="40"/>
  <c r="H78" i="40"/>
  <c r="I78" i="40"/>
  <c r="J78" i="40"/>
  <c r="K78" i="40"/>
  <c r="L78" i="40"/>
  <c r="X78" i="40" s="1"/>
  <c r="M78" i="40"/>
  <c r="N78" i="40"/>
  <c r="O78" i="40" s="1"/>
  <c r="Q78" i="40"/>
  <c r="R78" i="40"/>
  <c r="S78" i="40"/>
  <c r="T78" i="40"/>
  <c r="U78" i="40"/>
  <c r="A79" i="40"/>
  <c r="B79" i="40"/>
  <c r="C79" i="40"/>
  <c r="D79" i="40"/>
  <c r="AC79" i="40" s="1"/>
  <c r="E79" i="40"/>
  <c r="F79" i="40"/>
  <c r="G79" i="40"/>
  <c r="H79" i="40"/>
  <c r="I79" i="40"/>
  <c r="J79" i="40"/>
  <c r="K79" i="40"/>
  <c r="L79" i="40"/>
  <c r="X79" i="40" s="1"/>
  <c r="M79" i="40"/>
  <c r="N79" i="40"/>
  <c r="O79" i="40" s="1"/>
  <c r="Q79" i="40"/>
  <c r="R79" i="40"/>
  <c r="S79" i="40"/>
  <c r="T79" i="40"/>
  <c r="U79" i="40"/>
  <c r="A80" i="40"/>
  <c r="B80" i="40"/>
  <c r="C80" i="40"/>
  <c r="D80" i="40"/>
  <c r="AC80" i="40" s="1"/>
  <c r="E80" i="40"/>
  <c r="F80" i="40"/>
  <c r="G80" i="40"/>
  <c r="H80" i="40"/>
  <c r="I80" i="40"/>
  <c r="J80" i="40"/>
  <c r="K80" i="40"/>
  <c r="L80" i="40"/>
  <c r="X80" i="40" s="1"/>
  <c r="M80" i="40"/>
  <c r="N80" i="40"/>
  <c r="O80" i="40" s="1"/>
  <c r="Q80" i="40"/>
  <c r="R80" i="40"/>
  <c r="S80" i="40"/>
  <c r="T80" i="40"/>
  <c r="U80" i="40"/>
  <c r="A81" i="40"/>
  <c r="B81" i="40"/>
  <c r="C81" i="40"/>
  <c r="D81" i="40"/>
  <c r="AC81" i="40" s="1"/>
  <c r="E81" i="40"/>
  <c r="F81" i="40"/>
  <c r="G81" i="40"/>
  <c r="H81" i="40"/>
  <c r="I81" i="40"/>
  <c r="J81" i="40"/>
  <c r="K81" i="40"/>
  <c r="L81" i="40"/>
  <c r="X81" i="40" s="1"/>
  <c r="M81" i="40"/>
  <c r="N81" i="40"/>
  <c r="O81" i="40" s="1"/>
  <c r="Q81" i="40"/>
  <c r="R81" i="40"/>
  <c r="S81" i="40"/>
  <c r="T81" i="40"/>
  <c r="U81" i="40"/>
  <c r="A82" i="40"/>
  <c r="B82" i="40"/>
  <c r="C82" i="40"/>
  <c r="D82" i="40"/>
  <c r="AC82" i="40" s="1"/>
  <c r="E82" i="40"/>
  <c r="F82" i="40"/>
  <c r="G82" i="40"/>
  <c r="H82" i="40"/>
  <c r="I82" i="40"/>
  <c r="J82" i="40"/>
  <c r="K82" i="40"/>
  <c r="L82" i="40"/>
  <c r="X82" i="40" s="1"/>
  <c r="M82" i="40"/>
  <c r="N82" i="40"/>
  <c r="O82" i="40" s="1"/>
  <c r="Q82" i="40"/>
  <c r="R82" i="40"/>
  <c r="S82" i="40"/>
  <c r="T82" i="40"/>
  <c r="U82" i="40"/>
  <c r="A83" i="40"/>
  <c r="B83" i="40"/>
  <c r="C83" i="40"/>
  <c r="D83" i="40"/>
  <c r="AC83" i="40" s="1"/>
  <c r="AB83" i="40" s="1"/>
  <c r="E83" i="40"/>
  <c r="F83" i="40"/>
  <c r="G83" i="40"/>
  <c r="H83" i="40"/>
  <c r="I83" i="40"/>
  <c r="J83" i="40"/>
  <c r="K83" i="40"/>
  <c r="L83" i="40"/>
  <c r="X83" i="40" s="1"/>
  <c r="M83" i="40"/>
  <c r="N83" i="40"/>
  <c r="O83" i="40" s="1"/>
  <c r="Q83" i="40"/>
  <c r="R83" i="40"/>
  <c r="S83" i="40"/>
  <c r="T83" i="40"/>
  <c r="U83" i="40"/>
  <c r="A84" i="40"/>
  <c r="B84" i="40"/>
  <c r="C84" i="40"/>
  <c r="D84" i="40"/>
  <c r="AC84" i="40" s="1"/>
  <c r="E84" i="40"/>
  <c r="F84" i="40"/>
  <c r="G84" i="40"/>
  <c r="H84" i="40"/>
  <c r="I84" i="40"/>
  <c r="J84" i="40"/>
  <c r="K84" i="40"/>
  <c r="L84" i="40"/>
  <c r="X84" i="40" s="1"/>
  <c r="M84" i="40"/>
  <c r="N84" i="40"/>
  <c r="O84" i="40" s="1"/>
  <c r="Q84" i="40"/>
  <c r="R84" i="40"/>
  <c r="S84" i="40"/>
  <c r="T84" i="40"/>
  <c r="U84" i="40"/>
  <c r="A85" i="40"/>
  <c r="B85" i="40"/>
  <c r="C85" i="40"/>
  <c r="D85" i="40"/>
  <c r="AC85" i="40" s="1"/>
  <c r="E85" i="40"/>
  <c r="F85" i="40"/>
  <c r="G85" i="40"/>
  <c r="H85" i="40"/>
  <c r="I85" i="40"/>
  <c r="J85" i="40"/>
  <c r="K85" i="40"/>
  <c r="L85" i="40"/>
  <c r="X85" i="40" s="1"/>
  <c r="M85" i="40"/>
  <c r="N85" i="40"/>
  <c r="O85" i="40" s="1"/>
  <c r="Q85" i="40"/>
  <c r="R85" i="40"/>
  <c r="S85" i="40"/>
  <c r="T85" i="40"/>
  <c r="U85" i="40"/>
  <c r="A86" i="40"/>
  <c r="B86" i="40"/>
  <c r="C86" i="40"/>
  <c r="D86" i="40"/>
  <c r="AC86" i="40" s="1"/>
  <c r="E86" i="40"/>
  <c r="F86" i="40"/>
  <c r="G86" i="40"/>
  <c r="H86" i="40"/>
  <c r="I86" i="40"/>
  <c r="J86" i="40"/>
  <c r="K86" i="40"/>
  <c r="L86" i="40"/>
  <c r="X86" i="40" s="1"/>
  <c r="M86" i="40"/>
  <c r="N86" i="40"/>
  <c r="O86" i="40" s="1"/>
  <c r="Q86" i="40"/>
  <c r="R86" i="40"/>
  <c r="S86" i="40"/>
  <c r="T86" i="40"/>
  <c r="U86" i="40"/>
  <c r="A87" i="40"/>
  <c r="B87" i="40"/>
  <c r="C87" i="40"/>
  <c r="D87" i="40"/>
  <c r="E87" i="40"/>
  <c r="F87" i="40"/>
  <c r="G87" i="40"/>
  <c r="H87" i="40"/>
  <c r="I87" i="40"/>
  <c r="J87" i="40"/>
  <c r="L87" i="40"/>
  <c r="X87" i="40" s="1"/>
  <c r="M87" i="40"/>
  <c r="N87" i="40"/>
  <c r="O87" i="40" s="1"/>
  <c r="Q87" i="40"/>
  <c r="R87" i="40"/>
  <c r="S87" i="40"/>
  <c r="T87" i="40"/>
  <c r="U87" i="40"/>
  <c r="A88" i="40"/>
  <c r="B88" i="40"/>
  <c r="C88" i="40"/>
  <c r="D88" i="40"/>
  <c r="AC88" i="40" s="1"/>
  <c r="E88" i="40"/>
  <c r="F88" i="40"/>
  <c r="G88" i="40"/>
  <c r="H88" i="40"/>
  <c r="I88" i="40"/>
  <c r="J88" i="40"/>
  <c r="K88" i="40"/>
  <c r="L88" i="40"/>
  <c r="X88" i="40" s="1"/>
  <c r="M88" i="40"/>
  <c r="N88" i="40"/>
  <c r="O88" i="40" s="1"/>
  <c r="Q88" i="40"/>
  <c r="R88" i="40"/>
  <c r="S88" i="40"/>
  <c r="T88" i="40"/>
  <c r="U88" i="40"/>
  <c r="A89" i="40"/>
  <c r="B89" i="40"/>
  <c r="C89" i="40"/>
  <c r="D89" i="40"/>
  <c r="AC89" i="40" s="1"/>
  <c r="E89" i="40"/>
  <c r="F89" i="40"/>
  <c r="G89" i="40"/>
  <c r="H89" i="40"/>
  <c r="I89" i="40"/>
  <c r="J89" i="40"/>
  <c r="K89" i="40"/>
  <c r="L89" i="40"/>
  <c r="X89" i="40" s="1"/>
  <c r="M89" i="40"/>
  <c r="N89" i="40"/>
  <c r="O89" i="40" s="1"/>
  <c r="Q89" i="40"/>
  <c r="R89" i="40"/>
  <c r="S89" i="40"/>
  <c r="T89" i="40"/>
  <c r="U89" i="40"/>
  <c r="A90" i="40"/>
  <c r="B90" i="40"/>
  <c r="C90" i="40"/>
  <c r="D90" i="40"/>
  <c r="AC90" i="40" s="1"/>
  <c r="E90" i="40"/>
  <c r="F90" i="40"/>
  <c r="G90" i="40"/>
  <c r="H90" i="40"/>
  <c r="I90" i="40"/>
  <c r="J90" i="40"/>
  <c r="K90" i="40"/>
  <c r="L90" i="40"/>
  <c r="X90" i="40" s="1"/>
  <c r="M90" i="40"/>
  <c r="N90" i="40"/>
  <c r="O90" i="40" s="1"/>
  <c r="Q90" i="40"/>
  <c r="R90" i="40"/>
  <c r="S90" i="40"/>
  <c r="T90" i="40"/>
  <c r="U90" i="40"/>
  <c r="A91" i="40"/>
  <c r="B91" i="40"/>
  <c r="C91" i="40"/>
  <c r="D91" i="40"/>
  <c r="AC91" i="40" s="1"/>
  <c r="E91" i="40"/>
  <c r="F91" i="40"/>
  <c r="G91" i="40"/>
  <c r="H91" i="40"/>
  <c r="I91" i="40"/>
  <c r="J91" i="40"/>
  <c r="K91" i="40"/>
  <c r="L91" i="40"/>
  <c r="X91" i="40" s="1"/>
  <c r="M91" i="40"/>
  <c r="N91" i="40"/>
  <c r="O91" i="40" s="1"/>
  <c r="Q91" i="40"/>
  <c r="R91" i="40"/>
  <c r="S91" i="40"/>
  <c r="T91" i="40"/>
  <c r="U91" i="40"/>
  <c r="A92" i="40"/>
  <c r="B92" i="40"/>
  <c r="C92" i="40"/>
  <c r="D92" i="40"/>
  <c r="AC92" i="40" s="1"/>
  <c r="E92" i="40"/>
  <c r="F92" i="40"/>
  <c r="G92" i="40"/>
  <c r="H92" i="40"/>
  <c r="I92" i="40"/>
  <c r="J92" i="40"/>
  <c r="K92" i="40"/>
  <c r="L92" i="40"/>
  <c r="X92" i="40" s="1"/>
  <c r="M92" i="40"/>
  <c r="N92" i="40"/>
  <c r="O92" i="40" s="1"/>
  <c r="Q92" i="40"/>
  <c r="R92" i="40"/>
  <c r="S92" i="40"/>
  <c r="T92" i="40"/>
  <c r="U92" i="40"/>
  <c r="A93" i="40"/>
  <c r="B93" i="40"/>
  <c r="C93" i="40"/>
  <c r="D93" i="40"/>
  <c r="AC93" i="40" s="1"/>
  <c r="E93" i="40"/>
  <c r="F93" i="40"/>
  <c r="G93" i="40"/>
  <c r="H93" i="40"/>
  <c r="I93" i="40"/>
  <c r="J93" i="40"/>
  <c r="K93" i="40"/>
  <c r="L93" i="40"/>
  <c r="X93" i="40" s="1"/>
  <c r="M93" i="40"/>
  <c r="N93" i="40"/>
  <c r="O93" i="40" s="1"/>
  <c r="Q93" i="40"/>
  <c r="R93" i="40"/>
  <c r="S93" i="40"/>
  <c r="T93" i="40"/>
  <c r="U93" i="40"/>
  <c r="A94" i="40"/>
  <c r="B94" i="40"/>
  <c r="C94" i="40"/>
  <c r="D94" i="40"/>
  <c r="AC94" i="40" s="1"/>
  <c r="AB94" i="40" s="1"/>
  <c r="E94" i="40"/>
  <c r="F94" i="40"/>
  <c r="G94" i="40"/>
  <c r="H94" i="40"/>
  <c r="I94" i="40"/>
  <c r="J94" i="40"/>
  <c r="K94" i="40"/>
  <c r="L94" i="40"/>
  <c r="X94" i="40" s="1"/>
  <c r="M94" i="40"/>
  <c r="N94" i="40"/>
  <c r="O94" i="40" s="1"/>
  <c r="Q94" i="40"/>
  <c r="R94" i="40"/>
  <c r="S94" i="40"/>
  <c r="T94" i="40"/>
  <c r="U94" i="40"/>
  <c r="A95" i="40"/>
  <c r="B95" i="40"/>
  <c r="C95" i="40"/>
  <c r="D95" i="40"/>
  <c r="AC95" i="40" s="1"/>
  <c r="E95" i="40"/>
  <c r="F95" i="40"/>
  <c r="G95" i="40"/>
  <c r="H95" i="40"/>
  <c r="I95" i="40"/>
  <c r="J95" i="40"/>
  <c r="K95" i="40"/>
  <c r="L95" i="40"/>
  <c r="X95" i="40" s="1"/>
  <c r="M95" i="40"/>
  <c r="N95" i="40"/>
  <c r="O95" i="40" s="1"/>
  <c r="Q95" i="40"/>
  <c r="R95" i="40"/>
  <c r="S95" i="40"/>
  <c r="T95" i="40"/>
  <c r="U95" i="40"/>
  <c r="A96" i="40"/>
  <c r="B96" i="40"/>
  <c r="C96" i="40"/>
  <c r="D96" i="40"/>
  <c r="AC96" i="40" s="1"/>
  <c r="E96" i="40"/>
  <c r="F96" i="40"/>
  <c r="G96" i="40"/>
  <c r="H96" i="40"/>
  <c r="I96" i="40"/>
  <c r="J96" i="40"/>
  <c r="K96" i="40"/>
  <c r="L96" i="40"/>
  <c r="X96" i="40" s="1"/>
  <c r="M96" i="40"/>
  <c r="N96" i="40"/>
  <c r="O96" i="40" s="1"/>
  <c r="Q96" i="40"/>
  <c r="R96" i="40"/>
  <c r="S96" i="40"/>
  <c r="T96" i="40"/>
  <c r="U96" i="40"/>
  <c r="A97" i="40"/>
  <c r="B97" i="40"/>
  <c r="C97" i="40"/>
  <c r="D97" i="40"/>
  <c r="AC97" i="40" s="1"/>
  <c r="E97" i="40"/>
  <c r="F97" i="40"/>
  <c r="G97" i="40"/>
  <c r="H97" i="40"/>
  <c r="I97" i="40"/>
  <c r="J97" i="40"/>
  <c r="K97" i="40"/>
  <c r="L97" i="40"/>
  <c r="X97" i="40" s="1"/>
  <c r="M97" i="40"/>
  <c r="N97" i="40"/>
  <c r="O97" i="40" s="1"/>
  <c r="Q97" i="40"/>
  <c r="R97" i="40"/>
  <c r="S97" i="40"/>
  <c r="T97" i="40"/>
  <c r="U97" i="40"/>
  <c r="A98" i="40"/>
  <c r="B98" i="40"/>
  <c r="C98" i="40"/>
  <c r="D98" i="40"/>
  <c r="AC98" i="40" s="1"/>
  <c r="E98" i="40"/>
  <c r="F98" i="40"/>
  <c r="G98" i="40"/>
  <c r="H98" i="40"/>
  <c r="I98" i="40"/>
  <c r="J98" i="40"/>
  <c r="K98" i="40"/>
  <c r="L98" i="40"/>
  <c r="X98" i="40" s="1"/>
  <c r="M98" i="40"/>
  <c r="N98" i="40"/>
  <c r="O98" i="40" s="1"/>
  <c r="Q98" i="40"/>
  <c r="R98" i="40"/>
  <c r="S98" i="40"/>
  <c r="T98" i="40"/>
  <c r="U98" i="40"/>
  <c r="A99" i="40"/>
  <c r="B99" i="40"/>
  <c r="C99" i="40"/>
  <c r="D99" i="40"/>
  <c r="AC99" i="40" s="1"/>
  <c r="E99" i="40"/>
  <c r="F99" i="40"/>
  <c r="G99" i="40"/>
  <c r="H99" i="40"/>
  <c r="I99" i="40"/>
  <c r="J99" i="40"/>
  <c r="K99" i="40"/>
  <c r="L99" i="40"/>
  <c r="X99" i="40" s="1"/>
  <c r="M99" i="40"/>
  <c r="N99" i="40"/>
  <c r="O99" i="40" s="1"/>
  <c r="Q99" i="40"/>
  <c r="R99" i="40"/>
  <c r="S99" i="40"/>
  <c r="T99" i="40"/>
  <c r="U99" i="40"/>
  <c r="A100" i="40"/>
  <c r="B100" i="40"/>
  <c r="C100" i="40"/>
  <c r="D100" i="40"/>
  <c r="AC100" i="40" s="1"/>
  <c r="E100" i="40"/>
  <c r="F100" i="40"/>
  <c r="G100" i="40"/>
  <c r="H100" i="40"/>
  <c r="I100" i="40"/>
  <c r="J100" i="40"/>
  <c r="K100" i="40"/>
  <c r="L100" i="40"/>
  <c r="X100" i="40" s="1"/>
  <c r="M100" i="40"/>
  <c r="N100" i="40"/>
  <c r="O100" i="40" s="1"/>
  <c r="Q100" i="40"/>
  <c r="R100" i="40"/>
  <c r="S100" i="40"/>
  <c r="T100" i="40"/>
  <c r="U100" i="40"/>
  <c r="A101" i="40"/>
  <c r="B101" i="40"/>
  <c r="C101" i="40"/>
  <c r="D101" i="40"/>
  <c r="AC101" i="40" s="1"/>
  <c r="E101" i="40"/>
  <c r="F101" i="40"/>
  <c r="G101" i="40"/>
  <c r="H101" i="40"/>
  <c r="I101" i="40"/>
  <c r="J101" i="40"/>
  <c r="K101" i="40"/>
  <c r="L101" i="40"/>
  <c r="X101" i="40" s="1"/>
  <c r="M101" i="40"/>
  <c r="N101" i="40"/>
  <c r="O101" i="40" s="1"/>
  <c r="Q101" i="40"/>
  <c r="R101" i="40"/>
  <c r="S101" i="40"/>
  <c r="T101" i="40"/>
  <c r="U101" i="40"/>
  <c r="A102" i="40"/>
  <c r="B102" i="40"/>
  <c r="C102" i="40"/>
  <c r="D102" i="40"/>
  <c r="AC102" i="40" s="1"/>
  <c r="E102" i="40"/>
  <c r="F102" i="40"/>
  <c r="G102" i="40"/>
  <c r="H102" i="40"/>
  <c r="I102" i="40"/>
  <c r="J102" i="40"/>
  <c r="K102" i="40"/>
  <c r="L102" i="40"/>
  <c r="X102" i="40" s="1"/>
  <c r="M102" i="40"/>
  <c r="N102" i="40"/>
  <c r="O102" i="40" s="1"/>
  <c r="Q102" i="40"/>
  <c r="R102" i="40"/>
  <c r="S102" i="40"/>
  <c r="T102" i="40"/>
  <c r="U102" i="40"/>
  <c r="A103" i="40"/>
  <c r="B103" i="40"/>
  <c r="C103" i="40"/>
  <c r="D103" i="40"/>
  <c r="AC103" i="40" s="1"/>
  <c r="E103" i="40"/>
  <c r="F103" i="40"/>
  <c r="G103" i="40"/>
  <c r="H103" i="40"/>
  <c r="I103" i="40"/>
  <c r="J103" i="40"/>
  <c r="K103" i="40"/>
  <c r="L103" i="40"/>
  <c r="X103" i="40" s="1"/>
  <c r="M103" i="40"/>
  <c r="N103" i="40"/>
  <c r="O103" i="40" s="1"/>
  <c r="Q103" i="40"/>
  <c r="R103" i="40"/>
  <c r="S103" i="40"/>
  <c r="T103" i="40"/>
  <c r="U103" i="40"/>
  <c r="A104" i="40"/>
  <c r="B104" i="40"/>
  <c r="C104" i="40"/>
  <c r="D104" i="40"/>
  <c r="AC104" i="40" s="1"/>
  <c r="E104" i="40"/>
  <c r="F104" i="40"/>
  <c r="G104" i="40"/>
  <c r="H104" i="40"/>
  <c r="I104" i="40"/>
  <c r="J104" i="40"/>
  <c r="K104" i="40"/>
  <c r="L104" i="40"/>
  <c r="X104" i="40" s="1"/>
  <c r="M104" i="40"/>
  <c r="N104" i="40"/>
  <c r="O104" i="40" s="1"/>
  <c r="Q104" i="40"/>
  <c r="R104" i="40"/>
  <c r="S104" i="40"/>
  <c r="T104" i="40"/>
  <c r="U104" i="40"/>
  <c r="A105" i="40"/>
  <c r="B105" i="40"/>
  <c r="C105" i="40"/>
  <c r="D105" i="40"/>
  <c r="AC105" i="40" s="1"/>
  <c r="AB105" i="40" s="1"/>
  <c r="E105" i="40"/>
  <c r="F105" i="40"/>
  <c r="G105" i="40"/>
  <c r="H105" i="40"/>
  <c r="I105" i="40"/>
  <c r="J105" i="40"/>
  <c r="L105" i="40"/>
  <c r="X105" i="40" s="1"/>
  <c r="M105" i="40"/>
  <c r="N105" i="40"/>
  <c r="O105" i="40" s="1"/>
  <c r="Q105" i="40"/>
  <c r="R105" i="40"/>
  <c r="S105" i="40"/>
  <c r="T105" i="40"/>
  <c r="U105" i="40"/>
  <c r="A106" i="40"/>
  <c r="B106" i="40"/>
  <c r="C106" i="40"/>
  <c r="D106" i="40"/>
  <c r="AC106" i="40" s="1"/>
  <c r="E106" i="40"/>
  <c r="F106" i="40"/>
  <c r="G106" i="40"/>
  <c r="H106" i="40"/>
  <c r="I106" i="40"/>
  <c r="J106" i="40"/>
  <c r="K106" i="40"/>
  <c r="L106" i="40"/>
  <c r="X106" i="40" s="1"/>
  <c r="M106" i="40"/>
  <c r="N106" i="40"/>
  <c r="O106" i="40" s="1"/>
  <c r="Q106" i="40"/>
  <c r="R106" i="40"/>
  <c r="S106" i="40"/>
  <c r="T106" i="40"/>
  <c r="U106" i="40"/>
  <c r="A107" i="40"/>
  <c r="B107" i="40"/>
  <c r="C107" i="40"/>
  <c r="D107" i="40"/>
  <c r="AC107" i="40" s="1"/>
  <c r="E107" i="40"/>
  <c r="F107" i="40"/>
  <c r="G107" i="40"/>
  <c r="H107" i="40"/>
  <c r="I107" i="40"/>
  <c r="J107" i="40"/>
  <c r="K107" i="40"/>
  <c r="L107" i="40"/>
  <c r="X107" i="40" s="1"/>
  <c r="M107" i="40"/>
  <c r="N107" i="40"/>
  <c r="O107" i="40" s="1"/>
  <c r="Q107" i="40"/>
  <c r="R107" i="40"/>
  <c r="S107" i="40"/>
  <c r="T107" i="40"/>
  <c r="U107" i="40"/>
  <c r="A108" i="40"/>
  <c r="B108" i="40"/>
  <c r="C108" i="40"/>
  <c r="D108" i="40"/>
  <c r="AC108" i="40" s="1"/>
  <c r="E108" i="40"/>
  <c r="F108" i="40"/>
  <c r="G108" i="40"/>
  <c r="H108" i="40"/>
  <c r="I108" i="40"/>
  <c r="J108" i="40"/>
  <c r="K108" i="40"/>
  <c r="L108" i="40"/>
  <c r="X108" i="40" s="1"/>
  <c r="M108" i="40"/>
  <c r="N108" i="40"/>
  <c r="O108" i="40" s="1"/>
  <c r="Q108" i="40"/>
  <c r="R108" i="40"/>
  <c r="S108" i="40"/>
  <c r="T108" i="40"/>
  <c r="U108" i="40"/>
  <c r="A109" i="40"/>
  <c r="B109" i="40"/>
  <c r="C109" i="40"/>
  <c r="D109" i="40"/>
  <c r="AC109" i="40" s="1"/>
  <c r="E109" i="40"/>
  <c r="F109" i="40"/>
  <c r="G109" i="40"/>
  <c r="H109" i="40"/>
  <c r="I109" i="40"/>
  <c r="J109" i="40"/>
  <c r="K109" i="40"/>
  <c r="L109" i="40"/>
  <c r="X109" i="40" s="1"/>
  <c r="M109" i="40"/>
  <c r="N109" i="40"/>
  <c r="O109" i="40" s="1"/>
  <c r="Q109" i="40"/>
  <c r="R109" i="40"/>
  <c r="S109" i="40"/>
  <c r="T109" i="40"/>
  <c r="U109" i="40"/>
  <c r="A110" i="40"/>
  <c r="B110" i="40"/>
  <c r="C110" i="40"/>
  <c r="D110" i="40"/>
  <c r="AC110" i="40" s="1"/>
  <c r="E110" i="40"/>
  <c r="F110" i="40"/>
  <c r="G110" i="40"/>
  <c r="H110" i="40"/>
  <c r="I110" i="40"/>
  <c r="J110" i="40"/>
  <c r="L110" i="40"/>
  <c r="X110" i="40" s="1"/>
  <c r="M110" i="40"/>
  <c r="N110" i="40"/>
  <c r="O110" i="40" s="1"/>
  <c r="Q110" i="40"/>
  <c r="R110" i="40"/>
  <c r="S110" i="40"/>
  <c r="T110" i="40"/>
  <c r="U110" i="40"/>
  <c r="A111" i="40"/>
  <c r="B111" i="40"/>
  <c r="C111" i="40"/>
  <c r="D111" i="40"/>
  <c r="AC111" i="40" s="1"/>
  <c r="E111" i="40"/>
  <c r="F111" i="40"/>
  <c r="G111" i="40"/>
  <c r="H111" i="40"/>
  <c r="I111" i="40"/>
  <c r="J111" i="40"/>
  <c r="K111" i="40"/>
  <c r="L111" i="40"/>
  <c r="X111" i="40" s="1"/>
  <c r="M111" i="40"/>
  <c r="N111" i="40"/>
  <c r="O111" i="40" s="1"/>
  <c r="Q111" i="40"/>
  <c r="R111" i="40"/>
  <c r="S111" i="40"/>
  <c r="T111" i="40"/>
  <c r="U111" i="40"/>
  <c r="A112" i="40"/>
  <c r="B112" i="40"/>
  <c r="C112" i="40"/>
  <c r="D112" i="40"/>
  <c r="AC112" i="40" s="1"/>
  <c r="E112" i="40"/>
  <c r="F112" i="40"/>
  <c r="G112" i="40"/>
  <c r="H112" i="40"/>
  <c r="I112" i="40"/>
  <c r="J112" i="40"/>
  <c r="K112" i="40"/>
  <c r="L112" i="40"/>
  <c r="X112" i="40" s="1"/>
  <c r="M112" i="40"/>
  <c r="N112" i="40"/>
  <c r="O112" i="40" s="1"/>
  <c r="Q112" i="40"/>
  <c r="R112" i="40"/>
  <c r="S112" i="40"/>
  <c r="T112" i="40"/>
  <c r="U112" i="40"/>
  <c r="A113" i="40"/>
  <c r="B113" i="40"/>
  <c r="C113" i="40"/>
  <c r="D113" i="40"/>
  <c r="AC113" i="40" s="1"/>
  <c r="E113" i="40"/>
  <c r="F113" i="40"/>
  <c r="G113" i="40"/>
  <c r="H113" i="40"/>
  <c r="I113" i="40"/>
  <c r="J113" i="40"/>
  <c r="K113" i="40"/>
  <c r="L113" i="40"/>
  <c r="X113" i="40" s="1"/>
  <c r="M113" i="40"/>
  <c r="N113" i="40"/>
  <c r="O113" i="40" s="1"/>
  <c r="Q113" i="40"/>
  <c r="R113" i="40"/>
  <c r="S113" i="40"/>
  <c r="T113" i="40"/>
  <c r="U113" i="40"/>
  <c r="A114" i="40"/>
  <c r="B114" i="40"/>
  <c r="C114" i="40"/>
  <c r="D114" i="40"/>
  <c r="AC114" i="40" s="1"/>
  <c r="E114" i="40"/>
  <c r="F114" i="40"/>
  <c r="G114" i="40"/>
  <c r="H114" i="40"/>
  <c r="I114" i="40"/>
  <c r="J114" i="40"/>
  <c r="K114" i="40"/>
  <c r="L114" i="40"/>
  <c r="X114" i="40" s="1"/>
  <c r="M114" i="40"/>
  <c r="N114" i="40"/>
  <c r="O114" i="40" s="1"/>
  <c r="Q114" i="40"/>
  <c r="R114" i="40"/>
  <c r="S114" i="40"/>
  <c r="T114" i="40"/>
  <c r="U114" i="40"/>
  <c r="A115" i="40"/>
  <c r="B115" i="40"/>
  <c r="C115" i="40"/>
  <c r="D115" i="40"/>
  <c r="AC115" i="40" s="1"/>
  <c r="E115" i="40"/>
  <c r="F115" i="40"/>
  <c r="G115" i="40"/>
  <c r="H115" i="40"/>
  <c r="I115" i="40"/>
  <c r="J115" i="40"/>
  <c r="K115" i="40"/>
  <c r="L115" i="40"/>
  <c r="X115" i="40" s="1"/>
  <c r="M115" i="40"/>
  <c r="N115" i="40"/>
  <c r="O115" i="40" s="1"/>
  <c r="Q115" i="40"/>
  <c r="R115" i="40"/>
  <c r="S115" i="40"/>
  <c r="T115" i="40"/>
  <c r="U115" i="40"/>
  <c r="A116" i="40"/>
  <c r="B116" i="40"/>
  <c r="C116" i="40"/>
  <c r="D116" i="40"/>
  <c r="AC116" i="40" s="1"/>
  <c r="AB116" i="40" s="1"/>
  <c r="E116" i="40"/>
  <c r="F116" i="40"/>
  <c r="G116" i="40"/>
  <c r="H116" i="40"/>
  <c r="I116" i="40"/>
  <c r="J116" i="40"/>
  <c r="K116" i="40"/>
  <c r="L116" i="40"/>
  <c r="X116" i="40" s="1"/>
  <c r="M116" i="40"/>
  <c r="N116" i="40"/>
  <c r="O116" i="40" s="1"/>
  <c r="Q116" i="40"/>
  <c r="R116" i="40"/>
  <c r="S116" i="40"/>
  <c r="T116" i="40"/>
  <c r="U116" i="40"/>
  <c r="A117" i="40"/>
  <c r="B117" i="40"/>
  <c r="C117" i="40"/>
  <c r="D117" i="40"/>
  <c r="AC117" i="40" s="1"/>
  <c r="E117" i="40"/>
  <c r="F117" i="40"/>
  <c r="G117" i="40"/>
  <c r="H117" i="40"/>
  <c r="I117" i="40"/>
  <c r="J117" i="40"/>
  <c r="K117" i="40"/>
  <c r="L117" i="40"/>
  <c r="X117" i="40" s="1"/>
  <c r="M117" i="40"/>
  <c r="N117" i="40"/>
  <c r="O117" i="40" s="1"/>
  <c r="Q117" i="40"/>
  <c r="R117" i="40"/>
  <c r="S117" i="40"/>
  <c r="T117" i="40"/>
  <c r="U117" i="40"/>
  <c r="A118" i="40"/>
  <c r="B118" i="40"/>
  <c r="C118" i="40"/>
  <c r="D118" i="40"/>
  <c r="AC118" i="40" s="1"/>
  <c r="E118" i="40"/>
  <c r="F118" i="40"/>
  <c r="G118" i="40"/>
  <c r="H118" i="40"/>
  <c r="I118" i="40"/>
  <c r="J118" i="40"/>
  <c r="K118" i="40"/>
  <c r="L118" i="40"/>
  <c r="X118" i="40" s="1"/>
  <c r="M118" i="40"/>
  <c r="N118" i="40"/>
  <c r="O118" i="40" s="1"/>
  <c r="Q118" i="40"/>
  <c r="R118" i="40"/>
  <c r="S118" i="40"/>
  <c r="T118" i="40"/>
  <c r="U118" i="40"/>
  <c r="A119" i="40"/>
  <c r="B119" i="40"/>
  <c r="C119" i="40"/>
  <c r="D119" i="40"/>
  <c r="AC119" i="40" s="1"/>
  <c r="E119" i="40"/>
  <c r="F119" i="40"/>
  <c r="G119" i="40"/>
  <c r="H119" i="40"/>
  <c r="I119" i="40"/>
  <c r="J119" i="40"/>
  <c r="K119" i="40"/>
  <c r="L119" i="40"/>
  <c r="X119" i="40" s="1"/>
  <c r="M119" i="40"/>
  <c r="N119" i="40"/>
  <c r="O119" i="40" s="1"/>
  <c r="Q119" i="40"/>
  <c r="R119" i="40"/>
  <c r="S119" i="40"/>
  <c r="T119" i="40"/>
  <c r="U119" i="40"/>
  <c r="A120" i="40"/>
  <c r="B120" i="40"/>
  <c r="C120" i="40"/>
  <c r="D120" i="40"/>
  <c r="AC120" i="40" s="1"/>
  <c r="E120" i="40"/>
  <c r="F120" i="40"/>
  <c r="G120" i="40"/>
  <c r="H120" i="40"/>
  <c r="I120" i="40"/>
  <c r="J120" i="40"/>
  <c r="K120" i="40"/>
  <c r="L120" i="40"/>
  <c r="X120" i="40" s="1"/>
  <c r="M120" i="40"/>
  <c r="N120" i="40"/>
  <c r="O120" i="40" s="1"/>
  <c r="Q120" i="40"/>
  <c r="R120" i="40"/>
  <c r="S120" i="40"/>
  <c r="T120" i="40"/>
  <c r="U120" i="40"/>
  <c r="A121" i="40"/>
  <c r="B121" i="40"/>
  <c r="C121" i="40"/>
  <c r="D121" i="40"/>
  <c r="AC121" i="40" s="1"/>
  <c r="E121" i="40"/>
  <c r="F121" i="40"/>
  <c r="G121" i="40"/>
  <c r="H121" i="40"/>
  <c r="I121" i="40"/>
  <c r="J121" i="40"/>
  <c r="K121" i="40"/>
  <c r="L121" i="40"/>
  <c r="X121" i="40" s="1"/>
  <c r="M121" i="40"/>
  <c r="N121" i="40"/>
  <c r="O121" i="40" s="1"/>
  <c r="Q121" i="40"/>
  <c r="R121" i="40"/>
  <c r="S121" i="40"/>
  <c r="T121" i="40"/>
  <c r="U121" i="40"/>
  <c r="A122" i="40"/>
  <c r="B122" i="40"/>
  <c r="C122" i="40"/>
  <c r="D122" i="40"/>
  <c r="AC122" i="40" s="1"/>
  <c r="E122" i="40"/>
  <c r="F122" i="40"/>
  <c r="G122" i="40"/>
  <c r="H122" i="40"/>
  <c r="I122" i="40"/>
  <c r="J122" i="40"/>
  <c r="K122" i="40"/>
  <c r="L122" i="40"/>
  <c r="X122" i="40" s="1"/>
  <c r="M122" i="40"/>
  <c r="N122" i="40"/>
  <c r="O122" i="40" s="1"/>
  <c r="Q122" i="40"/>
  <c r="R122" i="40"/>
  <c r="S122" i="40"/>
  <c r="T122" i="40"/>
  <c r="U122" i="40"/>
  <c r="A123" i="40"/>
  <c r="B123" i="40"/>
  <c r="C123" i="40"/>
  <c r="D123" i="40"/>
  <c r="AC123" i="40" s="1"/>
  <c r="E123" i="40"/>
  <c r="F123" i="40"/>
  <c r="G123" i="40"/>
  <c r="H123" i="40"/>
  <c r="I123" i="40"/>
  <c r="J123" i="40"/>
  <c r="K123" i="40"/>
  <c r="L123" i="40"/>
  <c r="X123" i="40" s="1"/>
  <c r="M123" i="40"/>
  <c r="N123" i="40"/>
  <c r="O123" i="40" s="1"/>
  <c r="Q123" i="40"/>
  <c r="R123" i="40"/>
  <c r="S123" i="40"/>
  <c r="T123" i="40"/>
  <c r="U123" i="40"/>
  <c r="A124" i="40"/>
  <c r="B124" i="40"/>
  <c r="C124" i="40"/>
  <c r="D124" i="40"/>
  <c r="AC124" i="40" s="1"/>
  <c r="E124" i="40"/>
  <c r="F124" i="40"/>
  <c r="G124" i="40"/>
  <c r="H124" i="40"/>
  <c r="I124" i="40"/>
  <c r="J124" i="40"/>
  <c r="K124" i="40"/>
  <c r="L124" i="40"/>
  <c r="X124" i="40" s="1"/>
  <c r="M124" i="40"/>
  <c r="N124" i="40"/>
  <c r="O124" i="40" s="1"/>
  <c r="Q124" i="40"/>
  <c r="R124" i="40"/>
  <c r="S124" i="40"/>
  <c r="T124" i="40"/>
  <c r="U124" i="40"/>
  <c r="A125" i="40"/>
  <c r="B125" i="40"/>
  <c r="C125" i="40"/>
  <c r="D125" i="40"/>
  <c r="AC125" i="40" s="1"/>
  <c r="E125" i="40"/>
  <c r="F125" i="40"/>
  <c r="G125" i="40"/>
  <c r="H125" i="40"/>
  <c r="I125" i="40"/>
  <c r="J125" i="40"/>
  <c r="K125" i="40"/>
  <c r="L125" i="40"/>
  <c r="X125" i="40" s="1"/>
  <c r="M125" i="40"/>
  <c r="N125" i="40"/>
  <c r="O125" i="40" s="1"/>
  <c r="Q125" i="40"/>
  <c r="R125" i="40"/>
  <c r="S125" i="40"/>
  <c r="T125" i="40"/>
  <c r="U125" i="40"/>
  <c r="A126" i="40"/>
  <c r="B126" i="40"/>
  <c r="C126" i="40"/>
  <c r="D126" i="40"/>
  <c r="AC126" i="40" s="1"/>
  <c r="E126" i="40"/>
  <c r="F126" i="40"/>
  <c r="G126" i="40"/>
  <c r="H126" i="40"/>
  <c r="I126" i="40"/>
  <c r="J126" i="40"/>
  <c r="K126" i="40"/>
  <c r="L126" i="40"/>
  <c r="X126" i="40" s="1"/>
  <c r="M126" i="40"/>
  <c r="N126" i="40"/>
  <c r="O126" i="40" s="1"/>
  <c r="Q126" i="40"/>
  <c r="R126" i="40"/>
  <c r="S126" i="40"/>
  <c r="T126" i="40"/>
  <c r="U126" i="40"/>
  <c r="A127" i="40"/>
  <c r="B127" i="40"/>
  <c r="C127" i="40"/>
  <c r="D127" i="40"/>
  <c r="AC127" i="40" s="1"/>
  <c r="E127" i="40"/>
  <c r="F127" i="40"/>
  <c r="G127" i="40"/>
  <c r="H127" i="40"/>
  <c r="I127" i="40"/>
  <c r="J127" i="40"/>
  <c r="K127" i="40"/>
  <c r="L127" i="40"/>
  <c r="X127" i="40" s="1"/>
  <c r="M127" i="40"/>
  <c r="N127" i="40"/>
  <c r="O127" i="40" s="1"/>
  <c r="Q127" i="40"/>
  <c r="R127" i="40"/>
  <c r="S127" i="40"/>
  <c r="T127" i="40"/>
  <c r="U127" i="40"/>
  <c r="A128" i="40"/>
  <c r="B128" i="40"/>
  <c r="C128" i="40"/>
  <c r="D128" i="40"/>
  <c r="AC128" i="40" s="1"/>
  <c r="E128" i="40"/>
  <c r="F128" i="40"/>
  <c r="G128" i="40"/>
  <c r="H128" i="40"/>
  <c r="I128" i="40"/>
  <c r="J128" i="40"/>
  <c r="K128" i="40"/>
  <c r="L128" i="40"/>
  <c r="X128" i="40" s="1"/>
  <c r="M128" i="40"/>
  <c r="N128" i="40"/>
  <c r="O128" i="40" s="1"/>
  <c r="Q128" i="40"/>
  <c r="R128" i="40"/>
  <c r="S128" i="40"/>
  <c r="T128" i="40"/>
  <c r="U128" i="40"/>
  <c r="A129" i="40"/>
  <c r="B129" i="40"/>
  <c r="C129" i="40"/>
  <c r="D129" i="40"/>
  <c r="AC129" i="40" s="1"/>
  <c r="E129" i="40"/>
  <c r="F129" i="40"/>
  <c r="G129" i="40"/>
  <c r="H129" i="40"/>
  <c r="I129" i="40"/>
  <c r="J129" i="40"/>
  <c r="K129" i="40"/>
  <c r="L129" i="40"/>
  <c r="X129" i="40" s="1"/>
  <c r="M129" i="40"/>
  <c r="N129" i="40"/>
  <c r="O129" i="40" s="1"/>
  <c r="Q129" i="40"/>
  <c r="R129" i="40"/>
  <c r="S129" i="40"/>
  <c r="T129" i="40"/>
  <c r="U129" i="40"/>
  <c r="A130" i="40"/>
  <c r="B130" i="40"/>
  <c r="C130" i="40"/>
  <c r="D130" i="40"/>
  <c r="AC130" i="40" s="1"/>
  <c r="E130" i="40"/>
  <c r="F130" i="40"/>
  <c r="G130" i="40"/>
  <c r="H130" i="40"/>
  <c r="I130" i="40"/>
  <c r="J130" i="40"/>
  <c r="K130" i="40"/>
  <c r="L130" i="40"/>
  <c r="X130" i="40" s="1"/>
  <c r="M130" i="40"/>
  <c r="N130" i="40"/>
  <c r="O130" i="40" s="1"/>
  <c r="Q130" i="40"/>
  <c r="R130" i="40"/>
  <c r="S130" i="40"/>
  <c r="T130" i="40"/>
  <c r="U130" i="40"/>
  <c r="A131" i="40"/>
  <c r="B131" i="40"/>
  <c r="C131" i="40"/>
  <c r="D131" i="40"/>
  <c r="AC131" i="40" s="1"/>
  <c r="E131" i="40"/>
  <c r="F131" i="40"/>
  <c r="G131" i="40"/>
  <c r="H131" i="40"/>
  <c r="I131" i="40"/>
  <c r="J131" i="40"/>
  <c r="K131" i="40"/>
  <c r="L131" i="40"/>
  <c r="X131" i="40" s="1"/>
  <c r="M131" i="40"/>
  <c r="N131" i="40"/>
  <c r="O131" i="40" s="1"/>
  <c r="Q131" i="40"/>
  <c r="R131" i="40"/>
  <c r="S131" i="40"/>
  <c r="T131" i="40"/>
  <c r="U131" i="40"/>
  <c r="A132" i="40"/>
  <c r="B132" i="40"/>
  <c r="C132" i="40"/>
  <c r="D132" i="40"/>
  <c r="AB132" i="40" s="1"/>
  <c r="E132" i="40"/>
  <c r="F132" i="40"/>
  <c r="G132" i="40"/>
  <c r="H132" i="40"/>
  <c r="I132" i="40"/>
  <c r="J132" i="40"/>
  <c r="K132" i="40"/>
  <c r="L132" i="40"/>
  <c r="X132" i="40" s="1"/>
  <c r="M132" i="40"/>
  <c r="N132" i="40"/>
  <c r="O132" i="40" s="1"/>
  <c r="Q132" i="40"/>
  <c r="R132" i="40"/>
  <c r="S132" i="40"/>
  <c r="T132" i="40"/>
  <c r="U132" i="40"/>
  <c r="A133" i="40"/>
  <c r="B133" i="40"/>
  <c r="C133" i="40"/>
  <c r="D133" i="40"/>
  <c r="AC133" i="40" s="1"/>
  <c r="E133" i="40"/>
  <c r="F133" i="40"/>
  <c r="G133" i="40"/>
  <c r="H133" i="40"/>
  <c r="I133" i="40"/>
  <c r="J133" i="40"/>
  <c r="K133" i="40"/>
  <c r="L133" i="40"/>
  <c r="X133" i="40" s="1"/>
  <c r="M133" i="40"/>
  <c r="N133" i="40"/>
  <c r="O133" i="40" s="1"/>
  <c r="Q133" i="40"/>
  <c r="R133" i="40"/>
  <c r="S133" i="40"/>
  <c r="T133" i="40"/>
  <c r="U133" i="40"/>
  <c r="A134" i="40"/>
  <c r="B134" i="40"/>
  <c r="C134" i="40"/>
  <c r="D134" i="40"/>
  <c r="AC134" i="40" s="1"/>
  <c r="E134" i="40"/>
  <c r="F134" i="40"/>
  <c r="G134" i="40"/>
  <c r="H134" i="40"/>
  <c r="I134" i="40"/>
  <c r="J134" i="40"/>
  <c r="K134" i="40"/>
  <c r="L134" i="40"/>
  <c r="X134" i="40" s="1"/>
  <c r="M134" i="40"/>
  <c r="N134" i="40"/>
  <c r="O134" i="40" s="1"/>
  <c r="Q134" i="40"/>
  <c r="R134" i="40"/>
  <c r="S134" i="40"/>
  <c r="T134" i="40"/>
  <c r="U134" i="40"/>
  <c r="A135" i="40"/>
  <c r="B135" i="40"/>
  <c r="C135" i="40"/>
  <c r="D135" i="40"/>
  <c r="AC135" i="40" s="1"/>
  <c r="E135" i="40"/>
  <c r="F135" i="40"/>
  <c r="G135" i="40"/>
  <c r="H135" i="40"/>
  <c r="I135" i="40"/>
  <c r="J135" i="40"/>
  <c r="K135" i="40"/>
  <c r="L135" i="40"/>
  <c r="X135" i="40" s="1"/>
  <c r="M135" i="40"/>
  <c r="N135" i="40"/>
  <c r="O135" i="40" s="1"/>
  <c r="Q135" i="40"/>
  <c r="R135" i="40"/>
  <c r="S135" i="40"/>
  <c r="T135" i="40"/>
  <c r="U135" i="40"/>
  <c r="A136" i="40"/>
  <c r="B136" i="40"/>
  <c r="C136" i="40"/>
  <c r="D136" i="40"/>
  <c r="AC136" i="40" s="1"/>
  <c r="E136" i="40"/>
  <c r="F136" i="40"/>
  <c r="G136" i="40"/>
  <c r="H136" i="40"/>
  <c r="I136" i="40"/>
  <c r="J136" i="40"/>
  <c r="K136" i="40"/>
  <c r="L136" i="40"/>
  <c r="X136" i="40" s="1"/>
  <c r="M136" i="40"/>
  <c r="N136" i="40"/>
  <c r="O136" i="40" s="1"/>
  <c r="Q136" i="40"/>
  <c r="R136" i="40"/>
  <c r="S136" i="40"/>
  <c r="T136" i="40"/>
  <c r="U136" i="40"/>
  <c r="A137" i="40"/>
  <c r="B137" i="40"/>
  <c r="C137" i="40"/>
  <c r="D137" i="40"/>
  <c r="AC137" i="40" s="1"/>
  <c r="E137" i="40"/>
  <c r="F137" i="40"/>
  <c r="G137" i="40"/>
  <c r="H137" i="40"/>
  <c r="I137" i="40"/>
  <c r="J137" i="40"/>
  <c r="K137" i="40"/>
  <c r="L137" i="40"/>
  <c r="X137" i="40" s="1"/>
  <c r="M137" i="40"/>
  <c r="N137" i="40"/>
  <c r="O137" i="40" s="1"/>
  <c r="Q137" i="40"/>
  <c r="R137" i="40"/>
  <c r="S137" i="40"/>
  <c r="T137" i="40"/>
  <c r="U137" i="40"/>
  <c r="A138" i="40"/>
  <c r="B138" i="40"/>
  <c r="C138" i="40"/>
  <c r="D138" i="40"/>
  <c r="AC138" i="40" s="1"/>
  <c r="E138" i="40"/>
  <c r="F138" i="40"/>
  <c r="G138" i="40"/>
  <c r="H138" i="40"/>
  <c r="I138" i="40"/>
  <c r="J138" i="40"/>
  <c r="K138" i="40"/>
  <c r="L138" i="40"/>
  <c r="X138" i="40" s="1"/>
  <c r="M138" i="40"/>
  <c r="N138" i="40"/>
  <c r="O138" i="40" s="1"/>
  <c r="Q138" i="40"/>
  <c r="R138" i="40"/>
  <c r="S138" i="40"/>
  <c r="T138" i="40"/>
  <c r="U138" i="40"/>
  <c r="A139" i="40"/>
  <c r="B139" i="40"/>
  <c r="C139" i="40"/>
  <c r="D139" i="40"/>
  <c r="AC139" i="40" s="1"/>
  <c r="E139" i="40"/>
  <c r="F139" i="40"/>
  <c r="G139" i="40"/>
  <c r="H139" i="40"/>
  <c r="I139" i="40"/>
  <c r="J139" i="40"/>
  <c r="K139" i="40"/>
  <c r="L139" i="40"/>
  <c r="X139" i="40" s="1"/>
  <c r="M139" i="40"/>
  <c r="N139" i="40"/>
  <c r="O139" i="40" s="1"/>
  <c r="Q139" i="40"/>
  <c r="R139" i="40"/>
  <c r="S139" i="40"/>
  <c r="T139" i="40"/>
  <c r="U139" i="40"/>
  <c r="A140" i="40"/>
  <c r="B140" i="40"/>
  <c r="C140" i="40"/>
  <c r="D140" i="40"/>
  <c r="AC140" i="40" s="1"/>
  <c r="E140" i="40"/>
  <c r="F140" i="40"/>
  <c r="G140" i="40"/>
  <c r="H140" i="40"/>
  <c r="I140" i="40"/>
  <c r="J140" i="40"/>
  <c r="K140" i="40"/>
  <c r="L140" i="40"/>
  <c r="X140" i="40" s="1"/>
  <c r="M140" i="40"/>
  <c r="N140" i="40"/>
  <c r="O140" i="40" s="1"/>
  <c r="Q140" i="40"/>
  <c r="R140" i="40"/>
  <c r="S140" i="40"/>
  <c r="T140" i="40"/>
  <c r="U140" i="40"/>
  <c r="A141" i="40"/>
  <c r="B141" i="40"/>
  <c r="C141" i="40"/>
  <c r="D141" i="40"/>
  <c r="AC141" i="40" s="1"/>
  <c r="E141" i="40"/>
  <c r="F141" i="40"/>
  <c r="G141" i="40"/>
  <c r="H141" i="40"/>
  <c r="I141" i="40"/>
  <c r="J141" i="40"/>
  <c r="K141" i="40"/>
  <c r="L141" i="40"/>
  <c r="X141" i="40" s="1"/>
  <c r="M141" i="40"/>
  <c r="N141" i="40"/>
  <c r="O141" i="40" s="1"/>
  <c r="Q141" i="40"/>
  <c r="R141" i="40"/>
  <c r="S141" i="40"/>
  <c r="T141" i="40"/>
  <c r="U141" i="40"/>
  <c r="A142" i="40"/>
  <c r="B142" i="40"/>
  <c r="C142" i="40"/>
  <c r="D142" i="40"/>
  <c r="AC142" i="40" s="1"/>
  <c r="E142" i="40"/>
  <c r="F142" i="40"/>
  <c r="G142" i="40"/>
  <c r="H142" i="40"/>
  <c r="I142" i="40"/>
  <c r="J142" i="40"/>
  <c r="K142" i="40"/>
  <c r="L142" i="40"/>
  <c r="X142" i="40" s="1"/>
  <c r="M142" i="40"/>
  <c r="N142" i="40"/>
  <c r="O142" i="40" s="1"/>
  <c r="Q142" i="40"/>
  <c r="R142" i="40"/>
  <c r="S142" i="40"/>
  <c r="T142" i="40"/>
  <c r="U142" i="40"/>
  <c r="A143" i="40"/>
  <c r="B143" i="40"/>
  <c r="C143" i="40"/>
  <c r="D143" i="40"/>
  <c r="AC143" i="40" s="1"/>
  <c r="E143" i="40"/>
  <c r="F143" i="40"/>
  <c r="G143" i="40"/>
  <c r="H143" i="40"/>
  <c r="I143" i="40"/>
  <c r="J143" i="40"/>
  <c r="K143" i="40"/>
  <c r="L143" i="40"/>
  <c r="X143" i="40" s="1"/>
  <c r="M143" i="40"/>
  <c r="N143" i="40"/>
  <c r="O143" i="40" s="1"/>
  <c r="Q143" i="40"/>
  <c r="R143" i="40"/>
  <c r="S143" i="40"/>
  <c r="T143" i="40"/>
  <c r="U143" i="40"/>
  <c r="A144" i="40"/>
  <c r="B144" i="40"/>
  <c r="C144" i="40"/>
  <c r="D144" i="40"/>
  <c r="AC144" i="40" s="1"/>
  <c r="E144" i="40"/>
  <c r="F144" i="40"/>
  <c r="G144" i="40"/>
  <c r="H144" i="40"/>
  <c r="I144" i="40"/>
  <c r="J144" i="40"/>
  <c r="K144" i="40"/>
  <c r="L144" i="40"/>
  <c r="X144" i="40" s="1"/>
  <c r="M144" i="40"/>
  <c r="N144" i="40"/>
  <c r="O144" i="40" s="1"/>
  <c r="Q144" i="40"/>
  <c r="R144" i="40"/>
  <c r="S144" i="40"/>
  <c r="T144" i="40"/>
  <c r="U144" i="40"/>
  <c r="A145" i="40"/>
  <c r="B145" i="40"/>
  <c r="C145" i="40"/>
  <c r="D145" i="40"/>
  <c r="AC145" i="40" s="1"/>
  <c r="E145" i="40"/>
  <c r="F145" i="40"/>
  <c r="G145" i="40"/>
  <c r="H145" i="40"/>
  <c r="I145" i="40"/>
  <c r="J145" i="40"/>
  <c r="K145" i="40"/>
  <c r="L145" i="40"/>
  <c r="X145" i="40" s="1"/>
  <c r="M145" i="40"/>
  <c r="N145" i="40"/>
  <c r="O145" i="40" s="1"/>
  <c r="Q145" i="40"/>
  <c r="R145" i="40"/>
  <c r="S145" i="40"/>
  <c r="T145" i="40"/>
  <c r="U145" i="40"/>
  <c r="A146" i="40"/>
  <c r="B146" i="40"/>
  <c r="C146" i="40"/>
  <c r="D146" i="40"/>
  <c r="AC146" i="40" s="1"/>
  <c r="E146" i="40"/>
  <c r="F146" i="40"/>
  <c r="G146" i="40"/>
  <c r="H146" i="40"/>
  <c r="I146" i="40"/>
  <c r="J146" i="40"/>
  <c r="K146" i="40"/>
  <c r="L146" i="40"/>
  <c r="X146" i="40" s="1"/>
  <c r="M146" i="40"/>
  <c r="N146" i="40"/>
  <c r="O146" i="40" s="1"/>
  <c r="Q146" i="40"/>
  <c r="R146" i="40"/>
  <c r="S146" i="40"/>
  <c r="T146" i="40"/>
  <c r="U146" i="40"/>
  <c r="A147" i="40"/>
  <c r="B147" i="40"/>
  <c r="C147" i="40"/>
  <c r="D147" i="40"/>
  <c r="AC147" i="40" s="1"/>
  <c r="E147" i="40"/>
  <c r="F147" i="40"/>
  <c r="G147" i="40"/>
  <c r="H147" i="40"/>
  <c r="I147" i="40"/>
  <c r="J147" i="40"/>
  <c r="K147" i="40"/>
  <c r="L147" i="40"/>
  <c r="X147" i="40" s="1"/>
  <c r="M147" i="40"/>
  <c r="N147" i="40"/>
  <c r="O147" i="40" s="1"/>
  <c r="Q147" i="40"/>
  <c r="R147" i="40"/>
  <c r="S147" i="40"/>
  <c r="T147" i="40"/>
  <c r="U147" i="40"/>
  <c r="A148" i="40"/>
  <c r="B148" i="40"/>
  <c r="C148" i="40"/>
  <c r="D148" i="40"/>
  <c r="AC148" i="40" s="1"/>
  <c r="AB148" i="40" s="1"/>
  <c r="E148" i="40"/>
  <c r="F148" i="40"/>
  <c r="G148" i="40"/>
  <c r="H148" i="40"/>
  <c r="I148" i="40"/>
  <c r="J148" i="40"/>
  <c r="K148" i="40"/>
  <c r="L148" i="40"/>
  <c r="X148" i="40" s="1"/>
  <c r="M148" i="40"/>
  <c r="N148" i="40"/>
  <c r="O148" i="40" s="1"/>
  <c r="Q148" i="40"/>
  <c r="R148" i="40"/>
  <c r="S148" i="40"/>
  <c r="T148" i="40"/>
  <c r="U148" i="40"/>
  <c r="A149" i="40"/>
  <c r="B149" i="40"/>
  <c r="C149" i="40"/>
  <c r="D149" i="40"/>
  <c r="AC149" i="40" s="1"/>
  <c r="E149" i="40"/>
  <c r="F149" i="40"/>
  <c r="G149" i="40"/>
  <c r="H149" i="40"/>
  <c r="I149" i="40"/>
  <c r="J149" i="40"/>
  <c r="K149" i="40"/>
  <c r="L149" i="40"/>
  <c r="X149" i="40" s="1"/>
  <c r="M149" i="40"/>
  <c r="N149" i="40"/>
  <c r="O149" i="40" s="1"/>
  <c r="Q149" i="40"/>
  <c r="R149" i="40"/>
  <c r="S149" i="40"/>
  <c r="T149" i="40"/>
  <c r="U149" i="40"/>
  <c r="A150" i="40"/>
  <c r="B150" i="40"/>
  <c r="C150" i="40"/>
  <c r="D150" i="40"/>
  <c r="AC150" i="40" s="1"/>
  <c r="E150" i="40"/>
  <c r="F150" i="40"/>
  <c r="G150" i="40"/>
  <c r="H150" i="40"/>
  <c r="I150" i="40"/>
  <c r="J150" i="40"/>
  <c r="L150" i="40"/>
  <c r="X150" i="40" s="1"/>
  <c r="M150" i="40"/>
  <c r="N150" i="40"/>
  <c r="O150" i="40" s="1"/>
  <c r="Q150" i="40"/>
  <c r="R150" i="40"/>
  <c r="S150" i="40"/>
  <c r="T150" i="40"/>
  <c r="U150" i="40"/>
  <c r="A151" i="40"/>
  <c r="B151" i="40"/>
  <c r="C151" i="40"/>
  <c r="D151" i="40"/>
  <c r="AB151" i="40" s="1"/>
  <c r="E151" i="40"/>
  <c r="F151" i="40"/>
  <c r="G151" i="40"/>
  <c r="H151" i="40"/>
  <c r="I151" i="40"/>
  <c r="J151" i="40"/>
  <c r="K151" i="40"/>
  <c r="L151" i="40"/>
  <c r="X151" i="40" s="1"/>
  <c r="M151" i="40"/>
  <c r="N151" i="40"/>
  <c r="O151" i="40" s="1"/>
  <c r="Q151" i="40"/>
  <c r="R151" i="40"/>
  <c r="S151" i="40"/>
  <c r="T151" i="40"/>
  <c r="U151" i="40"/>
  <c r="A152" i="40"/>
  <c r="B152" i="40"/>
  <c r="C152" i="40"/>
  <c r="D152" i="40"/>
  <c r="AC152" i="40" s="1"/>
  <c r="E152" i="40"/>
  <c r="F152" i="40"/>
  <c r="G152" i="40"/>
  <c r="H152" i="40"/>
  <c r="I152" i="40"/>
  <c r="J152" i="40"/>
  <c r="K152" i="40"/>
  <c r="L152" i="40"/>
  <c r="X152" i="40" s="1"/>
  <c r="M152" i="40"/>
  <c r="N152" i="40"/>
  <c r="O152" i="40" s="1"/>
  <c r="Q152" i="40"/>
  <c r="R152" i="40"/>
  <c r="S152" i="40"/>
  <c r="T152" i="40"/>
  <c r="U152" i="40"/>
  <c r="A153" i="40"/>
  <c r="B153" i="40"/>
  <c r="C153" i="40"/>
  <c r="D153" i="40"/>
  <c r="AC153" i="40" s="1"/>
  <c r="E153" i="40"/>
  <c r="F153" i="40"/>
  <c r="G153" i="40"/>
  <c r="H153" i="40"/>
  <c r="I153" i="40"/>
  <c r="J153" i="40"/>
  <c r="K153" i="40"/>
  <c r="L153" i="40"/>
  <c r="X153" i="40" s="1"/>
  <c r="M153" i="40"/>
  <c r="N153" i="40"/>
  <c r="O153" i="40" s="1"/>
  <c r="Q153" i="40"/>
  <c r="R153" i="40"/>
  <c r="S153" i="40"/>
  <c r="T153" i="40"/>
  <c r="U153" i="40"/>
  <c r="A154" i="40"/>
  <c r="B154" i="40"/>
  <c r="C154" i="40"/>
  <c r="D154" i="40"/>
  <c r="AC154" i="40" s="1"/>
  <c r="E154" i="40"/>
  <c r="F154" i="40"/>
  <c r="G154" i="40"/>
  <c r="H154" i="40"/>
  <c r="I154" i="40"/>
  <c r="J154" i="40"/>
  <c r="K154" i="40"/>
  <c r="L154" i="40"/>
  <c r="X154" i="40" s="1"/>
  <c r="M154" i="40"/>
  <c r="N154" i="40"/>
  <c r="O154" i="40" s="1"/>
  <c r="Q154" i="40"/>
  <c r="R154" i="40"/>
  <c r="S154" i="40"/>
  <c r="T154" i="40"/>
  <c r="U154" i="40"/>
  <c r="A155" i="40"/>
  <c r="B155" i="40"/>
  <c r="C155" i="40"/>
  <c r="D155" i="40"/>
  <c r="AC155" i="40" s="1"/>
  <c r="E155" i="40"/>
  <c r="F155" i="40"/>
  <c r="G155" i="40"/>
  <c r="H155" i="40"/>
  <c r="I155" i="40"/>
  <c r="J155" i="40"/>
  <c r="K155" i="40"/>
  <c r="L155" i="40"/>
  <c r="X155" i="40" s="1"/>
  <c r="M155" i="40"/>
  <c r="N155" i="40"/>
  <c r="O155" i="40" s="1"/>
  <c r="Q155" i="40"/>
  <c r="R155" i="40"/>
  <c r="S155" i="40"/>
  <c r="T155" i="40"/>
  <c r="U155" i="40"/>
  <c r="A156" i="40"/>
  <c r="B156" i="40"/>
  <c r="C156" i="40"/>
  <c r="D156" i="40"/>
  <c r="AC156" i="40" s="1"/>
  <c r="E156" i="40"/>
  <c r="F156" i="40"/>
  <c r="G156" i="40"/>
  <c r="H156" i="40"/>
  <c r="I156" i="40"/>
  <c r="J156" i="40"/>
  <c r="K156" i="40"/>
  <c r="L156" i="40"/>
  <c r="X156" i="40" s="1"/>
  <c r="M156" i="40"/>
  <c r="N156" i="40"/>
  <c r="O156" i="40" s="1"/>
  <c r="Q156" i="40"/>
  <c r="R156" i="40"/>
  <c r="S156" i="40"/>
  <c r="T156" i="40"/>
  <c r="U156" i="40"/>
  <c r="A157" i="40"/>
  <c r="B157" i="40"/>
  <c r="C157" i="40"/>
  <c r="D157" i="40"/>
  <c r="AC157" i="40" s="1"/>
  <c r="E157" i="40"/>
  <c r="F157" i="40"/>
  <c r="G157" i="40"/>
  <c r="H157" i="40"/>
  <c r="I157" i="40"/>
  <c r="J157" i="40"/>
  <c r="K157" i="40"/>
  <c r="L157" i="40"/>
  <c r="X157" i="40" s="1"/>
  <c r="M157" i="40"/>
  <c r="N157" i="40"/>
  <c r="O157" i="40" s="1"/>
  <c r="Q157" i="40"/>
  <c r="R157" i="40"/>
  <c r="S157" i="40"/>
  <c r="T157" i="40"/>
  <c r="U157" i="40"/>
  <c r="A158" i="40"/>
  <c r="B158" i="40"/>
  <c r="C158" i="40"/>
  <c r="D158" i="40"/>
  <c r="AC158" i="40" s="1"/>
  <c r="E158" i="40"/>
  <c r="F158" i="40"/>
  <c r="G158" i="40"/>
  <c r="H158" i="40"/>
  <c r="I158" i="40"/>
  <c r="J158" i="40"/>
  <c r="K158" i="40"/>
  <c r="L158" i="40"/>
  <c r="X158" i="40" s="1"/>
  <c r="M158" i="40"/>
  <c r="N158" i="40"/>
  <c r="O158" i="40" s="1"/>
  <c r="Q158" i="40"/>
  <c r="R158" i="40"/>
  <c r="S158" i="40"/>
  <c r="T158" i="40"/>
  <c r="U158" i="40"/>
  <c r="A159" i="40"/>
  <c r="B159" i="40"/>
  <c r="C159" i="40"/>
  <c r="D159" i="40"/>
  <c r="AC159" i="40" s="1"/>
  <c r="AB159" i="40" s="1"/>
  <c r="E159" i="40"/>
  <c r="F159" i="40"/>
  <c r="G159" i="40"/>
  <c r="H159" i="40"/>
  <c r="I159" i="40"/>
  <c r="J159" i="40"/>
  <c r="K159" i="40"/>
  <c r="L159" i="40"/>
  <c r="X159" i="40" s="1"/>
  <c r="M159" i="40"/>
  <c r="N159" i="40"/>
  <c r="O159" i="40" s="1"/>
  <c r="Q159" i="40"/>
  <c r="R159" i="40"/>
  <c r="S159" i="40"/>
  <c r="T159" i="40"/>
  <c r="U159" i="40"/>
  <c r="A160" i="40"/>
  <c r="B160" i="40"/>
  <c r="C160" i="40"/>
  <c r="D160" i="40"/>
  <c r="AC160" i="40" s="1"/>
  <c r="E160" i="40"/>
  <c r="F160" i="40"/>
  <c r="G160" i="40"/>
  <c r="H160" i="40"/>
  <c r="I160" i="40"/>
  <c r="J160" i="40"/>
  <c r="K160" i="40"/>
  <c r="L160" i="40"/>
  <c r="X160" i="40" s="1"/>
  <c r="M160" i="40"/>
  <c r="N160" i="40"/>
  <c r="O160" i="40" s="1"/>
  <c r="Q160" i="40"/>
  <c r="R160" i="40"/>
  <c r="S160" i="40"/>
  <c r="T160" i="40"/>
  <c r="U160" i="40"/>
  <c r="A161" i="40"/>
  <c r="B161" i="40"/>
  <c r="C161" i="40"/>
  <c r="D161" i="40"/>
  <c r="AC161" i="40" s="1"/>
  <c r="E161" i="40"/>
  <c r="F161" i="40"/>
  <c r="G161" i="40"/>
  <c r="H161" i="40"/>
  <c r="I161" i="40"/>
  <c r="J161" i="40"/>
  <c r="K161" i="40"/>
  <c r="L161" i="40"/>
  <c r="X161" i="40" s="1"/>
  <c r="M161" i="40"/>
  <c r="N161" i="40"/>
  <c r="O161" i="40" s="1"/>
  <c r="Q161" i="40"/>
  <c r="R161" i="40"/>
  <c r="S161" i="40"/>
  <c r="T161" i="40"/>
  <c r="U161" i="40"/>
  <c r="A162" i="40"/>
  <c r="B162" i="40"/>
  <c r="C162" i="40"/>
  <c r="D162" i="40"/>
  <c r="AC162" i="40" s="1"/>
  <c r="E162" i="40"/>
  <c r="F162" i="40"/>
  <c r="G162" i="40"/>
  <c r="H162" i="40"/>
  <c r="I162" i="40"/>
  <c r="J162" i="40"/>
  <c r="K162" i="40"/>
  <c r="L162" i="40"/>
  <c r="X162" i="40" s="1"/>
  <c r="M162" i="40"/>
  <c r="N162" i="40"/>
  <c r="O162" i="40" s="1"/>
  <c r="Q162" i="40"/>
  <c r="R162" i="40"/>
  <c r="S162" i="40"/>
  <c r="T162" i="40"/>
  <c r="U162" i="40"/>
  <c r="A163" i="40"/>
  <c r="B163" i="40"/>
  <c r="C163" i="40"/>
  <c r="D163" i="40"/>
  <c r="AC163" i="40" s="1"/>
  <c r="E163" i="40"/>
  <c r="F163" i="40"/>
  <c r="G163" i="40"/>
  <c r="H163" i="40"/>
  <c r="I163" i="40"/>
  <c r="J163" i="40"/>
  <c r="K163" i="40"/>
  <c r="L163" i="40"/>
  <c r="X163" i="40" s="1"/>
  <c r="M163" i="40"/>
  <c r="N163" i="40"/>
  <c r="O163" i="40" s="1"/>
  <c r="Q163" i="40"/>
  <c r="R163" i="40"/>
  <c r="S163" i="40"/>
  <c r="T163" i="40"/>
  <c r="U163" i="40"/>
  <c r="A164" i="40"/>
  <c r="B164" i="40"/>
  <c r="C164" i="40"/>
  <c r="D164" i="40"/>
  <c r="AC164" i="40" s="1"/>
  <c r="E164" i="40"/>
  <c r="F164" i="40"/>
  <c r="G164" i="40"/>
  <c r="H164" i="40"/>
  <c r="I164" i="40"/>
  <c r="J164" i="40"/>
  <c r="K164" i="40"/>
  <c r="L164" i="40"/>
  <c r="X164" i="40" s="1"/>
  <c r="M164" i="40"/>
  <c r="N164" i="40"/>
  <c r="O164" i="40" s="1"/>
  <c r="Q164" i="40"/>
  <c r="R164" i="40"/>
  <c r="S164" i="40"/>
  <c r="T164" i="40"/>
  <c r="U164" i="40"/>
  <c r="A165" i="40"/>
  <c r="B165" i="40"/>
  <c r="C165" i="40"/>
  <c r="D165" i="40"/>
  <c r="AC165" i="40" s="1"/>
  <c r="E165" i="40"/>
  <c r="F165" i="40"/>
  <c r="G165" i="40"/>
  <c r="H165" i="40"/>
  <c r="I165" i="40"/>
  <c r="J165" i="40"/>
  <c r="K165" i="40"/>
  <c r="L165" i="40"/>
  <c r="X165" i="40" s="1"/>
  <c r="M165" i="40"/>
  <c r="N165" i="40"/>
  <c r="O165" i="40" s="1"/>
  <c r="Q165" i="40"/>
  <c r="R165" i="40"/>
  <c r="S165" i="40"/>
  <c r="T165" i="40"/>
  <c r="U165" i="40"/>
  <c r="A166" i="40"/>
  <c r="B166" i="40"/>
  <c r="C166" i="40"/>
  <c r="D166" i="40"/>
  <c r="AC166" i="40" s="1"/>
  <c r="E166" i="40"/>
  <c r="F166" i="40"/>
  <c r="G166" i="40"/>
  <c r="H166" i="40"/>
  <c r="I166" i="40"/>
  <c r="J166" i="40"/>
  <c r="K166" i="40"/>
  <c r="L166" i="40"/>
  <c r="X166" i="40" s="1"/>
  <c r="M166" i="40"/>
  <c r="N166" i="40"/>
  <c r="O166" i="40" s="1"/>
  <c r="Q166" i="40"/>
  <c r="R166" i="40"/>
  <c r="S166" i="40"/>
  <c r="T166" i="40"/>
  <c r="U166" i="40"/>
  <c r="A167" i="40"/>
  <c r="B167" i="40"/>
  <c r="C167" i="40"/>
  <c r="D167" i="40"/>
  <c r="AC167" i="40" s="1"/>
  <c r="E167" i="40"/>
  <c r="F167" i="40"/>
  <c r="G167" i="40"/>
  <c r="H167" i="40"/>
  <c r="I167" i="40"/>
  <c r="J167" i="40"/>
  <c r="K167" i="40"/>
  <c r="L167" i="40"/>
  <c r="X167" i="40" s="1"/>
  <c r="M167" i="40"/>
  <c r="N167" i="40"/>
  <c r="O167" i="40" s="1"/>
  <c r="Q167" i="40"/>
  <c r="R167" i="40"/>
  <c r="S167" i="40"/>
  <c r="T167" i="40"/>
  <c r="U167" i="40"/>
  <c r="A168" i="40"/>
  <c r="B168" i="40"/>
  <c r="C168" i="40"/>
  <c r="D168" i="40"/>
  <c r="AC168" i="40" s="1"/>
  <c r="E168" i="40"/>
  <c r="F168" i="40"/>
  <c r="G168" i="40"/>
  <c r="H168" i="40"/>
  <c r="I168" i="40"/>
  <c r="J168" i="40"/>
  <c r="K168" i="40"/>
  <c r="L168" i="40"/>
  <c r="X168" i="40" s="1"/>
  <c r="M168" i="40"/>
  <c r="N168" i="40"/>
  <c r="O168" i="40" s="1"/>
  <c r="Q168" i="40"/>
  <c r="R168" i="40"/>
  <c r="S168" i="40"/>
  <c r="T168" i="40"/>
  <c r="U168" i="40"/>
  <c r="A169" i="40"/>
  <c r="B169" i="40"/>
  <c r="C169" i="40"/>
  <c r="D169" i="40"/>
  <c r="AC169" i="40" s="1"/>
  <c r="E169" i="40"/>
  <c r="F169" i="40"/>
  <c r="G169" i="40"/>
  <c r="H169" i="40"/>
  <c r="I169" i="40"/>
  <c r="J169" i="40"/>
  <c r="K169" i="40"/>
  <c r="L169" i="40"/>
  <c r="X169" i="40" s="1"/>
  <c r="M169" i="40"/>
  <c r="N169" i="40"/>
  <c r="O169" i="40" s="1"/>
  <c r="Q169" i="40"/>
  <c r="R169" i="40"/>
  <c r="S169" i="40"/>
  <c r="T169" i="40"/>
  <c r="U169" i="40"/>
  <c r="A170" i="40"/>
  <c r="B170" i="40"/>
  <c r="C170" i="40"/>
  <c r="D170" i="40"/>
  <c r="AC170" i="40" s="1"/>
  <c r="E170" i="40"/>
  <c r="F170" i="40"/>
  <c r="G170" i="40"/>
  <c r="H170" i="40"/>
  <c r="I170" i="40"/>
  <c r="J170" i="40"/>
  <c r="K170" i="40"/>
  <c r="L170" i="40"/>
  <c r="X170" i="40" s="1"/>
  <c r="M170" i="40"/>
  <c r="N170" i="40"/>
  <c r="O170" i="40" s="1"/>
  <c r="Q170" i="40"/>
  <c r="R170" i="40"/>
  <c r="S170" i="40"/>
  <c r="T170" i="40"/>
  <c r="U170" i="40"/>
  <c r="A171" i="40"/>
  <c r="B171" i="40"/>
  <c r="C171" i="40"/>
  <c r="D171" i="40"/>
  <c r="AC171" i="40" s="1"/>
  <c r="E171" i="40"/>
  <c r="F171" i="40"/>
  <c r="G171" i="40"/>
  <c r="H171" i="40"/>
  <c r="I171" i="40"/>
  <c r="J171" i="40"/>
  <c r="K171" i="40"/>
  <c r="L171" i="40"/>
  <c r="X171" i="40" s="1"/>
  <c r="M171" i="40"/>
  <c r="N171" i="40"/>
  <c r="O171" i="40" s="1"/>
  <c r="Q171" i="40"/>
  <c r="R171" i="40"/>
  <c r="S171" i="40"/>
  <c r="T171" i="40"/>
  <c r="U171" i="40"/>
  <c r="A172" i="40"/>
  <c r="B172" i="40"/>
  <c r="C172" i="40"/>
  <c r="D172" i="40"/>
  <c r="AC172" i="40" s="1"/>
  <c r="E172" i="40"/>
  <c r="F172" i="40"/>
  <c r="G172" i="40"/>
  <c r="H172" i="40"/>
  <c r="I172" i="40"/>
  <c r="J172" i="40"/>
  <c r="K172" i="40"/>
  <c r="L172" i="40"/>
  <c r="X172" i="40" s="1"/>
  <c r="M172" i="40"/>
  <c r="N172" i="40"/>
  <c r="O172" i="40" s="1"/>
  <c r="Q172" i="40"/>
  <c r="R172" i="40"/>
  <c r="S172" i="40"/>
  <c r="T172" i="40"/>
  <c r="U172" i="40"/>
  <c r="A173" i="40"/>
  <c r="B173" i="40"/>
  <c r="C173" i="40"/>
  <c r="D173" i="40"/>
  <c r="AC173" i="40" s="1"/>
  <c r="E173" i="40"/>
  <c r="F173" i="40"/>
  <c r="G173" i="40"/>
  <c r="H173" i="40"/>
  <c r="I173" i="40"/>
  <c r="J173" i="40"/>
  <c r="K173" i="40"/>
  <c r="L173" i="40"/>
  <c r="X173" i="40" s="1"/>
  <c r="M173" i="40"/>
  <c r="N173" i="40"/>
  <c r="O173" i="40" s="1"/>
  <c r="Q173" i="40"/>
  <c r="R173" i="40"/>
  <c r="S173" i="40"/>
  <c r="T173" i="40"/>
  <c r="U173" i="40"/>
  <c r="A174" i="40"/>
  <c r="B174" i="40"/>
  <c r="C174" i="40"/>
  <c r="D174" i="40"/>
  <c r="AC174" i="40" s="1"/>
  <c r="E174" i="40"/>
  <c r="F174" i="40"/>
  <c r="G174" i="40"/>
  <c r="H174" i="40"/>
  <c r="I174" i="40"/>
  <c r="J174" i="40"/>
  <c r="K174" i="40"/>
  <c r="L174" i="40"/>
  <c r="X174" i="40" s="1"/>
  <c r="M174" i="40"/>
  <c r="N174" i="40"/>
  <c r="O174" i="40" s="1"/>
  <c r="Q174" i="40"/>
  <c r="R174" i="40"/>
  <c r="S174" i="40"/>
  <c r="T174" i="40"/>
  <c r="U174" i="40"/>
  <c r="A175" i="40"/>
  <c r="B175" i="40"/>
  <c r="C175" i="40"/>
  <c r="D175" i="40"/>
  <c r="AC175" i="40" s="1"/>
  <c r="AB175" i="40" s="1"/>
  <c r="E175" i="40"/>
  <c r="F175" i="40"/>
  <c r="G175" i="40"/>
  <c r="H175" i="40"/>
  <c r="I175" i="40"/>
  <c r="J175" i="40"/>
  <c r="K175" i="40"/>
  <c r="L175" i="40"/>
  <c r="X175" i="40" s="1"/>
  <c r="M175" i="40"/>
  <c r="N175" i="40"/>
  <c r="O175" i="40" s="1"/>
  <c r="Q175" i="40"/>
  <c r="R175" i="40"/>
  <c r="S175" i="40"/>
  <c r="T175" i="40"/>
  <c r="U175" i="40"/>
  <c r="A176" i="40"/>
  <c r="B176" i="40"/>
  <c r="C176" i="40"/>
  <c r="D176" i="40"/>
  <c r="AC176" i="40" s="1"/>
  <c r="E176" i="40"/>
  <c r="F176" i="40"/>
  <c r="G176" i="40"/>
  <c r="H176" i="40"/>
  <c r="I176" i="40"/>
  <c r="J176" i="40"/>
  <c r="K176" i="40"/>
  <c r="L176" i="40"/>
  <c r="X176" i="40" s="1"/>
  <c r="M176" i="40"/>
  <c r="N176" i="40"/>
  <c r="O176" i="40" s="1"/>
  <c r="Q176" i="40"/>
  <c r="R176" i="40"/>
  <c r="S176" i="40"/>
  <c r="T176" i="40"/>
  <c r="U176" i="40"/>
  <c r="A177" i="40"/>
  <c r="B177" i="40"/>
  <c r="C177" i="40"/>
  <c r="D177" i="40"/>
  <c r="AC177" i="40" s="1"/>
  <c r="E177" i="40"/>
  <c r="F177" i="40"/>
  <c r="G177" i="40"/>
  <c r="H177" i="40"/>
  <c r="I177" i="40"/>
  <c r="J177" i="40"/>
  <c r="L177" i="40"/>
  <c r="X177" i="40" s="1"/>
  <c r="M177" i="40"/>
  <c r="N177" i="40"/>
  <c r="O177" i="40" s="1"/>
  <c r="Q177" i="40"/>
  <c r="R177" i="40"/>
  <c r="S177" i="40"/>
  <c r="T177" i="40"/>
  <c r="U177" i="40"/>
  <c r="A178" i="40"/>
  <c r="B178" i="40"/>
  <c r="C178" i="40"/>
  <c r="D178" i="40"/>
  <c r="AC178" i="40" s="1"/>
  <c r="E178" i="40"/>
  <c r="F178" i="40"/>
  <c r="G178" i="40"/>
  <c r="H178" i="40"/>
  <c r="I178" i="40"/>
  <c r="J178" i="40"/>
  <c r="K178" i="40"/>
  <c r="L178" i="40"/>
  <c r="X178" i="40" s="1"/>
  <c r="M178" i="40"/>
  <c r="N178" i="40"/>
  <c r="O178" i="40" s="1"/>
  <c r="Q178" i="40"/>
  <c r="R178" i="40"/>
  <c r="S178" i="40"/>
  <c r="T178" i="40"/>
  <c r="U178" i="40"/>
  <c r="A179" i="40"/>
  <c r="B179" i="40"/>
  <c r="C179" i="40"/>
  <c r="D179" i="40"/>
  <c r="AC179" i="40" s="1"/>
  <c r="E179" i="40"/>
  <c r="F179" i="40"/>
  <c r="G179" i="40"/>
  <c r="H179" i="40"/>
  <c r="I179" i="40"/>
  <c r="J179" i="40"/>
  <c r="K179" i="40"/>
  <c r="L179" i="40"/>
  <c r="X179" i="40" s="1"/>
  <c r="M179" i="40"/>
  <c r="N179" i="40"/>
  <c r="O179" i="40" s="1"/>
  <c r="Q179" i="40"/>
  <c r="R179" i="40"/>
  <c r="S179" i="40"/>
  <c r="T179" i="40"/>
  <c r="U179" i="40"/>
  <c r="A180" i="40"/>
  <c r="B180" i="40"/>
  <c r="C180" i="40"/>
  <c r="D180" i="40"/>
  <c r="AC180" i="40" s="1"/>
  <c r="E180" i="40"/>
  <c r="F180" i="40"/>
  <c r="G180" i="40"/>
  <c r="H180" i="40"/>
  <c r="I180" i="40"/>
  <c r="J180" i="40"/>
  <c r="K180" i="40"/>
  <c r="L180" i="40"/>
  <c r="X180" i="40" s="1"/>
  <c r="M180" i="40"/>
  <c r="N180" i="40"/>
  <c r="O180" i="40" s="1"/>
  <c r="Q180" i="40"/>
  <c r="R180" i="40"/>
  <c r="S180" i="40"/>
  <c r="T180" i="40"/>
  <c r="U180" i="40"/>
  <c r="A181" i="40"/>
  <c r="B181" i="40"/>
  <c r="C181" i="40"/>
  <c r="D181" i="40"/>
  <c r="AC181" i="40" s="1"/>
  <c r="E181" i="40"/>
  <c r="F181" i="40"/>
  <c r="G181" i="40"/>
  <c r="H181" i="40"/>
  <c r="I181" i="40"/>
  <c r="J181" i="40"/>
  <c r="K181" i="40"/>
  <c r="L181" i="40"/>
  <c r="X181" i="40" s="1"/>
  <c r="M181" i="40"/>
  <c r="N181" i="40"/>
  <c r="O181" i="40" s="1"/>
  <c r="Q181" i="40"/>
  <c r="R181" i="40"/>
  <c r="S181" i="40"/>
  <c r="T181" i="40"/>
  <c r="U181" i="40"/>
  <c r="A182" i="40"/>
  <c r="B182" i="40"/>
  <c r="C182" i="40"/>
  <c r="D182" i="40"/>
  <c r="AC182" i="40" s="1"/>
  <c r="E182" i="40"/>
  <c r="F182" i="40"/>
  <c r="G182" i="40"/>
  <c r="H182" i="40"/>
  <c r="I182" i="40"/>
  <c r="J182" i="40"/>
  <c r="L182" i="40"/>
  <c r="X182" i="40" s="1"/>
  <c r="M182" i="40"/>
  <c r="N182" i="40"/>
  <c r="O182" i="40" s="1"/>
  <c r="Q182" i="40"/>
  <c r="R182" i="40"/>
  <c r="S182" i="40"/>
  <c r="T182" i="40"/>
  <c r="U182" i="40"/>
  <c r="A183" i="40"/>
  <c r="B183" i="40"/>
  <c r="C183" i="40"/>
  <c r="D183" i="40"/>
  <c r="AC183" i="40" s="1"/>
  <c r="E183" i="40"/>
  <c r="F183" i="40"/>
  <c r="G183" i="40"/>
  <c r="H183" i="40"/>
  <c r="I183" i="40"/>
  <c r="J183" i="40"/>
  <c r="K183" i="40"/>
  <c r="L183" i="40"/>
  <c r="X183" i="40" s="1"/>
  <c r="M183" i="40"/>
  <c r="N183" i="40"/>
  <c r="O183" i="40" s="1"/>
  <c r="Q183" i="40"/>
  <c r="R183" i="40"/>
  <c r="S183" i="40"/>
  <c r="T183" i="40"/>
  <c r="U183" i="40"/>
  <c r="A184" i="40"/>
  <c r="B184" i="40"/>
  <c r="C184" i="40"/>
  <c r="D184" i="40"/>
  <c r="AC184" i="40" s="1"/>
  <c r="E184" i="40"/>
  <c r="F184" i="40"/>
  <c r="G184" i="40"/>
  <c r="H184" i="40"/>
  <c r="I184" i="40"/>
  <c r="J184" i="40"/>
  <c r="K184" i="40"/>
  <c r="L184" i="40"/>
  <c r="X184" i="40" s="1"/>
  <c r="M184" i="40"/>
  <c r="N184" i="40"/>
  <c r="O184" i="40" s="1"/>
  <c r="Q184" i="40"/>
  <c r="R184" i="40"/>
  <c r="S184" i="40"/>
  <c r="T184" i="40"/>
  <c r="U184" i="40"/>
  <c r="A185" i="40"/>
  <c r="B185" i="40"/>
  <c r="C185" i="40"/>
  <c r="D185" i="40"/>
  <c r="AC185" i="40" s="1"/>
  <c r="E185" i="40"/>
  <c r="F185" i="40"/>
  <c r="G185" i="40"/>
  <c r="H185" i="40"/>
  <c r="I185" i="40"/>
  <c r="J185" i="40"/>
  <c r="K185" i="40"/>
  <c r="L185" i="40"/>
  <c r="X185" i="40" s="1"/>
  <c r="M185" i="40"/>
  <c r="N185" i="40"/>
  <c r="O185" i="40" s="1"/>
  <c r="Q185" i="40"/>
  <c r="R185" i="40"/>
  <c r="S185" i="40"/>
  <c r="T185" i="40"/>
  <c r="U185" i="40"/>
  <c r="A186" i="40"/>
  <c r="B186" i="40"/>
  <c r="C186" i="40"/>
  <c r="D186" i="40"/>
  <c r="AC186" i="40" s="1"/>
  <c r="E186" i="40"/>
  <c r="F186" i="40"/>
  <c r="G186" i="40"/>
  <c r="H186" i="40"/>
  <c r="I186" i="40"/>
  <c r="J186" i="40"/>
  <c r="K186" i="40"/>
  <c r="L186" i="40"/>
  <c r="X186" i="40" s="1"/>
  <c r="M186" i="40"/>
  <c r="N186" i="40"/>
  <c r="O186" i="40" s="1"/>
  <c r="Q186" i="40"/>
  <c r="R186" i="40"/>
  <c r="S186" i="40"/>
  <c r="T186" i="40"/>
  <c r="U186" i="40"/>
  <c r="A187" i="40"/>
  <c r="B187" i="40"/>
  <c r="C187" i="40"/>
  <c r="D187" i="40"/>
  <c r="AC187" i="40" s="1"/>
  <c r="E187" i="40"/>
  <c r="F187" i="40"/>
  <c r="G187" i="40"/>
  <c r="H187" i="40"/>
  <c r="I187" i="40"/>
  <c r="J187" i="40"/>
  <c r="K187" i="40"/>
  <c r="L187" i="40"/>
  <c r="X187" i="40" s="1"/>
  <c r="M187" i="40"/>
  <c r="N187" i="40"/>
  <c r="O187" i="40" s="1"/>
  <c r="Q187" i="40"/>
  <c r="R187" i="40"/>
  <c r="S187" i="40"/>
  <c r="T187" i="40"/>
  <c r="U187" i="40"/>
  <c r="A188" i="40"/>
  <c r="B188" i="40"/>
  <c r="C188" i="40"/>
  <c r="D188" i="40"/>
  <c r="AC188" i="40" s="1"/>
  <c r="E188" i="40"/>
  <c r="F188" i="40"/>
  <c r="G188" i="40"/>
  <c r="H188" i="40"/>
  <c r="I188" i="40"/>
  <c r="J188" i="40"/>
  <c r="K188" i="40"/>
  <c r="L188" i="40"/>
  <c r="X188" i="40" s="1"/>
  <c r="M188" i="40"/>
  <c r="N188" i="40"/>
  <c r="O188" i="40" s="1"/>
  <c r="Q188" i="40"/>
  <c r="R188" i="40"/>
  <c r="S188" i="40"/>
  <c r="T188" i="40"/>
  <c r="U188" i="40"/>
  <c r="A189" i="40"/>
  <c r="B189" i="40"/>
  <c r="C189" i="40"/>
  <c r="D189" i="40"/>
  <c r="AC189" i="40" s="1"/>
  <c r="E189" i="40"/>
  <c r="F189" i="40"/>
  <c r="G189" i="40"/>
  <c r="H189" i="40"/>
  <c r="I189" i="40"/>
  <c r="J189" i="40"/>
  <c r="K189" i="40"/>
  <c r="L189" i="40"/>
  <c r="X189" i="40" s="1"/>
  <c r="M189" i="40"/>
  <c r="N189" i="40"/>
  <c r="O189" i="40" s="1"/>
  <c r="Q189" i="40"/>
  <c r="R189" i="40"/>
  <c r="S189" i="40"/>
  <c r="T189" i="40"/>
  <c r="U189" i="40"/>
  <c r="A190" i="40"/>
  <c r="B190" i="40"/>
  <c r="C190" i="40"/>
  <c r="D190" i="40"/>
  <c r="AC190" i="40" s="1"/>
  <c r="E190" i="40"/>
  <c r="F190" i="40"/>
  <c r="G190" i="40"/>
  <c r="H190" i="40"/>
  <c r="I190" i="40"/>
  <c r="J190" i="40"/>
  <c r="K190" i="40"/>
  <c r="L190" i="40"/>
  <c r="X190" i="40" s="1"/>
  <c r="M190" i="40"/>
  <c r="N190" i="40"/>
  <c r="O190" i="40" s="1"/>
  <c r="Q190" i="40"/>
  <c r="R190" i="40"/>
  <c r="S190" i="40"/>
  <c r="T190" i="40"/>
  <c r="U190" i="40"/>
  <c r="A191" i="40"/>
  <c r="B191" i="40"/>
  <c r="C191" i="40"/>
  <c r="D191" i="40"/>
  <c r="AC191" i="40" s="1"/>
  <c r="E191" i="40"/>
  <c r="F191" i="40"/>
  <c r="G191" i="40"/>
  <c r="H191" i="40"/>
  <c r="I191" i="40"/>
  <c r="J191" i="40"/>
  <c r="K191" i="40"/>
  <c r="L191" i="40"/>
  <c r="X191" i="40" s="1"/>
  <c r="M191" i="40"/>
  <c r="N191" i="40"/>
  <c r="O191" i="40" s="1"/>
  <c r="Q191" i="40"/>
  <c r="R191" i="40"/>
  <c r="S191" i="40"/>
  <c r="T191" i="40"/>
  <c r="U191" i="40"/>
  <c r="A192" i="40"/>
  <c r="B192" i="40"/>
  <c r="C192" i="40"/>
  <c r="D192" i="40"/>
  <c r="AC192" i="40" s="1"/>
  <c r="E192" i="40"/>
  <c r="F192" i="40"/>
  <c r="G192" i="40"/>
  <c r="H192" i="40"/>
  <c r="I192" i="40"/>
  <c r="J192" i="40"/>
  <c r="K192" i="40"/>
  <c r="L192" i="40"/>
  <c r="X192" i="40" s="1"/>
  <c r="M192" i="40"/>
  <c r="N192" i="40"/>
  <c r="O192" i="40" s="1"/>
  <c r="Q192" i="40"/>
  <c r="R192" i="40"/>
  <c r="S192" i="40"/>
  <c r="T192" i="40"/>
  <c r="U192" i="40"/>
  <c r="A193" i="40"/>
  <c r="B193" i="40"/>
  <c r="C193" i="40"/>
  <c r="D193" i="40"/>
  <c r="AC193" i="40" s="1"/>
  <c r="E193" i="40"/>
  <c r="F193" i="40"/>
  <c r="G193" i="40"/>
  <c r="H193" i="40"/>
  <c r="I193" i="40"/>
  <c r="J193" i="40"/>
  <c r="K193" i="40"/>
  <c r="L193" i="40"/>
  <c r="X193" i="40" s="1"/>
  <c r="M193" i="40"/>
  <c r="N193" i="40"/>
  <c r="O193" i="40" s="1"/>
  <c r="Q193" i="40"/>
  <c r="R193" i="40"/>
  <c r="S193" i="40"/>
  <c r="T193" i="40"/>
  <c r="U193" i="40"/>
  <c r="A194" i="40"/>
  <c r="B194" i="40"/>
  <c r="C194" i="40"/>
  <c r="D194" i="40"/>
  <c r="AC194" i="40" s="1"/>
  <c r="E194" i="40"/>
  <c r="F194" i="40"/>
  <c r="G194" i="40"/>
  <c r="H194" i="40"/>
  <c r="I194" i="40"/>
  <c r="J194" i="40"/>
  <c r="K194" i="40"/>
  <c r="L194" i="40"/>
  <c r="X194" i="40" s="1"/>
  <c r="M194" i="40"/>
  <c r="N194" i="40"/>
  <c r="O194" i="40" s="1"/>
  <c r="Q194" i="40"/>
  <c r="R194" i="40"/>
  <c r="S194" i="40"/>
  <c r="T194" i="40"/>
  <c r="U194" i="40"/>
  <c r="A195" i="40"/>
  <c r="B195" i="40"/>
  <c r="C195" i="40"/>
  <c r="D195" i="40"/>
  <c r="AC195" i="40" s="1"/>
  <c r="E195" i="40"/>
  <c r="F195" i="40"/>
  <c r="G195" i="40"/>
  <c r="H195" i="40"/>
  <c r="I195" i="40"/>
  <c r="J195" i="40"/>
  <c r="K195" i="40"/>
  <c r="L195" i="40"/>
  <c r="X195" i="40" s="1"/>
  <c r="M195" i="40"/>
  <c r="N195" i="40"/>
  <c r="O195" i="40" s="1"/>
  <c r="Q195" i="40"/>
  <c r="R195" i="40"/>
  <c r="S195" i="40"/>
  <c r="T195" i="40"/>
  <c r="U195" i="40"/>
  <c r="A196" i="40"/>
  <c r="B196" i="40"/>
  <c r="C196" i="40"/>
  <c r="D196" i="40"/>
  <c r="AC196" i="40" s="1"/>
  <c r="E196" i="40"/>
  <c r="F196" i="40"/>
  <c r="G196" i="40"/>
  <c r="H196" i="40"/>
  <c r="I196" i="40"/>
  <c r="J196" i="40"/>
  <c r="K196" i="40"/>
  <c r="L196" i="40"/>
  <c r="X196" i="40" s="1"/>
  <c r="M196" i="40"/>
  <c r="N196" i="40"/>
  <c r="O196" i="40" s="1"/>
  <c r="Q196" i="40"/>
  <c r="R196" i="40"/>
  <c r="S196" i="40"/>
  <c r="T196" i="40"/>
  <c r="U196" i="40"/>
  <c r="A197" i="40"/>
  <c r="B197" i="40"/>
  <c r="C197" i="40"/>
  <c r="D197" i="40"/>
  <c r="AC197" i="40" s="1"/>
  <c r="AB197" i="40" s="1"/>
  <c r="E197" i="40"/>
  <c r="F197" i="40"/>
  <c r="G197" i="40"/>
  <c r="H197" i="40"/>
  <c r="I197" i="40"/>
  <c r="J197" i="40"/>
  <c r="K197" i="40"/>
  <c r="L197" i="40"/>
  <c r="X197" i="40" s="1"/>
  <c r="M197" i="40"/>
  <c r="N197" i="40"/>
  <c r="O197" i="40" s="1"/>
  <c r="Q197" i="40"/>
  <c r="R197" i="40"/>
  <c r="S197" i="40"/>
  <c r="T197" i="40"/>
  <c r="U197" i="40"/>
  <c r="A198" i="40"/>
  <c r="B198" i="40"/>
  <c r="C198" i="40"/>
  <c r="D198" i="40"/>
  <c r="AC198" i="40" s="1"/>
  <c r="E198" i="40"/>
  <c r="F198" i="40"/>
  <c r="G198" i="40"/>
  <c r="H198" i="40"/>
  <c r="I198" i="40"/>
  <c r="J198" i="40"/>
  <c r="K198" i="40"/>
  <c r="L198" i="40"/>
  <c r="X198" i="40" s="1"/>
  <c r="M198" i="40"/>
  <c r="N198" i="40"/>
  <c r="O198" i="40" s="1"/>
  <c r="Q198" i="40"/>
  <c r="R198" i="40"/>
  <c r="S198" i="40"/>
  <c r="T198" i="40"/>
  <c r="U198" i="40"/>
  <c r="A199" i="40"/>
  <c r="B199" i="40"/>
  <c r="C199" i="40"/>
  <c r="D199" i="40"/>
  <c r="AC199" i="40" s="1"/>
  <c r="E199" i="40"/>
  <c r="F199" i="40"/>
  <c r="G199" i="40"/>
  <c r="H199" i="40"/>
  <c r="I199" i="40"/>
  <c r="J199" i="40"/>
  <c r="K199" i="40"/>
  <c r="L199" i="40"/>
  <c r="X199" i="40" s="1"/>
  <c r="M199" i="40"/>
  <c r="N199" i="40"/>
  <c r="O199" i="40" s="1"/>
  <c r="Q199" i="40"/>
  <c r="R199" i="40"/>
  <c r="S199" i="40"/>
  <c r="T199" i="40"/>
  <c r="U199" i="40"/>
  <c r="A200" i="40"/>
  <c r="B200" i="40"/>
  <c r="C200" i="40"/>
  <c r="D200" i="40"/>
  <c r="AC200" i="40" s="1"/>
  <c r="E200" i="40"/>
  <c r="F200" i="40"/>
  <c r="G200" i="40"/>
  <c r="H200" i="40"/>
  <c r="I200" i="40"/>
  <c r="J200" i="40"/>
  <c r="L200" i="40"/>
  <c r="X200" i="40" s="1"/>
  <c r="M200" i="40"/>
  <c r="N200" i="40"/>
  <c r="O200" i="40" s="1"/>
  <c r="Q200" i="40"/>
  <c r="R200" i="40"/>
  <c r="S200" i="40"/>
  <c r="T200" i="40"/>
  <c r="U200" i="40"/>
  <c r="A201" i="40"/>
  <c r="B201" i="40"/>
  <c r="C201" i="40"/>
  <c r="D201" i="40"/>
  <c r="AC201" i="40" s="1"/>
  <c r="E201" i="40"/>
  <c r="F201" i="40"/>
  <c r="G201" i="40"/>
  <c r="H201" i="40"/>
  <c r="I201" i="40"/>
  <c r="J201" i="40"/>
  <c r="L201" i="40"/>
  <c r="X201" i="40" s="1"/>
  <c r="M201" i="40"/>
  <c r="N201" i="40"/>
  <c r="O201" i="40" s="1"/>
  <c r="Q201" i="40"/>
  <c r="R201" i="40"/>
  <c r="S201" i="40"/>
  <c r="T201" i="40"/>
  <c r="U201" i="40"/>
  <c r="A202" i="40"/>
  <c r="B202" i="40"/>
  <c r="C202" i="40"/>
  <c r="D202" i="40"/>
  <c r="AC202" i="40" s="1"/>
  <c r="E202" i="40"/>
  <c r="F202" i="40"/>
  <c r="G202" i="40"/>
  <c r="H202" i="40"/>
  <c r="I202" i="40"/>
  <c r="J202" i="40"/>
  <c r="K202" i="40"/>
  <c r="L202" i="40"/>
  <c r="X202" i="40" s="1"/>
  <c r="M202" i="40"/>
  <c r="N202" i="40"/>
  <c r="O202" i="40" s="1"/>
  <c r="Q202" i="40"/>
  <c r="R202" i="40"/>
  <c r="S202" i="40"/>
  <c r="T202" i="40"/>
  <c r="U202" i="40"/>
  <c r="A203" i="40"/>
  <c r="B203" i="40"/>
  <c r="C203" i="40"/>
  <c r="D203" i="40"/>
  <c r="AC203" i="40" s="1"/>
  <c r="AB203" i="40" s="1"/>
  <c r="E203" i="40"/>
  <c r="F203" i="40"/>
  <c r="G203" i="40"/>
  <c r="H203" i="40"/>
  <c r="I203" i="40"/>
  <c r="J203" i="40"/>
  <c r="K203" i="40"/>
  <c r="L203" i="40"/>
  <c r="X203" i="40" s="1"/>
  <c r="M203" i="40"/>
  <c r="N203" i="40"/>
  <c r="O203" i="40" s="1"/>
  <c r="Q203" i="40"/>
  <c r="R203" i="40"/>
  <c r="S203" i="40"/>
  <c r="T203" i="40"/>
  <c r="U203" i="40"/>
  <c r="A204" i="40"/>
  <c r="B204" i="40"/>
  <c r="C204" i="40"/>
  <c r="D204" i="40"/>
  <c r="AC204" i="40" s="1"/>
  <c r="E204" i="40"/>
  <c r="F204" i="40"/>
  <c r="G204" i="40"/>
  <c r="H204" i="40"/>
  <c r="I204" i="40"/>
  <c r="J204" i="40"/>
  <c r="K204" i="40"/>
  <c r="L204" i="40"/>
  <c r="X204" i="40" s="1"/>
  <c r="M204" i="40"/>
  <c r="N204" i="40"/>
  <c r="O204" i="40" s="1"/>
  <c r="Q204" i="40"/>
  <c r="R204" i="40"/>
  <c r="S204" i="40"/>
  <c r="T204" i="40"/>
  <c r="U204" i="40"/>
  <c r="A205" i="40"/>
  <c r="B205" i="40"/>
  <c r="C205" i="40"/>
  <c r="D205" i="40"/>
  <c r="AC205" i="40" s="1"/>
  <c r="E205" i="40"/>
  <c r="F205" i="40"/>
  <c r="G205" i="40"/>
  <c r="H205" i="40"/>
  <c r="I205" i="40"/>
  <c r="J205" i="40"/>
  <c r="K205" i="40"/>
  <c r="L205" i="40"/>
  <c r="X205" i="40" s="1"/>
  <c r="M205" i="40"/>
  <c r="N205" i="40"/>
  <c r="O205" i="40" s="1"/>
  <c r="Q205" i="40"/>
  <c r="R205" i="40"/>
  <c r="S205" i="40"/>
  <c r="T205" i="40"/>
  <c r="U205" i="40"/>
  <c r="A206" i="40"/>
  <c r="B206" i="40"/>
  <c r="C206" i="40"/>
  <c r="D206" i="40"/>
  <c r="AC206" i="40" s="1"/>
  <c r="E206" i="40"/>
  <c r="F206" i="40"/>
  <c r="G206" i="40"/>
  <c r="H206" i="40"/>
  <c r="I206" i="40"/>
  <c r="J206" i="40"/>
  <c r="K206" i="40"/>
  <c r="L206" i="40"/>
  <c r="X206" i="40" s="1"/>
  <c r="M206" i="40"/>
  <c r="N206" i="40"/>
  <c r="O206" i="40" s="1"/>
  <c r="Q206" i="40"/>
  <c r="R206" i="40"/>
  <c r="S206" i="40"/>
  <c r="T206" i="40"/>
  <c r="U206" i="40"/>
  <c r="A207" i="40"/>
  <c r="B207" i="40"/>
  <c r="C207" i="40"/>
  <c r="D207" i="40"/>
  <c r="AC207" i="40" s="1"/>
  <c r="E207" i="40"/>
  <c r="F207" i="40"/>
  <c r="G207" i="40"/>
  <c r="H207" i="40"/>
  <c r="I207" i="40"/>
  <c r="J207" i="40"/>
  <c r="L207" i="40"/>
  <c r="X207" i="40" s="1"/>
  <c r="M207" i="40"/>
  <c r="N207" i="40"/>
  <c r="O207" i="40" s="1"/>
  <c r="Q207" i="40"/>
  <c r="R207" i="40"/>
  <c r="S207" i="40"/>
  <c r="T207" i="40"/>
  <c r="U207" i="40"/>
  <c r="A208" i="40"/>
  <c r="B208" i="40"/>
  <c r="C208" i="40"/>
  <c r="D208" i="40"/>
  <c r="AC208" i="40" s="1"/>
  <c r="E208" i="40"/>
  <c r="F208" i="40"/>
  <c r="G208" i="40"/>
  <c r="H208" i="40"/>
  <c r="I208" i="40"/>
  <c r="J208" i="40"/>
  <c r="L208" i="40"/>
  <c r="X208" i="40" s="1"/>
  <c r="M208" i="40"/>
  <c r="N208" i="40"/>
  <c r="O208" i="40" s="1"/>
  <c r="Q208" i="40"/>
  <c r="R208" i="40"/>
  <c r="S208" i="40"/>
  <c r="T208" i="40"/>
  <c r="U208" i="40"/>
  <c r="A209" i="40"/>
  <c r="B209" i="40"/>
  <c r="C209" i="40"/>
  <c r="D209" i="40"/>
  <c r="AC209" i="40" s="1"/>
  <c r="AB209" i="40" s="1"/>
  <c r="E209" i="40"/>
  <c r="F209" i="40"/>
  <c r="G209" i="40"/>
  <c r="H209" i="40"/>
  <c r="I209" i="40"/>
  <c r="J209" i="40"/>
  <c r="K209" i="40"/>
  <c r="L209" i="40"/>
  <c r="X209" i="40" s="1"/>
  <c r="M209" i="40"/>
  <c r="N209" i="40"/>
  <c r="O209" i="40" s="1"/>
  <c r="Q209" i="40"/>
  <c r="R209" i="40"/>
  <c r="S209" i="40"/>
  <c r="T209" i="40"/>
  <c r="U209" i="40"/>
  <c r="A210" i="40"/>
  <c r="B210" i="40"/>
  <c r="C210" i="40"/>
  <c r="D210" i="40"/>
  <c r="AC210" i="40" s="1"/>
  <c r="E210" i="40"/>
  <c r="F210" i="40"/>
  <c r="G210" i="40"/>
  <c r="H210" i="40"/>
  <c r="I210" i="40"/>
  <c r="J210" i="40"/>
  <c r="K210" i="40"/>
  <c r="L210" i="40"/>
  <c r="X210" i="40" s="1"/>
  <c r="M210" i="40"/>
  <c r="N210" i="40"/>
  <c r="O210" i="40" s="1"/>
  <c r="Q210" i="40"/>
  <c r="R210" i="40"/>
  <c r="S210" i="40"/>
  <c r="T210" i="40"/>
  <c r="U210" i="40"/>
  <c r="A211" i="40"/>
  <c r="B211" i="40"/>
  <c r="C211" i="40"/>
  <c r="D211" i="40"/>
  <c r="AC211" i="40" s="1"/>
  <c r="E211" i="40"/>
  <c r="F211" i="40"/>
  <c r="G211" i="40"/>
  <c r="H211" i="40"/>
  <c r="I211" i="40"/>
  <c r="J211" i="40"/>
  <c r="K211" i="40"/>
  <c r="L211" i="40"/>
  <c r="X211" i="40" s="1"/>
  <c r="M211" i="40"/>
  <c r="N211" i="40"/>
  <c r="O211" i="40" s="1"/>
  <c r="Q211" i="40"/>
  <c r="R211" i="40"/>
  <c r="S211" i="40"/>
  <c r="T211" i="40"/>
  <c r="U211" i="40"/>
  <c r="A212" i="40"/>
  <c r="B212" i="40"/>
  <c r="C212" i="40"/>
  <c r="D212" i="40"/>
  <c r="AC212" i="40" s="1"/>
  <c r="E212" i="40"/>
  <c r="F212" i="40"/>
  <c r="G212" i="40"/>
  <c r="H212" i="40"/>
  <c r="I212" i="40"/>
  <c r="J212" i="40"/>
  <c r="K212" i="40"/>
  <c r="L212" i="40"/>
  <c r="X212" i="40" s="1"/>
  <c r="M212" i="40"/>
  <c r="N212" i="40"/>
  <c r="O212" i="40" s="1"/>
  <c r="Q212" i="40"/>
  <c r="R212" i="40"/>
  <c r="S212" i="40"/>
  <c r="T212" i="40"/>
  <c r="U212" i="40"/>
  <c r="A213" i="40"/>
  <c r="B213" i="40"/>
  <c r="C213" i="40"/>
  <c r="D213" i="40"/>
  <c r="E213" i="40"/>
  <c r="F213" i="40"/>
  <c r="G213" i="40"/>
  <c r="H213" i="40"/>
  <c r="I213" i="40"/>
  <c r="J213" i="40"/>
  <c r="K213" i="40"/>
  <c r="L213" i="40"/>
  <c r="X213" i="40" s="1"/>
  <c r="M213" i="40"/>
  <c r="N213" i="40"/>
  <c r="O213" i="40" s="1"/>
  <c r="Q213" i="40"/>
  <c r="R213" i="40"/>
  <c r="S213" i="40"/>
  <c r="T213" i="40"/>
  <c r="U213" i="40"/>
  <c r="A214" i="40"/>
  <c r="B214" i="40"/>
  <c r="C214" i="40"/>
  <c r="D214" i="40"/>
  <c r="AC214" i="40" s="1"/>
  <c r="E214" i="40"/>
  <c r="F214" i="40"/>
  <c r="G214" i="40"/>
  <c r="H214" i="40"/>
  <c r="I214" i="40"/>
  <c r="J214" i="40"/>
  <c r="K214" i="40"/>
  <c r="L214" i="40"/>
  <c r="X214" i="40" s="1"/>
  <c r="M214" i="40"/>
  <c r="N214" i="40"/>
  <c r="O214" i="40" s="1"/>
  <c r="Q214" i="40"/>
  <c r="R214" i="40"/>
  <c r="S214" i="40"/>
  <c r="T214" i="40"/>
  <c r="U214" i="40"/>
  <c r="A215" i="40"/>
  <c r="B215" i="40"/>
  <c r="C215" i="40"/>
  <c r="D215" i="40"/>
  <c r="AC215" i="40" s="1"/>
  <c r="E215" i="40"/>
  <c r="F215" i="40"/>
  <c r="G215" i="40"/>
  <c r="H215" i="40"/>
  <c r="I215" i="40"/>
  <c r="J215" i="40"/>
  <c r="K215" i="40"/>
  <c r="L215" i="40"/>
  <c r="X215" i="40" s="1"/>
  <c r="M215" i="40"/>
  <c r="N215" i="40"/>
  <c r="O215" i="40" s="1"/>
  <c r="Q215" i="40"/>
  <c r="R215" i="40"/>
  <c r="S215" i="40"/>
  <c r="T215" i="40"/>
  <c r="U215" i="40"/>
  <c r="A216" i="40"/>
  <c r="B216" i="40"/>
  <c r="C216" i="40"/>
  <c r="D216" i="40"/>
  <c r="AC216" i="40" s="1"/>
  <c r="E216" i="40"/>
  <c r="F216" i="40"/>
  <c r="G216" i="40"/>
  <c r="H216" i="40"/>
  <c r="I216" i="40"/>
  <c r="J216" i="40"/>
  <c r="K216" i="40"/>
  <c r="L216" i="40"/>
  <c r="X216" i="40" s="1"/>
  <c r="M216" i="40"/>
  <c r="N216" i="40"/>
  <c r="O216" i="40" s="1"/>
  <c r="Q216" i="40"/>
  <c r="R216" i="40"/>
  <c r="S216" i="40"/>
  <c r="T216" i="40"/>
  <c r="U216" i="40"/>
  <c r="A217" i="40"/>
  <c r="B217" i="40"/>
  <c r="C217" i="40"/>
  <c r="D217" i="40"/>
  <c r="AC217" i="40" s="1"/>
  <c r="E217" i="40"/>
  <c r="F217" i="40"/>
  <c r="G217" i="40"/>
  <c r="H217" i="40"/>
  <c r="I217" i="40"/>
  <c r="J217" i="40"/>
  <c r="K217" i="40"/>
  <c r="L217" i="40"/>
  <c r="X217" i="40" s="1"/>
  <c r="M217" i="40"/>
  <c r="N217" i="40"/>
  <c r="O217" i="40" s="1"/>
  <c r="Q217" i="40"/>
  <c r="R217" i="40"/>
  <c r="S217" i="40"/>
  <c r="T217" i="40"/>
  <c r="U217" i="40"/>
  <c r="A218" i="40"/>
  <c r="B218" i="40"/>
  <c r="C218" i="40"/>
  <c r="D218" i="40"/>
  <c r="AC218" i="40" s="1"/>
  <c r="E218" i="40"/>
  <c r="F218" i="40"/>
  <c r="G218" i="40"/>
  <c r="H218" i="40"/>
  <c r="I218" i="40"/>
  <c r="J218" i="40"/>
  <c r="K218" i="40"/>
  <c r="L218" i="40"/>
  <c r="X218" i="40" s="1"/>
  <c r="M218" i="40"/>
  <c r="N218" i="40"/>
  <c r="O218" i="40" s="1"/>
  <c r="Q218" i="40"/>
  <c r="R218" i="40"/>
  <c r="S218" i="40"/>
  <c r="T218" i="40"/>
  <c r="U218" i="40"/>
  <c r="A219" i="40"/>
  <c r="B219" i="40"/>
  <c r="C219" i="40"/>
  <c r="D219" i="40"/>
  <c r="AC219" i="40" s="1"/>
  <c r="E219" i="40"/>
  <c r="F219" i="40"/>
  <c r="G219" i="40"/>
  <c r="H219" i="40"/>
  <c r="I219" i="40"/>
  <c r="J219" i="40"/>
  <c r="K219" i="40"/>
  <c r="L219" i="40"/>
  <c r="X219" i="40" s="1"/>
  <c r="M219" i="40"/>
  <c r="N219" i="40"/>
  <c r="O219" i="40" s="1"/>
  <c r="Q219" i="40"/>
  <c r="R219" i="40"/>
  <c r="S219" i="40"/>
  <c r="T219" i="40"/>
  <c r="U219" i="40"/>
  <c r="A220" i="40"/>
  <c r="B220" i="40"/>
  <c r="C220" i="40"/>
  <c r="D220" i="40"/>
  <c r="AC220" i="40" s="1"/>
  <c r="E220" i="40"/>
  <c r="F220" i="40"/>
  <c r="G220" i="40"/>
  <c r="H220" i="40"/>
  <c r="I220" i="40"/>
  <c r="J220" i="40"/>
  <c r="K220" i="40"/>
  <c r="L220" i="40"/>
  <c r="X220" i="40" s="1"/>
  <c r="M220" i="40"/>
  <c r="N220" i="40"/>
  <c r="O220" i="40" s="1"/>
  <c r="Q220" i="40"/>
  <c r="R220" i="40"/>
  <c r="S220" i="40"/>
  <c r="T220" i="40"/>
  <c r="U220" i="40"/>
  <c r="A221" i="40"/>
  <c r="B221" i="40"/>
  <c r="C221" i="40"/>
  <c r="D221" i="40"/>
  <c r="AC221" i="40" s="1"/>
  <c r="E221" i="40"/>
  <c r="F221" i="40"/>
  <c r="G221" i="40"/>
  <c r="H221" i="40"/>
  <c r="I221" i="40"/>
  <c r="J221" i="40"/>
  <c r="K221" i="40"/>
  <c r="L221" i="40"/>
  <c r="X221" i="40" s="1"/>
  <c r="M221" i="40"/>
  <c r="N221" i="40"/>
  <c r="O221" i="40" s="1"/>
  <c r="Q221" i="40"/>
  <c r="R221" i="40"/>
  <c r="S221" i="40"/>
  <c r="T221" i="40"/>
  <c r="U221" i="40"/>
  <c r="A222" i="40"/>
  <c r="B222" i="40"/>
  <c r="C222" i="40"/>
  <c r="D222" i="40"/>
  <c r="AB222" i="40" s="1"/>
  <c r="E222" i="40"/>
  <c r="F222" i="40"/>
  <c r="G222" i="40"/>
  <c r="H222" i="40"/>
  <c r="I222" i="40"/>
  <c r="J222" i="40"/>
  <c r="K222" i="40"/>
  <c r="L222" i="40"/>
  <c r="X222" i="40" s="1"/>
  <c r="M222" i="40"/>
  <c r="N222" i="40"/>
  <c r="O222" i="40" s="1"/>
  <c r="Q222" i="40"/>
  <c r="R222" i="40"/>
  <c r="S222" i="40"/>
  <c r="T222" i="40"/>
  <c r="U222" i="40"/>
  <c r="A223" i="40"/>
  <c r="B223" i="40"/>
  <c r="C223" i="40"/>
  <c r="D223" i="40"/>
  <c r="AC223" i="40" s="1"/>
  <c r="E223" i="40"/>
  <c r="F223" i="40"/>
  <c r="G223" i="40"/>
  <c r="H223" i="40"/>
  <c r="I223" i="40"/>
  <c r="J223" i="40"/>
  <c r="K223" i="40"/>
  <c r="L223" i="40"/>
  <c r="X223" i="40" s="1"/>
  <c r="M223" i="40"/>
  <c r="N223" i="40"/>
  <c r="O223" i="40" s="1"/>
  <c r="Q223" i="40"/>
  <c r="R223" i="40"/>
  <c r="S223" i="40"/>
  <c r="T223" i="40"/>
  <c r="U223" i="40"/>
  <c r="A224" i="40"/>
  <c r="B224" i="40"/>
  <c r="C224" i="40"/>
  <c r="D224" i="40"/>
  <c r="AC224" i="40" s="1"/>
  <c r="E224" i="40"/>
  <c r="F224" i="40"/>
  <c r="G224" i="40"/>
  <c r="H224" i="40"/>
  <c r="I224" i="40"/>
  <c r="J224" i="40"/>
  <c r="K224" i="40"/>
  <c r="L224" i="40"/>
  <c r="X224" i="40" s="1"/>
  <c r="M224" i="40"/>
  <c r="N224" i="40"/>
  <c r="O224" i="40" s="1"/>
  <c r="Q224" i="40"/>
  <c r="R224" i="40"/>
  <c r="S224" i="40"/>
  <c r="T224" i="40"/>
  <c r="U224" i="40"/>
  <c r="A225" i="40"/>
  <c r="B225" i="40"/>
  <c r="C225" i="40"/>
  <c r="D225" i="40"/>
  <c r="AC225" i="40" s="1"/>
  <c r="AB225" i="40" s="1"/>
  <c r="E225" i="40"/>
  <c r="F225" i="40"/>
  <c r="G225" i="40"/>
  <c r="H225" i="40"/>
  <c r="I225" i="40"/>
  <c r="J225" i="40"/>
  <c r="K225" i="40"/>
  <c r="L225" i="40"/>
  <c r="X225" i="40" s="1"/>
  <c r="M225" i="40"/>
  <c r="N225" i="40"/>
  <c r="O225" i="40" s="1"/>
  <c r="Q225" i="40"/>
  <c r="R225" i="40"/>
  <c r="S225" i="40"/>
  <c r="T225" i="40"/>
  <c r="U225" i="40"/>
  <c r="A226" i="40"/>
  <c r="B226" i="40"/>
  <c r="C226" i="40"/>
  <c r="D226" i="40"/>
  <c r="AC226" i="40" s="1"/>
  <c r="E226" i="40"/>
  <c r="F226" i="40"/>
  <c r="G226" i="40"/>
  <c r="H226" i="40"/>
  <c r="I226" i="40"/>
  <c r="J226" i="40"/>
  <c r="K226" i="40"/>
  <c r="L226" i="40"/>
  <c r="X226" i="40" s="1"/>
  <c r="M226" i="40"/>
  <c r="N226" i="40"/>
  <c r="O226" i="40" s="1"/>
  <c r="Q226" i="40"/>
  <c r="R226" i="40"/>
  <c r="S226" i="40"/>
  <c r="T226" i="40"/>
  <c r="U226" i="40"/>
  <c r="A227" i="40"/>
  <c r="B227" i="40"/>
  <c r="C227" i="40"/>
  <c r="D227" i="40"/>
  <c r="AC227" i="40" s="1"/>
  <c r="E227" i="40"/>
  <c r="F227" i="40"/>
  <c r="G227" i="40"/>
  <c r="H227" i="40"/>
  <c r="I227" i="40"/>
  <c r="J227" i="40"/>
  <c r="K227" i="40"/>
  <c r="L227" i="40"/>
  <c r="X227" i="40" s="1"/>
  <c r="M227" i="40"/>
  <c r="N227" i="40"/>
  <c r="O227" i="40" s="1"/>
  <c r="Q227" i="40"/>
  <c r="R227" i="40"/>
  <c r="S227" i="40"/>
  <c r="T227" i="40"/>
  <c r="U227" i="40"/>
  <c r="A228" i="40"/>
  <c r="B228" i="40"/>
  <c r="C228" i="40"/>
  <c r="D228" i="40"/>
  <c r="E228" i="40"/>
  <c r="F228" i="40"/>
  <c r="G228" i="40"/>
  <c r="H228" i="40"/>
  <c r="I228" i="40"/>
  <c r="J228" i="40"/>
  <c r="K228" i="40"/>
  <c r="L228" i="40"/>
  <c r="X228" i="40" s="1"/>
  <c r="M228" i="40"/>
  <c r="N228" i="40"/>
  <c r="O228" i="40" s="1"/>
  <c r="Q228" i="40"/>
  <c r="R228" i="40"/>
  <c r="S228" i="40"/>
  <c r="T228" i="40"/>
  <c r="U228" i="40"/>
  <c r="A229" i="40"/>
  <c r="B229" i="40"/>
  <c r="C229" i="40"/>
  <c r="D229" i="40"/>
  <c r="AC229" i="40" s="1"/>
  <c r="E229" i="40"/>
  <c r="F229" i="40"/>
  <c r="G229" i="40"/>
  <c r="H229" i="40"/>
  <c r="I229" i="40"/>
  <c r="J229" i="40"/>
  <c r="K229" i="40"/>
  <c r="L229" i="40"/>
  <c r="X229" i="40" s="1"/>
  <c r="M229" i="40"/>
  <c r="N229" i="40"/>
  <c r="O229" i="40" s="1"/>
  <c r="Q229" i="40"/>
  <c r="R229" i="40"/>
  <c r="S229" i="40"/>
  <c r="T229" i="40"/>
  <c r="U229" i="40"/>
  <c r="A230" i="40"/>
  <c r="B230" i="40"/>
  <c r="C230" i="40"/>
  <c r="D230" i="40"/>
  <c r="AC230" i="40" s="1"/>
  <c r="E230" i="40"/>
  <c r="F230" i="40"/>
  <c r="G230" i="40"/>
  <c r="H230" i="40"/>
  <c r="I230" i="40"/>
  <c r="J230" i="40"/>
  <c r="K230" i="40"/>
  <c r="L230" i="40"/>
  <c r="X230" i="40" s="1"/>
  <c r="M230" i="40"/>
  <c r="N230" i="40"/>
  <c r="O230" i="40" s="1"/>
  <c r="Q230" i="40"/>
  <c r="R230" i="40"/>
  <c r="S230" i="40"/>
  <c r="T230" i="40"/>
  <c r="U230" i="40"/>
  <c r="A231" i="40"/>
  <c r="B231" i="40"/>
  <c r="C231" i="40"/>
  <c r="D231" i="40"/>
  <c r="AC231" i="40" s="1"/>
  <c r="E231" i="40"/>
  <c r="F231" i="40"/>
  <c r="G231" i="40"/>
  <c r="H231" i="40"/>
  <c r="I231" i="40"/>
  <c r="J231" i="40"/>
  <c r="K231" i="40"/>
  <c r="L231" i="40"/>
  <c r="X231" i="40" s="1"/>
  <c r="M231" i="40"/>
  <c r="N231" i="40"/>
  <c r="O231" i="40" s="1"/>
  <c r="Q231" i="40"/>
  <c r="R231" i="40"/>
  <c r="S231" i="40"/>
  <c r="T231" i="40"/>
  <c r="U231" i="40"/>
  <c r="A232" i="40"/>
  <c r="B232" i="40"/>
  <c r="C232" i="40"/>
  <c r="D232" i="40"/>
  <c r="AC232" i="40" s="1"/>
  <c r="E232" i="40"/>
  <c r="F232" i="40"/>
  <c r="G232" i="40"/>
  <c r="H232" i="40"/>
  <c r="I232" i="40"/>
  <c r="J232" i="40"/>
  <c r="K232" i="40"/>
  <c r="L232" i="40"/>
  <c r="X232" i="40" s="1"/>
  <c r="M232" i="40"/>
  <c r="N232" i="40"/>
  <c r="O232" i="40" s="1"/>
  <c r="Q232" i="40"/>
  <c r="R232" i="40"/>
  <c r="S232" i="40"/>
  <c r="T232" i="40"/>
  <c r="U232" i="40"/>
  <c r="A233" i="40"/>
  <c r="B233" i="40"/>
  <c r="C233" i="40"/>
  <c r="D233" i="40"/>
  <c r="AC233" i="40" s="1"/>
  <c r="E233" i="40"/>
  <c r="F233" i="40"/>
  <c r="G233" i="40"/>
  <c r="H233" i="40"/>
  <c r="I233" i="40"/>
  <c r="J233" i="40"/>
  <c r="K233" i="40"/>
  <c r="L233" i="40"/>
  <c r="X233" i="40" s="1"/>
  <c r="M233" i="40"/>
  <c r="N233" i="40"/>
  <c r="O233" i="40" s="1"/>
  <c r="Q233" i="40"/>
  <c r="R233" i="40"/>
  <c r="S233" i="40"/>
  <c r="T233" i="40"/>
  <c r="U233" i="40"/>
  <c r="A234" i="40"/>
  <c r="B234" i="40"/>
  <c r="C234" i="40"/>
  <c r="D234" i="40"/>
  <c r="AC234" i="40" s="1"/>
  <c r="E234" i="40"/>
  <c r="F234" i="40"/>
  <c r="G234" i="40"/>
  <c r="H234" i="40"/>
  <c r="I234" i="40"/>
  <c r="J234" i="40"/>
  <c r="K234" i="40"/>
  <c r="L234" i="40"/>
  <c r="X234" i="40" s="1"/>
  <c r="M234" i="40"/>
  <c r="N234" i="40"/>
  <c r="O234" i="40" s="1"/>
  <c r="Q234" i="40"/>
  <c r="R234" i="40"/>
  <c r="S234" i="40"/>
  <c r="T234" i="40"/>
  <c r="U234" i="40"/>
  <c r="A235" i="40"/>
  <c r="B235" i="40"/>
  <c r="C235" i="40"/>
  <c r="D235" i="40"/>
  <c r="AC235" i="40" s="1"/>
  <c r="E235" i="40"/>
  <c r="F235" i="40"/>
  <c r="G235" i="40"/>
  <c r="H235" i="40"/>
  <c r="I235" i="40"/>
  <c r="J235" i="40"/>
  <c r="K235" i="40"/>
  <c r="L235" i="40"/>
  <c r="X235" i="40" s="1"/>
  <c r="M235" i="40"/>
  <c r="N235" i="40"/>
  <c r="O235" i="40" s="1"/>
  <c r="Q235" i="40"/>
  <c r="R235" i="40"/>
  <c r="S235" i="40"/>
  <c r="T235" i="40"/>
  <c r="U235" i="40"/>
  <c r="A236" i="40"/>
  <c r="B236" i="40"/>
  <c r="C236" i="40"/>
  <c r="D236" i="40"/>
  <c r="AC236" i="40" s="1"/>
  <c r="AB236" i="40" s="1"/>
  <c r="E236" i="40"/>
  <c r="F236" i="40"/>
  <c r="G236" i="40"/>
  <c r="H236" i="40"/>
  <c r="I236" i="40"/>
  <c r="J236" i="40"/>
  <c r="L236" i="40"/>
  <c r="X236" i="40" s="1"/>
  <c r="M236" i="40"/>
  <c r="N236" i="40"/>
  <c r="O236" i="40" s="1"/>
  <c r="Q236" i="40"/>
  <c r="R236" i="40"/>
  <c r="S236" i="40"/>
  <c r="T236" i="40"/>
  <c r="U236" i="40"/>
  <c r="A237" i="40"/>
  <c r="B237" i="40"/>
  <c r="C237" i="40"/>
  <c r="D237" i="40"/>
  <c r="AC237" i="40" s="1"/>
  <c r="E237" i="40"/>
  <c r="F237" i="40"/>
  <c r="G237" i="40"/>
  <c r="H237" i="40"/>
  <c r="I237" i="40"/>
  <c r="J237" i="40"/>
  <c r="K237" i="40"/>
  <c r="L237" i="40"/>
  <c r="X237" i="40" s="1"/>
  <c r="M237" i="40"/>
  <c r="N237" i="40"/>
  <c r="O237" i="40" s="1"/>
  <c r="Q237" i="40"/>
  <c r="R237" i="40"/>
  <c r="S237" i="40"/>
  <c r="T237" i="40"/>
  <c r="U237" i="40"/>
  <c r="A238" i="40"/>
  <c r="B238" i="40"/>
  <c r="C238" i="40"/>
  <c r="D238" i="40"/>
  <c r="AC238" i="40" s="1"/>
  <c r="E238" i="40"/>
  <c r="F238" i="40"/>
  <c r="G238" i="40"/>
  <c r="H238" i="40"/>
  <c r="I238" i="40"/>
  <c r="J238" i="40"/>
  <c r="K238" i="40"/>
  <c r="L238" i="40"/>
  <c r="X238" i="40" s="1"/>
  <c r="M238" i="40"/>
  <c r="N238" i="40"/>
  <c r="O238" i="40" s="1"/>
  <c r="Q238" i="40"/>
  <c r="R238" i="40"/>
  <c r="S238" i="40"/>
  <c r="T238" i="40"/>
  <c r="U238" i="40"/>
  <c r="A239" i="40"/>
  <c r="B239" i="40"/>
  <c r="C239" i="40"/>
  <c r="D239" i="40"/>
  <c r="AC239" i="40" s="1"/>
  <c r="E239" i="40"/>
  <c r="F239" i="40"/>
  <c r="G239" i="40"/>
  <c r="H239" i="40"/>
  <c r="I239" i="40"/>
  <c r="J239" i="40"/>
  <c r="K239" i="40"/>
  <c r="L239" i="40"/>
  <c r="X239" i="40" s="1"/>
  <c r="M239" i="40"/>
  <c r="N239" i="40"/>
  <c r="O239" i="40" s="1"/>
  <c r="Q239" i="40"/>
  <c r="R239" i="40"/>
  <c r="S239" i="40"/>
  <c r="T239" i="40"/>
  <c r="U239" i="40"/>
  <c r="A240" i="40"/>
  <c r="B240" i="40"/>
  <c r="C240" i="40"/>
  <c r="D240" i="40"/>
  <c r="AC240" i="40" s="1"/>
  <c r="E240" i="40"/>
  <c r="F240" i="40"/>
  <c r="G240" i="40"/>
  <c r="H240" i="40"/>
  <c r="I240" i="40"/>
  <c r="J240" i="40"/>
  <c r="K240" i="40"/>
  <c r="L240" i="40"/>
  <c r="X240" i="40" s="1"/>
  <c r="M240" i="40"/>
  <c r="N240" i="40"/>
  <c r="O240" i="40" s="1"/>
  <c r="Q240" i="40"/>
  <c r="R240" i="40"/>
  <c r="S240" i="40"/>
  <c r="T240" i="40"/>
  <c r="U240" i="40"/>
  <c r="A241" i="40"/>
  <c r="B241" i="40"/>
  <c r="C241" i="40"/>
  <c r="D241" i="40"/>
  <c r="AC241" i="40" s="1"/>
  <c r="E241" i="40"/>
  <c r="F241" i="40"/>
  <c r="G241" i="40"/>
  <c r="H241" i="40"/>
  <c r="I241" i="40"/>
  <c r="J241" i="40"/>
  <c r="L241" i="40"/>
  <c r="X241" i="40" s="1"/>
  <c r="M241" i="40"/>
  <c r="N241" i="40"/>
  <c r="O241" i="40" s="1"/>
  <c r="Q241" i="40"/>
  <c r="R241" i="40"/>
  <c r="S241" i="40"/>
  <c r="T241" i="40"/>
  <c r="U241" i="40"/>
  <c r="A242" i="40"/>
  <c r="B242" i="40"/>
  <c r="C242" i="40"/>
  <c r="D242" i="40"/>
  <c r="AC242" i="40" s="1"/>
  <c r="E242" i="40"/>
  <c r="F242" i="40"/>
  <c r="G242" i="40"/>
  <c r="H242" i="40"/>
  <c r="I242" i="40"/>
  <c r="J242" i="40"/>
  <c r="K242" i="40"/>
  <c r="L242" i="40"/>
  <c r="X242" i="40" s="1"/>
  <c r="M242" i="40"/>
  <c r="N242" i="40"/>
  <c r="O242" i="40" s="1"/>
  <c r="Q242" i="40"/>
  <c r="R242" i="40"/>
  <c r="S242" i="40"/>
  <c r="T242" i="40"/>
  <c r="U242" i="40"/>
  <c r="A243" i="40"/>
  <c r="B243" i="40"/>
  <c r="C243" i="40"/>
  <c r="D243" i="40"/>
  <c r="AC243" i="40" s="1"/>
  <c r="E243" i="40"/>
  <c r="F243" i="40"/>
  <c r="G243" i="40"/>
  <c r="H243" i="40"/>
  <c r="I243" i="40"/>
  <c r="J243" i="40"/>
  <c r="K243" i="40"/>
  <c r="L243" i="40"/>
  <c r="X243" i="40" s="1"/>
  <c r="M243" i="40"/>
  <c r="N243" i="40"/>
  <c r="O243" i="40" s="1"/>
  <c r="Q243" i="40"/>
  <c r="R243" i="40"/>
  <c r="S243" i="40"/>
  <c r="T243" i="40"/>
  <c r="U243" i="40"/>
  <c r="A244" i="40"/>
  <c r="B244" i="40"/>
  <c r="C244" i="40"/>
  <c r="D244" i="40"/>
  <c r="AC244" i="40" s="1"/>
  <c r="E244" i="40"/>
  <c r="F244" i="40"/>
  <c r="G244" i="40"/>
  <c r="H244" i="40"/>
  <c r="I244" i="40"/>
  <c r="J244" i="40"/>
  <c r="K244" i="40"/>
  <c r="L244" i="40"/>
  <c r="X244" i="40" s="1"/>
  <c r="M244" i="40"/>
  <c r="N244" i="40"/>
  <c r="O244" i="40" s="1"/>
  <c r="Q244" i="40"/>
  <c r="R244" i="40"/>
  <c r="S244" i="40"/>
  <c r="T244" i="40"/>
  <c r="U244" i="40"/>
  <c r="A245" i="40"/>
  <c r="B245" i="40"/>
  <c r="C245" i="40"/>
  <c r="D245" i="40"/>
  <c r="AC245" i="40" s="1"/>
  <c r="E245" i="40"/>
  <c r="F245" i="40"/>
  <c r="G245" i="40"/>
  <c r="H245" i="40"/>
  <c r="I245" i="40"/>
  <c r="J245" i="40"/>
  <c r="L245" i="40"/>
  <c r="X245" i="40" s="1"/>
  <c r="M245" i="40"/>
  <c r="N245" i="40"/>
  <c r="O245" i="40" s="1"/>
  <c r="Q245" i="40"/>
  <c r="R245" i="40"/>
  <c r="S245" i="40"/>
  <c r="T245" i="40"/>
  <c r="U245" i="40"/>
  <c r="A246" i="40"/>
  <c r="B246" i="40"/>
  <c r="C246" i="40"/>
  <c r="D246" i="40"/>
  <c r="AC246" i="40" s="1"/>
  <c r="E246" i="40"/>
  <c r="F246" i="40"/>
  <c r="G246" i="40"/>
  <c r="H246" i="40"/>
  <c r="I246" i="40"/>
  <c r="J246" i="40"/>
  <c r="K246" i="40"/>
  <c r="L246" i="40"/>
  <c r="X246" i="40" s="1"/>
  <c r="M246" i="40"/>
  <c r="N246" i="40"/>
  <c r="O246" i="40" s="1"/>
  <c r="Q246" i="40"/>
  <c r="R246" i="40"/>
  <c r="S246" i="40"/>
  <c r="T246" i="40"/>
  <c r="U246" i="40"/>
  <c r="A247" i="40"/>
  <c r="B247" i="40"/>
  <c r="C247" i="40"/>
  <c r="D247" i="40"/>
  <c r="AC247" i="40" s="1"/>
  <c r="E247" i="40"/>
  <c r="F247" i="40"/>
  <c r="G247" i="40"/>
  <c r="H247" i="40"/>
  <c r="I247" i="40"/>
  <c r="J247" i="40"/>
  <c r="K247" i="40"/>
  <c r="L247" i="40"/>
  <c r="X247" i="40" s="1"/>
  <c r="M247" i="40"/>
  <c r="N247" i="40"/>
  <c r="O247" i="40" s="1"/>
  <c r="Q247" i="40"/>
  <c r="R247" i="40"/>
  <c r="S247" i="40"/>
  <c r="T247" i="40"/>
  <c r="U247" i="40"/>
  <c r="A248" i="40"/>
  <c r="B248" i="40"/>
  <c r="C248" i="40"/>
  <c r="D248" i="40"/>
  <c r="AC248" i="40" s="1"/>
  <c r="E248" i="40"/>
  <c r="F248" i="40"/>
  <c r="G248" i="40"/>
  <c r="H248" i="40"/>
  <c r="I248" i="40"/>
  <c r="J248" i="40"/>
  <c r="K248" i="40"/>
  <c r="L248" i="40"/>
  <c r="X248" i="40" s="1"/>
  <c r="M248" i="40"/>
  <c r="N248" i="40"/>
  <c r="O248" i="40" s="1"/>
  <c r="Q248" i="40"/>
  <c r="R248" i="40"/>
  <c r="S248" i="40"/>
  <c r="T248" i="40"/>
  <c r="U248" i="40"/>
  <c r="A249" i="40"/>
  <c r="B249" i="40"/>
  <c r="C249" i="40"/>
  <c r="D249" i="40"/>
  <c r="AC249" i="40" s="1"/>
  <c r="E249" i="40"/>
  <c r="F249" i="40"/>
  <c r="G249" i="40"/>
  <c r="H249" i="40"/>
  <c r="I249" i="40"/>
  <c r="J249" i="40"/>
  <c r="K249" i="40"/>
  <c r="L249" i="40"/>
  <c r="X249" i="40" s="1"/>
  <c r="M249" i="40"/>
  <c r="N249" i="40"/>
  <c r="O249" i="40" s="1"/>
  <c r="Q249" i="40"/>
  <c r="R249" i="40"/>
  <c r="S249" i="40"/>
  <c r="T249" i="40"/>
  <c r="U249" i="40"/>
  <c r="A250" i="40"/>
  <c r="B250" i="40"/>
  <c r="C250" i="40"/>
  <c r="D250" i="40"/>
  <c r="AC250" i="40" s="1"/>
  <c r="E250" i="40"/>
  <c r="F250" i="40"/>
  <c r="G250" i="40"/>
  <c r="H250" i="40"/>
  <c r="I250" i="40"/>
  <c r="J250" i="40"/>
  <c r="K250" i="40"/>
  <c r="L250" i="40"/>
  <c r="X250" i="40" s="1"/>
  <c r="M250" i="40"/>
  <c r="N250" i="40"/>
  <c r="O250" i="40" s="1"/>
  <c r="Q250" i="40"/>
  <c r="R250" i="40"/>
  <c r="S250" i="40"/>
  <c r="T250" i="40"/>
  <c r="U250" i="40"/>
  <c r="A251" i="40"/>
  <c r="B251" i="40"/>
  <c r="C251" i="40"/>
  <c r="D251" i="40"/>
  <c r="AC251" i="40" s="1"/>
  <c r="E251" i="40"/>
  <c r="F251" i="40"/>
  <c r="G251" i="40"/>
  <c r="H251" i="40"/>
  <c r="I251" i="40"/>
  <c r="J251" i="40"/>
  <c r="K251" i="40"/>
  <c r="L251" i="40"/>
  <c r="X251" i="40" s="1"/>
  <c r="M251" i="40"/>
  <c r="N251" i="40"/>
  <c r="O251" i="40" s="1"/>
  <c r="Q251" i="40"/>
  <c r="R251" i="40"/>
  <c r="S251" i="40"/>
  <c r="T251" i="40"/>
  <c r="U251" i="40"/>
  <c r="A252" i="40"/>
  <c r="B252" i="40"/>
  <c r="C252" i="40"/>
  <c r="D252" i="40"/>
  <c r="AC252" i="40" s="1"/>
  <c r="E252" i="40"/>
  <c r="F252" i="40"/>
  <c r="G252" i="40"/>
  <c r="H252" i="40"/>
  <c r="I252" i="40"/>
  <c r="J252" i="40"/>
  <c r="L252" i="40"/>
  <c r="X252" i="40" s="1"/>
  <c r="M252" i="40"/>
  <c r="N252" i="40"/>
  <c r="O252" i="40" s="1"/>
  <c r="Q252" i="40"/>
  <c r="R252" i="40"/>
  <c r="S252" i="40"/>
  <c r="T252" i="40"/>
  <c r="U252" i="40"/>
  <c r="A253" i="40"/>
  <c r="B253" i="40"/>
  <c r="C253" i="40"/>
  <c r="D253" i="40"/>
  <c r="AC253" i="40" s="1"/>
  <c r="AB253" i="40" s="1"/>
  <c r="E253" i="40"/>
  <c r="F253" i="40"/>
  <c r="G253" i="40"/>
  <c r="H253" i="40"/>
  <c r="I253" i="40"/>
  <c r="J253" i="40"/>
  <c r="K253" i="40"/>
  <c r="L253" i="40"/>
  <c r="X253" i="40" s="1"/>
  <c r="M253" i="40"/>
  <c r="N253" i="40"/>
  <c r="O253" i="40" s="1"/>
  <c r="Q253" i="40"/>
  <c r="R253" i="40"/>
  <c r="S253" i="40"/>
  <c r="T253" i="40"/>
  <c r="U253" i="40"/>
  <c r="A254" i="40"/>
  <c r="B254" i="40"/>
  <c r="C254" i="40"/>
  <c r="D254" i="40"/>
  <c r="AC254" i="40" s="1"/>
  <c r="E254" i="40"/>
  <c r="F254" i="40"/>
  <c r="G254" i="40"/>
  <c r="H254" i="40"/>
  <c r="I254" i="40"/>
  <c r="J254" i="40"/>
  <c r="K254" i="40"/>
  <c r="L254" i="40"/>
  <c r="X254" i="40" s="1"/>
  <c r="M254" i="40"/>
  <c r="N254" i="40"/>
  <c r="O254" i="40" s="1"/>
  <c r="Q254" i="40"/>
  <c r="R254" i="40"/>
  <c r="S254" i="40"/>
  <c r="T254" i="40"/>
  <c r="U254" i="40"/>
  <c r="A255" i="40"/>
  <c r="B255" i="40"/>
  <c r="C255" i="40"/>
  <c r="D255" i="40"/>
  <c r="AC255" i="40" s="1"/>
  <c r="E255" i="40"/>
  <c r="F255" i="40"/>
  <c r="G255" i="40"/>
  <c r="H255" i="40"/>
  <c r="I255" i="40"/>
  <c r="J255" i="40"/>
  <c r="K255" i="40"/>
  <c r="L255" i="40"/>
  <c r="X255" i="40" s="1"/>
  <c r="M255" i="40"/>
  <c r="N255" i="40"/>
  <c r="O255" i="40" s="1"/>
  <c r="Q255" i="40"/>
  <c r="R255" i="40"/>
  <c r="S255" i="40"/>
  <c r="T255" i="40"/>
  <c r="U255" i="40"/>
  <c r="A256" i="40"/>
  <c r="B256" i="40"/>
  <c r="C256" i="40"/>
  <c r="D256" i="40"/>
  <c r="AC256" i="40" s="1"/>
  <c r="E256" i="40"/>
  <c r="F256" i="40"/>
  <c r="G256" i="40"/>
  <c r="H256" i="40"/>
  <c r="I256" i="40"/>
  <c r="J256" i="40"/>
  <c r="K256" i="40"/>
  <c r="L256" i="40"/>
  <c r="X256" i="40" s="1"/>
  <c r="M256" i="40"/>
  <c r="N256" i="40"/>
  <c r="O256" i="40" s="1"/>
  <c r="Q256" i="40"/>
  <c r="R256" i="40"/>
  <c r="S256" i="40"/>
  <c r="T256" i="40"/>
  <c r="U256" i="40"/>
  <c r="A257" i="40"/>
  <c r="B257" i="40"/>
  <c r="C257" i="40"/>
  <c r="D257" i="40"/>
  <c r="AC257" i="40" s="1"/>
  <c r="E257" i="40"/>
  <c r="F257" i="40"/>
  <c r="G257" i="40"/>
  <c r="H257" i="40"/>
  <c r="I257" i="40"/>
  <c r="J257" i="40"/>
  <c r="K257" i="40"/>
  <c r="L257" i="40"/>
  <c r="X257" i="40" s="1"/>
  <c r="M257" i="40"/>
  <c r="N257" i="40"/>
  <c r="O257" i="40" s="1"/>
  <c r="Q257" i="40"/>
  <c r="R257" i="40"/>
  <c r="S257" i="40"/>
  <c r="T257" i="40"/>
  <c r="U257" i="40"/>
  <c r="A258" i="40"/>
  <c r="B258" i="40"/>
  <c r="C258" i="40"/>
  <c r="D258" i="40"/>
  <c r="AC258" i="40" s="1"/>
  <c r="E258" i="40"/>
  <c r="F258" i="40"/>
  <c r="G258" i="40"/>
  <c r="H258" i="40"/>
  <c r="I258" i="40"/>
  <c r="J258" i="40"/>
  <c r="K258" i="40"/>
  <c r="L258" i="40"/>
  <c r="X258" i="40" s="1"/>
  <c r="M258" i="40"/>
  <c r="N258" i="40"/>
  <c r="O258" i="40" s="1"/>
  <c r="Q258" i="40"/>
  <c r="R258" i="40"/>
  <c r="S258" i="40"/>
  <c r="T258" i="40"/>
  <c r="U258" i="40"/>
  <c r="A259" i="40"/>
  <c r="B259" i="40"/>
  <c r="C259" i="40"/>
  <c r="D259" i="40"/>
  <c r="AC259" i="40" s="1"/>
  <c r="E259" i="40"/>
  <c r="F259" i="40"/>
  <c r="G259" i="40"/>
  <c r="H259" i="40"/>
  <c r="I259" i="40"/>
  <c r="J259" i="40"/>
  <c r="K259" i="40"/>
  <c r="L259" i="40"/>
  <c r="X259" i="40" s="1"/>
  <c r="M259" i="40"/>
  <c r="N259" i="40"/>
  <c r="O259" i="40" s="1"/>
  <c r="Q259" i="40"/>
  <c r="R259" i="40"/>
  <c r="S259" i="40"/>
  <c r="T259" i="40"/>
  <c r="U259" i="40"/>
  <c r="A260" i="40"/>
  <c r="B260" i="40"/>
  <c r="C260" i="40"/>
  <c r="D260" i="40"/>
  <c r="AC260" i="40" s="1"/>
  <c r="E260" i="40"/>
  <c r="F260" i="40"/>
  <c r="G260" i="40"/>
  <c r="H260" i="40"/>
  <c r="I260" i="40"/>
  <c r="J260" i="40"/>
  <c r="K260" i="40"/>
  <c r="L260" i="40"/>
  <c r="X260" i="40" s="1"/>
  <c r="M260" i="40"/>
  <c r="N260" i="40"/>
  <c r="O260" i="40" s="1"/>
  <c r="Q260" i="40"/>
  <c r="R260" i="40"/>
  <c r="S260" i="40"/>
  <c r="T260" i="40"/>
  <c r="U260" i="40"/>
  <c r="A261" i="40"/>
  <c r="B261" i="40"/>
  <c r="C261" i="40"/>
  <c r="D261" i="40"/>
  <c r="AC261" i="40" s="1"/>
  <c r="E261" i="40"/>
  <c r="F261" i="40"/>
  <c r="G261" i="40"/>
  <c r="H261" i="40"/>
  <c r="I261" i="40"/>
  <c r="J261" i="40"/>
  <c r="K261" i="40"/>
  <c r="L261" i="40"/>
  <c r="X261" i="40" s="1"/>
  <c r="M261" i="40"/>
  <c r="N261" i="40"/>
  <c r="O261" i="40" s="1"/>
  <c r="Q261" i="40"/>
  <c r="R261" i="40"/>
  <c r="S261" i="40"/>
  <c r="T261" i="40"/>
  <c r="U261" i="40"/>
  <c r="A262" i="40"/>
  <c r="B262" i="40"/>
  <c r="C262" i="40"/>
  <c r="D262" i="40"/>
  <c r="AC262" i="40" s="1"/>
  <c r="E262" i="40"/>
  <c r="F262" i="40"/>
  <c r="G262" i="40"/>
  <c r="H262" i="40"/>
  <c r="I262" i="40"/>
  <c r="J262" i="40"/>
  <c r="K262" i="40"/>
  <c r="L262" i="40"/>
  <c r="X262" i="40" s="1"/>
  <c r="M262" i="40"/>
  <c r="N262" i="40"/>
  <c r="O262" i="40" s="1"/>
  <c r="Q262" i="40"/>
  <c r="R262" i="40"/>
  <c r="S262" i="40"/>
  <c r="T262" i="40"/>
  <c r="U262" i="40"/>
  <c r="A263" i="40"/>
  <c r="B263" i="40"/>
  <c r="C263" i="40"/>
  <c r="D263" i="40"/>
  <c r="AC263" i="40" s="1"/>
  <c r="E263" i="40"/>
  <c r="F263" i="40"/>
  <c r="G263" i="40"/>
  <c r="H263" i="40"/>
  <c r="I263" i="40"/>
  <c r="J263" i="40"/>
  <c r="K263" i="40"/>
  <c r="L263" i="40"/>
  <c r="X263" i="40" s="1"/>
  <c r="M263" i="40"/>
  <c r="N263" i="40"/>
  <c r="O263" i="40" s="1"/>
  <c r="Q263" i="40"/>
  <c r="R263" i="40"/>
  <c r="S263" i="40"/>
  <c r="T263" i="40"/>
  <c r="U263" i="40"/>
  <c r="A264" i="40"/>
  <c r="B264" i="40"/>
  <c r="C264" i="40"/>
  <c r="D264" i="40"/>
  <c r="AC264" i="40" s="1"/>
  <c r="E264" i="40"/>
  <c r="F264" i="40"/>
  <c r="G264" i="40"/>
  <c r="H264" i="40"/>
  <c r="I264" i="40"/>
  <c r="J264" i="40"/>
  <c r="K264" i="40"/>
  <c r="L264" i="40"/>
  <c r="X264" i="40" s="1"/>
  <c r="M264" i="40"/>
  <c r="N264" i="40"/>
  <c r="O264" i="40" s="1"/>
  <c r="Q264" i="40"/>
  <c r="R264" i="40"/>
  <c r="S264" i="40"/>
  <c r="T264" i="40"/>
  <c r="U264" i="40"/>
  <c r="A265" i="40"/>
  <c r="B265" i="40"/>
  <c r="C265" i="40"/>
  <c r="D265" i="40"/>
  <c r="AC265" i="40" s="1"/>
  <c r="E265" i="40"/>
  <c r="F265" i="40"/>
  <c r="G265" i="40"/>
  <c r="H265" i="40"/>
  <c r="I265" i="40"/>
  <c r="J265" i="40"/>
  <c r="K265" i="40"/>
  <c r="L265" i="40"/>
  <c r="X265" i="40" s="1"/>
  <c r="M265" i="40"/>
  <c r="N265" i="40"/>
  <c r="O265" i="40" s="1"/>
  <c r="Q265" i="40"/>
  <c r="R265" i="40"/>
  <c r="S265" i="40"/>
  <c r="T265" i="40"/>
  <c r="U265" i="40"/>
  <c r="A266" i="40"/>
  <c r="B266" i="40"/>
  <c r="C266" i="40"/>
  <c r="D266" i="40"/>
  <c r="AC266" i="40" s="1"/>
  <c r="E266" i="40"/>
  <c r="F266" i="40"/>
  <c r="G266" i="40"/>
  <c r="H266" i="40"/>
  <c r="I266" i="40"/>
  <c r="J266" i="40"/>
  <c r="K266" i="40"/>
  <c r="L266" i="40"/>
  <c r="X266" i="40" s="1"/>
  <c r="M266" i="40"/>
  <c r="N266" i="40"/>
  <c r="O266" i="40" s="1"/>
  <c r="Q266" i="40"/>
  <c r="R266" i="40"/>
  <c r="S266" i="40"/>
  <c r="T266" i="40"/>
  <c r="U266" i="40"/>
  <c r="A267" i="40"/>
  <c r="B267" i="40"/>
  <c r="C267" i="40"/>
  <c r="D267" i="40"/>
  <c r="AC267" i="40" s="1"/>
  <c r="E267" i="40"/>
  <c r="F267" i="40"/>
  <c r="G267" i="40"/>
  <c r="H267" i="40"/>
  <c r="I267" i="40"/>
  <c r="J267" i="40"/>
  <c r="K267" i="40"/>
  <c r="L267" i="40"/>
  <c r="X267" i="40" s="1"/>
  <c r="M267" i="40"/>
  <c r="N267" i="40"/>
  <c r="O267" i="40" s="1"/>
  <c r="Q267" i="40"/>
  <c r="R267" i="40"/>
  <c r="S267" i="40"/>
  <c r="T267" i="40"/>
  <c r="U267" i="40"/>
  <c r="A268" i="40"/>
  <c r="B268" i="40"/>
  <c r="C268" i="40"/>
  <c r="D268" i="40"/>
  <c r="AC268" i="40" s="1"/>
  <c r="E268" i="40"/>
  <c r="F268" i="40"/>
  <c r="G268" i="40"/>
  <c r="H268" i="40"/>
  <c r="I268" i="40"/>
  <c r="J268" i="40"/>
  <c r="K268" i="40"/>
  <c r="L268" i="40"/>
  <c r="X268" i="40" s="1"/>
  <c r="M268" i="40"/>
  <c r="N268" i="40"/>
  <c r="O268" i="40" s="1"/>
  <c r="Q268" i="40"/>
  <c r="R268" i="40"/>
  <c r="S268" i="40"/>
  <c r="T268" i="40"/>
  <c r="U268" i="40"/>
  <c r="A269" i="40"/>
  <c r="B269" i="40"/>
  <c r="C269" i="40"/>
  <c r="D269" i="40"/>
  <c r="AC269" i="40" s="1"/>
  <c r="AB269" i="40" s="1"/>
  <c r="E269" i="40"/>
  <c r="F269" i="40"/>
  <c r="G269" i="40"/>
  <c r="H269" i="40"/>
  <c r="I269" i="40"/>
  <c r="J269" i="40"/>
  <c r="K269" i="40"/>
  <c r="L269" i="40"/>
  <c r="X269" i="40" s="1"/>
  <c r="M269" i="40"/>
  <c r="N269" i="40"/>
  <c r="O269" i="40" s="1"/>
  <c r="Q269" i="40"/>
  <c r="R269" i="40"/>
  <c r="S269" i="40"/>
  <c r="T269" i="40"/>
  <c r="U269" i="40"/>
  <c r="A270" i="40"/>
  <c r="B270" i="40"/>
  <c r="C270" i="40"/>
  <c r="D270" i="40"/>
  <c r="AC270" i="40" s="1"/>
  <c r="E270" i="40"/>
  <c r="F270" i="40"/>
  <c r="G270" i="40"/>
  <c r="H270" i="40"/>
  <c r="I270" i="40"/>
  <c r="J270" i="40"/>
  <c r="K270" i="40"/>
  <c r="L270" i="40"/>
  <c r="X270" i="40" s="1"/>
  <c r="M270" i="40"/>
  <c r="N270" i="40"/>
  <c r="O270" i="40" s="1"/>
  <c r="Q270" i="40"/>
  <c r="R270" i="40"/>
  <c r="S270" i="40"/>
  <c r="T270" i="40"/>
  <c r="U270" i="40"/>
  <c r="A271" i="40"/>
  <c r="B271" i="40"/>
  <c r="C271" i="40"/>
  <c r="D271" i="40"/>
  <c r="AC271" i="40" s="1"/>
  <c r="E271" i="40"/>
  <c r="F271" i="40"/>
  <c r="G271" i="40"/>
  <c r="H271" i="40"/>
  <c r="I271" i="40"/>
  <c r="J271" i="40"/>
  <c r="K271" i="40"/>
  <c r="L271" i="40"/>
  <c r="X271" i="40" s="1"/>
  <c r="M271" i="40"/>
  <c r="N271" i="40"/>
  <c r="O271" i="40" s="1"/>
  <c r="Q271" i="40"/>
  <c r="R271" i="40"/>
  <c r="S271" i="40"/>
  <c r="T271" i="40"/>
  <c r="U271" i="40"/>
  <c r="A272" i="40"/>
  <c r="B272" i="40"/>
  <c r="C272" i="40"/>
  <c r="D272" i="40"/>
  <c r="AC272" i="40" s="1"/>
  <c r="E272" i="40"/>
  <c r="F272" i="40"/>
  <c r="G272" i="40"/>
  <c r="H272" i="40"/>
  <c r="I272" i="40"/>
  <c r="J272" i="40"/>
  <c r="K272" i="40"/>
  <c r="L272" i="40"/>
  <c r="X272" i="40" s="1"/>
  <c r="M272" i="40"/>
  <c r="N272" i="40"/>
  <c r="O272" i="40" s="1"/>
  <c r="Q272" i="40"/>
  <c r="R272" i="40"/>
  <c r="S272" i="40"/>
  <c r="T272" i="40"/>
  <c r="U272" i="40"/>
  <c r="A273" i="40"/>
  <c r="B273" i="40"/>
  <c r="C273" i="40"/>
  <c r="D273" i="40"/>
  <c r="AC273" i="40" s="1"/>
  <c r="E273" i="40"/>
  <c r="F273" i="40"/>
  <c r="G273" i="40"/>
  <c r="H273" i="40"/>
  <c r="I273" i="40"/>
  <c r="J273" i="40"/>
  <c r="K273" i="40"/>
  <c r="L273" i="40"/>
  <c r="X273" i="40" s="1"/>
  <c r="M273" i="40"/>
  <c r="N273" i="40"/>
  <c r="O273" i="40" s="1"/>
  <c r="Q273" i="40"/>
  <c r="R273" i="40"/>
  <c r="S273" i="40"/>
  <c r="T273" i="40"/>
  <c r="U273" i="40"/>
  <c r="A274" i="40"/>
  <c r="B274" i="40"/>
  <c r="C274" i="40"/>
  <c r="D274" i="40"/>
  <c r="AC274" i="40" s="1"/>
  <c r="E274" i="40"/>
  <c r="F274" i="40"/>
  <c r="G274" i="40"/>
  <c r="H274" i="40"/>
  <c r="I274" i="40"/>
  <c r="J274" i="40"/>
  <c r="K274" i="40"/>
  <c r="L274" i="40"/>
  <c r="X274" i="40" s="1"/>
  <c r="M274" i="40"/>
  <c r="N274" i="40"/>
  <c r="O274" i="40" s="1"/>
  <c r="Q274" i="40"/>
  <c r="R274" i="40"/>
  <c r="S274" i="40"/>
  <c r="T274" i="40"/>
  <c r="U274" i="40"/>
  <c r="A275" i="40"/>
  <c r="B275" i="40"/>
  <c r="C275" i="40"/>
  <c r="D275" i="40"/>
  <c r="AC275" i="40" s="1"/>
  <c r="AB275" i="40" s="1"/>
  <c r="E275" i="40"/>
  <c r="F275" i="40"/>
  <c r="G275" i="40"/>
  <c r="H275" i="40"/>
  <c r="I275" i="40"/>
  <c r="J275" i="40"/>
  <c r="K275" i="40"/>
  <c r="L275" i="40"/>
  <c r="X275" i="40" s="1"/>
  <c r="M275" i="40"/>
  <c r="N275" i="40"/>
  <c r="O275" i="40" s="1"/>
  <c r="Q275" i="40"/>
  <c r="R275" i="40"/>
  <c r="S275" i="40"/>
  <c r="T275" i="40"/>
  <c r="U275" i="40"/>
  <c r="A276" i="40"/>
  <c r="B276" i="40"/>
  <c r="C276" i="40"/>
  <c r="D276" i="40"/>
  <c r="AC276" i="40" s="1"/>
  <c r="E276" i="40"/>
  <c r="F276" i="40"/>
  <c r="G276" i="40"/>
  <c r="H276" i="40"/>
  <c r="I276" i="40"/>
  <c r="J276" i="40"/>
  <c r="K276" i="40"/>
  <c r="L276" i="40"/>
  <c r="X276" i="40" s="1"/>
  <c r="M276" i="40"/>
  <c r="N276" i="40"/>
  <c r="O276" i="40" s="1"/>
  <c r="Q276" i="40"/>
  <c r="R276" i="40"/>
  <c r="S276" i="40"/>
  <c r="T276" i="40"/>
  <c r="U276" i="40"/>
  <c r="A277" i="40"/>
  <c r="B277" i="40"/>
  <c r="C277" i="40"/>
  <c r="D277" i="40"/>
  <c r="AC277" i="40" s="1"/>
  <c r="E277" i="40"/>
  <c r="F277" i="40"/>
  <c r="G277" i="40"/>
  <c r="H277" i="40"/>
  <c r="I277" i="40"/>
  <c r="J277" i="40"/>
  <c r="K277" i="40"/>
  <c r="L277" i="40"/>
  <c r="X277" i="40" s="1"/>
  <c r="M277" i="40"/>
  <c r="N277" i="40"/>
  <c r="O277" i="40" s="1"/>
  <c r="Q277" i="40"/>
  <c r="R277" i="40"/>
  <c r="S277" i="40"/>
  <c r="T277" i="40"/>
  <c r="U277" i="40"/>
  <c r="A278" i="40"/>
  <c r="B278" i="40"/>
  <c r="C278" i="40"/>
  <c r="D278" i="40"/>
  <c r="AC278" i="40" s="1"/>
  <c r="E278" i="40"/>
  <c r="F278" i="40"/>
  <c r="G278" i="40"/>
  <c r="H278" i="40"/>
  <c r="I278" i="40"/>
  <c r="J278" i="40"/>
  <c r="K278" i="40"/>
  <c r="L278" i="40"/>
  <c r="X278" i="40" s="1"/>
  <c r="M278" i="40"/>
  <c r="N278" i="40"/>
  <c r="O278" i="40" s="1"/>
  <c r="Q278" i="40"/>
  <c r="R278" i="40"/>
  <c r="S278" i="40"/>
  <c r="T278" i="40"/>
  <c r="U278" i="40"/>
  <c r="A279" i="40"/>
  <c r="B279" i="40"/>
  <c r="C279" i="40"/>
  <c r="D279" i="40"/>
  <c r="AC279" i="40" s="1"/>
  <c r="E279" i="40"/>
  <c r="F279" i="40"/>
  <c r="G279" i="40"/>
  <c r="H279" i="40"/>
  <c r="I279" i="40"/>
  <c r="J279" i="40"/>
  <c r="K279" i="40"/>
  <c r="L279" i="40"/>
  <c r="X279" i="40" s="1"/>
  <c r="M279" i="40"/>
  <c r="N279" i="40"/>
  <c r="O279" i="40" s="1"/>
  <c r="Q279" i="40"/>
  <c r="R279" i="40"/>
  <c r="S279" i="40"/>
  <c r="T279" i="40"/>
  <c r="U279" i="40"/>
  <c r="A280" i="40"/>
  <c r="B280" i="40"/>
  <c r="C280" i="40"/>
  <c r="D280" i="40"/>
  <c r="AC280" i="40" s="1"/>
  <c r="E280" i="40"/>
  <c r="F280" i="40"/>
  <c r="G280" i="40"/>
  <c r="H280" i="40"/>
  <c r="I280" i="40"/>
  <c r="J280" i="40"/>
  <c r="K280" i="40"/>
  <c r="L280" i="40"/>
  <c r="X280" i="40" s="1"/>
  <c r="M280" i="40"/>
  <c r="N280" i="40"/>
  <c r="O280" i="40" s="1"/>
  <c r="Q280" i="40"/>
  <c r="R280" i="40"/>
  <c r="S280" i="40"/>
  <c r="T280" i="40"/>
  <c r="U280" i="40"/>
  <c r="A281" i="40"/>
  <c r="B281" i="40"/>
  <c r="C281" i="40"/>
  <c r="D281" i="40"/>
  <c r="AC281" i="40" s="1"/>
  <c r="E281" i="40"/>
  <c r="F281" i="40"/>
  <c r="G281" i="40"/>
  <c r="H281" i="40"/>
  <c r="I281" i="40"/>
  <c r="J281" i="40"/>
  <c r="K281" i="40"/>
  <c r="L281" i="40"/>
  <c r="X281" i="40" s="1"/>
  <c r="M281" i="40"/>
  <c r="N281" i="40"/>
  <c r="O281" i="40" s="1"/>
  <c r="Q281" i="40"/>
  <c r="R281" i="40"/>
  <c r="S281" i="40"/>
  <c r="T281" i="40"/>
  <c r="U281" i="40"/>
  <c r="A282" i="40"/>
  <c r="B282" i="40"/>
  <c r="C282" i="40"/>
  <c r="D282" i="40"/>
  <c r="AC282" i="40" s="1"/>
  <c r="E282" i="40"/>
  <c r="F282" i="40"/>
  <c r="G282" i="40"/>
  <c r="H282" i="40"/>
  <c r="I282" i="40"/>
  <c r="J282" i="40"/>
  <c r="K282" i="40"/>
  <c r="L282" i="40"/>
  <c r="X282" i="40" s="1"/>
  <c r="M282" i="40"/>
  <c r="N282" i="40"/>
  <c r="O282" i="40" s="1"/>
  <c r="Q282" i="40"/>
  <c r="R282" i="40"/>
  <c r="S282" i="40"/>
  <c r="T282" i="40"/>
  <c r="U282" i="40"/>
  <c r="A283" i="40"/>
  <c r="B283" i="40"/>
  <c r="C283" i="40"/>
  <c r="D283" i="40"/>
  <c r="AC283" i="40" s="1"/>
  <c r="E283" i="40"/>
  <c r="F283" i="40"/>
  <c r="G283" i="40"/>
  <c r="H283" i="40"/>
  <c r="I283" i="40"/>
  <c r="J283" i="40"/>
  <c r="K283" i="40"/>
  <c r="L283" i="40"/>
  <c r="X283" i="40" s="1"/>
  <c r="M283" i="40"/>
  <c r="N283" i="40"/>
  <c r="O283" i="40" s="1"/>
  <c r="Q283" i="40"/>
  <c r="R283" i="40"/>
  <c r="S283" i="40"/>
  <c r="T283" i="40"/>
  <c r="U283" i="40"/>
  <c r="A284" i="40"/>
  <c r="B284" i="40"/>
  <c r="C284" i="40"/>
  <c r="D284" i="40"/>
  <c r="AC284" i="40" s="1"/>
  <c r="E284" i="40"/>
  <c r="F284" i="40"/>
  <c r="G284" i="40"/>
  <c r="H284" i="40"/>
  <c r="I284" i="40"/>
  <c r="J284" i="40"/>
  <c r="L284" i="40"/>
  <c r="X284" i="40" s="1"/>
  <c r="M284" i="40"/>
  <c r="N284" i="40"/>
  <c r="O284" i="40" s="1"/>
  <c r="Q284" i="40"/>
  <c r="R284" i="40"/>
  <c r="S284" i="40"/>
  <c r="T284" i="40"/>
  <c r="U284" i="40"/>
  <c r="A285" i="40"/>
  <c r="B285" i="40"/>
  <c r="C285" i="40"/>
  <c r="D285" i="40"/>
  <c r="AC285" i="40" s="1"/>
  <c r="E285" i="40"/>
  <c r="F285" i="40"/>
  <c r="G285" i="40"/>
  <c r="H285" i="40"/>
  <c r="I285" i="40"/>
  <c r="J285" i="40"/>
  <c r="K285" i="40"/>
  <c r="L285" i="40"/>
  <c r="X285" i="40" s="1"/>
  <c r="M285" i="40"/>
  <c r="N285" i="40"/>
  <c r="O285" i="40" s="1"/>
  <c r="Q285" i="40"/>
  <c r="R285" i="40"/>
  <c r="S285" i="40"/>
  <c r="T285" i="40"/>
  <c r="U285" i="40"/>
  <c r="A286" i="40"/>
  <c r="B286" i="40"/>
  <c r="C286" i="40"/>
  <c r="D286" i="40"/>
  <c r="AC286" i="40" s="1"/>
  <c r="AB286" i="40" s="1"/>
  <c r="E286" i="40"/>
  <c r="F286" i="40"/>
  <c r="G286" i="40"/>
  <c r="H286" i="40"/>
  <c r="I286" i="40"/>
  <c r="J286" i="40"/>
  <c r="K286" i="40"/>
  <c r="L286" i="40"/>
  <c r="X286" i="40" s="1"/>
  <c r="M286" i="40"/>
  <c r="N286" i="40"/>
  <c r="O286" i="40" s="1"/>
  <c r="Q286" i="40"/>
  <c r="R286" i="40"/>
  <c r="S286" i="40"/>
  <c r="T286" i="40"/>
  <c r="U286" i="40"/>
  <c r="A287" i="40"/>
  <c r="B287" i="40"/>
  <c r="C287" i="40"/>
  <c r="D287" i="40"/>
  <c r="AC287" i="40" s="1"/>
  <c r="E287" i="40"/>
  <c r="F287" i="40"/>
  <c r="G287" i="40"/>
  <c r="H287" i="40"/>
  <c r="I287" i="40"/>
  <c r="J287" i="40"/>
  <c r="K287" i="40"/>
  <c r="L287" i="40"/>
  <c r="X287" i="40" s="1"/>
  <c r="M287" i="40"/>
  <c r="N287" i="40"/>
  <c r="O287" i="40" s="1"/>
  <c r="Q287" i="40"/>
  <c r="R287" i="40"/>
  <c r="S287" i="40"/>
  <c r="T287" i="40"/>
  <c r="U287" i="40"/>
  <c r="A288" i="40"/>
  <c r="B288" i="40"/>
  <c r="C288" i="40"/>
  <c r="D288" i="40"/>
  <c r="AC288" i="40" s="1"/>
  <c r="E288" i="40"/>
  <c r="F288" i="40"/>
  <c r="G288" i="40"/>
  <c r="H288" i="40"/>
  <c r="I288" i="40"/>
  <c r="J288" i="40"/>
  <c r="K288" i="40"/>
  <c r="L288" i="40"/>
  <c r="X288" i="40" s="1"/>
  <c r="M288" i="40"/>
  <c r="N288" i="40"/>
  <c r="O288" i="40" s="1"/>
  <c r="Q288" i="40"/>
  <c r="R288" i="40"/>
  <c r="S288" i="40"/>
  <c r="T288" i="40"/>
  <c r="U288" i="40"/>
  <c r="A289" i="40"/>
  <c r="B289" i="40"/>
  <c r="C289" i="40"/>
  <c r="D289" i="40"/>
  <c r="AC289" i="40" s="1"/>
  <c r="E289" i="40"/>
  <c r="F289" i="40"/>
  <c r="G289" i="40"/>
  <c r="H289" i="40"/>
  <c r="I289" i="40"/>
  <c r="J289" i="40"/>
  <c r="K289" i="40"/>
  <c r="L289" i="40"/>
  <c r="X289" i="40" s="1"/>
  <c r="M289" i="40"/>
  <c r="N289" i="40"/>
  <c r="O289" i="40" s="1"/>
  <c r="Q289" i="40"/>
  <c r="R289" i="40"/>
  <c r="S289" i="40"/>
  <c r="T289" i="40"/>
  <c r="U289" i="40"/>
  <c r="A290" i="40"/>
  <c r="B290" i="40"/>
  <c r="C290" i="40"/>
  <c r="D290" i="40"/>
  <c r="AC290" i="40" s="1"/>
  <c r="E290" i="40"/>
  <c r="F290" i="40"/>
  <c r="G290" i="40"/>
  <c r="H290" i="40"/>
  <c r="I290" i="40"/>
  <c r="J290" i="40"/>
  <c r="K290" i="40"/>
  <c r="L290" i="40"/>
  <c r="X290" i="40" s="1"/>
  <c r="M290" i="40"/>
  <c r="N290" i="40"/>
  <c r="O290" i="40" s="1"/>
  <c r="Q290" i="40"/>
  <c r="R290" i="40"/>
  <c r="S290" i="40"/>
  <c r="T290" i="40"/>
  <c r="U290" i="40"/>
  <c r="A291" i="40"/>
  <c r="B291" i="40"/>
  <c r="C291" i="40"/>
  <c r="D291" i="40"/>
  <c r="AC291" i="40" s="1"/>
  <c r="E291" i="40"/>
  <c r="F291" i="40"/>
  <c r="G291" i="40"/>
  <c r="H291" i="40"/>
  <c r="I291" i="40"/>
  <c r="J291" i="40"/>
  <c r="K291" i="40"/>
  <c r="L291" i="40"/>
  <c r="X291" i="40" s="1"/>
  <c r="M291" i="40"/>
  <c r="N291" i="40"/>
  <c r="O291" i="40" s="1"/>
  <c r="Q291" i="40"/>
  <c r="R291" i="40"/>
  <c r="S291" i="40"/>
  <c r="T291" i="40"/>
  <c r="U291" i="40"/>
  <c r="A292" i="40"/>
  <c r="B292" i="40"/>
  <c r="C292" i="40"/>
  <c r="D292" i="40"/>
  <c r="AC292" i="40" s="1"/>
  <c r="E292" i="40"/>
  <c r="F292" i="40"/>
  <c r="G292" i="40"/>
  <c r="H292" i="40"/>
  <c r="I292" i="40"/>
  <c r="J292" i="40"/>
  <c r="K292" i="40"/>
  <c r="L292" i="40"/>
  <c r="X292" i="40" s="1"/>
  <c r="M292" i="40"/>
  <c r="N292" i="40"/>
  <c r="O292" i="40" s="1"/>
  <c r="Q292" i="40"/>
  <c r="R292" i="40"/>
  <c r="S292" i="40"/>
  <c r="T292" i="40"/>
  <c r="U292" i="40"/>
  <c r="A293" i="40"/>
  <c r="B293" i="40"/>
  <c r="C293" i="40"/>
  <c r="D293" i="40"/>
  <c r="AC293" i="40" s="1"/>
  <c r="E293" i="40"/>
  <c r="F293" i="40"/>
  <c r="G293" i="40"/>
  <c r="H293" i="40"/>
  <c r="I293" i="40"/>
  <c r="J293" i="40"/>
  <c r="K293" i="40"/>
  <c r="L293" i="40"/>
  <c r="X293" i="40" s="1"/>
  <c r="M293" i="40"/>
  <c r="N293" i="40"/>
  <c r="O293" i="40" s="1"/>
  <c r="Q293" i="40"/>
  <c r="R293" i="40"/>
  <c r="S293" i="40"/>
  <c r="T293" i="40"/>
  <c r="U293" i="40"/>
  <c r="A294" i="40"/>
  <c r="B294" i="40"/>
  <c r="C294" i="40"/>
  <c r="D294" i="40"/>
  <c r="AC294" i="40" s="1"/>
  <c r="E294" i="40"/>
  <c r="F294" i="40"/>
  <c r="G294" i="40"/>
  <c r="H294" i="40"/>
  <c r="I294" i="40"/>
  <c r="J294" i="40"/>
  <c r="K294" i="40"/>
  <c r="L294" i="40"/>
  <c r="X294" i="40" s="1"/>
  <c r="M294" i="40"/>
  <c r="N294" i="40"/>
  <c r="O294" i="40" s="1"/>
  <c r="Q294" i="40"/>
  <c r="R294" i="40"/>
  <c r="S294" i="40"/>
  <c r="T294" i="40"/>
  <c r="U294" i="40"/>
  <c r="A295" i="40"/>
  <c r="B295" i="40"/>
  <c r="C295" i="40"/>
  <c r="D295" i="40"/>
  <c r="AC295" i="40" s="1"/>
  <c r="E295" i="40"/>
  <c r="F295" i="40"/>
  <c r="G295" i="40"/>
  <c r="H295" i="40"/>
  <c r="I295" i="40"/>
  <c r="J295" i="40"/>
  <c r="K295" i="40"/>
  <c r="L295" i="40"/>
  <c r="X295" i="40" s="1"/>
  <c r="M295" i="40"/>
  <c r="N295" i="40"/>
  <c r="O295" i="40" s="1"/>
  <c r="Q295" i="40"/>
  <c r="R295" i="40"/>
  <c r="S295" i="40"/>
  <c r="T295" i="40"/>
  <c r="U295" i="40"/>
  <c r="A296" i="40"/>
  <c r="B296" i="40"/>
  <c r="C296" i="40"/>
  <c r="D296" i="40"/>
  <c r="AC296" i="40" s="1"/>
  <c r="AB296" i="40" s="1"/>
  <c r="E296" i="40"/>
  <c r="F296" i="40"/>
  <c r="G296" i="40"/>
  <c r="H296" i="40"/>
  <c r="I296" i="40"/>
  <c r="J296" i="40"/>
  <c r="K296" i="40"/>
  <c r="L296" i="40"/>
  <c r="X296" i="40" s="1"/>
  <c r="M296" i="40"/>
  <c r="N296" i="40"/>
  <c r="O296" i="40" s="1"/>
  <c r="Q296" i="40"/>
  <c r="R296" i="40"/>
  <c r="S296" i="40"/>
  <c r="T296" i="40"/>
  <c r="U296" i="40"/>
  <c r="A297" i="40"/>
  <c r="B297" i="40"/>
  <c r="C297" i="40"/>
  <c r="D297" i="40"/>
  <c r="AC297" i="40" s="1"/>
  <c r="E297" i="40"/>
  <c r="F297" i="40"/>
  <c r="G297" i="40"/>
  <c r="H297" i="40"/>
  <c r="I297" i="40"/>
  <c r="J297" i="40"/>
  <c r="L297" i="40"/>
  <c r="X297" i="40" s="1"/>
  <c r="M297" i="40"/>
  <c r="N297" i="40"/>
  <c r="O297" i="40" s="1"/>
  <c r="Q297" i="40"/>
  <c r="R297" i="40"/>
  <c r="S297" i="40"/>
  <c r="T297" i="40"/>
  <c r="U297" i="40"/>
  <c r="A298" i="40"/>
  <c r="B298" i="40"/>
  <c r="C298" i="40"/>
  <c r="D298" i="40"/>
  <c r="AC298" i="40" s="1"/>
  <c r="E298" i="40"/>
  <c r="F298" i="40"/>
  <c r="G298" i="40"/>
  <c r="H298" i="40"/>
  <c r="I298" i="40"/>
  <c r="J298" i="40"/>
  <c r="K298" i="40"/>
  <c r="L298" i="40"/>
  <c r="X298" i="40" s="1"/>
  <c r="M298" i="40"/>
  <c r="N298" i="40"/>
  <c r="O298" i="40" s="1"/>
  <c r="Q298" i="40"/>
  <c r="R298" i="40"/>
  <c r="S298" i="40"/>
  <c r="T298" i="40"/>
  <c r="U298" i="40"/>
  <c r="A299" i="40"/>
  <c r="B299" i="40"/>
  <c r="C299" i="40"/>
  <c r="D299" i="40"/>
  <c r="AC299" i="40" s="1"/>
  <c r="E299" i="40"/>
  <c r="F299" i="40"/>
  <c r="G299" i="40"/>
  <c r="H299" i="40"/>
  <c r="I299" i="40"/>
  <c r="J299" i="40"/>
  <c r="K299" i="40"/>
  <c r="L299" i="40"/>
  <c r="X299" i="40" s="1"/>
  <c r="M299" i="40"/>
  <c r="N299" i="40"/>
  <c r="O299" i="40" s="1"/>
  <c r="Q299" i="40"/>
  <c r="R299" i="40"/>
  <c r="S299" i="40"/>
  <c r="T299" i="40"/>
  <c r="U299" i="40"/>
  <c r="A300" i="40"/>
  <c r="B300" i="40"/>
  <c r="C300" i="40"/>
  <c r="D300" i="40"/>
  <c r="E300" i="40"/>
  <c r="F300" i="40"/>
  <c r="G300" i="40"/>
  <c r="H300" i="40"/>
  <c r="I300" i="40"/>
  <c r="J300" i="40"/>
  <c r="K300" i="40"/>
  <c r="L300" i="40"/>
  <c r="X300" i="40" s="1"/>
  <c r="M300" i="40"/>
  <c r="N300" i="40"/>
  <c r="O300" i="40" s="1"/>
  <c r="Q300" i="40"/>
  <c r="R300" i="40"/>
  <c r="S300" i="40"/>
  <c r="T300" i="40"/>
  <c r="U300" i="40"/>
  <c r="A301" i="40"/>
  <c r="B301" i="40"/>
  <c r="C301" i="40"/>
  <c r="D301" i="40"/>
  <c r="AB301" i="40" s="1"/>
  <c r="E301" i="40"/>
  <c r="F301" i="40"/>
  <c r="G301" i="40"/>
  <c r="H301" i="40"/>
  <c r="I301" i="40"/>
  <c r="J301" i="40"/>
  <c r="K301" i="40"/>
  <c r="L301" i="40"/>
  <c r="X301" i="40" s="1"/>
  <c r="M301" i="40"/>
  <c r="N301" i="40"/>
  <c r="O301" i="40" s="1"/>
  <c r="Q301" i="40"/>
  <c r="R301" i="40"/>
  <c r="S301" i="40"/>
  <c r="T301" i="40"/>
  <c r="U301" i="40"/>
  <c r="A302" i="40"/>
  <c r="B302" i="40"/>
  <c r="C302" i="40"/>
  <c r="D302" i="40"/>
  <c r="AB302" i="40" s="1"/>
  <c r="E302" i="40"/>
  <c r="F302" i="40"/>
  <c r="G302" i="40"/>
  <c r="H302" i="40"/>
  <c r="I302" i="40"/>
  <c r="J302" i="40"/>
  <c r="K302" i="40"/>
  <c r="L302" i="40"/>
  <c r="X302" i="40" s="1"/>
  <c r="M302" i="40"/>
  <c r="N302" i="40"/>
  <c r="O302" i="40" s="1"/>
  <c r="Q302" i="40"/>
  <c r="R302" i="40"/>
  <c r="S302" i="40"/>
  <c r="T302" i="40"/>
  <c r="U302" i="40"/>
  <c r="A303" i="40"/>
  <c r="B303" i="40"/>
  <c r="C303" i="40"/>
  <c r="D303" i="40"/>
  <c r="AC303" i="40" s="1"/>
  <c r="E303" i="40"/>
  <c r="F303" i="40"/>
  <c r="G303" i="40"/>
  <c r="H303" i="40"/>
  <c r="I303" i="40"/>
  <c r="J303" i="40"/>
  <c r="K303" i="40"/>
  <c r="L303" i="40"/>
  <c r="X303" i="40" s="1"/>
  <c r="M303" i="40"/>
  <c r="N303" i="40"/>
  <c r="O303" i="40" s="1"/>
  <c r="Q303" i="40"/>
  <c r="R303" i="40"/>
  <c r="S303" i="40"/>
  <c r="T303" i="40"/>
  <c r="U303" i="40"/>
  <c r="A304" i="40"/>
  <c r="B304" i="40"/>
  <c r="C304" i="40"/>
  <c r="D304" i="40"/>
  <c r="AC304" i="40" s="1"/>
  <c r="E304" i="40"/>
  <c r="F304" i="40"/>
  <c r="G304" i="40"/>
  <c r="H304" i="40"/>
  <c r="I304" i="40"/>
  <c r="J304" i="40"/>
  <c r="K304" i="40"/>
  <c r="L304" i="40"/>
  <c r="X304" i="40" s="1"/>
  <c r="M304" i="40"/>
  <c r="N304" i="40"/>
  <c r="O304" i="40" s="1"/>
  <c r="Q304" i="40"/>
  <c r="R304" i="40"/>
  <c r="S304" i="40"/>
  <c r="T304" i="40"/>
  <c r="U304" i="40"/>
  <c r="A305" i="40"/>
  <c r="B305" i="40"/>
  <c r="C305" i="40"/>
  <c r="D305" i="40"/>
  <c r="AC305" i="40" s="1"/>
  <c r="E305" i="40"/>
  <c r="F305" i="40"/>
  <c r="G305" i="40"/>
  <c r="H305" i="40"/>
  <c r="I305" i="40"/>
  <c r="J305" i="40"/>
  <c r="K305" i="40"/>
  <c r="L305" i="40"/>
  <c r="X305" i="40" s="1"/>
  <c r="M305" i="40"/>
  <c r="N305" i="40"/>
  <c r="O305" i="40" s="1"/>
  <c r="Q305" i="40"/>
  <c r="R305" i="40"/>
  <c r="S305" i="40"/>
  <c r="T305" i="40"/>
  <c r="U305" i="40"/>
  <c r="A306" i="40"/>
  <c r="B306" i="40"/>
  <c r="C306" i="40"/>
  <c r="D306" i="40"/>
  <c r="AC306" i="40" s="1"/>
  <c r="E306" i="40"/>
  <c r="F306" i="40"/>
  <c r="G306" i="40"/>
  <c r="H306" i="40"/>
  <c r="I306" i="40"/>
  <c r="J306" i="40"/>
  <c r="K306" i="40"/>
  <c r="L306" i="40"/>
  <c r="X306" i="40" s="1"/>
  <c r="M306" i="40"/>
  <c r="N306" i="40"/>
  <c r="O306" i="40" s="1"/>
  <c r="Q306" i="40"/>
  <c r="R306" i="40"/>
  <c r="S306" i="40"/>
  <c r="T306" i="40"/>
  <c r="U306" i="40"/>
  <c r="A307" i="40"/>
  <c r="B307" i="40"/>
  <c r="C307" i="40"/>
  <c r="D307" i="40"/>
  <c r="AC307" i="40" s="1"/>
  <c r="AB307" i="40" s="1"/>
  <c r="E307" i="40"/>
  <c r="F307" i="40"/>
  <c r="G307" i="40"/>
  <c r="H307" i="40"/>
  <c r="I307" i="40"/>
  <c r="J307" i="40"/>
  <c r="K307" i="40"/>
  <c r="L307" i="40"/>
  <c r="X307" i="40" s="1"/>
  <c r="M307" i="40"/>
  <c r="N307" i="40"/>
  <c r="O307" i="40" s="1"/>
  <c r="Q307" i="40"/>
  <c r="R307" i="40"/>
  <c r="S307" i="40"/>
  <c r="T307" i="40"/>
  <c r="U307" i="40"/>
  <c r="A308" i="40"/>
  <c r="B308" i="40"/>
  <c r="C308" i="40"/>
  <c r="D308" i="40"/>
  <c r="AC308" i="40" s="1"/>
  <c r="E308" i="40"/>
  <c r="F308" i="40"/>
  <c r="G308" i="40"/>
  <c r="H308" i="40"/>
  <c r="I308" i="40"/>
  <c r="J308" i="40"/>
  <c r="K308" i="40"/>
  <c r="L308" i="40"/>
  <c r="X308" i="40" s="1"/>
  <c r="M308" i="40"/>
  <c r="N308" i="40"/>
  <c r="O308" i="40" s="1"/>
  <c r="Q308" i="40"/>
  <c r="R308" i="40"/>
  <c r="S308" i="40"/>
  <c r="T308" i="40"/>
  <c r="U308" i="40"/>
  <c r="A309" i="40"/>
  <c r="B309" i="40"/>
  <c r="C309" i="40"/>
  <c r="D309" i="40"/>
  <c r="AC309" i="40" s="1"/>
  <c r="E309" i="40"/>
  <c r="F309" i="40"/>
  <c r="G309" i="40"/>
  <c r="H309" i="40"/>
  <c r="I309" i="40"/>
  <c r="J309" i="40"/>
  <c r="K309" i="40"/>
  <c r="L309" i="40"/>
  <c r="X309" i="40" s="1"/>
  <c r="M309" i="40"/>
  <c r="N309" i="40"/>
  <c r="O309" i="40" s="1"/>
  <c r="Q309" i="40"/>
  <c r="R309" i="40"/>
  <c r="S309" i="40"/>
  <c r="T309" i="40"/>
  <c r="U309" i="40"/>
  <c r="A310" i="40"/>
  <c r="B310" i="40"/>
  <c r="C310" i="40"/>
  <c r="D310" i="40"/>
  <c r="AC310" i="40" s="1"/>
  <c r="E310" i="40"/>
  <c r="F310" i="40"/>
  <c r="G310" i="40"/>
  <c r="H310" i="40"/>
  <c r="I310" i="40"/>
  <c r="J310" i="40"/>
  <c r="K310" i="40"/>
  <c r="L310" i="40"/>
  <c r="X310" i="40" s="1"/>
  <c r="M310" i="40"/>
  <c r="N310" i="40"/>
  <c r="O310" i="40" s="1"/>
  <c r="Q310" i="40"/>
  <c r="R310" i="40"/>
  <c r="S310" i="40"/>
  <c r="T310" i="40"/>
  <c r="U310" i="40"/>
  <c r="A311" i="40"/>
  <c r="B311" i="40"/>
  <c r="C311" i="40"/>
  <c r="D311" i="40"/>
  <c r="AC311" i="40" s="1"/>
  <c r="E311" i="40"/>
  <c r="F311" i="40"/>
  <c r="G311" i="40"/>
  <c r="H311" i="40"/>
  <c r="I311" i="40"/>
  <c r="J311" i="40"/>
  <c r="K311" i="40"/>
  <c r="L311" i="40"/>
  <c r="X311" i="40" s="1"/>
  <c r="M311" i="40"/>
  <c r="N311" i="40"/>
  <c r="O311" i="40" s="1"/>
  <c r="Q311" i="40"/>
  <c r="R311" i="40"/>
  <c r="S311" i="40"/>
  <c r="T311" i="40"/>
  <c r="U311" i="40"/>
  <c r="A312" i="40"/>
  <c r="B312" i="40"/>
  <c r="C312" i="40"/>
  <c r="D312" i="40"/>
  <c r="AC312" i="40" s="1"/>
  <c r="E312" i="40"/>
  <c r="F312" i="40"/>
  <c r="G312" i="40"/>
  <c r="H312" i="40"/>
  <c r="I312" i="40"/>
  <c r="J312" i="40"/>
  <c r="K312" i="40"/>
  <c r="L312" i="40"/>
  <c r="X312" i="40" s="1"/>
  <c r="M312" i="40"/>
  <c r="N312" i="40"/>
  <c r="O312" i="40" s="1"/>
  <c r="Q312" i="40"/>
  <c r="R312" i="40"/>
  <c r="S312" i="40"/>
  <c r="T312" i="40"/>
  <c r="U312" i="40"/>
  <c r="A313" i="40"/>
  <c r="B313" i="40"/>
  <c r="C313" i="40"/>
  <c r="D313" i="40"/>
  <c r="AC313" i="40" s="1"/>
  <c r="AB313" i="40" s="1"/>
  <c r="E313" i="40"/>
  <c r="F313" i="40"/>
  <c r="G313" i="40"/>
  <c r="H313" i="40"/>
  <c r="I313" i="40"/>
  <c r="J313" i="40"/>
  <c r="K313" i="40"/>
  <c r="L313" i="40"/>
  <c r="X313" i="40" s="1"/>
  <c r="M313" i="40"/>
  <c r="N313" i="40"/>
  <c r="O313" i="40" s="1"/>
  <c r="Q313" i="40"/>
  <c r="R313" i="40"/>
  <c r="S313" i="40"/>
  <c r="T313" i="40"/>
  <c r="U313" i="40"/>
  <c r="A314" i="40"/>
  <c r="B314" i="40"/>
  <c r="C314" i="40"/>
  <c r="D314" i="40"/>
  <c r="AC314" i="40" s="1"/>
  <c r="E314" i="40"/>
  <c r="F314" i="40"/>
  <c r="G314" i="40"/>
  <c r="H314" i="40"/>
  <c r="I314" i="40"/>
  <c r="J314" i="40"/>
  <c r="K314" i="40"/>
  <c r="L314" i="40"/>
  <c r="X314" i="40" s="1"/>
  <c r="M314" i="40"/>
  <c r="N314" i="40"/>
  <c r="O314" i="40" s="1"/>
  <c r="Q314" i="40"/>
  <c r="R314" i="40"/>
  <c r="S314" i="40"/>
  <c r="T314" i="40"/>
  <c r="U314" i="40"/>
  <c r="A315" i="40"/>
  <c r="B315" i="40"/>
  <c r="C315" i="40"/>
  <c r="D315" i="40"/>
  <c r="AC315" i="40" s="1"/>
  <c r="E315" i="40"/>
  <c r="F315" i="40"/>
  <c r="G315" i="40"/>
  <c r="H315" i="40"/>
  <c r="I315" i="40"/>
  <c r="J315" i="40"/>
  <c r="K315" i="40"/>
  <c r="L315" i="40"/>
  <c r="X315" i="40" s="1"/>
  <c r="M315" i="40"/>
  <c r="N315" i="40"/>
  <c r="O315" i="40" s="1"/>
  <c r="Q315" i="40"/>
  <c r="R315" i="40"/>
  <c r="S315" i="40"/>
  <c r="T315" i="40"/>
  <c r="U315" i="40"/>
  <c r="A316" i="40"/>
  <c r="B316" i="40"/>
  <c r="C316" i="40"/>
  <c r="D316" i="40"/>
  <c r="AC316" i="40" s="1"/>
  <c r="E316" i="40"/>
  <c r="F316" i="40"/>
  <c r="G316" i="40"/>
  <c r="H316" i="40"/>
  <c r="I316" i="40"/>
  <c r="J316" i="40"/>
  <c r="K316" i="40"/>
  <c r="L316" i="40"/>
  <c r="X316" i="40" s="1"/>
  <c r="M316" i="40"/>
  <c r="N316" i="40"/>
  <c r="O316" i="40" s="1"/>
  <c r="Q316" i="40"/>
  <c r="R316" i="40"/>
  <c r="S316" i="40"/>
  <c r="T316" i="40"/>
  <c r="U316" i="40"/>
  <c r="A317" i="40"/>
  <c r="B317" i="40"/>
  <c r="C317" i="40"/>
  <c r="D317" i="40"/>
  <c r="AC317" i="40" s="1"/>
  <c r="E317" i="40"/>
  <c r="F317" i="40"/>
  <c r="G317" i="40"/>
  <c r="H317" i="40"/>
  <c r="I317" i="40"/>
  <c r="J317" i="40"/>
  <c r="K317" i="40"/>
  <c r="L317" i="40"/>
  <c r="X317" i="40" s="1"/>
  <c r="M317" i="40"/>
  <c r="N317" i="40"/>
  <c r="O317" i="40" s="1"/>
  <c r="Q317" i="40"/>
  <c r="R317" i="40"/>
  <c r="S317" i="40"/>
  <c r="T317" i="40"/>
  <c r="U317" i="40"/>
  <c r="A318" i="40"/>
  <c r="B318" i="40"/>
  <c r="C318" i="40"/>
  <c r="D318" i="40"/>
  <c r="AC318" i="40" s="1"/>
  <c r="E318" i="40"/>
  <c r="F318" i="40"/>
  <c r="G318" i="40"/>
  <c r="H318" i="40"/>
  <c r="I318" i="40"/>
  <c r="J318" i="40"/>
  <c r="K318" i="40"/>
  <c r="L318" i="40"/>
  <c r="X318" i="40" s="1"/>
  <c r="M318" i="40"/>
  <c r="N318" i="40"/>
  <c r="O318" i="40" s="1"/>
  <c r="Q318" i="40"/>
  <c r="R318" i="40"/>
  <c r="S318" i="40"/>
  <c r="T318" i="40"/>
  <c r="U318" i="40"/>
  <c r="A319" i="40"/>
  <c r="B319" i="40"/>
  <c r="C319" i="40"/>
  <c r="D319" i="40"/>
  <c r="AC319" i="40" s="1"/>
  <c r="E319" i="40"/>
  <c r="F319" i="40"/>
  <c r="G319" i="40"/>
  <c r="H319" i="40"/>
  <c r="I319" i="40"/>
  <c r="J319" i="40"/>
  <c r="K319" i="40"/>
  <c r="L319" i="40"/>
  <c r="X319" i="40" s="1"/>
  <c r="M319" i="40"/>
  <c r="N319" i="40"/>
  <c r="O319" i="40" s="1"/>
  <c r="Q319" i="40"/>
  <c r="R319" i="40"/>
  <c r="S319" i="40"/>
  <c r="T319" i="40"/>
  <c r="U319" i="40"/>
  <c r="A320" i="40"/>
  <c r="B320" i="40"/>
  <c r="C320" i="40"/>
  <c r="D320" i="40"/>
  <c r="AC320" i="40" s="1"/>
  <c r="E320" i="40"/>
  <c r="F320" i="40"/>
  <c r="G320" i="40"/>
  <c r="H320" i="40"/>
  <c r="I320" i="40"/>
  <c r="J320" i="40"/>
  <c r="K320" i="40"/>
  <c r="L320" i="40"/>
  <c r="X320" i="40" s="1"/>
  <c r="M320" i="40"/>
  <c r="N320" i="40"/>
  <c r="O320" i="40" s="1"/>
  <c r="Q320" i="40"/>
  <c r="R320" i="40"/>
  <c r="S320" i="40"/>
  <c r="T320" i="40"/>
  <c r="U320" i="40"/>
  <c r="A321" i="40"/>
  <c r="B321" i="40"/>
  <c r="C321" i="40"/>
  <c r="D321" i="40"/>
  <c r="AC321" i="40" s="1"/>
  <c r="E321" i="40"/>
  <c r="F321" i="40"/>
  <c r="G321" i="40"/>
  <c r="H321" i="40"/>
  <c r="I321" i="40"/>
  <c r="J321" i="40"/>
  <c r="K321" i="40"/>
  <c r="L321" i="40"/>
  <c r="X321" i="40" s="1"/>
  <c r="M321" i="40"/>
  <c r="N321" i="40"/>
  <c r="O321" i="40" s="1"/>
  <c r="Q321" i="40"/>
  <c r="R321" i="40"/>
  <c r="S321" i="40"/>
  <c r="T321" i="40"/>
  <c r="U321" i="40"/>
  <c r="A322" i="40"/>
  <c r="B322" i="40"/>
  <c r="C322" i="40"/>
  <c r="D322" i="40"/>
  <c r="AC322" i="40" s="1"/>
  <c r="E322" i="40"/>
  <c r="F322" i="40"/>
  <c r="G322" i="40"/>
  <c r="H322" i="40"/>
  <c r="I322" i="40"/>
  <c r="J322" i="40"/>
  <c r="K322" i="40"/>
  <c r="L322" i="40"/>
  <c r="X322" i="40" s="1"/>
  <c r="M322" i="40"/>
  <c r="N322" i="40"/>
  <c r="O322" i="40" s="1"/>
  <c r="Q322" i="40"/>
  <c r="R322" i="40"/>
  <c r="S322" i="40"/>
  <c r="T322" i="40"/>
  <c r="U322" i="40"/>
  <c r="A323" i="40"/>
  <c r="B323" i="40"/>
  <c r="C323" i="40"/>
  <c r="D323" i="40"/>
  <c r="AC323" i="40" s="1"/>
  <c r="AB323" i="40" s="1"/>
  <c r="E323" i="40"/>
  <c r="F323" i="40"/>
  <c r="G323" i="40"/>
  <c r="H323" i="40"/>
  <c r="I323" i="40"/>
  <c r="J323" i="40"/>
  <c r="K323" i="40"/>
  <c r="L323" i="40"/>
  <c r="X323" i="40" s="1"/>
  <c r="M323" i="40"/>
  <c r="N323" i="40"/>
  <c r="O323" i="40" s="1"/>
  <c r="Q323" i="40"/>
  <c r="R323" i="40"/>
  <c r="S323" i="40"/>
  <c r="T323" i="40"/>
  <c r="U323" i="40"/>
  <c r="A324" i="40"/>
  <c r="B324" i="40"/>
  <c r="C324" i="40"/>
  <c r="D324" i="40"/>
  <c r="AC324" i="40" s="1"/>
  <c r="E324" i="40"/>
  <c r="F324" i="40"/>
  <c r="G324" i="40"/>
  <c r="H324" i="40"/>
  <c r="I324" i="40"/>
  <c r="J324" i="40"/>
  <c r="K324" i="40"/>
  <c r="L324" i="40"/>
  <c r="X324" i="40" s="1"/>
  <c r="M324" i="40"/>
  <c r="N324" i="40"/>
  <c r="O324" i="40" s="1"/>
  <c r="Q324" i="40"/>
  <c r="R324" i="40"/>
  <c r="S324" i="40"/>
  <c r="T324" i="40"/>
  <c r="U324" i="40"/>
  <c r="A325" i="40"/>
  <c r="B325" i="40"/>
  <c r="C325" i="40"/>
  <c r="D325" i="40"/>
  <c r="AC325" i="40" s="1"/>
  <c r="E325" i="40"/>
  <c r="F325" i="40"/>
  <c r="G325" i="40"/>
  <c r="H325" i="40"/>
  <c r="I325" i="40"/>
  <c r="J325" i="40"/>
  <c r="K325" i="40"/>
  <c r="L325" i="40"/>
  <c r="X325" i="40" s="1"/>
  <c r="M325" i="40"/>
  <c r="N325" i="40"/>
  <c r="O325" i="40" s="1"/>
  <c r="Q325" i="40"/>
  <c r="R325" i="40"/>
  <c r="S325" i="40"/>
  <c r="T325" i="40"/>
  <c r="U325" i="40"/>
  <c r="A326" i="40"/>
  <c r="B326" i="40"/>
  <c r="C326" i="40"/>
  <c r="D326" i="40"/>
  <c r="AC326" i="40" s="1"/>
  <c r="E326" i="40"/>
  <c r="F326" i="40"/>
  <c r="G326" i="40"/>
  <c r="H326" i="40"/>
  <c r="I326" i="40"/>
  <c r="J326" i="40"/>
  <c r="K326" i="40"/>
  <c r="L326" i="40"/>
  <c r="X326" i="40" s="1"/>
  <c r="M326" i="40"/>
  <c r="N326" i="40"/>
  <c r="O326" i="40" s="1"/>
  <c r="Q326" i="40"/>
  <c r="R326" i="40"/>
  <c r="S326" i="40"/>
  <c r="T326" i="40"/>
  <c r="U326" i="40"/>
  <c r="A327" i="40"/>
  <c r="B327" i="40"/>
  <c r="C327" i="40"/>
  <c r="D327" i="40"/>
  <c r="AC327" i="40" s="1"/>
  <c r="E327" i="40"/>
  <c r="F327" i="40"/>
  <c r="G327" i="40"/>
  <c r="H327" i="40"/>
  <c r="I327" i="40"/>
  <c r="J327" i="40"/>
  <c r="K327" i="40"/>
  <c r="L327" i="40"/>
  <c r="X327" i="40" s="1"/>
  <c r="M327" i="40"/>
  <c r="N327" i="40"/>
  <c r="O327" i="40" s="1"/>
  <c r="Q327" i="40"/>
  <c r="R327" i="40"/>
  <c r="S327" i="40"/>
  <c r="T327" i="40"/>
  <c r="U327" i="40"/>
  <c r="A328" i="40"/>
  <c r="B328" i="40"/>
  <c r="C328" i="40"/>
  <c r="D328" i="40"/>
  <c r="AC328" i="40" s="1"/>
  <c r="E328" i="40"/>
  <c r="F328" i="40"/>
  <c r="G328" i="40"/>
  <c r="H328" i="40"/>
  <c r="I328" i="40"/>
  <c r="J328" i="40"/>
  <c r="K328" i="40"/>
  <c r="L328" i="40"/>
  <c r="X328" i="40" s="1"/>
  <c r="M328" i="40"/>
  <c r="N328" i="40"/>
  <c r="O328" i="40" s="1"/>
  <c r="Q328" i="40"/>
  <c r="R328" i="40"/>
  <c r="S328" i="40"/>
  <c r="T328" i="40"/>
  <c r="U328" i="40"/>
  <c r="A329" i="40"/>
  <c r="B329" i="40"/>
  <c r="C329" i="40"/>
  <c r="D329" i="40"/>
  <c r="AC329" i="40" s="1"/>
  <c r="AB329" i="40" s="1"/>
  <c r="E329" i="40"/>
  <c r="F329" i="40"/>
  <c r="G329" i="40"/>
  <c r="H329" i="40"/>
  <c r="I329" i="40"/>
  <c r="J329" i="40"/>
  <c r="K329" i="40"/>
  <c r="L329" i="40"/>
  <c r="X329" i="40" s="1"/>
  <c r="M329" i="40"/>
  <c r="N329" i="40"/>
  <c r="O329" i="40" s="1"/>
  <c r="Q329" i="40"/>
  <c r="R329" i="40"/>
  <c r="S329" i="40"/>
  <c r="T329" i="40"/>
  <c r="U329" i="40"/>
  <c r="A330" i="40"/>
  <c r="B330" i="40"/>
  <c r="C330" i="40"/>
  <c r="D330" i="40"/>
  <c r="AC330" i="40" s="1"/>
  <c r="E330" i="40"/>
  <c r="F330" i="40"/>
  <c r="G330" i="40"/>
  <c r="H330" i="40"/>
  <c r="I330" i="40"/>
  <c r="J330" i="40"/>
  <c r="K330" i="40"/>
  <c r="L330" i="40"/>
  <c r="X330" i="40" s="1"/>
  <c r="M330" i="40"/>
  <c r="N330" i="40"/>
  <c r="O330" i="40" s="1"/>
  <c r="Q330" i="40"/>
  <c r="R330" i="40"/>
  <c r="S330" i="40"/>
  <c r="T330" i="40"/>
  <c r="U330" i="40"/>
  <c r="A331" i="40"/>
  <c r="B331" i="40"/>
  <c r="C331" i="40"/>
  <c r="D331" i="40"/>
  <c r="AC331" i="40" s="1"/>
  <c r="E331" i="40"/>
  <c r="F331" i="40"/>
  <c r="G331" i="40"/>
  <c r="H331" i="40"/>
  <c r="I331" i="40"/>
  <c r="J331" i="40"/>
  <c r="K331" i="40"/>
  <c r="L331" i="40"/>
  <c r="X331" i="40" s="1"/>
  <c r="M331" i="40"/>
  <c r="N331" i="40"/>
  <c r="O331" i="40" s="1"/>
  <c r="Q331" i="40"/>
  <c r="R331" i="40"/>
  <c r="S331" i="40"/>
  <c r="T331" i="40"/>
  <c r="U331" i="40"/>
  <c r="A332" i="40"/>
  <c r="B332" i="40"/>
  <c r="C332" i="40"/>
  <c r="D332" i="40"/>
  <c r="AC332" i="40" s="1"/>
  <c r="E332" i="40"/>
  <c r="F332" i="40"/>
  <c r="G332" i="40"/>
  <c r="H332" i="40"/>
  <c r="I332" i="40"/>
  <c r="J332" i="40"/>
  <c r="K332" i="40"/>
  <c r="L332" i="40"/>
  <c r="X332" i="40" s="1"/>
  <c r="M332" i="40"/>
  <c r="N332" i="40"/>
  <c r="O332" i="40" s="1"/>
  <c r="Q332" i="40"/>
  <c r="R332" i="40"/>
  <c r="S332" i="40"/>
  <c r="T332" i="40"/>
  <c r="U332" i="40"/>
  <c r="A333" i="40"/>
  <c r="B333" i="40"/>
  <c r="C333" i="40"/>
  <c r="D333" i="40"/>
  <c r="AC333" i="40" s="1"/>
  <c r="E333" i="40"/>
  <c r="F333" i="40"/>
  <c r="G333" i="40"/>
  <c r="H333" i="40"/>
  <c r="I333" i="40"/>
  <c r="J333" i="40"/>
  <c r="K333" i="40"/>
  <c r="L333" i="40"/>
  <c r="X333" i="40" s="1"/>
  <c r="M333" i="40"/>
  <c r="N333" i="40"/>
  <c r="O333" i="40" s="1"/>
  <c r="Q333" i="40"/>
  <c r="R333" i="40"/>
  <c r="S333" i="40"/>
  <c r="T333" i="40"/>
  <c r="U333" i="40"/>
  <c r="A334" i="40"/>
  <c r="B334" i="40"/>
  <c r="C334" i="40"/>
  <c r="D334" i="40"/>
  <c r="AC334" i="40" s="1"/>
  <c r="E334" i="40"/>
  <c r="F334" i="40"/>
  <c r="G334" i="40"/>
  <c r="H334" i="40"/>
  <c r="I334" i="40"/>
  <c r="J334" i="40"/>
  <c r="K334" i="40"/>
  <c r="L334" i="40"/>
  <c r="X334" i="40" s="1"/>
  <c r="M334" i="40"/>
  <c r="N334" i="40"/>
  <c r="O334" i="40" s="1"/>
  <c r="Q334" i="40"/>
  <c r="R334" i="40"/>
  <c r="S334" i="40"/>
  <c r="T334" i="40"/>
  <c r="U334" i="40"/>
  <c r="A335" i="40"/>
  <c r="B335" i="40"/>
  <c r="C335" i="40"/>
  <c r="D335" i="40"/>
  <c r="AC335" i="40" s="1"/>
  <c r="E335" i="40"/>
  <c r="F335" i="40"/>
  <c r="G335" i="40"/>
  <c r="H335" i="40"/>
  <c r="I335" i="40"/>
  <c r="J335" i="40"/>
  <c r="K335" i="40"/>
  <c r="L335" i="40"/>
  <c r="X335" i="40" s="1"/>
  <c r="M335" i="40"/>
  <c r="N335" i="40"/>
  <c r="O335" i="40" s="1"/>
  <c r="Q335" i="40"/>
  <c r="R335" i="40"/>
  <c r="S335" i="40"/>
  <c r="T335" i="40"/>
  <c r="U335" i="40"/>
  <c r="A336" i="40"/>
  <c r="B336" i="40"/>
  <c r="C336" i="40"/>
  <c r="D336" i="40"/>
  <c r="AC336" i="40" s="1"/>
  <c r="E336" i="40"/>
  <c r="F336" i="40"/>
  <c r="G336" i="40"/>
  <c r="H336" i="40"/>
  <c r="I336" i="40"/>
  <c r="J336" i="40"/>
  <c r="K336" i="40"/>
  <c r="L336" i="40"/>
  <c r="X336" i="40" s="1"/>
  <c r="M336" i="40"/>
  <c r="N336" i="40"/>
  <c r="O336" i="40" s="1"/>
  <c r="Q336" i="40"/>
  <c r="R336" i="40"/>
  <c r="S336" i="40"/>
  <c r="T336" i="40"/>
  <c r="U336" i="40"/>
  <c r="A337" i="40"/>
  <c r="B337" i="40"/>
  <c r="C337" i="40"/>
  <c r="D337" i="40"/>
  <c r="AC337" i="40" s="1"/>
  <c r="E337" i="40"/>
  <c r="F337" i="40"/>
  <c r="G337" i="40"/>
  <c r="H337" i="40"/>
  <c r="I337" i="40"/>
  <c r="J337" i="40"/>
  <c r="K337" i="40"/>
  <c r="L337" i="40"/>
  <c r="X337" i="40" s="1"/>
  <c r="M337" i="40"/>
  <c r="N337" i="40"/>
  <c r="O337" i="40" s="1"/>
  <c r="Q337" i="40"/>
  <c r="R337" i="40"/>
  <c r="S337" i="40"/>
  <c r="T337" i="40"/>
  <c r="U337" i="40"/>
  <c r="A338" i="40"/>
  <c r="B338" i="40"/>
  <c r="C338" i="40"/>
  <c r="D338" i="40"/>
  <c r="AC338" i="40" s="1"/>
  <c r="E338" i="40"/>
  <c r="F338" i="40"/>
  <c r="G338" i="40"/>
  <c r="H338" i="40"/>
  <c r="I338" i="40"/>
  <c r="J338" i="40"/>
  <c r="L338" i="40"/>
  <c r="X338" i="40" s="1"/>
  <c r="M338" i="40"/>
  <c r="N338" i="40"/>
  <c r="O338" i="40" s="1"/>
  <c r="Q338" i="40"/>
  <c r="R338" i="40"/>
  <c r="S338" i="40"/>
  <c r="T338" i="40"/>
  <c r="U338" i="40"/>
  <c r="A339" i="40"/>
  <c r="B339" i="40"/>
  <c r="C339" i="40"/>
  <c r="D339" i="40"/>
  <c r="AC339" i="40" s="1"/>
  <c r="E339" i="40"/>
  <c r="F339" i="40"/>
  <c r="G339" i="40"/>
  <c r="H339" i="40"/>
  <c r="I339" i="40"/>
  <c r="J339" i="40"/>
  <c r="K339" i="40"/>
  <c r="L339" i="40"/>
  <c r="X339" i="40" s="1"/>
  <c r="M339" i="40"/>
  <c r="N339" i="40"/>
  <c r="O339" i="40" s="1"/>
  <c r="Q339" i="40"/>
  <c r="R339" i="40"/>
  <c r="S339" i="40"/>
  <c r="T339" i="40"/>
  <c r="U339" i="40"/>
  <c r="A340" i="40"/>
  <c r="B340" i="40"/>
  <c r="C340" i="40"/>
  <c r="D340" i="40"/>
  <c r="AC340" i="40" s="1"/>
  <c r="AB340" i="40" s="1"/>
  <c r="E340" i="40"/>
  <c r="F340" i="40"/>
  <c r="G340" i="40"/>
  <c r="H340" i="40"/>
  <c r="I340" i="40"/>
  <c r="J340" i="40"/>
  <c r="K340" i="40"/>
  <c r="L340" i="40"/>
  <c r="X340" i="40" s="1"/>
  <c r="M340" i="40"/>
  <c r="N340" i="40"/>
  <c r="O340" i="40" s="1"/>
  <c r="Q340" i="40"/>
  <c r="R340" i="40"/>
  <c r="S340" i="40"/>
  <c r="T340" i="40"/>
  <c r="U340" i="40"/>
  <c r="A341" i="40"/>
  <c r="B341" i="40"/>
  <c r="C341" i="40"/>
  <c r="D341" i="40"/>
  <c r="AC341" i="40" s="1"/>
  <c r="E341" i="40"/>
  <c r="F341" i="40"/>
  <c r="G341" i="40"/>
  <c r="H341" i="40"/>
  <c r="I341" i="40"/>
  <c r="J341" i="40"/>
  <c r="K341" i="40"/>
  <c r="L341" i="40"/>
  <c r="X341" i="40" s="1"/>
  <c r="M341" i="40"/>
  <c r="N341" i="40"/>
  <c r="O341" i="40" s="1"/>
  <c r="Q341" i="40"/>
  <c r="R341" i="40"/>
  <c r="S341" i="40"/>
  <c r="T341" i="40"/>
  <c r="U341" i="40"/>
  <c r="A342" i="40"/>
  <c r="B342" i="40"/>
  <c r="C342" i="40"/>
  <c r="D342" i="40"/>
  <c r="AC342" i="40" s="1"/>
  <c r="E342" i="40"/>
  <c r="F342" i="40"/>
  <c r="G342" i="40"/>
  <c r="H342" i="40"/>
  <c r="I342" i="40"/>
  <c r="J342" i="40"/>
  <c r="K342" i="40"/>
  <c r="L342" i="40"/>
  <c r="X342" i="40" s="1"/>
  <c r="M342" i="40"/>
  <c r="N342" i="40"/>
  <c r="O342" i="40" s="1"/>
  <c r="Q342" i="40"/>
  <c r="R342" i="40"/>
  <c r="S342" i="40"/>
  <c r="T342" i="40"/>
  <c r="U342" i="40"/>
  <c r="A343" i="40"/>
  <c r="B343" i="40"/>
  <c r="C343" i="40"/>
  <c r="D343" i="40"/>
  <c r="AC343" i="40" s="1"/>
  <c r="E343" i="40"/>
  <c r="F343" i="40"/>
  <c r="G343" i="40"/>
  <c r="H343" i="40"/>
  <c r="I343" i="40"/>
  <c r="J343" i="40"/>
  <c r="K343" i="40"/>
  <c r="L343" i="40"/>
  <c r="X343" i="40" s="1"/>
  <c r="M343" i="40"/>
  <c r="N343" i="40"/>
  <c r="O343" i="40" s="1"/>
  <c r="Q343" i="40"/>
  <c r="R343" i="40"/>
  <c r="S343" i="40"/>
  <c r="T343" i="40"/>
  <c r="U343" i="40"/>
  <c r="A344" i="40"/>
  <c r="B344" i="40"/>
  <c r="C344" i="40"/>
  <c r="D344" i="40"/>
  <c r="AC344" i="40" s="1"/>
  <c r="E344" i="40"/>
  <c r="F344" i="40"/>
  <c r="G344" i="40"/>
  <c r="H344" i="40"/>
  <c r="I344" i="40"/>
  <c r="J344" i="40"/>
  <c r="K344" i="40"/>
  <c r="L344" i="40"/>
  <c r="X344" i="40" s="1"/>
  <c r="M344" i="40"/>
  <c r="N344" i="40"/>
  <c r="O344" i="40" s="1"/>
  <c r="Q344" i="40"/>
  <c r="R344" i="40"/>
  <c r="S344" i="40"/>
  <c r="T344" i="40"/>
  <c r="U344" i="40"/>
  <c r="A345" i="40"/>
  <c r="B345" i="40"/>
  <c r="C345" i="40"/>
  <c r="D345" i="40"/>
  <c r="AC345" i="40" s="1"/>
  <c r="E345" i="40"/>
  <c r="F345" i="40"/>
  <c r="G345" i="40"/>
  <c r="H345" i="40"/>
  <c r="I345" i="40"/>
  <c r="J345" i="40"/>
  <c r="K345" i="40"/>
  <c r="L345" i="40"/>
  <c r="X345" i="40" s="1"/>
  <c r="M345" i="40"/>
  <c r="N345" i="40"/>
  <c r="O345" i="40" s="1"/>
  <c r="Q345" i="40"/>
  <c r="R345" i="40"/>
  <c r="S345" i="40"/>
  <c r="T345" i="40"/>
  <c r="U345" i="40"/>
  <c r="A346" i="40"/>
  <c r="B346" i="40"/>
  <c r="C346" i="40"/>
  <c r="D346" i="40"/>
  <c r="AC346" i="40" s="1"/>
  <c r="E346" i="40"/>
  <c r="F346" i="40"/>
  <c r="G346" i="40"/>
  <c r="H346" i="40"/>
  <c r="I346" i="40"/>
  <c r="J346" i="40"/>
  <c r="K346" i="40"/>
  <c r="L346" i="40"/>
  <c r="X346" i="40" s="1"/>
  <c r="M346" i="40"/>
  <c r="N346" i="40"/>
  <c r="O346" i="40" s="1"/>
  <c r="Q346" i="40"/>
  <c r="R346" i="40"/>
  <c r="S346" i="40"/>
  <c r="T346" i="40"/>
  <c r="U346" i="40"/>
  <c r="A347" i="40"/>
  <c r="B347" i="40"/>
  <c r="C347" i="40"/>
  <c r="D347" i="40"/>
  <c r="AC347" i="40" s="1"/>
  <c r="E347" i="40"/>
  <c r="F347" i="40"/>
  <c r="G347" i="40"/>
  <c r="H347" i="40"/>
  <c r="I347" i="40"/>
  <c r="J347" i="40"/>
  <c r="K347" i="40"/>
  <c r="L347" i="40"/>
  <c r="X347" i="40" s="1"/>
  <c r="M347" i="40"/>
  <c r="N347" i="40"/>
  <c r="O347" i="40" s="1"/>
  <c r="Q347" i="40"/>
  <c r="R347" i="40"/>
  <c r="S347" i="40"/>
  <c r="T347" i="40"/>
  <c r="U347" i="40"/>
  <c r="A348" i="40"/>
  <c r="B348" i="40"/>
  <c r="C348" i="40"/>
  <c r="D348" i="40"/>
  <c r="AC348" i="40" s="1"/>
  <c r="E348" i="40"/>
  <c r="F348" i="40"/>
  <c r="G348" i="40"/>
  <c r="H348" i="40"/>
  <c r="I348" i="40"/>
  <c r="J348" i="40"/>
  <c r="K348" i="40"/>
  <c r="L348" i="40"/>
  <c r="X348" i="40" s="1"/>
  <c r="M348" i="40"/>
  <c r="N348" i="40"/>
  <c r="O348" i="40" s="1"/>
  <c r="Q348" i="40"/>
  <c r="R348" i="40"/>
  <c r="S348" i="40"/>
  <c r="T348" i="40"/>
  <c r="U348" i="40"/>
  <c r="A349" i="40"/>
  <c r="B349" i="40"/>
  <c r="C349" i="40"/>
  <c r="D349" i="40"/>
  <c r="AC349" i="40" s="1"/>
  <c r="E349" i="40"/>
  <c r="F349" i="40"/>
  <c r="G349" i="40"/>
  <c r="H349" i="40"/>
  <c r="I349" i="40"/>
  <c r="J349" i="40"/>
  <c r="K349" i="40"/>
  <c r="L349" i="40"/>
  <c r="X349" i="40" s="1"/>
  <c r="M349" i="40"/>
  <c r="N349" i="40"/>
  <c r="O349" i="40" s="1"/>
  <c r="Q349" i="40"/>
  <c r="R349" i="40"/>
  <c r="S349" i="40"/>
  <c r="T349" i="40"/>
  <c r="U349" i="40"/>
  <c r="A350" i="40"/>
  <c r="B350" i="40"/>
  <c r="C350" i="40"/>
  <c r="D350" i="40"/>
  <c r="AC350" i="40" s="1"/>
  <c r="E350" i="40"/>
  <c r="F350" i="40"/>
  <c r="G350" i="40"/>
  <c r="H350" i="40"/>
  <c r="I350" i="40"/>
  <c r="J350" i="40"/>
  <c r="K350" i="40"/>
  <c r="L350" i="40"/>
  <c r="X350" i="40" s="1"/>
  <c r="M350" i="40"/>
  <c r="N350" i="40"/>
  <c r="O350" i="40" s="1"/>
  <c r="Q350" i="40"/>
  <c r="R350" i="40"/>
  <c r="S350" i="40"/>
  <c r="T350" i="40"/>
  <c r="U350" i="40"/>
  <c r="A351" i="40"/>
  <c r="B351" i="40"/>
  <c r="C351" i="40"/>
  <c r="D351" i="40"/>
  <c r="AC351" i="40" s="1"/>
  <c r="E351" i="40"/>
  <c r="F351" i="40"/>
  <c r="G351" i="40"/>
  <c r="H351" i="40"/>
  <c r="I351" i="40"/>
  <c r="J351" i="40"/>
  <c r="K351" i="40"/>
  <c r="L351" i="40"/>
  <c r="X351" i="40" s="1"/>
  <c r="M351" i="40"/>
  <c r="N351" i="40"/>
  <c r="O351" i="40" s="1"/>
  <c r="Q351" i="40"/>
  <c r="R351" i="40"/>
  <c r="S351" i="40"/>
  <c r="T351" i="40"/>
  <c r="U351" i="40"/>
  <c r="A352" i="40"/>
  <c r="B352" i="40"/>
  <c r="C352" i="40"/>
  <c r="D352" i="40"/>
  <c r="AC352" i="40" s="1"/>
  <c r="E352" i="40"/>
  <c r="F352" i="40"/>
  <c r="G352" i="40"/>
  <c r="H352" i="40"/>
  <c r="I352" i="40"/>
  <c r="J352" i="40"/>
  <c r="K352" i="40"/>
  <c r="L352" i="40"/>
  <c r="X352" i="40" s="1"/>
  <c r="M352" i="40"/>
  <c r="N352" i="40"/>
  <c r="O352" i="40" s="1"/>
  <c r="Q352" i="40"/>
  <c r="R352" i="40"/>
  <c r="S352" i="40"/>
  <c r="T352" i="40"/>
  <c r="U352" i="40"/>
  <c r="A353" i="40"/>
  <c r="B353" i="40"/>
  <c r="C353" i="40"/>
  <c r="D353" i="40"/>
  <c r="AC353" i="40" s="1"/>
  <c r="E353" i="40"/>
  <c r="F353" i="40"/>
  <c r="G353" i="40"/>
  <c r="H353" i="40"/>
  <c r="I353" i="40"/>
  <c r="J353" i="40"/>
  <c r="K353" i="40"/>
  <c r="L353" i="40"/>
  <c r="X353" i="40" s="1"/>
  <c r="M353" i="40"/>
  <c r="N353" i="40"/>
  <c r="O353" i="40" s="1"/>
  <c r="Q353" i="40"/>
  <c r="R353" i="40"/>
  <c r="S353" i="40"/>
  <c r="T353" i="40"/>
  <c r="U353" i="40"/>
  <c r="A354" i="40"/>
  <c r="B354" i="40"/>
  <c r="C354" i="40"/>
  <c r="D354" i="40"/>
  <c r="AC354" i="40" s="1"/>
  <c r="E354" i="40"/>
  <c r="F354" i="40"/>
  <c r="G354" i="40"/>
  <c r="H354" i="40"/>
  <c r="I354" i="40"/>
  <c r="J354" i="40"/>
  <c r="K354" i="40"/>
  <c r="L354" i="40"/>
  <c r="X354" i="40" s="1"/>
  <c r="M354" i="40"/>
  <c r="N354" i="40"/>
  <c r="O354" i="40" s="1"/>
  <c r="Q354" i="40"/>
  <c r="R354" i="40"/>
  <c r="S354" i="40"/>
  <c r="T354" i="40"/>
  <c r="U354" i="40"/>
  <c r="A355" i="40"/>
  <c r="B355" i="40"/>
  <c r="C355" i="40"/>
  <c r="D355" i="40"/>
  <c r="AC355" i="40" s="1"/>
  <c r="E355" i="40"/>
  <c r="F355" i="40"/>
  <c r="G355" i="40"/>
  <c r="H355" i="40"/>
  <c r="I355" i="40"/>
  <c r="J355" i="40"/>
  <c r="K355" i="40"/>
  <c r="L355" i="40"/>
  <c r="X355" i="40" s="1"/>
  <c r="M355" i="40"/>
  <c r="N355" i="40"/>
  <c r="O355" i="40" s="1"/>
  <c r="Q355" i="40"/>
  <c r="R355" i="40"/>
  <c r="S355" i="40"/>
  <c r="T355" i="40"/>
  <c r="U355" i="40"/>
  <c r="A356" i="40"/>
  <c r="B356" i="40"/>
  <c r="C356" i="40"/>
  <c r="D356" i="40"/>
  <c r="AC356" i="40" s="1"/>
  <c r="AB356" i="40" s="1"/>
  <c r="E356" i="40"/>
  <c r="F356" i="40"/>
  <c r="G356" i="40"/>
  <c r="H356" i="40"/>
  <c r="I356" i="40"/>
  <c r="J356" i="40"/>
  <c r="K356" i="40"/>
  <c r="L356" i="40"/>
  <c r="X356" i="40" s="1"/>
  <c r="M356" i="40"/>
  <c r="N356" i="40"/>
  <c r="O356" i="40" s="1"/>
  <c r="Q356" i="40"/>
  <c r="R356" i="40"/>
  <c r="S356" i="40"/>
  <c r="T356" i="40"/>
  <c r="U356" i="40"/>
  <c r="A357" i="40"/>
  <c r="B357" i="40"/>
  <c r="C357" i="40"/>
  <c r="D357" i="40"/>
  <c r="AC357" i="40" s="1"/>
  <c r="E357" i="40"/>
  <c r="F357" i="40"/>
  <c r="G357" i="40"/>
  <c r="H357" i="40"/>
  <c r="I357" i="40"/>
  <c r="J357" i="40"/>
  <c r="K357" i="40"/>
  <c r="L357" i="40"/>
  <c r="X357" i="40" s="1"/>
  <c r="M357" i="40"/>
  <c r="N357" i="40"/>
  <c r="O357" i="40" s="1"/>
  <c r="Q357" i="40"/>
  <c r="R357" i="40"/>
  <c r="S357" i="40"/>
  <c r="T357" i="40"/>
  <c r="U357" i="40"/>
  <c r="A358" i="40"/>
  <c r="B358" i="40"/>
  <c r="C358" i="40"/>
  <c r="D358" i="40"/>
  <c r="AC358" i="40" s="1"/>
  <c r="E358" i="40"/>
  <c r="F358" i="40"/>
  <c r="G358" i="40"/>
  <c r="H358" i="40"/>
  <c r="I358" i="40"/>
  <c r="J358" i="40"/>
  <c r="K358" i="40"/>
  <c r="L358" i="40"/>
  <c r="X358" i="40" s="1"/>
  <c r="M358" i="40"/>
  <c r="N358" i="40"/>
  <c r="O358" i="40" s="1"/>
  <c r="Q358" i="40"/>
  <c r="R358" i="40"/>
  <c r="S358" i="40"/>
  <c r="T358" i="40"/>
  <c r="U358" i="40"/>
  <c r="A359" i="40"/>
  <c r="B359" i="40"/>
  <c r="C359" i="40"/>
  <c r="D359" i="40"/>
  <c r="AC359" i="40" s="1"/>
  <c r="E359" i="40"/>
  <c r="F359" i="40"/>
  <c r="G359" i="40"/>
  <c r="H359" i="40"/>
  <c r="I359" i="40"/>
  <c r="J359" i="40"/>
  <c r="K359" i="40"/>
  <c r="L359" i="40"/>
  <c r="X359" i="40" s="1"/>
  <c r="M359" i="40"/>
  <c r="N359" i="40"/>
  <c r="O359" i="40" s="1"/>
  <c r="Q359" i="40"/>
  <c r="R359" i="40"/>
  <c r="S359" i="40"/>
  <c r="T359" i="40"/>
  <c r="U359" i="40"/>
  <c r="A360" i="40"/>
  <c r="B360" i="40"/>
  <c r="C360" i="40"/>
  <c r="D360" i="40"/>
  <c r="AC360" i="40" s="1"/>
  <c r="E360" i="40"/>
  <c r="F360" i="40"/>
  <c r="G360" i="40"/>
  <c r="H360" i="40"/>
  <c r="I360" i="40"/>
  <c r="J360" i="40"/>
  <c r="K360" i="40"/>
  <c r="L360" i="40"/>
  <c r="X360" i="40" s="1"/>
  <c r="M360" i="40"/>
  <c r="N360" i="40"/>
  <c r="O360" i="40" s="1"/>
  <c r="Q360" i="40"/>
  <c r="R360" i="40"/>
  <c r="S360" i="40"/>
  <c r="T360" i="40"/>
  <c r="U360" i="40"/>
  <c r="A361" i="40"/>
  <c r="B361" i="40"/>
  <c r="C361" i="40"/>
  <c r="D361" i="40"/>
  <c r="AC361" i="40" s="1"/>
  <c r="E361" i="40"/>
  <c r="F361" i="40"/>
  <c r="G361" i="40"/>
  <c r="H361" i="40"/>
  <c r="I361" i="40"/>
  <c r="J361" i="40"/>
  <c r="K361" i="40"/>
  <c r="L361" i="40"/>
  <c r="X361" i="40" s="1"/>
  <c r="M361" i="40"/>
  <c r="N361" i="40"/>
  <c r="O361" i="40" s="1"/>
  <c r="Q361" i="40"/>
  <c r="R361" i="40"/>
  <c r="S361" i="40"/>
  <c r="T361" i="40"/>
  <c r="U361" i="40"/>
  <c r="A362" i="40"/>
  <c r="B362" i="40"/>
  <c r="C362" i="40"/>
  <c r="D362" i="40"/>
  <c r="AC362" i="40" s="1"/>
  <c r="E362" i="40"/>
  <c r="F362" i="40"/>
  <c r="G362" i="40"/>
  <c r="H362" i="40"/>
  <c r="I362" i="40"/>
  <c r="J362" i="40"/>
  <c r="K362" i="40"/>
  <c r="L362" i="40"/>
  <c r="X362" i="40" s="1"/>
  <c r="M362" i="40"/>
  <c r="N362" i="40"/>
  <c r="O362" i="40" s="1"/>
  <c r="Q362" i="40"/>
  <c r="R362" i="40"/>
  <c r="S362" i="40"/>
  <c r="T362" i="40"/>
  <c r="U362" i="40"/>
  <c r="A363" i="40"/>
  <c r="B363" i="40"/>
  <c r="C363" i="40"/>
  <c r="D363" i="40"/>
  <c r="AC363" i="40" s="1"/>
  <c r="E363" i="40"/>
  <c r="F363" i="40"/>
  <c r="G363" i="40"/>
  <c r="H363" i="40"/>
  <c r="I363" i="40"/>
  <c r="J363" i="40"/>
  <c r="K363" i="40"/>
  <c r="L363" i="40"/>
  <c r="X363" i="40" s="1"/>
  <c r="M363" i="40"/>
  <c r="N363" i="40"/>
  <c r="O363" i="40" s="1"/>
  <c r="Q363" i="40"/>
  <c r="R363" i="40"/>
  <c r="S363" i="40"/>
  <c r="T363" i="40"/>
  <c r="U363" i="40"/>
  <c r="A364" i="40"/>
  <c r="B364" i="40"/>
  <c r="C364" i="40"/>
  <c r="D364" i="40"/>
  <c r="AC364" i="40" s="1"/>
  <c r="E364" i="40"/>
  <c r="F364" i="40"/>
  <c r="G364" i="40"/>
  <c r="H364" i="40"/>
  <c r="I364" i="40"/>
  <c r="J364" i="40"/>
  <c r="K364" i="40"/>
  <c r="L364" i="40"/>
  <c r="X364" i="40" s="1"/>
  <c r="M364" i="40"/>
  <c r="N364" i="40"/>
  <c r="O364" i="40" s="1"/>
  <c r="Q364" i="40"/>
  <c r="R364" i="40"/>
  <c r="S364" i="40"/>
  <c r="T364" i="40"/>
  <c r="U364" i="40"/>
  <c r="A365" i="40"/>
  <c r="B365" i="40"/>
  <c r="C365" i="40"/>
  <c r="D365" i="40"/>
  <c r="AC365" i="40" s="1"/>
  <c r="E365" i="40"/>
  <c r="F365" i="40"/>
  <c r="G365" i="40"/>
  <c r="H365" i="40"/>
  <c r="I365" i="40"/>
  <c r="J365" i="40"/>
  <c r="K365" i="40"/>
  <c r="L365" i="40"/>
  <c r="X365" i="40" s="1"/>
  <c r="M365" i="40"/>
  <c r="N365" i="40"/>
  <c r="O365" i="40" s="1"/>
  <c r="Q365" i="40"/>
  <c r="R365" i="40"/>
  <c r="S365" i="40"/>
  <c r="T365" i="40"/>
  <c r="U365" i="40"/>
  <c r="A366" i="40"/>
  <c r="B366" i="40"/>
  <c r="C366" i="40"/>
  <c r="D366" i="40"/>
  <c r="AC366" i="40" s="1"/>
  <c r="E366" i="40"/>
  <c r="F366" i="40"/>
  <c r="G366" i="40"/>
  <c r="H366" i="40"/>
  <c r="I366" i="40"/>
  <c r="J366" i="40"/>
  <c r="K366" i="40"/>
  <c r="L366" i="40"/>
  <c r="X366" i="40" s="1"/>
  <c r="M366" i="40"/>
  <c r="N366" i="40"/>
  <c r="O366" i="40" s="1"/>
  <c r="Q366" i="40"/>
  <c r="R366" i="40"/>
  <c r="S366" i="40"/>
  <c r="T366" i="40"/>
  <c r="U366" i="40"/>
  <c r="A367" i="40"/>
  <c r="B367" i="40"/>
  <c r="C367" i="40"/>
  <c r="D367" i="40"/>
  <c r="AC367" i="40" s="1"/>
  <c r="E367" i="40"/>
  <c r="F367" i="40"/>
  <c r="G367" i="40"/>
  <c r="H367" i="40"/>
  <c r="I367" i="40"/>
  <c r="J367" i="40"/>
  <c r="K367" i="40"/>
  <c r="L367" i="40"/>
  <c r="X367" i="40" s="1"/>
  <c r="M367" i="40"/>
  <c r="N367" i="40"/>
  <c r="O367" i="40" s="1"/>
  <c r="Q367" i="40"/>
  <c r="R367" i="40"/>
  <c r="S367" i="40"/>
  <c r="T367" i="40"/>
  <c r="U367" i="40"/>
  <c r="A368" i="40"/>
  <c r="B368" i="40"/>
  <c r="C368" i="40"/>
  <c r="D368" i="40"/>
  <c r="AC368" i="40" s="1"/>
  <c r="E368" i="40"/>
  <c r="F368" i="40"/>
  <c r="G368" i="40"/>
  <c r="H368" i="40"/>
  <c r="I368" i="40"/>
  <c r="J368" i="40"/>
  <c r="L368" i="40"/>
  <c r="X368" i="40" s="1"/>
  <c r="M368" i="40"/>
  <c r="N368" i="40"/>
  <c r="O368" i="40" s="1"/>
  <c r="Q368" i="40"/>
  <c r="R368" i="40"/>
  <c r="S368" i="40"/>
  <c r="T368" i="40"/>
  <c r="U368" i="40"/>
  <c r="A369" i="40"/>
  <c r="B369" i="40"/>
  <c r="C369" i="40"/>
  <c r="D369" i="40"/>
  <c r="AC369" i="40" s="1"/>
  <c r="E369" i="40"/>
  <c r="F369" i="40"/>
  <c r="G369" i="40"/>
  <c r="H369" i="40"/>
  <c r="I369" i="40"/>
  <c r="J369" i="40"/>
  <c r="K369" i="40"/>
  <c r="L369" i="40"/>
  <c r="X369" i="40" s="1"/>
  <c r="M369" i="40"/>
  <c r="N369" i="40"/>
  <c r="O369" i="40" s="1"/>
  <c r="Q369" i="40"/>
  <c r="R369" i="40"/>
  <c r="S369" i="40"/>
  <c r="T369" i="40"/>
  <c r="U369" i="40"/>
  <c r="A370" i="40"/>
  <c r="B370" i="40"/>
  <c r="C370" i="40"/>
  <c r="D370" i="40"/>
  <c r="AC370" i="40" s="1"/>
  <c r="E370" i="40"/>
  <c r="F370" i="40"/>
  <c r="G370" i="40"/>
  <c r="H370" i="40"/>
  <c r="I370" i="40"/>
  <c r="J370" i="40"/>
  <c r="K370" i="40"/>
  <c r="L370" i="40"/>
  <c r="X370" i="40" s="1"/>
  <c r="M370" i="40"/>
  <c r="N370" i="40"/>
  <c r="O370" i="40" s="1"/>
  <c r="Q370" i="40"/>
  <c r="R370" i="40"/>
  <c r="S370" i="40"/>
  <c r="T370" i="40"/>
  <c r="U370" i="40"/>
  <c r="A371" i="40"/>
  <c r="B371" i="40"/>
  <c r="C371" i="40"/>
  <c r="D371" i="40"/>
  <c r="AC371" i="40" s="1"/>
  <c r="E371" i="40"/>
  <c r="F371" i="40"/>
  <c r="G371" i="40"/>
  <c r="H371" i="40"/>
  <c r="I371" i="40"/>
  <c r="J371" i="40"/>
  <c r="K371" i="40"/>
  <c r="L371" i="40"/>
  <c r="X371" i="40" s="1"/>
  <c r="M371" i="40"/>
  <c r="N371" i="40"/>
  <c r="O371" i="40" s="1"/>
  <c r="Q371" i="40"/>
  <c r="R371" i="40"/>
  <c r="S371" i="40"/>
  <c r="T371" i="40"/>
  <c r="U371" i="40"/>
  <c r="A372" i="40"/>
  <c r="B372" i="40"/>
  <c r="C372" i="40"/>
  <c r="D372" i="40"/>
  <c r="AC372" i="40" s="1"/>
  <c r="E372" i="40"/>
  <c r="F372" i="40"/>
  <c r="G372" i="40"/>
  <c r="H372" i="40"/>
  <c r="I372" i="40"/>
  <c r="J372" i="40"/>
  <c r="K372" i="40"/>
  <c r="L372" i="40"/>
  <c r="X372" i="40" s="1"/>
  <c r="M372" i="40"/>
  <c r="N372" i="40"/>
  <c r="O372" i="40" s="1"/>
  <c r="Q372" i="40"/>
  <c r="R372" i="40"/>
  <c r="S372" i="40"/>
  <c r="T372" i="40"/>
  <c r="U372" i="40"/>
  <c r="A373" i="40"/>
  <c r="B373" i="40"/>
  <c r="C373" i="40"/>
  <c r="D373" i="40"/>
  <c r="AC373" i="40" s="1"/>
  <c r="E373" i="40"/>
  <c r="F373" i="40"/>
  <c r="G373" i="40"/>
  <c r="H373" i="40"/>
  <c r="I373" i="40"/>
  <c r="J373" i="40"/>
  <c r="K373" i="40"/>
  <c r="L373" i="40"/>
  <c r="X373" i="40" s="1"/>
  <c r="M373" i="40"/>
  <c r="N373" i="40"/>
  <c r="O373" i="40" s="1"/>
  <c r="Q373" i="40"/>
  <c r="R373" i="40"/>
  <c r="S373" i="40"/>
  <c r="T373" i="40"/>
  <c r="U373" i="40"/>
  <c r="A374" i="40"/>
  <c r="B374" i="40"/>
  <c r="C374" i="40"/>
  <c r="D374" i="40"/>
  <c r="AC374" i="40" s="1"/>
  <c r="E374" i="40"/>
  <c r="F374" i="40"/>
  <c r="G374" i="40"/>
  <c r="H374" i="40"/>
  <c r="I374" i="40"/>
  <c r="J374" i="40"/>
  <c r="K374" i="40"/>
  <c r="L374" i="40"/>
  <c r="X374" i="40" s="1"/>
  <c r="M374" i="40"/>
  <c r="N374" i="40"/>
  <c r="O374" i="40" s="1"/>
  <c r="Q374" i="40"/>
  <c r="R374" i="40"/>
  <c r="S374" i="40"/>
  <c r="T374" i="40"/>
  <c r="U374" i="40"/>
  <c r="A375" i="40"/>
  <c r="B375" i="40"/>
  <c r="C375" i="40"/>
  <c r="D375" i="40"/>
  <c r="AC375" i="40" s="1"/>
  <c r="E375" i="40"/>
  <c r="F375" i="40"/>
  <c r="G375" i="40"/>
  <c r="H375" i="40"/>
  <c r="I375" i="40"/>
  <c r="J375" i="40"/>
  <c r="K375" i="40"/>
  <c r="L375" i="40"/>
  <c r="X375" i="40" s="1"/>
  <c r="M375" i="40"/>
  <c r="N375" i="40"/>
  <c r="O375" i="40" s="1"/>
  <c r="Q375" i="40"/>
  <c r="R375" i="40"/>
  <c r="S375" i="40"/>
  <c r="T375" i="40"/>
  <c r="U375" i="40"/>
  <c r="A376" i="40"/>
  <c r="B376" i="40"/>
  <c r="C376" i="40"/>
  <c r="D376" i="40"/>
  <c r="E376" i="40"/>
  <c r="F376" i="40"/>
  <c r="G376" i="40"/>
  <c r="H376" i="40"/>
  <c r="I376" i="40"/>
  <c r="J376" i="40"/>
  <c r="K376" i="40"/>
  <c r="L376" i="40"/>
  <c r="X376" i="40" s="1"/>
  <c r="M376" i="40"/>
  <c r="N376" i="40"/>
  <c r="O376" i="40" s="1"/>
  <c r="Q376" i="40"/>
  <c r="R376" i="40"/>
  <c r="S376" i="40"/>
  <c r="T376" i="40"/>
  <c r="U376" i="40"/>
  <c r="A377" i="40"/>
  <c r="B377" i="40"/>
  <c r="C377" i="40"/>
  <c r="D377" i="40"/>
  <c r="AC377" i="40" s="1"/>
  <c r="E377" i="40"/>
  <c r="F377" i="40"/>
  <c r="G377" i="40"/>
  <c r="H377" i="40"/>
  <c r="I377" i="40"/>
  <c r="J377" i="40"/>
  <c r="K377" i="40"/>
  <c r="L377" i="40"/>
  <c r="X377" i="40" s="1"/>
  <c r="M377" i="40"/>
  <c r="N377" i="40"/>
  <c r="O377" i="40" s="1"/>
  <c r="Q377" i="40"/>
  <c r="R377" i="40"/>
  <c r="S377" i="40"/>
  <c r="T377" i="40"/>
  <c r="U377" i="40"/>
  <c r="A378" i="40"/>
  <c r="B378" i="40"/>
  <c r="C378" i="40"/>
  <c r="D378" i="40"/>
  <c r="AC378" i="40" s="1"/>
  <c r="E378" i="40"/>
  <c r="F378" i="40"/>
  <c r="G378" i="40"/>
  <c r="H378" i="40"/>
  <c r="I378" i="40"/>
  <c r="J378" i="40"/>
  <c r="K378" i="40"/>
  <c r="L378" i="40"/>
  <c r="X378" i="40" s="1"/>
  <c r="M378" i="40"/>
  <c r="N378" i="40"/>
  <c r="O378" i="40" s="1"/>
  <c r="Q378" i="40"/>
  <c r="R378" i="40"/>
  <c r="S378" i="40"/>
  <c r="T378" i="40"/>
  <c r="U378" i="40"/>
  <c r="A379" i="40"/>
  <c r="B379" i="40"/>
  <c r="C379" i="40"/>
  <c r="D379" i="40"/>
  <c r="AC379" i="40" s="1"/>
  <c r="E379" i="40"/>
  <c r="F379" i="40"/>
  <c r="G379" i="40"/>
  <c r="H379" i="40"/>
  <c r="I379" i="40"/>
  <c r="J379" i="40"/>
  <c r="K379" i="40"/>
  <c r="L379" i="40"/>
  <c r="X379" i="40" s="1"/>
  <c r="M379" i="40"/>
  <c r="N379" i="40"/>
  <c r="O379" i="40" s="1"/>
  <c r="Q379" i="40"/>
  <c r="R379" i="40"/>
  <c r="S379" i="40"/>
  <c r="T379" i="40"/>
  <c r="U379" i="40"/>
  <c r="A380" i="40"/>
  <c r="B380" i="40"/>
  <c r="C380" i="40"/>
  <c r="D380" i="40"/>
  <c r="AC380" i="40" s="1"/>
  <c r="E380" i="40"/>
  <c r="F380" i="40"/>
  <c r="G380" i="40"/>
  <c r="H380" i="40"/>
  <c r="I380" i="40"/>
  <c r="J380" i="40"/>
  <c r="K380" i="40"/>
  <c r="L380" i="40"/>
  <c r="X380" i="40" s="1"/>
  <c r="M380" i="40"/>
  <c r="N380" i="40"/>
  <c r="O380" i="40" s="1"/>
  <c r="Q380" i="40"/>
  <c r="R380" i="40"/>
  <c r="S380" i="40"/>
  <c r="T380" i="40"/>
  <c r="U380" i="40"/>
  <c r="A381" i="40"/>
  <c r="B381" i="40"/>
  <c r="C381" i="40"/>
  <c r="D381" i="40"/>
  <c r="AC381" i="40" s="1"/>
  <c r="E381" i="40"/>
  <c r="F381" i="40"/>
  <c r="G381" i="40"/>
  <c r="H381" i="40"/>
  <c r="I381" i="40"/>
  <c r="J381" i="40"/>
  <c r="K381" i="40"/>
  <c r="L381" i="40"/>
  <c r="X381" i="40" s="1"/>
  <c r="M381" i="40"/>
  <c r="N381" i="40"/>
  <c r="O381" i="40" s="1"/>
  <c r="Q381" i="40"/>
  <c r="R381" i="40"/>
  <c r="S381" i="40"/>
  <c r="T381" i="40"/>
  <c r="U381" i="40"/>
  <c r="A382" i="40"/>
  <c r="B382" i="40"/>
  <c r="C382" i="40"/>
  <c r="D382" i="40"/>
  <c r="AC382" i="40" s="1"/>
  <c r="E382" i="40"/>
  <c r="F382" i="40"/>
  <c r="G382" i="40"/>
  <c r="H382" i="40"/>
  <c r="I382" i="40"/>
  <c r="J382" i="40"/>
  <c r="K382" i="40"/>
  <c r="L382" i="40"/>
  <c r="X382" i="40" s="1"/>
  <c r="M382" i="40"/>
  <c r="N382" i="40"/>
  <c r="O382" i="40" s="1"/>
  <c r="Q382" i="40"/>
  <c r="R382" i="40"/>
  <c r="S382" i="40"/>
  <c r="T382" i="40"/>
  <c r="U382" i="40"/>
  <c r="A383" i="40"/>
  <c r="B383" i="40"/>
  <c r="C383" i="40"/>
  <c r="D383" i="40"/>
  <c r="AC383" i="40" s="1"/>
  <c r="AB383" i="40" s="1"/>
  <c r="E383" i="40"/>
  <c r="F383" i="40"/>
  <c r="G383" i="40"/>
  <c r="H383" i="40"/>
  <c r="I383" i="40"/>
  <c r="J383" i="40"/>
  <c r="K383" i="40"/>
  <c r="L383" i="40"/>
  <c r="X383" i="40" s="1"/>
  <c r="M383" i="40"/>
  <c r="N383" i="40"/>
  <c r="O383" i="40" s="1"/>
  <c r="Q383" i="40"/>
  <c r="R383" i="40"/>
  <c r="S383" i="40"/>
  <c r="T383" i="40"/>
  <c r="U383" i="40"/>
  <c r="A384" i="40"/>
  <c r="B384" i="40"/>
  <c r="C384" i="40"/>
  <c r="D384" i="40"/>
  <c r="AC384" i="40" s="1"/>
  <c r="E384" i="40"/>
  <c r="F384" i="40"/>
  <c r="G384" i="40"/>
  <c r="H384" i="40"/>
  <c r="I384" i="40"/>
  <c r="J384" i="40"/>
  <c r="K384" i="40"/>
  <c r="L384" i="40"/>
  <c r="X384" i="40" s="1"/>
  <c r="M384" i="40"/>
  <c r="N384" i="40"/>
  <c r="O384" i="40" s="1"/>
  <c r="Q384" i="40"/>
  <c r="R384" i="40"/>
  <c r="S384" i="40"/>
  <c r="T384" i="40"/>
  <c r="U384" i="40"/>
  <c r="A385" i="40"/>
  <c r="B385" i="40"/>
  <c r="C385" i="40"/>
  <c r="D385" i="40"/>
  <c r="AC385" i="40" s="1"/>
  <c r="E385" i="40"/>
  <c r="F385" i="40"/>
  <c r="G385" i="40"/>
  <c r="H385" i="40"/>
  <c r="I385" i="40"/>
  <c r="J385" i="40"/>
  <c r="K385" i="40"/>
  <c r="L385" i="40"/>
  <c r="X385" i="40" s="1"/>
  <c r="M385" i="40"/>
  <c r="N385" i="40"/>
  <c r="O385" i="40" s="1"/>
  <c r="Q385" i="40"/>
  <c r="R385" i="40"/>
  <c r="S385" i="40"/>
  <c r="T385" i="40"/>
  <c r="U385" i="40"/>
  <c r="A386" i="40"/>
  <c r="B386" i="40"/>
  <c r="C386" i="40"/>
  <c r="D386" i="40"/>
  <c r="AC386" i="40" s="1"/>
  <c r="E386" i="40"/>
  <c r="F386" i="40"/>
  <c r="G386" i="40"/>
  <c r="H386" i="40"/>
  <c r="I386" i="40"/>
  <c r="J386" i="40"/>
  <c r="K386" i="40"/>
  <c r="L386" i="40"/>
  <c r="X386" i="40" s="1"/>
  <c r="M386" i="40"/>
  <c r="N386" i="40"/>
  <c r="O386" i="40" s="1"/>
  <c r="Q386" i="40"/>
  <c r="R386" i="40"/>
  <c r="S386" i="40"/>
  <c r="T386" i="40"/>
  <c r="U386" i="40"/>
  <c r="A387" i="40"/>
  <c r="B387" i="40"/>
  <c r="C387" i="40"/>
  <c r="D387" i="40"/>
  <c r="AC387" i="40" s="1"/>
  <c r="E387" i="40"/>
  <c r="F387" i="40"/>
  <c r="G387" i="40"/>
  <c r="H387" i="40"/>
  <c r="I387" i="40"/>
  <c r="J387" i="40"/>
  <c r="K387" i="40"/>
  <c r="L387" i="40"/>
  <c r="X387" i="40" s="1"/>
  <c r="M387" i="40"/>
  <c r="N387" i="40"/>
  <c r="O387" i="40" s="1"/>
  <c r="Q387" i="40"/>
  <c r="R387" i="40"/>
  <c r="S387" i="40"/>
  <c r="T387" i="40"/>
  <c r="U387" i="40"/>
  <c r="A388" i="40"/>
  <c r="B388" i="40"/>
  <c r="C388" i="40"/>
  <c r="D388" i="40"/>
  <c r="AC388" i="40" s="1"/>
  <c r="E388" i="40"/>
  <c r="F388" i="40"/>
  <c r="G388" i="40"/>
  <c r="H388" i="40"/>
  <c r="I388" i="40"/>
  <c r="J388" i="40"/>
  <c r="K388" i="40"/>
  <c r="L388" i="40"/>
  <c r="X388" i="40" s="1"/>
  <c r="M388" i="40"/>
  <c r="N388" i="40"/>
  <c r="O388" i="40" s="1"/>
  <c r="Q388" i="40"/>
  <c r="R388" i="40"/>
  <c r="S388" i="40"/>
  <c r="T388" i="40"/>
  <c r="U388" i="40"/>
  <c r="A389" i="40"/>
  <c r="B389" i="40"/>
  <c r="C389" i="40"/>
  <c r="D389" i="40"/>
  <c r="AC389" i="40" s="1"/>
  <c r="E389" i="40"/>
  <c r="F389" i="40"/>
  <c r="G389" i="40"/>
  <c r="H389" i="40"/>
  <c r="I389" i="40"/>
  <c r="J389" i="40"/>
  <c r="K389" i="40"/>
  <c r="L389" i="40"/>
  <c r="X389" i="40" s="1"/>
  <c r="M389" i="40"/>
  <c r="N389" i="40"/>
  <c r="O389" i="40" s="1"/>
  <c r="Q389" i="40"/>
  <c r="R389" i="40"/>
  <c r="S389" i="40"/>
  <c r="T389" i="40"/>
  <c r="U389" i="40"/>
  <c r="A390" i="40"/>
  <c r="B390" i="40"/>
  <c r="C390" i="40"/>
  <c r="D390" i="40"/>
  <c r="AC390" i="40" s="1"/>
  <c r="E390" i="40"/>
  <c r="F390" i="40"/>
  <c r="G390" i="40"/>
  <c r="H390" i="40"/>
  <c r="I390" i="40"/>
  <c r="J390" i="40"/>
  <c r="K390" i="40"/>
  <c r="L390" i="40"/>
  <c r="X390" i="40" s="1"/>
  <c r="M390" i="40"/>
  <c r="N390" i="40"/>
  <c r="O390" i="40" s="1"/>
  <c r="Q390" i="40"/>
  <c r="R390" i="40"/>
  <c r="S390" i="40"/>
  <c r="T390" i="40"/>
  <c r="U390" i="40"/>
  <c r="A391" i="40"/>
  <c r="B391" i="40"/>
  <c r="C391" i="40"/>
  <c r="D391" i="40"/>
  <c r="AC391" i="40" s="1"/>
  <c r="E391" i="40"/>
  <c r="F391" i="40"/>
  <c r="G391" i="40"/>
  <c r="H391" i="40"/>
  <c r="I391" i="40"/>
  <c r="J391" i="40"/>
  <c r="K391" i="40"/>
  <c r="L391" i="40"/>
  <c r="X391" i="40" s="1"/>
  <c r="M391" i="40"/>
  <c r="N391" i="40"/>
  <c r="O391" i="40" s="1"/>
  <c r="Q391" i="40"/>
  <c r="R391" i="40"/>
  <c r="S391" i="40"/>
  <c r="T391" i="40"/>
  <c r="U391" i="40"/>
  <c r="A392" i="40"/>
  <c r="B392" i="40"/>
  <c r="C392" i="40"/>
  <c r="D392" i="40"/>
  <c r="AC392" i="40" s="1"/>
  <c r="E392" i="40"/>
  <c r="F392" i="40"/>
  <c r="G392" i="40"/>
  <c r="H392" i="40"/>
  <c r="I392" i="40"/>
  <c r="J392" i="40"/>
  <c r="K392" i="40"/>
  <c r="L392" i="40"/>
  <c r="X392" i="40" s="1"/>
  <c r="M392" i="40"/>
  <c r="N392" i="40"/>
  <c r="O392" i="40" s="1"/>
  <c r="Q392" i="40"/>
  <c r="R392" i="40"/>
  <c r="S392" i="40"/>
  <c r="T392" i="40"/>
  <c r="U392" i="40"/>
  <c r="A393" i="40"/>
  <c r="B393" i="40"/>
  <c r="C393" i="40"/>
  <c r="D393" i="40"/>
  <c r="AC393" i="40" s="1"/>
  <c r="E393" i="40"/>
  <c r="F393" i="40"/>
  <c r="G393" i="40"/>
  <c r="H393" i="40"/>
  <c r="I393" i="40"/>
  <c r="J393" i="40"/>
  <c r="L393" i="40"/>
  <c r="X393" i="40" s="1"/>
  <c r="M393" i="40"/>
  <c r="N393" i="40"/>
  <c r="O393" i="40" s="1"/>
  <c r="Q393" i="40"/>
  <c r="R393" i="40"/>
  <c r="S393" i="40"/>
  <c r="T393" i="40"/>
  <c r="U393" i="40"/>
  <c r="Z393" i="40" s="1"/>
  <c r="A394" i="40"/>
  <c r="B394" i="40"/>
  <c r="C394" i="40"/>
  <c r="D394" i="40"/>
  <c r="AC394" i="40" s="1"/>
  <c r="AB394" i="40" s="1"/>
  <c r="E394" i="40"/>
  <c r="F394" i="40"/>
  <c r="G394" i="40"/>
  <c r="H394" i="40"/>
  <c r="I394" i="40"/>
  <c r="J394" i="40"/>
  <c r="K394" i="40"/>
  <c r="L394" i="40"/>
  <c r="X394" i="40" s="1"/>
  <c r="M394" i="40"/>
  <c r="N394" i="40"/>
  <c r="O394" i="40" s="1"/>
  <c r="Q394" i="40"/>
  <c r="R394" i="40"/>
  <c r="S394" i="40"/>
  <c r="T394" i="40"/>
  <c r="U394" i="40"/>
  <c r="A395" i="40"/>
  <c r="B395" i="40"/>
  <c r="C395" i="40"/>
  <c r="D395" i="40"/>
  <c r="AC395" i="40" s="1"/>
  <c r="E395" i="40"/>
  <c r="F395" i="40"/>
  <c r="G395" i="40"/>
  <c r="H395" i="40"/>
  <c r="I395" i="40"/>
  <c r="J395" i="40"/>
  <c r="K395" i="40"/>
  <c r="L395" i="40"/>
  <c r="X395" i="40" s="1"/>
  <c r="M395" i="40"/>
  <c r="N395" i="40"/>
  <c r="O395" i="40" s="1"/>
  <c r="Q395" i="40"/>
  <c r="R395" i="40"/>
  <c r="S395" i="40"/>
  <c r="T395" i="40"/>
  <c r="U395" i="40"/>
  <c r="A396" i="40"/>
  <c r="B396" i="40"/>
  <c r="C396" i="40"/>
  <c r="D396" i="40"/>
  <c r="AC396" i="40" s="1"/>
  <c r="E396" i="40"/>
  <c r="F396" i="40"/>
  <c r="G396" i="40"/>
  <c r="H396" i="40"/>
  <c r="I396" i="40"/>
  <c r="J396" i="40"/>
  <c r="K396" i="40"/>
  <c r="L396" i="40"/>
  <c r="X396" i="40" s="1"/>
  <c r="M396" i="40"/>
  <c r="N396" i="40"/>
  <c r="O396" i="40" s="1"/>
  <c r="Q396" i="40"/>
  <c r="R396" i="40"/>
  <c r="S396" i="40"/>
  <c r="T396" i="40"/>
  <c r="U396" i="40"/>
  <c r="A397" i="40"/>
  <c r="B397" i="40"/>
  <c r="C397" i="40"/>
  <c r="D397" i="40"/>
  <c r="AC397" i="40" s="1"/>
  <c r="E397" i="40"/>
  <c r="F397" i="40"/>
  <c r="G397" i="40"/>
  <c r="H397" i="40"/>
  <c r="I397" i="40"/>
  <c r="J397" i="40"/>
  <c r="K397" i="40"/>
  <c r="L397" i="40"/>
  <c r="X397" i="40" s="1"/>
  <c r="M397" i="40"/>
  <c r="N397" i="40"/>
  <c r="O397" i="40" s="1"/>
  <c r="Q397" i="40"/>
  <c r="R397" i="40"/>
  <c r="S397" i="40"/>
  <c r="T397" i="40"/>
  <c r="U397" i="40"/>
  <c r="A398" i="40"/>
  <c r="B398" i="40"/>
  <c r="C398" i="40"/>
  <c r="D398" i="40"/>
  <c r="AC398" i="40" s="1"/>
  <c r="E398" i="40"/>
  <c r="F398" i="40"/>
  <c r="G398" i="40"/>
  <c r="H398" i="40"/>
  <c r="I398" i="40"/>
  <c r="J398" i="40"/>
  <c r="K398" i="40"/>
  <c r="L398" i="40"/>
  <c r="X398" i="40" s="1"/>
  <c r="M398" i="40"/>
  <c r="N398" i="40"/>
  <c r="O398" i="40" s="1"/>
  <c r="Q398" i="40"/>
  <c r="R398" i="40"/>
  <c r="S398" i="40"/>
  <c r="T398" i="40"/>
  <c r="U398" i="40"/>
  <c r="A399" i="40"/>
  <c r="B399" i="40"/>
  <c r="C399" i="40"/>
  <c r="D399" i="40"/>
  <c r="AC399" i="40" s="1"/>
  <c r="E399" i="40"/>
  <c r="F399" i="40"/>
  <c r="G399" i="40"/>
  <c r="H399" i="40"/>
  <c r="I399" i="40"/>
  <c r="J399" i="40"/>
  <c r="K399" i="40"/>
  <c r="L399" i="40"/>
  <c r="X399" i="40" s="1"/>
  <c r="M399" i="40"/>
  <c r="N399" i="40"/>
  <c r="O399" i="40" s="1"/>
  <c r="Q399" i="40"/>
  <c r="R399" i="40"/>
  <c r="S399" i="40"/>
  <c r="T399" i="40"/>
  <c r="U399" i="40"/>
  <c r="A400" i="40"/>
  <c r="B400" i="40"/>
  <c r="C400" i="40"/>
  <c r="D400" i="40"/>
  <c r="AC400" i="40" s="1"/>
  <c r="E400" i="40"/>
  <c r="F400" i="40"/>
  <c r="G400" i="40"/>
  <c r="H400" i="40"/>
  <c r="I400" i="40"/>
  <c r="J400" i="40"/>
  <c r="K400" i="40"/>
  <c r="L400" i="40"/>
  <c r="X400" i="40" s="1"/>
  <c r="M400" i="40"/>
  <c r="N400" i="40"/>
  <c r="O400" i="40" s="1"/>
  <c r="Q400" i="40"/>
  <c r="R400" i="40"/>
  <c r="S400" i="40"/>
  <c r="T400" i="40"/>
  <c r="U400" i="40"/>
  <c r="A401" i="40"/>
  <c r="B401" i="40"/>
  <c r="C401" i="40"/>
  <c r="D401" i="40"/>
  <c r="AC401" i="40" s="1"/>
  <c r="E401" i="40"/>
  <c r="F401" i="40"/>
  <c r="G401" i="40"/>
  <c r="H401" i="40"/>
  <c r="I401" i="40"/>
  <c r="J401" i="40"/>
  <c r="K401" i="40"/>
  <c r="L401" i="40"/>
  <c r="X401" i="40" s="1"/>
  <c r="M401" i="40"/>
  <c r="N401" i="40"/>
  <c r="O401" i="40" s="1"/>
  <c r="Q401" i="40"/>
  <c r="R401" i="40"/>
  <c r="S401" i="40"/>
  <c r="T401" i="40"/>
  <c r="U401" i="40"/>
  <c r="A402" i="40"/>
  <c r="B402" i="40"/>
  <c r="C402" i="40"/>
  <c r="D402" i="40"/>
  <c r="AC402" i="40" s="1"/>
  <c r="E402" i="40"/>
  <c r="F402" i="40"/>
  <c r="G402" i="40"/>
  <c r="H402" i="40"/>
  <c r="I402" i="40"/>
  <c r="J402" i="40"/>
  <c r="K402" i="40"/>
  <c r="L402" i="40"/>
  <c r="X402" i="40" s="1"/>
  <c r="M402" i="40"/>
  <c r="N402" i="40"/>
  <c r="O402" i="40" s="1"/>
  <c r="Q402" i="40"/>
  <c r="R402" i="40"/>
  <c r="S402" i="40"/>
  <c r="T402" i="40"/>
  <c r="U402" i="40"/>
  <c r="A403" i="40"/>
  <c r="B403" i="40"/>
  <c r="C403" i="40"/>
  <c r="D403" i="40"/>
  <c r="AC403" i="40" s="1"/>
  <c r="E403" i="40"/>
  <c r="F403" i="40"/>
  <c r="G403" i="40"/>
  <c r="H403" i="40"/>
  <c r="I403" i="40"/>
  <c r="J403" i="40"/>
  <c r="K403" i="40"/>
  <c r="L403" i="40"/>
  <c r="X403" i="40" s="1"/>
  <c r="M403" i="40"/>
  <c r="N403" i="40"/>
  <c r="O403" i="40" s="1"/>
  <c r="Q403" i="40"/>
  <c r="R403" i="40"/>
  <c r="S403" i="40"/>
  <c r="T403" i="40"/>
  <c r="U403" i="40"/>
  <c r="A404" i="40"/>
  <c r="B404" i="40"/>
  <c r="C404" i="40"/>
  <c r="D404" i="40"/>
  <c r="AC404" i="40" s="1"/>
  <c r="AB404" i="40" s="1"/>
  <c r="E404" i="40"/>
  <c r="F404" i="40"/>
  <c r="G404" i="40"/>
  <c r="H404" i="40"/>
  <c r="I404" i="40"/>
  <c r="J404" i="40"/>
  <c r="K404" i="40"/>
  <c r="L404" i="40"/>
  <c r="X404" i="40" s="1"/>
  <c r="M404" i="40"/>
  <c r="N404" i="40"/>
  <c r="O404" i="40" s="1"/>
  <c r="Q404" i="40"/>
  <c r="R404" i="40"/>
  <c r="S404" i="40"/>
  <c r="T404" i="40"/>
  <c r="U404" i="40"/>
  <c r="A405" i="40"/>
  <c r="B405" i="40"/>
  <c r="C405" i="40"/>
  <c r="D405" i="40"/>
  <c r="AC405" i="40" s="1"/>
  <c r="E405" i="40"/>
  <c r="F405" i="40"/>
  <c r="G405" i="40"/>
  <c r="H405" i="40"/>
  <c r="I405" i="40"/>
  <c r="J405" i="40"/>
  <c r="K405" i="40"/>
  <c r="L405" i="40"/>
  <c r="X405" i="40" s="1"/>
  <c r="M405" i="40"/>
  <c r="N405" i="40"/>
  <c r="O405" i="40" s="1"/>
  <c r="Q405" i="40"/>
  <c r="R405" i="40"/>
  <c r="S405" i="40"/>
  <c r="T405" i="40"/>
  <c r="U405" i="40"/>
  <c r="A406" i="40"/>
  <c r="B406" i="40"/>
  <c r="C406" i="40"/>
  <c r="D406" i="40"/>
  <c r="AC406" i="40" s="1"/>
  <c r="E406" i="40"/>
  <c r="F406" i="40"/>
  <c r="G406" i="40"/>
  <c r="H406" i="40"/>
  <c r="I406" i="40"/>
  <c r="J406" i="40"/>
  <c r="L406" i="40"/>
  <c r="X406" i="40" s="1"/>
  <c r="M406" i="40"/>
  <c r="N406" i="40"/>
  <c r="O406" i="40" s="1"/>
  <c r="Q406" i="40"/>
  <c r="R406" i="40"/>
  <c r="S406" i="40"/>
  <c r="T406" i="40"/>
  <c r="U406" i="40"/>
  <c r="A407" i="40"/>
  <c r="B407" i="40"/>
  <c r="C407" i="40"/>
  <c r="D407" i="40"/>
  <c r="AC407" i="40" s="1"/>
  <c r="E407" i="40"/>
  <c r="F407" i="40"/>
  <c r="G407" i="40"/>
  <c r="H407" i="40"/>
  <c r="I407" i="40"/>
  <c r="J407" i="40"/>
  <c r="K407" i="40"/>
  <c r="L407" i="40"/>
  <c r="X407" i="40" s="1"/>
  <c r="M407" i="40"/>
  <c r="N407" i="40"/>
  <c r="O407" i="40" s="1"/>
  <c r="Q407" i="40"/>
  <c r="R407" i="40"/>
  <c r="S407" i="40"/>
  <c r="T407" i="40"/>
  <c r="U407" i="40"/>
  <c r="A408" i="40"/>
  <c r="B408" i="40"/>
  <c r="C408" i="40"/>
  <c r="D408" i="40"/>
  <c r="AC408" i="40" s="1"/>
  <c r="E408" i="40"/>
  <c r="F408" i="40"/>
  <c r="G408" i="40"/>
  <c r="H408" i="40"/>
  <c r="I408" i="40"/>
  <c r="J408" i="40"/>
  <c r="K408" i="40"/>
  <c r="L408" i="40"/>
  <c r="X408" i="40" s="1"/>
  <c r="M408" i="40"/>
  <c r="N408" i="40"/>
  <c r="O408" i="40" s="1"/>
  <c r="Q408" i="40"/>
  <c r="R408" i="40"/>
  <c r="S408" i="40"/>
  <c r="T408" i="40"/>
  <c r="U408" i="40"/>
  <c r="A409" i="40"/>
  <c r="B409" i="40"/>
  <c r="C409" i="40"/>
  <c r="D409" i="40"/>
  <c r="AC409" i="40" s="1"/>
  <c r="E409" i="40"/>
  <c r="F409" i="40"/>
  <c r="G409" i="40"/>
  <c r="H409" i="40"/>
  <c r="I409" i="40"/>
  <c r="J409" i="40"/>
  <c r="K409" i="40"/>
  <c r="L409" i="40"/>
  <c r="X409" i="40" s="1"/>
  <c r="M409" i="40"/>
  <c r="N409" i="40"/>
  <c r="O409" i="40" s="1"/>
  <c r="Q409" i="40"/>
  <c r="R409" i="40"/>
  <c r="S409" i="40"/>
  <c r="T409" i="40"/>
  <c r="U409" i="40"/>
  <c r="A410" i="40"/>
  <c r="B410" i="40"/>
  <c r="C410" i="40"/>
  <c r="D410" i="40"/>
  <c r="AC410" i="40" s="1"/>
  <c r="E410" i="40"/>
  <c r="F410" i="40"/>
  <c r="G410" i="40"/>
  <c r="H410" i="40"/>
  <c r="I410" i="40"/>
  <c r="J410" i="40"/>
  <c r="K410" i="40"/>
  <c r="L410" i="40"/>
  <c r="X410" i="40" s="1"/>
  <c r="M410" i="40"/>
  <c r="N410" i="40"/>
  <c r="O410" i="40" s="1"/>
  <c r="Q410" i="40"/>
  <c r="R410" i="40"/>
  <c r="S410" i="40"/>
  <c r="T410" i="40"/>
  <c r="U410" i="40"/>
  <c r="A411" i="40"/>
  <c r="B411" i="40"/>
  <c r="C411" i="40"/>
  <c r="D411" i="40"/>
  <c r="AC411" i="40" s="1"/>
  <c r="E411" i="40"/>
  <c r="F411" i="40"/>
  <c r="G411" i="40"/>
  <c r="H411" i="40"/>
  <c r="I411" i="40"/>
  <c r="J411" i="40"/>
  <c r="K411" i="40"/>
  <c r="L411" i="40"/>
  <c r="X411" i="40" s="1"/>
  <c r="M411" i="40"/>
  <c r="N411" i="40"/>
  <c r="O411" i="40" s="1"/>
  <c r="Q411" i="40"/>
  <c r="R411" i="40"/>
  <c r="S411" i="40"/>
  <c r="T411" i="40"/>
  <c r="U411" i="40"/>
  <c r="A412" i="40"/>
  <c r="B412" i="40"/>
  <c r="C412" i="40"/>
  <c r="D412" i="40"/>
  <c r="AB412" i="40" s="1"/>
  <c r="E412" i="40"/>
  <c r="F412" i="40"/>
  <c r="G412" i="40"/>
  <c r="H412" i="40"/>
  <c r="I412" i="40"/>
  <c r="J412" i="40"/>
  <c r="K412" i="40"/>
  <c r="L412" i="40"/>
  <c r="X412" i="40" s="1"/>
  <c r="M412" i="40"/>
  <c r="N412" i="40"/>
  <c r="O412" i="40" s="1"/>
  <c r="Q412" i="40"/>
  <c r="R412" i="40"/>
  <c r="S412" i="40"/>
  <c r="T412" i="40"/>
  <c r="U412" i="40"/>
  <c r="A413" i="40"/>
  <c r="B413" i="40"/>
  <c r="C413" i="40"/>
  <c r="D413" i="40"/>
  <c r="AC413" i="40" s="1"/>
  <c r="E413" i="40"/>
  <c r="F413" i="40"/>
  <c r="G413" i="40"/>
  <c r="H413" i="40"/>
  <c r="I413" i="40"/>
  <c r="J413" i="40"/>
  <c r="K413" i="40"/>
  <c r="L413" i="40"/>
  <c r="X413" i="40" s="1"/>
  <c r="M413" i="40"/>
  <c r="N413" i="40"/>
  <c r="O413" i="40" s="1"/>
  <c r="Q413" i="40"/>
  <c r="R413" i="40"/>
  <c r="S413" i="40"/>
  <c r="T413" i="40"/>
  <c r="U413" i="40"/>
  <c r="A414" i="40"/>
  <c r="B414" i="40"/>
  <c r="C414" i="40"/>
  <c r="D414" i="40"/>
  <c r="AC414" i="40" s="1"/>
  <c r="E414" i="40"/>
  <c r="F414" i="40"/>
  <c r="G414" i="40"/>
  <c r="H414" i="40"/>
  <c r="I414" i="40"/>
  <c r="J414" i="40"/>
  <c r="K414" i="40"/>
  <c r="L414" i="40"/>
  <c r="X414" i="40" s="1"/>
  <c r="M414" i="40"/>
  <c r="N414" i="40"/>
  <c r="O414" i="40" s="1"/>
  <c r="Q414" i="40"/>
  <c r="R414" i="40"/>
  <c r="S414" i="40"/>
  <c r="T414" i="40"/>
  <c r="U414" i="40"/>
  <c r="A415" i="40"/>
  <c r="B415" i="40"/>
  <c r="C415" i="40"/>
  <c r="D415" i="40"/>
  <c r="AC415" i="40" s="1"/>
  <c r="AB415" i="40" s="1"/>
  <c r="E415" i="40"/>
  <c r="F415" i="40"/>
  <c r="G415" i="40"/>
  <c r="H415" i="40"/>
  <c r="I415" i="40"/>
  <c r="J415" i="40"/>
  <c r="K415" i="40"/>
  <c r="L415" i="40"/>
  <c r="X415" i="40" s="1"/>
  <c r="M415" i="40"/>
  <c r="N415" i="40"/>
  <c r="O415" i="40" s="1"/>
  <c r="Q415" i="40"/>
  <c r="R415" i="40"/>
  <c r="S415" i="40"/>
  <c r="T415" i="40"/>
  <c r="U415" i="40"/>
  <c r="A416" i="40"/>
  <c r="B416" i="40"/>
  <c r="C416" i="40"/>
  <c r="D416" i="40"/>
  <c r="AC416" i="40" s="1"/>
  <c r="E416" i="40"/>
  <c r="F416" i="40"/>
  <c r="G416" i="40"/>
  <c r="H416" i="40"/>
  <c r="I416" i="40"/>
  <c r="J416" i="40"/>
  <c r="K416" i="40"/>
  <c r="L416" i="40"/>
  <c r="X416" i="40" s="1"/>
  <c r="M416" i="40"/>
  <c r="N416" i="40"/>
  <c r="O416" i="40" s="1"/>
  <c r="Q416" i="40"/>
  <c r="R416" i="40"/>
  <c r="S416" i="40"/>
  <c r="T416" i="40"/>
  <c r="U416" i="40"/>
  <c r="A417" i="40"/>
  <c r="B417" i="40"/>
  <c r="C417" i="40"/>
  <c r="D417" i="40"/>
  <c r="AC417" i="40" s="1"/>
  <c r="E417" i="40"/>
  <c r="F417" i="40"/>
  <c r="G417" i="40"/>
  <c r="H417" i="40"/>
  <c r="I417" i="40"/>
  <c r="J417" i="40"/>
  <c r="K417" i="40"/>
  <c r="L417" i="40"/>
  <c r="X417" i="40" s="1"/>
  <c r="M417" i="40"/>
  <c r="N417" i="40"/>
  <c r="O417" i="40" s="1"/>
  <c r="Q417" i="40"/>
  <c r="R417" i="40"/>
  <c r="S417" i="40"/>
  <c r="T417" i="40"/>
  <c r="U417" i="40"/>
  <c r="A418" i="40"/>
  <c r="B418" i="40"/>
  <c r="C418" i="40"/>
  <c r="D418" i="40"/>
  <c r="AC418" i="40" s="1"/>
  <c r="E418" i="40"/>
  <c r="F418" i="40"/>
  <c r="G418" i="40"/>
  <c r="H418" i="40"/>
  <c r="I418" i="40"/>
  <c r="J418" i="40"/>
  <c r="K418" i="40"/>
  <c r="L418" i="40"/>
  <c r="X418" i="40" s="1"/>
  <c r="M418" i="40"/>
  <c r="N418" i="40"/>
  <c r="O418" i="40" s="1"/>
  <c r="Q418" i="40"/>
  <c r="R418" i="40"/>
  <c r="S418" i="40"/>
  <c r="T418" i="40"/>
  <c r="U418" i="40"/>
  <c r="A419" i="40"/>
  <c r="B419" i="40"/>
  <c r="C419" i="40"/>
  <c r="D419" i="40"/>
  <c r="AC419" i="40" s="1"/>
  <c r="E419" i="40"/>
  <c r="F419" i="40"/>
  <c r="G419" i="40"/>
  <c r="H419" i="40"/>
  <c r="I419" i="40"/>
  <c r="J419" i="40"/>
  <c r="K419" i="40"/>
  <c r="L419" i="40"/>
  <c r="X419" i="40" s="1"/>
  <c r="M419" i="40"/>
  <c r="N419" i="40"/>
  <c r="O419" i="40" s="1"/>
  <c r="Q419" i="40"/>
  <c r="R419" i="40"/>
  <c r="S419" i="40"/>
  <c r="T419" i="40"/>
  <c r="U419" i="40"/>
  <c r="A420" i="40"/>
  <c r="B420" i="40"/>
  <c r="C420" i="40"/>
  <c r="D420" i="40"/>
  <c r="AC420" i="40" s="1"/>
  <c r="E420" i="40"/>
  <c r="F420" i="40"/>
  <c r="G420" i="40"/>
  <c r="H420" i="40"/>
  <c r="I420" i="40"/>
  <c r="J420" i="40"/>
  <c r="K420" i="40"/>
  <c r="L420" i="40"/>
  <c r="X420" i="40" s="1"/>
  <c r="M420" i="40"/>
  <c r="N420" i="40"/>
  <c r="O420" i="40" s="1"/>
  <c r="Q420" i="40"/>
  <c r="R420" i="40"/>
  <c r="S420" i="40"/>
  <c r="T420" i="40"/>
  <c r="U420" i="40"/>
  <c r="A421" i="40"/>
  <c r="B421" i="40"/>
  <c r="C421" i="40"/>
  <c r="D421" i="40"/>
  <c r="AC421" i="40" s="1"/>
  <c r="AB421" i="40" s="1"/>
  <c r="E421" i="40"/>
  <c r="F421" i="40"/>
  <c r="G421" i="40"/>
  <c r="H421" i="40"/>
  <c r="I421" i="40"/>
  <c r="J421" i="40"/>
  <c r="K421" i="40"/>
  <c r="L421" i="40"/>
  <c r="X421" i="40" s="1"/>
  <c r="M421" i="40"/>
  <c r="N421" i="40"/>
  <c r="O421" i="40" s="1"/>
  <c r="Q421" i="40"/>
  <c r="R421" i="40"/>
  <c r="S421" i="40"/>
  <c r="T421" i="40"/>
  <c r="U421" i="40"/>
  <c r="A422" i="40"/>
  <c r="B422" i="40"/>
  <c r="C422" i="40"/>
  <c r="D422" i="40"/>
  <c r="AC422" i="40" s="1"/>
  <c r="E422" i="40"/>
  <c r="F422" i="40"/>
  <c r="G422" i="40"/>
  <c r="H422" i="40"/>
  <c r="I422" i="40"/>
  <c r="J422" i="40"/>
  <c r="K422" i="40"/>
  <c r="L422" i="40"/>
  <c r="X422" i="40" s="1"/>
  <c r="M422" i="40"/>
  <c r="N422" i="40"/>
  <c r="O422" i="40" s="1"/>
  <c r="Q422" i="40"/>
  <c r="R422" i="40"/>
  <c r="S422" i="40"/>
  <c r="T422" i="40"/>
  <c r="U422" i="40"/>
  <c r="A423" i="40"/>
  <c r="B423" i="40"/>
  <c r="C423" i="40"/>
  <c r="D423" i="40"/>
  <c r="AC423" i="40" s="1"/>
  <c r="E423" i="40"/>
  <c r="F423" i="40"/>
  <c r="G423" i="40"/>
  <c r="H423" i="40"/>
  <c r="I423" i="40"/>
  <c r="J423" i="40"/>
  <c r="K423" i="40"/>
  <c r="L423" i="40"/>
  <c r="X423" i="40" s="1"/>
  <c r="M423" i="40"/>
  <c r="N423" i="40"/>
  <c r="O423" i="40" s="1"/>
  <c r="Q423" i="40"/>
  <c r="R423" i="40"/>
  <c r="S423" i="40"/>
  <c r="T423" i="40"/>
  <c r="U423" i="40"/>
  <c r="A424" i="40"/>
  <c r="B424" i="40"/>
  <c r="C424" i="40"/>
  <c r="D424" i="40"/>
  <c r="AC424" i="40" s="1"/>
  <c r="E424" i="40"/>
  <c r="F424" i="40"/>
  <c r="G424" i="40"/>
  <c r="H424" i="40"/>
  <c r="I424" i="40"/>
  <c r="J424" i="40"/>
  <c r="K424" i="40"/>
  <c r="L424" i="40"/>
  <c r="X424" i="40" s="1"/>
  <c r="M424" i="40"/>
  <c r="N424" i="40"/>
  <c r="O424" i="40" s="1"/>
  <c r="Q424" i="40"/>
  <c r="R424" i="40"/>
  <c r="S424" i="40"/>
  <c r="T424" i="40"/>
  <c r="U424" i="40"/>
  <c r="A425" i="40"/>
  <c r="B425" i="40"/>
  <c r="C425" i="40"/>
  <c r="D425" i="40"/>
  <c r="AC425" i="40" s="1"/>
  <c r="E425" i="40"/>
  <c r="F425" i="40"/>
  <c r="G425" i="40"/>
  <c r="H425" i="40"/>
  <c r="I425" i="40"/>
  <c r="J425" i="40"/>
  <c r="K425" i="40"/>
  <c r="L425" i="40"/>
  <c r="X425" i="40" s="1"/>
  <c r="M425" i="40"/>
  <c r="N425" i="40"/>
  <c r="O425" i="40" s="1"/>
  <c r="Q425" i="40"/>
  <c r="R425" i="40"/>
  <c r="S425" i="40"/>
  <c r="T425" i="40"/>
  <c r="U425" i="40"/>
  <c r="A426" i="40"/>
  <c r="B426" i="40"/>
  <c r="C426" i="40"/>
  <c r="D426" i="40"/>
  <c r="AC426" i="40" s="1"/>
  <c r="E426" i="40"/>
  <c r="F426" i="40"/>
  <c r="G426" i="40"/>
  <c r="H426" i="40"/>
  <c r="I426" i="40"/>
  <c r="J426" i="40"/>
  <c r="K426" i="40"/>
  <c r="L426" i="40"/>
  <c r="X426" i="40" s="1"/>
  <c r="M426" i="40"/>
  <c r="N426" i="40"/>
  <c r="O426" i="40" s="1"/>
  <c r="Q426" i="40"/>
  <c r="R426" i="40"/>
  <c r="S426" i="40"/>
  <c r="T426" i="40"/>
  <c r="U426" i="40"/>
  <c r="A427" i="40"/>
  <c r="B427" i="40"/>
  <c r="C427" i="40"/>
  <c r="D427" i="40"/>
  <c r="AC427" i="40" s="1"/>
  <c r="E427" i="40"/>
  <c r="F427" i="40"/>
  <c r="G427" i="40"/>
  <c r="H427" i="40"/>
  <c r="I427" i="40"/>
  <c r="J427" i="40"/>
  <c r="K427" i="40"/>
  <c r="L427" i="40"/>
  <c r="X427" i="40" s="1"/>
  <c r="M427" i="40"/>
  <c r="N427" i="40"/>
  <c r="O427" i="40" s="1"/>
  <c r="Q427" i="40"/>
  <c r="R427" i="40"/>
  <c r="S427" i="40"/>
  <c r="T427" i="40"/>
  <c r="U427" i="40"/>
  <c r="A428" i="40"/>
  <c r="B428" i="40"/>
  <c r="C428" i="40"/>
  <c r="D428" i="40"/>
  <c r="AC428" i="40" s="1"/>
  <c r="E428" i="40"/>
  <c r="F428" i="40"/>
  <c r="G428" i="40"/>
  <c r="H428" i="40"/>
  <c r="I428" i="40"/>
  <c r="J428" i="40"/>
  <c r="K428" i="40"/>
  <c r="L428" i="40"/>
  <c r="X428" i="40" s="1"/>
  <c r="M428" i="40"/>
  <c r="N428" i="40"/>
  <c r="O428" i="40" s="1"/>
  <c r="Q428" i="40"/>
  <c r="R428" i="40"/>
  <c r="S428" i="40"/>
  <c r="T428" i="40"/>
  <c r="U428" i="40"/>
  <c r="A429" i="40"/>
  <c r="B429" i="40"/>
  <c r="C429" i="40"/>
  <c r="D429" i="40"/>
  <c r="AC429" i="40" s="1"/>
  <c r="E429" i="40"/>
  <c r="F429" i="40"/>
  <c r="G429" i="40"/>
  <c r="H429" i="40"/>
  <c r="I429" i="40"/>
  <c r="J429" i="40"/>
  <c r="K429" i="40"/>
  <c r="L429" i="40"/>
  <c r="X429" i="40" s="1"/>
  <c r="M429" i="40"/>
  <c r="N429" i="40"/>
  <c r="O429" i="40" s="1"/>
  <c r="Q429" i="40"/>
  <c r="R429" i="40"/>
  <c r="S429" i="40"/>
  <c r="T429" i="40"/>
  <c r="U429" i="40"/>
  <c r="A430" i="40"/>
  <c r="B430" i="40"/>
  <c r="C430" i="40"/>
  <c r="D430" i="40"/>
  <c r="AC430" i="40" s="1"/>
  <c r="E430" i="40"/>
  <c r="F430" i="40"/>
  <c r="G430" i="40"/>
  <c r="H430" i="40"/>
  <c r="I430" i="40"/>
  <c r="J430" i="40"/>
  <c r="K430" i="40"/>
  <c r="L430" i="40"/>
  <c r="X430" i="40" s="1"/>
  <c r="M430" i="40"/>
  <c r="N430" i="40"/>
  <c r="O430" i="40" s="1"/>
  <c r="Q430" i="40"/>
  <c r="R430" i="40"/>
  <c r="S430" i="40"/>
  <c r="T430" i="40"/>
  <c r="U430" i="40"/>
  <c r="A431" i="40"/>
  <c r="B431" i="40"/>
  <c r="C431" i="40"/>
  <c r="D431" i="40"/>
  <c r="AC431" i="40" s="1"/>
  <c r="AB431" i="40" s="1"/>
  <c r="E431" i="40"/>
  <c r="F431" i="40"/>
  <c r="G431" i="40"/>
  <c r="H431" i="40"/>
  <c r="I431" i="40"/>
  <c r="J431" i="40"/>
  <c r="K431" i="40"/>
  <c r="L431" i="40"/>
  <c r="X431" i="40" s="1"/>
  <c r="M431" i="40"/>
  <c r="N431" i="40"/>
  <c r="O431" i="40" s="1"/>
  <c r="Q431" i="40"/>
  <c r="R431" i="40"/>
  <c r="S431" i="40"/>
  <c r="T431" i="40"/>
  <c r="U431" i="40"/>
  <c r="A432" i="40"/>
  <c r="B432" i="40"/>
  <c r="C432" i="40"/>
  <c r="D432" i="40"/>
  <c r="AB432" i="40" s="1"/>
  <c r="E432" i="40"/>
  <c r="F432" i="40"/>
  <c r="G432" i="40"/>
  <c r="H432" i="40"/>
  <c r="I432" i="40"/>
  <c r="J432" i="40"/>
  <c r="K432" i="40"/>
  <c r="L432" i="40"/>
  <c r="X432" i="40" s="1"/>
  <c r="M432" i="40"/>
  <c r="N432" i="40"/>
  <c r="O432" i="40" s="1"/>
  <c r="Q432" i="40"/>
  <c r="R432" i="40"/>
  <c r="S432" i="40"/>
  <c r="T432" i="40"/>
  <c r="U432" i="40"/>
  <c r="A433" i="40"/>
  <c r="B433" i="40"/>
  <c r="C433" i="40"/>
  <c r="D433" i="40"/>
  <c r="AC433" i="40" s="1"/>
  <c r="E433" i="40"/>
  <c r="F433" i="40"/>
  <c r="G433" i="40"/>
  <c r="H433" i="40"/>
  <c r="I433" i="40"/>
  <c r="J433" i="40"/>
  <c r="K433" i="40"/>
  <c r="L433" i="40"/>
  <c r="X433" i="40" s="1"/>
  <c r="M433" i="40"/>
  <c r="N433" i="40"/>
  <c r="O433" i="40" s="1"/>
  <c r="Q433" i="40"/>
  <c r="R433" i="40"/>
  <c r="S433" i="40"/>
  <c r="T433" i="40"/>
  <c r="U433" i="40"/>
  <c r="A434" i="40"/>
  <c r="B434" i="40"/>
  <c r="C434" i="40"/>
  <c r="D434" i="40"/>
  <c r="AC434" i="40" s="1"/>
  <c r="E434" i="40"/>
  <c r="F434" i="40"/>
  <c r="G434" i="40"/>
  <c r="H434" i="40"/>
  <c r="I434" i="40"/>
  <c r="J434" i="40"/>
  <c r="K434" i="40"/>
  <c r="L434" i="40"/>
  <c r="X434" i="40" s="1"/>
  <c r="M434" i="40"/>
  <c r="N434" i="40"/>
  <c r="O434" i="40" s="1"/>
  <c r="Q434" i="40"/>
  <c r="R434" i="40"/>
  <c r="S434" i="40"/>
  <c r="T434" i="40"/>
  <c r="U434" i="40"/>
  <c r="A435" i="40"/>
  <c r="B435" i="40"/>
  <c r="C435" i="40"/>
  <c r="D435" i="40"/>
  <c r="AC435" i="40" s="1"/>
  <c r="E435" i="40"/>
  <c r="F435" i="40"/>
  <c r="G435" i="40"/>
  <c r="H435" i="40"/>
  <c r="I435" i="40"/>
  <c r="J435" i="40"/>
  <c r="L435" i="40"/>
  <c r="X435" i="40" s="1"/>
  <c r="M435" i="40"/>
  <c r="N435" i="40"/>
  <c r="O435" i="40" s="1"/>
  <c r="Q435" i="40"/>
  <c r="R435" i="40"/>
  <c r="S435" i="40"/>
  <c r="T435" i="40"/>
  <c r="U435" i="40"/>
  <c r="A436" i="40"/>
  <c r="B436" i="40"/>
  <c r="C436" i="40"/>
  <c r="D436" i="40"/>
  <c r="AC436" i="40" s="1"/>
  <c r="E436" i="40"/>
  <c r="F436" i="40"/>
  <c r="G436" i="40"/>
  <c r="H436" i="40"/>
  <c r="I436" i="40"/>
  <c r="J436" i="40"/>
  <c r="K436" i="40"/>
  <c r="L436" i="40"/>
  <c r="X436" i="40" s="1"/>
  <c r="M436" i="40"/>
  <c r="N436" i="40"/>
  <c r="O436" i="40" s="1"/>
  <c r="Q436" i="40"/>
  <c r="R436" i="40"/>
  <c r="S436" i="40"/>
  <c r="T436" i="40"/>
  <c r="U436" i="40"/>
  <c r="A437" i="40"/>
  <c r="B437" i="40"/>
  <c r="C437" i="40"/>
  <c r="D437" i="40"/>
  <c r="AC437" i="40" s="1"/>
  <c r="E437" i="40"/>
  <c r="F437" i="40"/>
  <c r="G437" i="40"/>
  <c r="H437" i="40"/>
  <c r="I437" i="40"/>
  <c r="J437" i="40"/>
  <c r="K437" i="40"/>
  <c r="L437" i="40"/>
  <c r="X437" i="40" s="1"/>
  <c r="M437" i="40"/>
  <c r="N437" i="40"/>
  <c r="O437" i="40" s="1"/>
  <c r="Q437" i="40"/>
  <c r="R437" i="40"/>
  <c r="S437" i="40"/>
  <c r="T437" i="40"/>
  <c r="U437" i="40"/>
  <c r="A438" i="40"/>
  <c r="B438" i="40"/>
  <c r="C438" i="40"/>
  <c r="D438" i="40"/>
  <c r="AC438" i="40" s="1"/>
  <c r="E438" i="40"/>
  <c r="F438" i="40"/>
  <c r="G438" i="40"/>
  <c r="H438" i="40"/>
  <c r="I438" i="40"/>
  <c r="J438" i="40"/>
  <c r="K438" i="40"/>
  <c r="L438" i="40"/>
  <c r="X438" i="40" s="1"/>
  <c r="M438" i="40"/>
  <c r="N438" i="40"/>
  <c r="O438" i="40" s="1"/>
  <c r="Q438" i="40"/>
  <c r="R438" i="40"/>
  <c r="S438" i="40"/>
  <c r="T438" i="40"/>
  <c r="U438" i="40"/>
  <c r="A439" i="40"/>
  <c r="B439" i="40"/>
  <c r="C439" i="40"/>
  <c r="D439" i="40"/>
  <c r="AC439" i="40" s="1"/>
  <c r="E439" i="40"/>
  <c r="F439" i="40"/>
  <c r="G439" i="40"/>
  <c r="H439" i="40"/>
  <c r="I439" i="40"/>
  <c r="J439" i="40"/>
  <c r="K439" i="40"/>
  <c r="L439" i="40"/>
  <c r="X439" i="40" s="1"/>
  <c r="M439" i="40"/>
  <c r="N439" i="40"/>
  <c r="O439" i="40" s="1"/>
  <c r="Q439" i="40"/>
  <c r="R439" i="40"/>
  <c r="S439" i="40"/>
  <c r="T439" i="40"/>
  <c r="U439" i="40"/>
  <c r="A440" i="40"/>
  <c r="B440" i="40"/>
  <c r="C440" i="40"/>
  <c r="D440" i="40"/>
  <c r="AC440" i="40" s="1"/>
  <c r="E440" i="40"/>
  <c r="F440" i="40"/>
  <c r="G440" i="40"/>
  <c r="H440" i="40"/>
  <c r="I440" i="40"/>
  <c r="J440" i="40"/>
  <c r="K440" i="40"/>
  <c r="L440" i="40"/>
  <c r="X440" i="40" s="1"/>
  <c r="M440" i="40"/>
  <c r="N440" i="40"/>
  <c r="O440" i="40" s="1"/>
  <c r="Q440" i="40"/>
  <c r="R440" i="40"/>
  <c r="S440" i="40"/>
  <c r="T440" i="40"/>
  <c r="U440" i="40"/>
  <c r="A441" i="40"/>
  <c r="B441" i="40"/>
  <c r="C441" i="40"/>
  <c r="D441" i="40"/>
  <c r="AC441" i="40" s="1"/>
  <c r="E441" i="40"/>
  <c r="F441" i="40"/>
  <c r="G441" i="40"/>
  <c r="H441" i="40"/>
  <c r="I441" i="40"/>
  <c r="J441" i="40"/>
  <c r="K441" i="40"/>
  <c r="L441" i="40"/>
  <c r="X441" i="40" s="1"/>
  <c r="M441" i="40"/>
  <c r="N441" i="40"/>
  <c r="O441" i="40" s="1"/>
  <c r="Q441" i="40"/>
  <c r="R441" i="40"/>
  <c r="S441" i="40"/>
  <c r="T441" i="40"/>
  <c r="U441" i="40"/>
  <c r="A442" i="40"/>
  <c r="B442" i="40"/>
  <c r="C442" i="40"/>
  <c r="D442" i="40"/>
  <c r="AC442" i="40" s="1"/>
  <c r="AB442" i="40" s="1"/>
  <c r="E442" i="40"/>
  <c r="F442" i="40"/>
  <c r="G442" i="40"/>
  <c r="H442" i="40"/>
  <c r="I442" i="40"/>
  <c r="J442" i="40"/>
  <c r="K442" i="40"/>
  <c r="L442" i="40"/>
  <c r="X442" i="40" s="1"/>
  <c r="M442" i="40"/>
  <c r="N442" i="40"/>
  <c r="O442" i="40" s="1"/>
  <c r="Q442" i="40"/>
  <c r="R442" i="40"/>
  <c r="S442" i="40"/>
  <c r="T442" i="40"/>
  <c r="U442" i="40"/>
  <c r="A443" i="40"/>
  <c r="B443" i="40"/>
  <c r="C443" i="40"/>
  <c r="D443" i="40"/>
  <c r="AC443" i="40" s="1"/>
  <c r="E443" i="40"/>
  <c r="F443" i="40"/>
  <c r="G443" i="40"/>
  <c r="H443" i="40"/>
  <c r="I443" i="40"/>
  <c r="J443" i="40"/>
  <c r="K443" i="40"/>
  <c r="L443" i="40"/>
  <c r="X443" i="40" s="1"/>
  <c r="M443" i="40"/>
  <c r="N443" i="40"/>
  <c r="O443" i="40" s="1"/>
  <c r="Q443" i="40"/>
  <c r="R443" i="40"/>
  <c r="S443" i="40"/>
  <c r="T443" i="40"/>
  <c r="U443" i="40"/>
  <c r="A444" i="40"/>
  <c r="B444" i="40"/>
  <c r="C444" i="40"/>
  <c r="D444" i="40"/>
  <c r="AC444" i="40" s="1"/>
  <c r="E444" i="40"/>
  <c r="F444" i="40"/>
  <c r="G444" i="40"/>
  <c r="H444" i="40"/>
  <c r="I444" i="40"/>
  <c r="J444" i="40"/>
  <c r="K444" i="40"/>
  <c r="L444" i="40"/>
  <c r="X444" i="40" s="1"/>
  <c r="M444" i="40"/>
  <c r="N444" i="40"/>
  <c r="O444" i="40" s="1"/>
  <c r="Q444" i="40"/>
  <c r="R444" i="40"/>
  <c r="S444" i="40"/>
  <c r="T444" i="40"/>
  <c r="U444" i="40"/>
  <c r="A445" i="40"/>
  <c r="B445" i="40"/>
  <c r="C445" i="40"/>
  <c r="D445" i="40"/>
  <c r="AC445" i="40" s="1"/>
  <c r="E445" i="40"/>
  <c r="F445" i="40"/>
  <c r="G445" i="40"/>
  <c r="H445" i="40"/>
  <c r="I445" i="40"/>
  <c r="J445" i="40"/>
  <c r="K445" i="40"/>
  <c r="L445" i="40"/>
  <c r="X445" i="40" s="1"/>
  <c r="M445" i="40"/>
  <c r="N445" i="40"/>
  <c r="O445" i="40" s="1"/>
  <c r="Q445" i="40"/>
  <c r="R445" i="40"/>
  <c r="S445" i="40"/>
  <c r="T445" i="40"/>
  <c r="U445" i="40"/>
  <c r="A446" i="40"/>
  <c r="B446" i="40"/>
  <c r="C446" i="40"/>
  <c r="D446" i="40"/>
  <c r="AC446" i="40" s="1"/>
  <c r="E446" i="40"/>
  <c r="F446" i="40"/>
  <c r="G446" i="40"/>
  <c r="H446" i="40"/>
  <c r="I446" i="40"/>
  <c r="J446" i="40"/>
  <c r="K446" i="40"/>
  <c r="L446" i="40"/>
  <c r="X446" i="40" s="1"/>
  <c r="M446" i="40"/>
  <c r="N446" i="40"/>
  <c r="O446" i="40" s="1"/>
  <c r="Q446" i="40"/>
  <c r="R446" i="40"/>
  <c r="S446" i="40"/>
  <c r="T446" i="40"/>
  <c r="U446" i="40"/>
  <c r="A447" i="40"/>
  <c r="B447" i="40"/>
  <c r="C447" i="40"/>
  <c r="D447" i="40"/>
  <c r="AC447" i="40" s="1"/>
  <c r="E447" i="40"/>
  <c r="F447" i="40"/>
  <c r="G447" i="40"/>
  <c r="H447" i="40"/>
  <c r="I447" i="40"/>
  <c r="J447" i="40"/>
  <c r="K447" i="40"/>
  <c r="L447" i="40"/>
  <c r="X447" i="40" s="1"/>
  <c r="M447" i="40"/>
  <c r="N447" i="40"/>
  <c r="O447" i="40" s="1"/>
  <c r="Q447" i="40"/>
  <c r="R447" i="40"/>
  <c r="S447" i="40"/>
  <c r="T447" i="40"/>
  <c r="U447" i="40"/>
  <c r="A448" i="40"/>
  <c r="B448" i="40"/>
  <c r="C448" i="40"/>
  <c r="D448" i="40"/>
  <c r="AC448" i="40" s="1"/>
  <c r="AB448" i="40" s="1"/>
  <c r="E448" i="40"/>
  <c r="F448" i="40"/>
  <c r="G448" i="40"/>
  <c r="H448" i="40"/>
  <c r="I448" i="40"/>
  <c r="J448" i="40"/>
  <c r="K448" i="40"/>
  <c r="L448" i="40"/>
  <c r="X448" i="40" s="1"/>
  <c r="M448" i="40"/>
  <c r="N448" i="40"/>
  <c r="O448" i="40" s="1"/>
  <c r="Q448" i="40"/>
  <c r="R448" i="40"/>
  <c r="S448" i="40"/>
  <c r="T448" i="40"/>
  <c r="U448" i="40"/>
  <c r="A449" i="40"/>
  <c r="B449" i="40"/>
  <c r="C449" i="40"/>
  <c r="D449" i="40"/>
  <c r="AC449" i="40" s="1"/>
  <c r="E449" i="40"/>
  <c r="F449" i="40"/>
  <c r="G449" i="40"/>
  <c r="H449" i="40"/>
  <c r="I449" i="40"/>
  <c r="J449" i="40"/>
  <c r="K449" i="40"/>
  <c r="L449" i="40"/>
  <c r="X449" i="40" s="1"/>
  <c r="M449" i="40"/>
  <c r="N449" i="40"/>
  <c r="O449" i="40" s="1"/>
  <c r="Q449" i="40"/>
  <c r="R449" i="40"/>
  <c r="S449" i="40"/>
  <c r="T449" i="40"/>
  <c r="U449" i="40"/>
  <c r="A450" i="40"/>
  <c r="B450" i="40"/>
  <c r="C450" i="40"/>
  <c r="D450" i="40"/>
  <c r="AC450" i="40" s="1"/>
  <c r="E450" i="40"/>
  <c r="F450" i="40"/>
  <c r="G450" i="40"/>
  <c r="H450" i="40"/>
  <c r="I450" i="40"/>
  <c r="J450" i="40"/>
  <c r="K450" i="40"/>
  <c r="L450" i="40"/>
  <c r="X450" i="40" s="1"/>
  <c r="M450" i="40"/>
  <c r="N450" i="40"/>
  <c r="O450" i="40" s="1"/>
  <c r="Q450" i="40"/>
  <c r="R450" i="40"/>
  <c r="S450" i="40"/>
  <c r="T450" i="40"/>
  <c r="U450" i="40"/>
  <c r="A451" i="40"/>
  <c r="B451" i="40"/>
  <c r="C451" i="40"/>
  <c r="D451" i="40"/>
  <c r="AC451" i="40" s="1"/>
  <c r="E451" i="40"/>
  <c r="F451" i="40"/>
  <c r="G451" i="40"/>
  <c r="H451" i="40"/>
  <c r="I451" i="40"/>
  <c r="J451" i="40"/>
  <c r="K451" i="40"/>
  <c r="L451" i="40"/>
  <c r="X451" i="40" s="1"/>
  <c r="M451" i="40"/>
  <c r="N451" i="40"/>
  <c r="O451" i="40" s="1"/>
  <c r="Q451" i="40"/>
  <c r="R451" i="40"/>
  <c r="S451" i="40"/>
  <c r="T451" i="40"/>
  <c r="U451" i="40"/>
  <c r="A452" i="40"/>
  <c r="B452" i="40"/>
  <c r="C452" i="40"/>
  <c r="D452" i="40"/>
  <c r="AC452" i="40" s="1"/>
  <c r="E452" i="40"/>
  <c r="F452" i="40"/>
  <c r="G452" i="40"/>
  <c r="H452" i="40"/>
  <c r="I452" i="40"/>
  <c r="J452" i="40"/>
  <c r="K452" i="40"/>
  <c r="L452" i="40"/>
  <c r="X452" i="40" s="1"/>
  <c r="M452" i="40"/>
  <c r="N452" i="40"/>
  <c r="O452" i="40" s="1"/>
  <c r="Q452" i="40"/>
  <c r="R452" i="40"/>
  <c r="S452" i="40"/>
  <c r="T452" i="40"/>
  <c r="U452" i="40"/>
  <c r="A453" i="40"/>
  <c r="B453" i="40"/>
  <c r="C453" i="40"/>
  <c r="D453" i="40"/>
  <c r="AC453" i="40" s="1"/>
  <c r="E453" i="40"/>
  <c r="F453" i="40"/>
  <c r="G453" i="40"/>
  <c r="H453" i="40"/>
  <c r="I453" i="40"/>
  <c r="J453" i="40"/>
  <c r="K453" i="40"/>
  <c r="L453" i="40"/>
  <c r="X453" i="40" s="1"/>
  <c r="M453" i="40"/>
  <c r="N453" i="40"/>
  <c r="O453" i="40" s="1"/>
  <c r="Q453" i="40"/>
  <c r="R453" i="40"/>
  <c r="S453" i="40"/>
  <c r="T453" i="40"/>
  <c r="U453" i="40"/>
  <c r="A454" i="40"/>
  <c r="B454" i="40"/>
  <c r="C454" i="40"/>
  <c r="D454" i="40"/>
  <c r="AB454" i="40" s="1"/>
  <c r="E454" i="40"/>
  <c r="F454" i="40"/>
  <c r="G454" i="40"/>
  <c r="H454" i="40"/>
  <c r="I454" i="40"/>
  <c r="J454" i="40"/>
  <c r="K454" i="40"/>
  <c r="L454" i="40"/>
  <c r="X454" i="40" s="1"/>
  <c r="M454" i="40"/>
  <c r="N454" i="40"/>
  <c r="O454" i="40" s="1"/>
  <c r="Q454" i="40"/>
  <c r="R454" i="40"/>
  <c r="S454" i="40"/>
  <c r="T454" i="40"/>
  <c r="U454" i="40"/>
  <c r="A455" i="40"/>
  <c r="B455" i="40"/>
  <c r="C455" i="40"/>
  <c r="D455" i="40"/>
  <c r="AC455" i="40" s="1"/>
  <c r="E455" i="40"/>
  <c r="F455" i="40"/>
  <c r="G455" i="40"/>
  <c r="H455" i="40"/>
  <c r="I455" i="40"/>
  <c r="J455" i="40"/>
  <c r="K455" i="40"/>
  <c r="L455" i="40"/>
  <c r="X455" i="40" s="1"/>
  <c r="M455" i="40"/>
  <c r="N455" i="40"/>
  <c r="O455" i="40" s="1"/>
  <c r="Q455" i="40"/>
  <c r="R455" i="40"/>
  <c r="S455" i="40"/>
  <c r="T455" i="40"/>
  <c r="U455" i="40"/>
  <c r="A456" i="40"/>
  <c r="B456" i="40"/>
  <c r="C456" i="40"/>
  <c r="D456" i="40"/>
  <c r="AC456" i="40" s="1"/>
  <c r="E456" i="40"/>
  <c r="F456" i="40"/>
  <c r="G456" i="40"/>
  <c r="H456" i="40"/>
  <c r="I456" i="40"/>
  <c r="J456" i="40"/>
  <c r="K456" i="40"/>
  <c r="L456" i="40"/>
  <c r="X456" i="40" s="1"/>
  <c r="M456" i="40"/>
  <c r="N456" i="40"/>
  <c r="O456" i="40" s="1"/>
  <c r="Q456" i="40"/>
  <c r="R456" i="40"/>
  <c r="S456" i="40"/>
  <c r="T456" i="40"/>
  <c r="U456" i="40"/>
  <c r="A457" i="40"/>
  <c r="B457" i="40"/>
  <c r="C457" i="40"/>
  <c r="D457" i="40"/>
  <c r="AC457" i="40" s="1"/>
  <c r="E457" i="40"/>
  <c r="F457" i="40"/>
  <c r="G457" i="40"/>
  <c r="H457" i="40"/>
  <c r="I457" i="40"/>
  <c r="J457" i="40"/>
  <c r="K457" i="40"/>
  <c r="L457" i="40"/>
  <c r="X457" i="40" s="1"/>
  <c r="M457" i="40"/>
  <c r="N457" i="40"/>
  <c r="O457" i="40" s="1"/>
  <c r="Q457" i="40"/>
  <c r="R457" i="40"/>
  <c r="S457" i="40"/>
  <c r="T457" i="40"/>
  <c r="U457" i="40"/>
  <c r="A458" i="40"/>
  <c r="B458" i="40"/>
  <c r="C458" i="40"/>
  <c r="D458" i="40"/>
  <c r="AC458" i="40" s="1"/>
  <c r="E458" i="40"/>
  <c r="F458" i="40"/>
  <c r="G458" i="40"/>
  <c r="H458" i="40"/>
  <c r="I458" i="40"/>
  <c r="J458" i="40"/>
  <c r="K458" i="40"/>
  <c r="L458" i="40"/>
  <c r="X458" i="40" s="1"/>
  <c r="M458" i="40"/>
  <c r="N458" i="40"/>
  <c r="O458" i="40" s="1"/>
  <c r="Q458" i="40"/>
  <c r="R458" i="40"/>
  <c r="S458" i="40"/>
  <c r="T458" i="40"/>
  <c r="U458" i="40"/>
  <c r="A459" i="40"/>
  <c r="B459" i="40"/>
  <c r="C459" i="40"/>
  <c r="D459" i="40"/>
  <c r="AC459" i="40" s="1"/>
  <c r="E459" i="40"/>
  <c r="F459" i="40"/>
  <c r="G459" i="40"/>
  <c r="H459" i="40"/>
  <c r="I459" i="40"/>
  <c r="J459" i="40"/>
  <c r="K459" i="40"/>
  <c r="L459" i="40"/>
  <c r="X459" i="40" s="1"/>
  <c r="M459" i="40"/>
  <c r="N459" i="40"/>
  <c r="O459" i="40" s="1"/>
  <c r="Q459" i="40"/>
  <c r="R459" i="40"/>
  <c r="S459" i="40"/>
  <c r="T459" i="40"/>
  <c r="U459" i="40"/>
  <c r="A460" i="40"/>
  <c r="B460" i="40"/>
  <c r="C460" i="40"/>
  <c r="D460" i="40"/>
  <c r="AC460" i="40" s="1"/>
  <c r="E460" i="40"/>
  <c r="F460" i="40"/>
  <c r="G460" i="40"/>
  <c r="H460" i="40"/>
  <c r="I460" i="40"/>
  <c r="J460" i="40"/>
  <c r="K460" i="40"/>
  <c r="L460" i="40"/>
  <c r="X460" i="40" s="1"/>
  <c r="M460" i="40"/>
  <c r="N460" i="40"/>
  <c r="O460" i="40" s="1"/>
  <c r="Q460" i="40"/>
  <c r="R460" i="40"/>
  <c r="S460" i="40"/>
  <c r="T460" i="40"/>
  <c r="U460" i="40"/>
  <c r="A461" i="40"/>
  <c r="B461" i="40"/>
  <c r="C461" i="40"/>
  <c r="D461" i="40"/>
  <c r="AC461" i="40" s="1"/>
  <c r="E461" i="40"/>
  <c r="F461" i="40"/>
  <c r="G461" i="40"/>
  <c r="H461" i="40"/>
  <c r="I461" i="40"/>
  <c r="J461" i="40"/>
  <c r="K461" i="40"/>
  <c r="L461" i="40"/>
  <c r="X461" i="40" s="1"/>
  <c r="M461" i="40"/>
  <c r="N461" i="40"/>
  <c r="O461" i="40" s="1"/>
  <c r="Q461" i="40"/>
  <c r="R461" i="40"/>
  <c r="S461" i="40"/>
  <c r="T461" i="40"/>
  <c r="U461" i="40"/>
  <c r="A462" i="40"/>
  <c r="B462" i="40"/>
  <c r="C462" i="40"/>
  <c r="D462" i="40"/>
  <c r="AC462" i="40" s="1"/>
  <c r="E462" i="40"/>
  <c r="F462" i="40"/>
  <c r="G462" i="40"/>
  <c r="H462" i="40"/>
  <c r="I462" i="40"/>
  <c r="J462" i="40"/>
  <c r="K462" i="40"/>
  <c r="L462" i="40"/>
  <c r="X462" i="40" s="1"/>
  <c r="M462" i="40"/>
  <c r="N462" i="40"/>
  <c r="O462" i="40" s="1"/>
  <c r="Q462" i="40"/>
  <c r="R462" i="40"/>
  <c r="S462" i="40"/>
  <c r="T462" i="40"/>
  <c r="U462" i="40"/>
  <c r="A463" i="40"/>
  <c r="B463" i="40"/>
  <c r="C463" i="40"/>
  <c r="D463" i="40"/>
  <c r="AC463" i="40" s="1"/>
  <c r="E463" i="40"/>
  <c r="F463" i="40"/>
  <c r="G463" i="40"/>
  <c r="H463" i="40"/>
  <c r="I463" i="40"/>
  <c r="J463" i="40"/>
  <c r="K463" i="40"/>
  <c r="L463" i="40"/>
  <c r="X463" i="40" s="1"/>
  <c r="M463" i="40"/>
  <c r="N463" i="40"/>
  <c r="O463" i="40" s="1"/>
  <c r="Q463" i="40"/>
  <c r="R463" i="40"/>
  <c r="S463" i="40"/>
  <c r="T463" i="40"/>
  <c r="U463" i="40"/>
  <c r="A464" i="40"/>
  <c r="B464" i="40"/>
  <c r="C464" i="40"/>
  <c r="D464" i="40"/>
  <c r="AC464" i="40" s="1"/>
  <c r="AB464" i="40" s="1"/>
  <c r="E464" i="40"/>
  <c r="F464" i="40"/>
  <c r="G464" i="40"/>
  <c r="H464" i="40"/>
  <c r="I464" i="40"/>
  <c r="J464" i="40"/>
  <c r="K464" i="40"/>
  <c r="L464" i="40"/>
  <c r="X464" i="40" s="1"/>
  <c r="M464" i="40"/>
  <c r="N464" i="40"/>
  <c r="O464" i="40" s="1"/>
  <c r="Q464" i="40"/>
  <c r="R464" i="40"/>
  <c r="S464" i="40"/>
  <c r="T464" i="40"/>
  <c r="U464" i="40"/>
  <c r="A465" i="40"/>
  <c r="B465" i="40"/>
  <c r="C465" i="40"/>
  <c r="D465" i="40"/>
  <c r="AC465" i="40" s="1"/>
  <c r="E465" i="40"/>
  <c r="F465" i="40"/>
  <c r="G465" i="40"/>
  <c r="H465" i="40"/>
  <c r="I465" i="40"/>
  <c r="J465" i="40"/>
  <c r="K465" i="40"/>
  <c r="L465" i="40"/>
  <c r="X465" i="40" s="1"/>
  <c r="M465" i="40"/>
  <c r="N465" i="40"/>
  <c r="O465" i="40" s="1"/>
  <c r="Q465" i="40"/>
  <c r="R465" i="40"/>
  <c r="S465" i="40"/>
  <c r="T465" i="40"/>
  <c r="U465" i="40"/>
  <c r="A466" i="40"/>
  <c r="B466" i="40"/>
  <c r="C466" i="40"/>
  <c r="D466" i="40"/>
  <c r="AC466" i="40" s="1"/>
  <c r="E466" i="40"/>
  <c r="F466" i="40"/>
  <c r="G466" i="40"/>
  <c r="H466" i="40"/>
  <c r="I466" i="40"/>
  <c r="J466" i="40"/>
  <c r="K466" i="40"/>
  <c r="L466" i="40"/>
  <c r="X466" i="40" s="1"/>
  <c r="M466" i="40"/>
  <c r="N466" i="40"/>
  <c r="O466" i="40" s="1"/>
  <c r="Q466" i="40"/>
  <c r="R466" i="40"/>
  <c r="S466" i="40"/>
  <c r="T466" i="40"/>
  <c r="U466" i="40"/>
  <c r="A467" i="40"/>
  <c r="B467" i="40"/>
  <c r="C467" i="40"/>
  <c r="D467" i="40"/>
  <c r="AC467" i="40" s="1"/>
  <c r="E467" i="40"/>
  <c r="F467" i="40"/>
  <c r="G467" i="40"/>
  <c r="H467" i="40"/>
  <c r="I467" i="40"/>
  <c r="J467" i="40"/>
  <c r="K467" i="40"/>
  <c r="L467" i="40"/>
  <c r="X467" i="40" s="1"/>
  <c r="M467" i="40"/>
  <c r="N467" i="40"/>
  <c r="O467" i="40" s="1"/>
  <c r="Q467" i="40"/>
  <c r="R467" i="40"/>
  <c r="S467" i="40"/>
  <c r="T467" i="40"/>
  <c r="U467" i="40"/>
  <c r="A468" i="40"/>
  <c r="B468" i="40"/>
  <c r="C468" i="40"/>
  <c r="D468" i="40"/>
  <c r="AC468" i="40" s="1"/>
  <c r="E468" i="40"/>
  <c r="F468" i="40"/>
  <c r="G468" i="40"/>
  <c r="H468" i="40"/>
  <c r="I468" i="40"/>
  <c r="J468" i="40"/>
  <c r="K468" i="40"/>
  <c r="L468" i="40"/>
  <c r="X468" i="40" s="1"/>
  <c r="M468" i="40"/>
  <c r="N468" i="40"/>
  <c r="O468" i="40" s="1"/>
  <c r="Q468" i="40"/>
  <c r="R468" i="40"/>
  <c r="S468" i="40"/>
  <c r="T468" i="40"/>
  <c r="U468" i="40"/>
  <c r="A469" i="40"/>
  <c r="B469" i="40"/>
  <c r="C469" i="40"/>
  <c r="D469" i="40"/>
  <c r="AC469" i="40" s="1"/>
  <c r="E469" i="40"/>
  <c r="F469" i="40"/>
  <c r="G469" i="40"/>
  <c r="H469" i="40"/>
  <c r="I469" i="40"/>
  <c r="J469" i="40"/>
  <c r="K469" i="40"/>
  <c r="L469" i="40"/>
  <c r="X469" i="40" s="1"/>
  <c r="M469" i="40"/>
  <c r="N469" i="40"/>
  <c r="O469" i="40" s="1"/>
  <c r="Q469" i="40"/>
  <c r="R469" i="40"/>
  <c r="S469" i="40"/>
  <c r="T469" i="40"/>
  <c r="U469" i="40"/>
  <c r="A470" i="40"/>
  <c r="B470" i="40"/>
  <c r="C470" i="40"/>
  <c r="D470" i="40"/>
  <c r="AC470" i="40" s="1"/>
  <c r="E470" i="40"/>
  <c r="F470" i="40"/>
  <c r="G470" i="40"/>
  <c r="H470" i="40"/>
  <c r="I470" i="40"/>
  <c r="J470" i="40"/>
  <c r="K470" i="40"/>
  <c r="L470" i="40"/>
  <c r="X470" i="40" s="1"/>
  <c r="M470" i="40"/>
  <c r="N470" i="40"/>
  <c r="O470" i="40" s="1"/>
  <c r="Q470" i="40"/>
  <c r="R470" i="40"/>
  <c r="S470" i="40"/>
  <c r="T470" i="40"/>
  <c r="U470" i="40"/>
  <c r="A471" i="40"/>
  <c r="B471" i="40"/>
  <c r="C471" i="40"/>
  <c r="D471" i="40"/>
  <c r="AC471" i="40" s="1"/>
  <c r="E471" i="40"/>
  <c r="F471" i="40"/>
  <c r="G471" i="40"/>
  <c r="H471" i="40"/>
  <c r="I471" i="40"/>
  <c r="J471" i="40"/>
  <c r="K471" i="40"/>
  <c r="L471" i="40"/>
  <c r="X471" i="40" s="1"/>
  <c r="M471" i="40"/>
  <c r="N471" i="40"/>
  <c r="O471" i="40" s="1"/>
  <c r="Q471" i="40"/>
  <c r="R471" i="40"/>
  <c r="S471" i="40"/>
  <c r="T471" i="40"/>
  <c r="U471" i="40"/>
  <c r="A472" i="40"/>
  <c r="B472" i="40"/>
  <c r="C472" i="40"/>
  <c r="D472" i="40"/>
  <c r="AC472" i="40" s="1"/>
  <c r="E472" i="40"/>
  <c r="F472" i="40"/>
  <c r="G472" i="40"/>
  <c r="H472" i="40"/>
  <c r="I472" i="40"/>
  <c r="J472" i="40"/>
  <c r="K472" i="40"/>
  <c r="L472" i="40"/>
  <c r="X472" i="40" s="1"/>
  <c r="M472" i="40"/>
  <c r="N472" i="40"/>
  <c r="O472" i="40" s="1"/>
  <c r="Q472" i="40"/>
  <c r="R472" i="40"/>
  <c r="S472" i="40"/>
  <c r="T472" i="40"/>
  <c r="U472" i="40"/>
  <c r="A473" i="40"/>
  <c r="B473" i="40"/>
  <c r="C473" i="40"/>
  <c r="D473" i="40"/>
  <c r="AC473" i="40" s="1"/>
  <c r="E473" i="40"/>
  <c r="F473" i="40"/>
  <c r="G473" i="40"/>
  <c r="H473" i="40"/>
  <c r="I473" i="40"/>
  <c r="J473" i="40"/>
  <c r="K473" i="40"/>
  <c r="L473" i="40"/>
  <c r="X473" i="40" s="1"/>
  <c r="M473" i="40"/>
  <c r="N473" i="40"/>
  <c r="O473" i="40" s="1"/>
  <c r="Q473" i="40"/>
  <c r="R473" i="40"/>
  <c r="S473" i="40"/>
  <c r="T473" i="40"/>
  <c r="U473" i="40"/>
  <c r="A474" i="40"/>
  <c r="B474" i="40"/>
  <c r="C474" i="40"/>
  <c r="D474" i="40"/>
  <c r="AC474" i="40" s="1"/>
  <c r="E474" i="40"/>
  <c r="F474" i="40"/>
  <c r="G474" i="40"/>
  <c r="H474" i="40"/>
  <c r="I474" i="40"/>
  <c r="J474" i="40"/>
  <c r="K474" i="40"/>
  <c r="L474" i="40"/>
  <c r="X474" i="40" s="1"/>
  <c r="M474" i="40"/>
  <c r="N474" i="40"/>
  <c r="O474" i="40" s="1"/>
  <c r="Q474" i="40"/>
  <c r="R474" i="40"/>
  <c r="S474" i="40"/>
  <c r="T474" i="40"/>
  <c r="U474" i="40"/>
  <c r="A475" i="40"/>
  <c r="B475" i="40"/>
  <c r="C475" i="40"/>
  <c r="D475" i="40"/>
  <c r="AC475" i="40" s="1"/>
  <c r="E475" i="40"/>
  <c r="F475" i="40"/>
  <c r="G475" i="40"/>
  <c r="H475" i="40"/>
  <c r="I475" i="40"/>
  <c r="J475" i="40"/>
  <c r="K475" i="40"/>
  <c r="L475" i="40"/>
  <c r="X475" i="40" s="1"/>
  <c r="M475" i="40"/>
  <c r="N475" i="40"/>
  <c r="O475" i="40" s="1"/>
  <c r="Q475" i="40"/>
  <c r="R475" i="40"/>
  <c r="S475" i="40"/>
  <c r="T475" i="40"/>
  <c r="U475" i="40"/>
  <c r="A476" i="40"/>
  <c r="B476" i="40"/>
  <c r="C476" i="40"/>
  <c r="D476" i="40"/>
  <c r="AC476" i="40" s="1"/>
  <c r="E476" i="40"/>
  <c r="F476" i="40"/>
  <c r="G476" i="40"/>
  <c r="H476" i="40"/>
  <c r="I476" i="40"/>
  <c r="J476" i="40"/>
  <c r="K476" i="40"/>
  <c r="L476" i="40"/>
  <c r="X476" i="40" s="1"/>
  <c r="M476" i="40"/>
  <c r="N476" i="40"/>
  <c r="O476" i="40" s="1"/>
  <c r="Q476" i="40"/>
  <c r="R476" i="40"/>
  <c r="S476" i="40"/>
  <c r="T476" i="40"/>
  <c r="U476" i="40"/>
  <c r="A477" i="40"/>
  <c r="B477" i="40"/>
  <c r="C477" i="40"/>
  <c r="D477" i="40"/>
  <c r="AC477" i="40" s="1"/>
  <c r="E477" i="40"/>
  <c r="F477" i="40"/>
  <c r="G477" i="40"/>
  <c r="H477" i="40"/>
  <c r="I477" i="40"/>
  <c r="J477" i="40"/>
  <c r="K477" i="40"/>
  <c r="L477" i="40"/>
  <c r="X477" i="40" s="1"/>
  <c r="M477" i="40"/>
  <c r="N477" i="40"/>
  <c r="O477" i="40" s="1"/>
  <c r="Q477" i="40"/>
  <c r="R477" i="40"/>
  <c r="S477" i="40"/>
  <c r="T477" i="40"/>
  <c r="U477" i="40"/>
  <c r="A478" i="40"/>
  <c r="B478" i="40"/>
  <c r="C478" i="40"/>
  <c r="D478" i="40"/>
  <c r="AC478" i="40" s="1"/>
  <c r="E478" i="40"/>
  <c r="F478" i="40"/>
  <c r="G478" i="40"/>
  <c r="H478" i="40"/>
  <c r="I478" i="40"/>
  <c r="J478" i="40"/>
  <c r="K478" i="40"/>
  <c r="L478" i="40"/>
  <c r="X478" i="40" s="1"/>
  <c r="M478" i="40"/>
  <c r="N478" i="40"/>
  <c r="O478" i="40" s="1"/>
  <c r="Q478" i="40"/>
  <c r="R478" i="40"/>
  <c r="S478" i="40"/>
  <c r="T478" i="40"/>
  <c r="U478" i="40"/>
  <c r="A479" i="40"/>
  <c r="B479" i="40"/>
  <c r="C479" i="40"/>
  <c r="D479" i="40"/>
  <c r="AC479" i="40" s="1"/>
  <c r="E479" i="40"/>
  <c r="F479" i="40"/>
  <c r="G479" i="40"/>
  <c r="H479" i="40"/>
  <c r="I479" i="40"/>
  <c r="J479" i="40"/>
  <c r="K479" i="40"/>
  <c r="L479" i="40"/>
  <c r="X479" i="40" s="1"/>
  <c r="M479" i="40"/>
  <c r="N479" i="40"/>
  <c r="O479" i="40" s="1"/>
  <c r="Q479" i="40"/>
  <c r="R479" i="40"/>
  <c r="S479" i="40"/>
  <c r="T479" i="40"/>
  <c r="U479" i="40"/>
  <c r="A480" i="40"/>
  <c r="B480" i="40"/>
  <c r="C480" i="40"/>
  <c r="D480" i="40"/>
  <c r="AC480" i="40" s="1"/>
  <c r="AB480" i="40" s="1"/>
  <c r="E480" i="40"/>
  <c r="F480" i="40"/>
  <c r="G480" i="40"/>
  <c r="H480" i="40"/>
  <c r="I480" i="40"/>
  <c r="J480" i="40"/>
  <c r="K480" i="40"/>
  <c r="L480" i="40"/>
  <c r="X480" i="40" s="1"/>
  <c r="M480" i="40"/>
  <c r="N480" i="40"/>
  <c r="O480" i="40" s="1"/>
  <c r="Q480" i="40"/>
  <c r="R480" i="40"/>
  <c r="S480" i="40"/>
  <c r="T480" i="40"/>
  <c r="U480" i="40"/>
  <c r="A481" i="40"/>
  <c r="B481" i="40"/>
  <c r="C481" i="40"/>
  <c r="D481" i="40"/>
  <c r="AC481" i="40" s="1"/>
  <c r="E481" i="40"/>
  <c r="F481" i="40"/>
  <c r="G481" i="40"/>
  <c r="H481" i="40"/>
  <c r="I481" i="40"/>
  <c r="J481" i="40"/>
  <c r="K481" i="40"/>
  <c r="L481" i="40"/>
  <c r="X481" i="40" s="1"/>
  <c r="M481" i="40"/>
  <c r="N481" i="40"/>
  <c r="O481" i="40" s="1"/>
  <c r="Q481" i="40"/>
  <c r="R481" i="40"/>
  <c r="S481" i="40"/>
  <c r="T481" i="40"/>
  <c r="U481" i="40"/>
  <c r="A482" i="40"/>
  <c r="B482" i="40"/>
  <c r="C482" i="40"/>
  <c r="D482" i="40"/>
  <c r="AC482" i="40" s="1"/>
  <c r="E482" i="40"/>
  <c r="F482" i="40"/>
  <c r="G482" i="40"/>
  <c r="H482" i="40"/>
  <c r="I482" i="40"/>
  <c r="J482" i="40"/>
  <c r="K482" i="40"/>
  <c r="L482" i="40"/>
  <c r="X482" i="40" s="1"/>
  <c r="M482" i="40"/>
  <c r="N482" i="40"/>
  <c r="O482" i="40" s="1"/>
  <c r="Q482" i="40"/>
  <c r="R482" i="40"/>
  <c r="S482" i="40"/>
  <c r="T482" i="40"/>
  <c r="U482" i="40"/>
  <c r="A483" i="40"/>
  <c r="B483" i="40"/>
  <c r="C483" i="40"/>
  <c r="D483" i="40"/>
  <c r="AC483" i="40" s="1"/>
  <c r="E483" i="40"/>
  <c r="F483" i="40"/>
  <c r="G483" i="40"/>
  <c r="H483" i="40"/>
  <c r="I483" i="40"/>
  <c r="J483" i="40"/>
  <c r="K483" i="40"/>
  <c r="L483" i="40"/>
  <c r="X483" i="40" s="1"/>
  <c r="M483" i="40"/>
  <c r="N483" i="40"/>
  <c r="O483" i="40" s="1"/>
  <c r="Q483" i="40"/>
  <c r="R483" i="40"/>
  <c r="S483" i="40"/>
  <c r="T483" i="40"/>
  <c r="U483" i="40"/>
  <c r="A484" i="40"/>
  <c r="B484" i="40"/>
  <c r="C484" i="40"/>
  <c r="D484" i="40"/>
  <c r="AC484" i="40" s="1"/>
  <c r="E484" i="40"/>
  <c r="F484" i="40"/>
  <c r="G484" i="40"/>
  <c r="H484" i="40"/>
  <c r="I484" i="40"/>
  <c r="J484" i="40"/>
  <c r="K484" i="40"/>
  <c r="L484" i="40"/>
  <c r="X484" i="40" s="1"/>
  <c r="M484" i="40"/>
  <c r="N484" i="40"/>
  <c r="O484" i="40" s="1"/>
  <c r="Q484" i="40"/>
  <c r="R484" i="40"/>
  <c r="S484" i="40"/>
  <c r="T484" i="40"/>
  <c r="U484" i="40"/>
  <c r="A485" i="40"/>
  <c r="B485" i="40"/>
  <c r="C485" i="40"/>
  <c r="D485" i="40"/>
  <c r="AC485" i="40" s="1"/>
  <c r="E485" i="40"/>
  <c r="F485" i="40"/>
  <c r="G485" i="40"/>
  <c r="H485" i="40"/>
  <c r="I485" i="40"/>
  <c r="J485" i="40"/>
  <c r="K485" i="40"/>
  <c r="L485" i="40"/>
  <c r="X485" i="40" s="1"/>
  <c r="M485" i="40"/>
  <c r="N485" i="40"/>
  <c r="O485" i="40" s="1"/>
  <c r="Q485" i="40"/>
  <c r="R485" i="40"/>
  <c r="S485" i="40"/>
  <c r="T485" i="40"/>
  <c r="U485" i="40"/>
  <c r="A486" i="40"/>
  <c r="B486" i="40"/>
  <c r="C486" i="40"/>
  <c r="D486" i="40"/>
  <c r="AC486" i="40" s="1"/>
  <c r="E486" i="40"/>
  <c r="F486" i="40"/>
  <c r="G486" i="40"/>
  <c r="H486" i="40"/>
  <c r="I486" i="40"/>
  <c r="J486" i="40"/>
  <c r="K486" i="40"/>
  <c r="L486" i="40"/>
  <c r="X486" i="40" s="1"/>
  <c r="M486" i="40"/>
  <c r="N486" i="40"/>
  <c r="O486" i="40" s="1"/>
  <c r="Q486" i="40"/>
  <c r="R486" i="40"/>
  <c r="S486" i="40"/>
  <c r="T486" i="40"/>
  <c r="U486" i="40"/>
  <c r="A487" i="40"/>
  <c r="B487" i="40"/>
  <c r="C487" i="40"/>
  <c r="D487" i="40"/>
  <c r="AB487" i="40" s="1"/>
  <c r="E487" i="40"/>
  <c r="F487" i="40"/>
  <c r="G487" i="40"/>
  <c r="H487" i="40"/>
  <c r="I487" i="40"/>
  <c r="J487" i="40"/>
  <c r="K487" i="40"/>
  <c r="L487" i="40"/>
  <c r="X487" i="40" s="1"/>
  <c r="M487" i="40"/>
  <c r="N487" i="40"/>
  <c r="O487" i="40" s="1"/>
  <c r="Q487" i="40"/>
  <c r="R487" i="40"/>
  <c r="S487" i="40"/>
  <c r="T487" i="40"/>
  <c r="U487" i="40"/>
  <c r="A488" i="40"/>
  <c r="B488" i="40"/>
  <c r="C488" i="40"/>
  <c r="D488" i="40"/>
  <c r="AC488" i="40" s="1"/>
  <c r="E488" i="40"/>
  <c r="F488" i="40"/>
  <c r="G488" i="40"/>
  <c r="H488" i="40"/>
  <c r="I488" i="40"/>
  <c r="J488" i="40"/>
  <c r="K488" i="40"/>
  <c r="L488" i="40"/>
  <c r="X488" i="40" s="1"/>
  <c r="M488" i="40"/>
  <c r="N488" i="40"/>
  <c r="O488" i="40" s="1"/>
  <c r="Q488" i="40"/>
  <c r="R488" i="40"/>
  <c r="S488" i="40"/>
  <c r="T488" i="40"/>
  <c r="U488" i="40"/>
  <c r="A489" i="40"/>
  <c r="B489" i="40"/>
  <c r="C489" i="40"/>
  <c r="D489" i="40"/>
  <c r="AC489" i="40" s="1"/>
  <c r="E489" i="40"/>
  <c r="F489" i="40"/>
  <c r="G489" i="40"/>
  <c r="H489" i="40"/>
  <c r="I489" i="40"/>
  <c r="J489" i="40"/>
  <c r="K489" i="40"/>
  <c r="L489" i="40"/>
  <c r="X489" i="40" s="1"/>
  <c r="M489" i="40"/>
  <c r="N489" i="40"/>
  <c r="O489" i="40" s="1"/>
  <c r="Q489" i="40"/>
  <c r="R489" i="40"/>
  <c r="S489" i="40"/>
  <c r="T489" i="40"/>
  <c r="U489" i="40"/>
  <c r="A490" i="40"/>
  <c r="B490" i="40"/>
  <c r="C490" i="40"/>
  <c r="D490" i="40"/>
  <c r="AC490" i="40" s="1"/>
  <c r="E490" i="40"/>
  <c r="F490" i="40"/>
  <c r="G490" i="40"/>
  <c r="H490" i="40"/>
  <c r="I490" i="40"/>
  <c r="J490" i="40"/>
  <c r="K490" i="40"/>
  <c r="L490" i="40"/>
  <c r="X490" i="40" s="1"/>
  <c r="M490" i="40"/>
  <c r="N490" i="40"/>
  <c r="O490" i="40" s="1"/>
  <c r="Q490" i="40"/>
  <c r="R490" i="40"/>
  <c r="S490" i="40"/>
  <c r="T490" i="40"/>
  <c r="U490" i="40"/>
  <c r="A491" i="40"/>
  <c r="B491" i="40"/>
  <c r="C491" i="40"/>
  <c r="D491" i="40"/>
  <c r="AC491" i="40" s="1"/>
  <c r="E491" i="40"/>
  <c r="F491" i="40"/>
  <c r="G491" i="40"/>
  <c r="H491" i="40"/>
  <c r="I491" i="40"/>
  <c r="J491" i="40"/>
  <c r="K491" i="40"/>
  <c r="L491" i="40"/>
  <c r="X491" i="40" s="1"/>
  <c r="M491" i="40"/>
  <c r="N491" i="40"/>
  <c r="O491" i="40" s="1"/>
  <c r="Q491" i="40"/>
  <c r="R491" i="40"/>
  <c r="S491" i="40"/>
  <c r="T491" i="40"/>
  <c r="U491" i="40"/>
  <c r="A492" i="40"/>
  <c r="B492" i="40"/>
  <c r="C492" i="40"/>
  <c r="D492" i="40"/>
  <c r="AC492" i="40" s="1"/>
  <c r="E492" i="40"/>
  <c r="F492" i="40"/>
  <c r="G492" i="40"/>
  <c r="H492" i="40"/>
  <c r="I492" i="40"/>
  <c r="J492" i="40"/>
  <c r="K492" i="40"/>
  <c r="L492" i="40"/>
  <c r="X492" i="40" s="1"/>
  <c r="M492" i="40"/>
  <c r="N492" i="40"/>
  <c r="O492" i="40" s="1"/>
  <c r="Q492" i="40"/>
  <c r="R492" i="40"/>
  <c r="S492" i="40"/>
  <c r="T492" i="40"/>
  <c r="U492" i="40"/>
  <c r="A493" i="40"/>
  <c r="B493" i="40"/>
  <c r="C493" i="40"/>
  <c r="D493" i="40"/>
  <c r="AC493" i="40" s="1"/>
  <c r="E493" i="40"/>
  <c r="F493" i="40"/>
  <c r="G493" i="40"/>
  <c r="H493" i="40"/>
  <c r="I493" i="40"/>
  <c r="J493" i="40"/>
  <c r="K493" i="40"/>
  <c r="L493" i="40"/>
  <c r="X493" i="40" s="1"/>
  <c r="M493" i="40"/>
  <c r="N493" i="40"/>
  <c r="O493" i="40" s="1"/>
  <c r="Q493" i="40"/>
  <c r="R493" i="40"/>
  <c r="S493" i="40"/>
  <c r="T493" i="40"/>
  <c r="U493" i="40"/>
  <c r="A494" i="40"/>
  <c r="B494" i="40"/>
  <c r="C494" i="40"/>
  <c r="D494" i="40"/>
  <c r="AC494" i="40" s="1"/>
  <c r="E494" i="40"/>
  <c r="F494" i="40"/>
  <c r="G494" i="40"/>
  <c r="H494" i="40"/>
  <c r="I494" i="40"/>
  <c r="J494" i="40"/>
  <c r="K494" i="40"/>
  <c r="L494" i="40"/>
  <c r="X494" i="40" s="1"/>
  <c r="M494" i="40"/>
  <c r="N494" i="40"/>
  <c r="O494" i="40" s="1"/>
  <c r="Q494" i="40"/>
  <c r="R494" i="40"/>
  <c r="S494" i="40"/>
  <c r="T494" i="40"/>
  <c r="U494" i="40"/>
  <c r="A495" i="40"/>
  <c r="B495" i="40"/>
  <c r="C495" i="40"/>
  <c r="D495" i="40"/>
  <c r="AC495" i="40" s="1"/>
  <c r="E495" i="40"/>
  <c r="F495" i="40"/>
  <c r="G495" i="40"/>
  <c r="H495" i="40"/>
  <c r="I495" i="40"/>
  <c r="J495" i="40"/>
  <c r="K495" i="40"/>
  <c r="L495" i="40"/>
  <c r="X495" i="40" s="1"/>
  <c r="M495" i="40"/>
  <c r="N495" i="40"/>
  <c r="O495" i="40" s="1"/>
  <c r="Q495" i="40"/>
  <c r="R495" i="40"/>
  <c r="S495" i="40"/>
  <c r="T495" i="40"/>
  <c r="U495" i="40"/>
  <c r="A496" i="40"/>
  <c r="B496" i="40"/>
  <c r="C496" i="40"/>
  <c r="D496" i="40"/>
  <c r="AC496" i="40" s="1"/>
  <c r="AB496" i="40" s="1"/>
  <c r="E496" i="40"/>
  <c r="F496" i="40"/>
  <c r="G496" i="40"/>
  <c r="H496" i="40"/>
  <c r="I496" i="40"/>
  <c r="J496" i="40"/>
  <c r="K496" i="40"/>
  <c r="L496" i="40"/>
  <c r="X496" i="40" s="1"/>
  <c r="M496" i="40"/>
  <c r="N496" i="40"/>
  <c r="O496" i="40" s="1"/>
  <c r="Q496" i="40"/>
  <c r="R496" i="40"/>
  <c r="S496" i="40"/>
  <c r="T496" i="40"/>
  <c r="U496" i="40"/>
  <c r="A497" i="40"/>
  <c r="B497" i="40"/>
  <c r="C497" i="40"/>
  <c r="D497" i="40"/>
  <c r="E497" i="40"/>
  <c r="F497" i="40"/>
  <c r="G497" i="40"/>
  <c r="H497" i="40"/>
  <c r="I497" i="40"/>
  <c r="J497" i="40"/>
  <c r="K497" i="40"/>
  <c r="L497" i="40"/>
  <c r="X497" i="40" s="1"/>
  <c r="M497" i="40"/>
  <c r="N497" i="40"/>
  <c r="O497" i="40" s="1"/>
  <c r="Q497" i="40"/>
  <c r="R497" i="40"/>
  <c r="S497" i="40"/>
  <c r="T497" i="40"/>
  <c r="U497" i="40"/>
  <c r="A498" i="40"/>
  <c r="B498" i="40"/>
  <c r="C498" i="40"/>
  <c r="D498" i="40"/>
  <c r="AC498" i="40" s="1"/>
  <c r="E498" i="40"/>
  <c r="F498" i="40"/>
  <c r="G498" i="40"/>
  <c r="H498" i="40"/>
  <c r="I498" i="40"/>
  <c r="J498" i="40"/>
  <c r="K498" i="40"/>
  <c r="L498" i="40"/>
  <c r="X498" i="40" s="1"/>
  <c r="M498" i="40"/>
  <c r="N498" i="40"/>
  <c r="O498" i="40" s="1"/>
  <c r="Q498" i="40"/>
  <c r="R498" i="40"/>
  <c r="S498" i="40"/>
  <c r="T498" i="40"/>
  <c r="U498" i="40"/>
  <c r="A499" i="40"/>
  <c r="B499" i="40"/>
  <c r="C499" i="40"/>
  <c r="D499" i="40"/>
  <c r="AC499" i="40" s="1"/>
  <c r="E499" i="40"/>
  <c r="F499" i="40"/>
  <c r="G499" i="40"/>
  <c r="H499" i="40"/>
  <c r="I499" i="40"/>
  <c r="J499" i="40"/>
  <c r="K499" i="40"/>
  <c r="L499" i="40"/>
  <c r="X499" i="40" s="1"/>
  <c r="M499" i="40"/>
  <c r="N499" i="40"/>
  <c r="O499" i="40" s="1"/>
  <c r="Q499" i="40"/>
  <c r="R499" i="40"/>
  <c r="S499" i="40"/>
  <c r="T499" i="40"/>
  <c r="U499" i="40"/>
  <c r="A500" i="40"/>
  <c r="B500" i="40"/>
  <c r="C500" i="40"/>
  <c r="D500" i="40"/>
  <c r="AC500" i="40" s="1"/>
  <c r="E500" i="40"/>
  <c r="F500" i="40"/>
  <c r="G500" i="40"/>
  <c r="H500" i="40"/>
  <c r="I500" i="40"/>
  <c r="J500" i="40"/>
  <c r="K500" i="40"/>
  <c r="L500" i="40"/>
  <c r="X500" i="40" s="1"/>
  <c r="M500" i="40"/>
  <c r="N500" i="40"/>
  <c r="O500" i="40" s="1"/>
  <c r="Q500" i="40"/>
  <c r="R500" i="40"/>
  <c r="S500" i="40"/>
  <c r="T500" i="40"/>
  <c r="U500" i="40"/>
  <c r="A501" i="40"/>
  <c r="B501" i="40"/>
  <c r="C501" i="40"/>
  <c r="D501" i="40"/>
  <c r="AC501" i="40" s="1"/>
  <c r="E501" i="40"/>
  <c r="F501" i="40"/>
  <c r="G501" i="40"/>
  <c r="H501" i="40"/>
  <c r="I501" i="40"/>
  <c r="J501" i="40"/>
  <c r="K501" i="40"/>
  <c r="L501" i="40"/>
  <c r="X501" i="40" s="1"/>
  <c r="M501" i="40"/>
  <c r="N501" i="40"/>
  <c r="O501" i="40" s="1"/>
  <c r="Q501" i="40"/>
  <c r="R501" i="40"/>
  <c r="S501" i="40"/>
  <c r="T501" i="40"/>
  <c r="U501" i="40"/>
  <c r="A502" i="40"/>
  <c r="B502" i="40"/>
  <c r="C502" i="40"/>
  <c r="D502" i="40"/>
  <c r="AC502" i="40" s="1"/>
  <c r="E502" i="40"/>
  <c r="F502" i="40"/>
  <c r="G502" i="40"/>
  <c r="H502" i="40"/>
  <c r="I502" i="40"/>
  <c r="J502" i="40"/>
  <c r="K502" i="40"/>
  <c r="L502" i="40"/>
  <c r="X502" i="40" s="1"/>
  <c r="M502" i="40"/>
  <c r="N502" i="40"/>
  <c r="O502" i="40" s="1"/>
  <c r="Q502" i="40"/>
  <c r="R502" i="40"/>
  <c r="S502" i="40"/>
  <c r="T502" i="40"/>
  <c r="U502" i="40"/>
  <c r="A503" i="40"/>
  <c r="B503" i="40"/>
  <c r="C503" i="40"/>
  <c r="D503" i="40"/>
  <c r="AC503" i="40" s="1"/>
  <c r="E503" i="40"/>
  <c r="F503" i="40"/>
  <c r="G503" i="40"/>
  <c r="H503" i="40"/>
  <c r="I503" i="40"/>
  <c r="J503" i="40"/>
  <c r="K503" i="40"/>
  <c r="L503" i="40"/>
  <c r="X503" i="40" s="1"/>
  <c r="M503" i="40"/>
  <c r="N503" i="40"/>
  <c r="O503" i="40" s="1"/>
  <c r="Q503" i="40"/>
  <c r="R503" i="40"/>
  <c r="S503" i="40"/>
  <c r="T503" i="40"/>
  <c r="U503" i="40"/>
  <c r="A504" i="40"/>
  <c r="B504" i="40"/>
  <c r="C504" i="40"/>
  <c r="D504" i="40"/>
  <c r="AC504" i="40" s="1"/>
  <c r="E504" i="40"/>
  <c r="F504" i="40"/>
  <c r="G504" i="40"/>
  <c r="H504" i="40"/>
  <c r="I504" i="40"/>
  <c r="J504" i="40"/>
  <c r="K504" i="40"/>
  <c r="L504" i="40"/>
  <c r="X504" i="40" s="1"/>
  <c r="M504" i="40"/>
  <c r="N504" i="40"/>
  <c r="O504" i="40" s="1"/>
  <c r="Q504" i="40"/>
  <c r="R504" i="40"/>
  <c r="S504" i="40"/>
  <c r="T504" i="40"/>
  <c r="U504" i="40"/>
  <c r="A505" i="40"/>
  <c r="B505" i="40"/>
  <c r="C505" i="40"/>
  <c r="D505" i="40"/>
  <c r="AC505" i="40" s="1"/>
  <c r="E505" i="40"/>
  <c r="F505" i="40"/>
  <c r="G505" i="40"/>
  <c r="H505" i="40"/>
  <c r="I505" i="40"/>
  <c r="J505" i="40"/>
  <c r="K505" i="40"/>
  <c r="L505" i="40"/>
  <c r="X505" i="40" s="1"/>
  <c r="M505" i="40"/>
  <c r="N505" i="40"/>
  <c r="O505" i="40" s="1"/>
  <c r="Q505" i="40"/>
  <c r="R505" i="40"/>
  <c r="S505" i="40"/>
  <c r="T505" i="40"/>
  <c r="U505" i="40"/>
  <c r="A506" i="40"/>
  <c r="B506" i="40"/>
  <c r="C506" i="40"/>
  <c r="D506" i="40"/>
  <c r="AC506" i="40" s="1"/>
  <c r="E506" i="40"/>
  <c r="F506" i="40"/>
  <c r="G506" i="40"/>
  <c r="H506" i="40"/>
  <c r="I506" i="40"/>
  <c r="J506" i="40"/>
  <c r="K506" i="40"/>
  <c r="L506" i="40"/>
  <c r="X506" i="40" s="1"/>
  <c r="M506" i="40"/>
  <c r="N506" i="40"/>
  <c r="O506" i="40" s="1"/>
  <c r="Q506" i="40"/>
  <c r="R506" i="40"/>
  <c r="S506" i="40"/>
  <c r="T506" i="40"/>
  <c r="U506" i="40"/>
  <c r="A507" i="40"/>
  <c r="B507" i="40"/>
  <c r="C507" i="40"/>
  <c r="D507" i="40"/>
  <c r="AC507" i="40" s="1"/>
  <c r="E507" i="40"/>
  <c r="F507" i="40"/>
  <c r="G507" i="40"/>
  <c r="H507" i="40"/>
  <c r="I507" i="40"/>
  <c r="J507" i="40"/>
  <c r="K507" i="40"/>
  <c r="L507" i="40"/>
  <c r="X507" i="40" s="1"/>
  <c r="M507" i="40"/>
  <c r="N507" i="40"/>
  <c r="O507" i="40" s="1"/>
  <c r="Q507" i="40"/>
  <c r="R507" i="40"/>
  <c r="S507" i="40"/>
  <c r="T507" i="40"/>
  <c r="U507" i="40"/>
  <c r="A508" i="40"/>
  <c r="B508" i="40"/>
  <c r="C508" i="40"/>
  <c r="D508" i="40"/>
  <c r="AC508" i="40" s="1"/>
  <c r="E508" i="40"/>
  <c r="F508" i="40"/>
  <c r="G508" i="40"/>
  <c r="H508" i="40"/>
  <c r="I508" i="40"/>
  <c r="J508" i="40"/>
  <c r="K508" i="40"/>
  <c r="L508" i="40"/>
  <c r="X508" i="40" s="1"/>
  <c r="M508" i="40"/>
  <c r="N508" i="40"/>
  <c r="O508" i="40" s="1"/>
  <c r="Q508" i="40"/>
  <c r="R508" i="40"/>
  <c r="S508" i="40"/>
  <c r="T508" i="40"/>
  <c r="U508" i="40"/>
  <c r="A509" i="40"/>
  <c r="B509" i="40"/>
  <c r="C509" i="40"/>
  <c r="D509" i="40"/>
  <c r="AC509" i="40" s="1"/>
  <c r="E509" i="40"/>
  <c r="F509" i="40"/>
  <c r="G509" i="40"/>
  <c r="H509" i="40"/>
  <c r="I509" i="40"/>
  <c r="J509" i="40"/>
  <c r="K509" i="40"/>
  <c r="L509" i="40"/>
  <c r="X509" i="40" s="1"/>
  <c r="M509" i="40"/>
  <c r="N509" i="40"/>
  <c r="O509" i="40" s="1"/>
  <c r="Q509" i="40"/>
  <c r="R509" i="40"/>
  <c r="S509" i="40"/>
  <c r="T509" i="40"/>
  <c r="U509" i="40"/>
  <c r="A510" i="40"/>
  <c r="B510" i="40"/>
  <c r="C510" i="40"/>
  <c r="D510" i="40"/>
  <c r="AC510" i="40" s="1"/>
  <c r="E510" i="40"/>
  <c r="F510" i="40"/>
  <c r="G510" i="40"/>
  <c r="H510" i="40"/>
  <c r="I510" i="40"/>
  <c r="J510" i="40"/>
  <c r="K510" i="40"/>
  <c r="L510" i="40"/>
  <c r="X510" i="40" s="1"/>
  <c r="M510" i="40"/>
  <c r="N510" i="40"/>
  <c r="O510" i="40" s="1"/>
  <c r="Q510" i="40"/>
  <c r="R510" i="40"/>
  <c r="S510" i="40"/>
  <c r="T510" i="40"/>
  <c r="U510" i="40"/>
  <c r="A511" i="40"/>
  <c r="B511" i="40"/>
  <c r="C511" i="40"/>
  <c r="D511" i="40"/>
  <c r="AC511" i="40" s="1"/>
  <c r="E511" i="40"/>
  <c r="F511" i="40"/>
  <c r="G511" i="40"/>
  <c r="H511" i="40"/>
  <c r="I511" i="40"/>
  <c r="J511" i="40"/>
  <c r="K511" i="40"/>
  <c r="L511" i="40"/>
  <c r="X511" i="40" s="1"/>
  <c r="M511" i="40"/>
  <c r="N511" i="40"/>
  <c r="O511" i="40" s="1"/>
  <c r="Q511" i="40"/>
  <c r="R511" i="40"/>
  <c r="S511" i="40"/>
  <c r="T511" i="40"/>
  <c r="U511" i="40"/>
  <c r="A512" i="40"/>
  <c r="B512" i="40"/>
  <c r="C512" i="40"/>
  <c r="D512" i="40"/>
  <c r="AC512" i="40" s="1"/>
  <c r="AB512" i="40" s="1"/>
  <c r="E512" i="40"/>
  <c r="F512" i="40"/>
  <c r="G512" i="40"/>
  <c r="H512" i="40"/>
  <c r="I512" i="40"/>
  <c r="J512" i="40"/>
  <c r="K512" i="40"/>
  <c r="L512" i="40"/>
  <c r="X512" i="40" s="1"/>
  <c r="M512" i="40"/>
  <c r="N512" i="40"/>
  <c r="O512" i="40" s="1"/>
  <c r="Q512" i="40"/>
  <c r="R512" i="40"/>
  <c r="S512" i="40"/>
  <c r="T512" i="40"/>
  <c r="U512" i="40"/>
  <c r="A513" i="40"/>
  <c r="B513" i="40"/>
  <c r="C513" i="40"/>
  <c r="D513" i="40"/>
  <c r="AC513" i="40" s="1"/>
  <c r="E513" i="40"/>
  <c r="F513" i="40"/>
  <c r="G513" i="40"/>
  <c r="H513" i="40"/>
  <c r="I513" i="40"/>
  <c r="J513" i="40"/>
  <c r="K513" i="40"/>
  <c r="L513" i="40"/>
  <c r="X513" i="40" s="1"/>
  <c r="M513" i="40"/>
  <c r="N513" i="40"/>
  <c r="O513" i="40" s="1"/>
  <c r="Q513" i="40"/>
  <c r="R513" i="40"/>
  <c r="S513" i="40"/>
  <c r="T513" i="40"/>
  <c r="U513" i="40"/>
  <c r="A514" i="40"/>
  <c r="B514" i="40"/>
  <c r="C514" i="40"/>
  <c r="D514" i="40"/>
  <c r="AC514" i="40" s="1"/>
  <c r="E514" i="40"/>
  <c r="F514" i="40"/>
  <c r="G514" i="40"/>
  <c r="H514" i="40"/>
  <c r="I514" i="40"/>
  <c r="J514" i="40"/>
  <c r="K514" i="40"/>
  <c r="L514" i="40"/>
  <c r="X514" i="40" s="1"/>
  <c r="M514" i="40"/>
  <c r="N514" i="40"/>
  <c r="O514" i="40" s="1"/>
  <c r="Q514" i="40"/>
  <c r="R514" i="40"/>
  <c r="S514" i="40"/>
  <c r="T514" i="40"/>
  <c r="U514" i="40"/>
  <c r="A515" i="40"/>
  <c r="B515" i="40"/>
  <c r="C515" i="40"/>
  <c r="D515" i="40"/>
  <c r="AC515" i="40" s="1"/>
  <c r="E515" i="40"/>
  <c r="F515" i="40"/>
  <c r="G515" i="40"/>
  <c r="H515" i="40"/>
  <c r="I515" i="40"/>
  <c r="J515" i="40"/>
  <c r="K515" i="40"/>
  <c r="L515" i="40"/>
  <c r="X515" i="40" s="1"/>
  <c r="M515" i="40"/>
  <c r="N515" i="40"/>
  <c r="O515" i="40" s="1"/>
  <c r="Q515" i="40"/>
  <c r="R515" i="40"/>
  <c r="S515" i="40"/>
  <c r="T515" i="40"/>
  <c r="U515" i="40"/>
  <c r="A516" i="40"/>
  <c r="B516" i="40"/>
  <c r="C516" i="40"/>
  <c r="D516" i="40"/>
  <c r="AC516" i="40" s="1"/>
  <c r="E516" i="40"/>
  <c r="F516" i="40"/>
  <c r="G516" i="40"/>
  <c r="H516" i="40"/>
  <c r="I516" i="40"/>
  <c r="J516" i="40"/>
  <c r="K516" i="40"/>
  <c r="L516" i="40"/>
  <c r="X516" i="40" s="1"/>
  <c r="M516" i="40"/>
  <c r="N516" i="40"/>
  <c r="O516" i="40" s="1"/>
  <c r="Q516" i="40"/>
  <c r="R516" i="40"/>
  <c r="S516" i="40"/>
  <c r="T516" i="40"/>
  <c r="U516" i="40"/>
  <c r="A517" i="40"/>
  <c r="B517" i="40"/>
  <c r="C517" i="40"/>
  <c r="D517" i="40"/>
  <c r="AC517" i="40" s="1"/>
  <c r="E517" i="40"/>
  <c r="F517" i="40"/>
  <c r="G517" i="40"/>
  <c r="H517" i="40"/>
  <c r="I517" i="40"/>
  <c r="J517" i="40"/>
  <c r="K517" i="40"/>
  <c r="L517" i="40"/>
  <c r="X517" i="40" s="1"/>
  <c r="M517" i="40"/>
  <c r="N517" i="40"/>
  <c r="O517" i="40" s="1"/>
  <c r="Q517" i="40"/>
  <c r="R517" i="40"/>
  <c r="S517" i="40"/>
  <c r="T517" i="40"/>
  <c r="U517" i="40"/>
  <c r="A518" i="40"/>
  <c r="B518" i="40"/>
  <c r="C518" i="40"/>
  <c r="D518" i="40"/>
  <c r="AC518" i="40" s="1"/>
  <c r="E518" i="40"/>
  <c r="F518" i="40"/>
  <c r="G518" i="40"/>
  <c r="H518" i="40"/>
  <c r="I518" i="40"/>
  <c r="J518" i="40"/>
  <c r="L518" i="40"/>
  <c r="X518" i="40" s="1"/>
  <c r="M518" i="40"/>
  <c r="N518" i="40"/>
  <c r="O518" i="40" s="1"/>
  <c r="Q518" i="40"/>
  <c r="R518" i="40"/>
  <c r="S518" i="40"/>
  <c r="T518" i="40"/>
  <c r="U518" i="40"/>
  <c r="A519" i="40"/>
  <c r="B519" i="40"/>
  <c r="C519" i="40"/>
  <c r="D519" i="40"/>
  <c r="AC519" i="40" s="1"/>
  <c r="E519" i="40"/>
  <c r="F519" i="40"/>
  <c r="G519" i="40"/>
  <c r="H519" i="40"/>
  <c r="I519" i="40"/>
  <c r="J519" i="40"/>
  <c r="K519" i="40"/>
  <c r="L519" i="40"/>
  <c r="X519" i="40" s="1"/>
  <c r="M519" i="40"/>
  <c r="N519" i="40"/>
  <c r="O519" i="40" s="1"/>
  <c r="Q519" i="40"/>
  <c r="R519" i="40"/>
  <c r="S519" i="40"/>
  <c r="T519" i="40"/>
  <c r="U519" i="40"/>
  <c r="A520" i="40"/>
  <c r="B520" i="40"/>
  <c r="C520" i="40"/>
  <c r="D520" i="40"/>
  <c r="AC520" i="40" s="1"/>
  <c r="E520" i="40"/>
  <c r="F520" i="40"/>
  <c r="G520" i="40"/>
  <c r="H520" i="40"/>
  <c r="I520" i="40"/>
  <c r="J520" i="40"/>
  <c r="K520" i="40"/>
  <c r="L520" i="40"/>
  <c r="X520" i="40" s="1"/>
  <c r="M520" i="40"/>
  <c r="N520" i="40"/>
  <c r="O520" i="40" s="1"/>
  <c r="Q520" i="40"/>
  <c r="R520" i="40"/>
  <c r="S520" i="40"/>
  <c r="T520" i="40"/>
  <c r="U520" i="40"/>
  <c r="A521" i="40"/>
  <c r="B521" i="40"/>
  <c r="C521" i="40"/>
  <c r="D521" i="40"/>
  <c r="AC521" i="40" s="1"/>
  <c r="E521" i="40"/>
  <c r="F521" i="40"/>
  <c r="G521" i="40"/>
  <c r="H521" i="40"/>
  <c r="I521" i="40"/>
  <c r="J521" i="40"/>
  <c r="K521" i="40"/>
  <c r="L521" i="40"/>
  <c r="X521" i="40" s="1"/>
  <c r="M521" i="40"/>
  <c r="N521" i="40"/>
  <c r="O521" i="40" s="1"/>
  <c r="Q521" i="40"/>
  <c r="R521" i="40"/>
  <c r="S521" i="40"/>
  <c r="T521" i="40"/>
  <c r="U521" i="40"/>
  <c r="A522" i="40"/>
  <c r="B522" i="40"/>
  <c r="C522" i="40"/>
  <c r="D522" i="40"/>
  <c r="AC522" i="40" s="1"/>
  <c r="E522" i="40"/>
  <c r="F522" i="40"/>
  <c r="G522" i="40"/>
  <c r="H522" i="40"/>
  <c r="I522" i="40"/>
  <c r="J522" i="40"/>
  <c r="K522" i="40"/>
  <c r="L522" i="40"/>
  <c r="X522" i="40" s="1"/>
  <c r="M522" i="40"/>
  <c r="N522" i="40"/>
  <c r="O522" i="40" s="1"/>
  <c r="Q522" i="40"/>
  <c r="R522" i="40"/>
  <c r="S522" i="40"/>
  <c r="T522" i="40"/>
  <c r="U522" i="40"/>
  <c r="A523" i="40"/>
  <c r="B523" i="40"/>
  <c r="C523" i="40"/>
  <c r="D523" i="40"/>
  <c r="AC523" i="40" s="1"/>
  <c r="AB523" i="40" s="1"/>
  <c r="E523" i="40"/>
  <c r="F523" i="40"/>
  <c r="G523" i="40"/>
  <c r="H523" i="40"/>
  <c r="I523" i="40"/>
  <c r="J523" i="40"/>
  <c r="K523" i="40"/>
  <c r="L523" i="40"/>
  <c r="X523" i="40" s="1"/>
  <c r="M523" i="40"/>
  <c r="N523" i="40"/>
  <c r="O523" i="40" s="1"/>
  <c r="Q523" i="40"/>
  <c r="R523" i="40"/>
  <c r="S523" i="40"/>
  <c r="T523" i="40"/>
  <c r="U523" i="40"/>
  <c r="A524" i="40"/>
  <c r="B524" i="40"/>
  <c r="C524" i="40"/>
  <c r="D524" i="40"/>
  <c r="AC524" i="40" s="1"/>
  <c r="E524" i="40"/>
  <c r="F524" i="40"/>
  <c r="G524" i="40"/>
  <c r="H524" i="40"/>
  <c r="I524" i="40"/>
  <c r="J524" i="40"/>
  <c r="K524" i="40"/>
  <c r="L524" i="40"/>
  <c r="X524" i="40" s="1"/>
  <c r="M524" i="40"/>
  <c r="N524" i="40"/>
  <c r="O524" i="40" s="1"/>
  <c r="Q524" i="40"/>
  <c r="R524" i="40"/>
  <c r="S524" i="40"/>
  <c r="T524" i="40"/>
  <c r="U524" i="40"/>
  <c r="A525" i="40"/>
  <c r="B525" i="40"/>
  <c r="C525" i="40"/>
  <c r="D525" i="40"/>
  <c r="AC525" i="40" s="1"/>
  <c r="E525" i="40"/>
  <c r="F525" i="40"/>
  <c r="G525" i="40"/>
  <c r="H525" i="40"/>
  <c r="I525" i="40"/>
  <c r="J525" i="40"/>
  <c r="K525" i="40"/>
  <c r="L525" i="40"/>
  <c r="X525" i="40" s="1"/>
  <c r="M525" i="40"/>
  <c r="N525" i="40"/>
  <c r="O525" i="40" s="1"/>
  <c r="Q525" i="40"/>
  <c r="R525" i="40"/>
  <c r="S525" i="40"/>
  <c r="T525" i="40"/>
  <c r="U525" i="40"/>
  <c r="A526" i="40"/>
  <c r="B526" i="40"/>
  <c r="C526" i="40"/>
  <c r="D526" i="40"/>
  <c r="AC526" i="40" s="1"/>
  <c r="E526" i="40"/>
  <c r="F526" i="40"/>
  <c r="G526" i="40"/>
  <c r="H526" i="40"/>
  <c r="I526" i="40"/>
  <c r="J526" i="40"/>
  <c r="K526" i="40"/>
  <c r="L526" i="40"/>
  <c r="X526" i="40" s="1"/>
  <c r="M526" i="40"/>
  <c r="N526" i="40"/>
  <c r="O526" i="40" s="1"/>
  <c r="Q526" i="40"/>
  <c r="R526" i="40"/>
  <c r="S526" i="40"/>
  <c r="T526" i="40"/>
  <c r="U526" i="40"/>
  <c r="A527" i="40"/>
  <c r="B527" i="40"/>
  <c r="C527" i="40"/>
  <c r="D527" i="40"/>
  <c r="AC527" i="40" s="1"/>
  <c r="E527" i="40"/>
  <c r="F527" i="40"/>
  <c r="G527" i="40"/>
  <c r="H527" i="40"/>
  <c r="I527" i="40"/>
  <c r="J527" i="40"/>
  <c r="K527" i="40"/>
  <c r="L527" i="40"/>
  <c r="X527" i="40" s="1"/>
  <c r="M527" i="40"/>
  <c r="N527" i="40"/>
  <c r="O527" i="40" s="1"/>
  <c r="Q527" i="40"/>
  <c r="R527" i="40"/>
  <c r="S527" i="40"/>
  <c r="T527" i="40"/>
  <c r="U527" i="40"/>
  <c r="A528" i="40"/>
  <c r="B528" i="40"/>
  <c r="C528" i="40"/>
  <c r="D528" i="40"/>
  <c r="AC528" i="40" s="1"/>
  <c r="E528" i="40"/>
  <c r="F528" i="40"/>
  <c r="G528" i="40"/>
  <c r="H528" i="40"/>
  <c r="I528" i="40"/>
  <c r="J528" i="40"/>
  <c r="K528" i="40"/>
  <c r="L528" i="40"/>
  <c r="X528" i="40" s="1"/>
  <c r="M528" i="40"/>
  <c r="N528" i="40"/>
  <c r="O528" i="40" s="1"/>
  <c r="Q528" i="40"/>
  <c r="R528" i="40"/>
  <c r="S528" i="40"/>
  <c r="T528" i="40"/>
  <c r="U528" i="40"/>
  <c r="A529" i="40"/>
  <c r="B529" i="40"/>
  <c r="C529" i="40"/>
  <c r="D529" i="40"/>
  <c r="AC529" i="40" s="1"/>
  <c r="E529" i="40"/>
  <c r="F529" i="40"/>
  <c r="G529" i="40"/>
  <c r="H529" i="40"/>
  <c r="I529" i="40"/>
  <c r="J529" i="40"/>
  <c r="K529" i="40"/>
  <c r="L529" i="40"/>
  <c r="X529" i="40" s="1"/>
  <c r="M529" i="40"/>
  <c r="N529" i="40"/>
  <c r="O529" i="40" s="1"/>
  <c r="Q529" i="40"/>
  <c r="R529" i="40"/>
  <c r="S529" i="40"/>
  <c r="T529" i="40"/>
  <c r="U529" i="40"/>
  <c r="A530" i="40"/>
  <c r="B530" i="40"/>
  <c r="C530" i="40"/>
  <c r="D530" i="40"/>
  <c r="AC530" i="40" s="1"/>
  <c r="E530" i="40"/>
  <c r="F530" i="40"/>
  <c r="G530" i="40"/>
  <c r="H530" i="40"/>
  <c r="I530" i="40"/>
  <c r="J530" i="40"/>
  <c r="K530" i="40"/>
  <c r="L530" i="40"/>
  <c r="X530" i="40" s="1"/>
  <c r="M530" i="40"/>
  <c r="N530" i="40"/>
  <c r="O530" i="40" s="1"/>
  <c r="Q530" i="40"/>
  <c r="R530" i="40"/>
  <c r="S530" i="40"/>
  <c r="T530" i="40"/>
  <c r="U530" i="40"/>
  <c r="A531" i="40"/>
  <c r="B531" i="40"/>
  <c r="C531" i="40"/>
  <c r="D531" i="40"/>
  <c r="AC531" i="40" s="1"/>
  <c r="E531" i="40"/>
  <c r="F531" i="40"/>
  <c r="G531" i="40"/>
  <c r="H531" i="40"/>
  <c r="I531" i="40"/>
  <c r="J531" i="40"/>
  <c r="K531" i="40"/>
  <c r="L531" i="40"/>
  <c r="X531" i="40" s="1"/>
  <c r="M531" i="40"/>
  <c r="N531" i="40"/>
  <c r="O531" i="40" s="1"/>
  <c r="Q531" i="40"/>
  <c r="R531" i="40"/>
  <c r="S531" i="40"/>
  <c r="T531" i="40"/>
  <c r="U531" i="40"/>
  <c r="A532" i="40"/>
  <c r="B532" i="40"/>
  <c r="C532" i="40"/>
  <c r="D532" i="40"/>
  <c r="AC532" i="40" s="1"/>
  <c r="E532" i="40"/>
  <c r="F532" i="40"/>
  <c r="G532" i="40"/>
  <c r="H532" i="40"/>
  <c r="I532" i="40"/>
  <c r="J532" i="40"/>
  <c r="K532" i="40"/>
  <c r="L532" i="40"/>
  <c r="X532" i="40" s="1"/>
  <c r="M532" i="40"/>
  <c r="N532" i="40"/>
  <c r="O532" i="40" s="1"/>
  <c r="Q532" i="40"/>
  <c r="R532" i="40"/>
  <c r="S532" i="40"/>
  <c r="T532" i="40"/>
  <c r="U532" i="40"/>
  <c r="A533" i="40"/>
  <c r="B533" i="40"/>
  <c r="C533" i="40"/>
  <c r="D533" i="40"/>
  <c r="AC533" i="40" s="1"/>
  <c r="E533" i="40"/>
  <c r="F533" i="40"/>
  <c r="G533" i="40"/>
  <c r="H533" i="40"/>
  <c r="I533" i="40"/>
  <c r="J533" i="40"/>
  <c r="K533" i="40"/>
  <c r="L533" i="40"/>
  <c r="X533" i="40" s="1"/>
  <c r="M533" i="40"/>
  <c r="N533" i="40"/>
  <c r="O533" i="40" s="1"/>
  <c r="Q533" i="40"/>
  <c r="R533" i="40"/>
  <c r="S533" i="40"/>
  <c r="T533" i="40"/>
  <c r="U533" i="40"/>
  <c r="A534" i="40"/>
  <c r="B534" i="40"/>
  <c r="C534" i="40"/>
  <c r="D534" i="40"/>
  <c r="AC534" i="40" s="1"/>
  <c r="E534" i="40"/>
  <c r="F534" i="40"/>
  <c r="G534" i="40"/>
  <c r="H534" i="40"/>
  <c r="I534" i="40"/>
  <c r="J534" i="40"/>
  <c r="K534" i="40"/>
  <c r="L534" i="40"/>
  <c r="X534" i="40" s="1"/>
  <c r="M534" i="40"/>
  <c r="N534" i="40"/>
  <c r="O534" i="40" s="1"/>
  <c r="Q534" i="40"/>
  <c r="R534" i="40"/>
  <c r="S534" i="40"/>
  <c r="T534" i="40"/>
  <c r="U534" i="40"/>
  <c r="A535" i="40"/>
  <c r="B535" i="40"/>
  <c r="C535" i="40"/>
  <c r="D535" i="40"/>
  <c r="AC535" i="40" s="1"/>
  <c r="E535" i="40"/>
  <c r="F535" i="40"/>
  <c r="G535" i="40"/>
  <c r="H535" i="40"/>
  <c r="I535" i="40"/>
  <c r="J535" i="40"/>
  <c r="K535" i="40"/>
  <c r="L535" i="40"/>
  <c r="X535" i="40" s="1"/>
  <c r="M535" i="40"/>
  <c r="N535" i="40"/>
  <c r="O535" i="40" s="1"/>
  <c r="Q535" i="40"/>
  <c r="R535" i="40"/>
  <c r="S535" i="40"/>
  <c r="T535" i="40"/>
  <c r="U535" i="40"/>
  <c r="A536" i="40"/>
  <c r="B536" i="40"/>
  <c r="C536" i="40"/>
  <c r="D536" i="40"/>
  <c r="AC536" i="40" s="1"/>
  <c r="E536" i="40"/>
  <c r="F536" i="40"/>
  <c r="G536" i="40"/>
  <c r="H536" i="40"/>
  <c r="I536" i="40"/>
  <c r="J536" i="40"/>
  <c r="K536" i="40"/>
  <c r="L536" i="40"/>
  <c r="X536" i="40" s="1"/>
  <c r="M536" i="40"/>
  <c r="N536" i="40"/>
  <c r="O536" i="40" s="1"/>
  <c r="Q536" i="40"/>
  <c r="R536" i="40"/>
  <c r="S536" i="40"/>
  <c r="T536" i="40"/>
  <c r="U536" i="40"/>
  <c r="A537" i="40"/>
  <c r="B537" i="40"/>
  <c r="C537" i="40"/>
  <c r="D537" i="40"/>
  <c r="AC537" i="40" s="1"/>
  <c r="E537" i="40"/>
  <c r="F537" i="40"/>
  <c r="G537" i="40"/>
  <c r="H537" i="40"/>
  <c r="I537" i="40"/>
  <c r="J537" i="40"/>
  <c r="K537" i="40"/>
  <c r="L537" i="40"/>
  <c r="X537" i="40" s="1"/>
  <c r="M537" i="40"/>
  <c r="N537" i="40"/>
  <c r="O537" i="40" s="1"/>
  <c r="Q537" i="40"/>
  <c r="R537" i="40"/>
  <c r="S537" i="40"/>
  <c r="T537" i="40"/>
  <c r="U537" i="40"/>
  <c r="A538" i="40"/>
  <c r="B538" i="40"/>
  <c r="C538" i="40"/>
  <c r="D538" i="40"/>
  <c r="AB538" i="40" s="1"/>
  <c r="E538" i="40"/>
  <c r="F538" i="40"/>
  <c r="G538" i="40"/>
  <c r="H538" i="40"/>
  <c r="I538" i="40"/>
  <c r="J538" i="40"/>
  <c r="K538" i="40"/>
  <c r="L538" i="40"/>
  <c r="X538" i="40" s="1"/>
  <c r="M538" i="40"/>
  <c r="N538" i="40"/>
  <c r="O538" i="40" s="1"/>
  <c r="Q538" i="40"/>
  <c r="R538" i="40"/>
  <c r="S538" i="40"/>
  <c r="T538" i="40"/>
  <c r="U538" i="40"/>
  <c r="A539" i="40"/>
  <c r="B539" i="40"/>
  <c r="C539" i="40"/>
  <c r="D539" i="40"/>
  <c r="AC539" i="40" s="1"/>
  <c r="AB539" i="40" s="1"/>
  <c r="E539" i="40"/>
  <c r="F539" i="40"/>
  <c r="G539" i="40"/>
  <c r="H539" i="40"/>
  <c r="I539" i="40"/>
  <c r="J539" i="40"/>
  <c r="K539" i="40"/>
  <c r="L539" i="40"/>
  <c r="X539" i="40" s="1"/>
  <c r="M539" i="40"/>
  <c r="N539" i="40"/>
  <c r="O539" i="40" s="1"/>
  <c r="Q539" i="40"/>
  <c r="R539" i="40"/>
  <c r="S539" i="40"/>
  <c r="T539" i="40"/>
  <c r="U539" i="40"/>
  <c r="A540" i="40"/>
  <c r="B540" i="40"/>
  <c r="C540" i="40"/>
  <c r="D540" i="40"/>
  <c r="AC540" i="40" s="1"/>
  <c r="E540" i="40"/>
  <c r="F540" i="40"/>
  <c r="G540" i="40"/>
  <c r="H540" i="40"/>
  <c r="I540" i="40"/>
  <c r="J540" i="40"/>
  <c r="K540" i="40"/>
  <c r="L540" i="40"/>
  <c r="X540" i="40" s="1"/>
  <c r="M540" i="40"/>
  <c r="N540" i="40"/>
  <c r="O540" i="40" s="1"/>
  <c r="Q540" i="40"/>
  <c r="R540" i="40"/>
  <c r="S540" i="40"/>
  <c r="T540" i="40"/>
  <c r="U540" i="40"/>
  <c r="A541" i="40"/>
  <c r="B541" i="40"/>
  <c r="C541" i="40"/>
  <c r="D541" i="40"/>
  <c r="AC541" i="40" s="1"/>
  <c r="E541" i="40"/>
  <c r="F541" i="40"/>
  <c r="G541" i="40"/>
  <c r="H541" i="40"/>
  <c r="I541" i="40"/>
  <c r="J541" i="40"/>
  <c r="K541" i="40"/>
  <c r="L541" i="40"/>
  <c r="X541" i="40" s="1"/>
  <c r="M541" i="40"/>
  <c r="N541" i="40"/>
  <c r="O541" i="40" s="1"/>
  <c r="Q541" i="40"/>
  <c r="R541" i="40"/>
  <c r="S541" i="40"/>
  <c r="T541" i="40"/>
  <c r="U541" i="40"/>
  <c r="A542" i="40"/>
  <c r="B542" i="40"/>
  <c r="C542" i="40"/>
  <c r="D542" i="40"/>
  <c r="AC542" i="40" s="1"/>
  <c r="E542" i="40"/>
  <c r="F542" i="40"/>
  <c r="G542" i="40"/>
  <c r="H542" i="40"/>
  <c r="I542" i="40"/>
  <c r="J542" i="40"/>
  <c r="K542" i="40"/>
  <c r="L542" i="40"/>
  <c r="X542" i="40" s="1"/>
  <c r="M542" i="40"/>
  <c r="N542" i="40"/>
  <c r="O542" i="40" s="1"/>
  <c r="Q542" i="40"/>
  <c r="R542" i="40"/>
  <c r="S542" i="40"/>
  <c r="T542" i="40"/>
  <c r="U542" i="40"/>
  <c r="A543" i="40"/>
  <c r="B543" i="40"/>
  <c r="C543" i="40"/>
  <c r="D543" i="40"/>
  <c r="AC543" i="40" s="1"/>
  <c r="E543" i="40"/>
  <c r="F543" i="40"/>
  <c r="G543" i="40"/>
  <c r="H543" i="40"/>
  <c r="I543" i="40"/>
  <c r="J543" i="40"/>
  <c r="L543" i="40"/>
  <c r="X543" i="40" s="1"/>
  <c r="M543" i="40"/>
  <c r="N543" i="40"/>
  <c r="O543" i="40" s="1"/>
  <c r="Q543" i="40"/>
  <c r="R543" i="40"/>
  <c r="S543" i="40"/>
  <c r="T543" i="40"/>
  <c r="U543" i="40"/>
  <c r="A544" i="40"/>
  <c r="B544" i="40"/>
  <c r="C544" i="40"/>
  <c r="D544" i="40"/>
  <c r="AC544" i="40" s="1"/>
  <c r="E544" i="40"/>
  <c r="F544" i="40"/>
  <c r="G544" i="40"/>
  <c r="H544" i="40"/>
  <c r="I544" i="40"/>
  <c r="J544" i="40"/>
  <c r="K544" i="40"/>
  <c r="L544" i="40"/>
  <c r="X544" i="40" s="1"/>
  <c r="M544" i="40"/>
  <c r="N544" i="40"/>
  <c r="O544" i="40" s="1"/>
  <c r="Q544" i="40"/>
  <c r="R544" i="40"/>
  <c r="S544" i="40"/>
  <c r="T544" i="40"/>
  <c r="U544" i="40"/>
  <c r="A545" i="40"/>
  <c r="B545" i="40"/>
  <c r="C545" i="40"/>
  <c r="D545" i="40"/>
  <c r="AC545" i="40" s="1"/>
  <c r="E545" i="40"/>
  <c r="F545" i="40"/>
  <c r="G545" i="40"/>
  <c r="H545" i="40"/>
  <c r="I545" i="40"/>
  <c r="J545" i="40"/>
  <c r="K545" i="40"/>
  <c r="L545" i="40"/>
  <c r="X545" i="40" s="1"/>
  <c r="M545" i="40"/>
  <c r="N545" i="40"/>
  <c r="O545" i="40" s="1"/>
  <c r="Q545" i="40"/>
  <c r="R545" i="40"/>
  <c r="S545" i="40"/>
  <c r="T545" i="40"/>
  <c r="U545" i="40"/>
  <c r="A546" i="40"/>
  <c r="B546" i="40"/>
  <c r="C546" i="40"/>
  <c r="D546" i="40"/>
  <c r="AC546" i="40" s="1"/>
  <c r="E546" i="40"/>
  <c r="F546" i="40"/>
  <c r="G546" i="40"/>
  <c r="H546" i="40"/>
  <c r="I546" i="40"/>
  <c r="J546" i="40"/>
  <c r="K546" i="40"/>
  <c r="L546" i="40"/>
  <c r="X546" i="40" s="1"/>
  <c r="M546" i="40"/>
  <c r="N546" i="40"/>
  <c r="O546" i="40" s="1"/>
  <c r="Q546" i="40"/>
  <c r="R546" i="40"/>
  <c r="S546" i="40"/>
  <c r="T546" i="40"/>
  <c r="U546" i="40"/>
  <c r="A547" i="40"/>
  <c r="B547" i="40"/>
  <c r="C547" i="40"/>
  <c r="D547" i="40"/>
  <c r="AC547" i="40" s="1"/>
  <c r="E547" i="40"/>
  <c r="F547" i="40"/>
  <c r="G547" i="40"/>
  <c r="H547" i="40"/>
  <c r="I547" i="40"/>
  <c r="J547" i="40"/>
  <c r="K547" i="40"/>
  <c r="L547" i="40"/>
  <c r="X547" i="40" s="1"/>
  <c r="M547" i="40"/>
  <c r="N547" i="40"/>
  <c r="O547" i="40" s="1"/>
  <c r="Q547" i="40"/>
  <c r="R547" i="40"/>
  <c r="S547" i="40"/>
  <c r="T547" i="40"/>
  <c r="U547" i="40"/>
  <c r="A548" i="40"/>
  <c r="B548" i="40"/>
  <c r="C548" i="40"/>
  <c r="D548" i="40"/>
  <c r="AC548" i="40" s="1"/>
  <c r="E548" i="40"/>
  <c r="F548" i="40"/>
  <c r="G548" i="40"/>
  <c r="H548" i="40"/>
  <c r="I548" i="40"/>
  <c r="J548" i="40"/>
  <c r="K548" i="40"/>
  <c r="L548" i="40"/>
  <c r="X548" i="40" s="1"/>
  <c r="M548" i="40"/>
  <c r="N548" i="40"/>
  <c r="O548" i="40" s="1"/>
  <c r="Q548" i="40"/>
  <c r="R548" i="40"/>
  <c r="S548" i="40"/>
  <c r="T548" i="40"/>
  <c r="U548" i="40"/>
  <c r="A549" i="40"/>
  <c r="B549" i="40"/>
  <c r="C549" i="40"/>
  <c r="D549" i="40"/>
  <c r="AC549" i="40" s="1"/>
  <c r="E549" i="40"/>
  <c r="F549" i="40"/>
  <c r="G549" i="40"/>
  <c r="H549" i="40"/>
  <c r="I549" i="40"/>
  <c r="J549" i="40"/>
  <c r="K549" i="40"/>
  <c r="L549" i="40"/>
  <c r="X549" i="40" s="1"/>
  <c r="M549" i="40"/>
  <c r="N549" i="40"/>
  <c r="O549" i="40" s="1"/>
  <c r="Q549" i="40"/>
  <c r="R549" i="40"/>
  <c r="S549" i="40"/>
  <c r="T549" i="40"/>
  <c r="U549" i="40"/>
  <c r="A550" i="40"/>
  <c r="B550" i="40"/>
  <c r="C550" i="40"/>
  <c r="D550" i="40"/>
  <c r="AC550" i="40" s="1"/>
  <c r="AB550" i="40" s="1"/>
  <c r="E550" i="40"/>
  <c r="F550" i="40"/>
  <c r="G550" i="40"/>
  <c r="H550" i="40"/>
  <c r="I550" i="40"/>
  <c r="J550" i="40"/>
  <c r="K550" i="40"/>
  <c r="L550" i="40"/>
  <c r="X550" i="40" s="1"/>
  <c r="M550" i="40"/>
  <c r="N550" i="40"/>
  <c r="O550" i="40" s="1"/>
  <c r="Q550" i="40"/>
  <c r="R550" i="40"/>
  <c r="S550" i="40"/>
  <c r="T550" i="40"/>
  <c r="U550" i="40"/>
  <c r="A551" i="40"/>
  <c r="B551" i="40"/>
  <c r="C551" i="40"/>
  <c r="D551" i="40"/>
  <c r="AC551" i="40" s="1"/>
  <c r="E551" i="40"/>
  <c r="F551" i="40"/>
  <c r="G551" i="40"/>
  <c r="H551" i="40"/>
  <c r="I551" i="40"/>
  <c r="J551" i="40"/>
  <c r="K551" i="40"/>
  <c r="L551" i="40"/>
  <c r="X551" i="40" s="1"/>
  <c r="M551" i="40"/>
  <c r="N551" i="40"/>
  <c r="O551" i="40" s="1"/>
  <c r="Q551" i="40"/>
  <c r="R551" i="40"/>
  <c r="S551" i="40"/>
  <c r="T551" i="40"/>
  <c r="U551" i="40"/>
  <c r="A552" i="40"/>
  <c r="B552" i="40"/>
  <c r="C552" i="40"/>
  <c r="D552" i="40"/>
  <c r="AC552" i="40" s="1"/>
  <c r="E552" i="40"/>
  <c r="F552" i="40"/>
  <c r="G552" i="40"/>
  <c r="H552" i="40"/>
  <c r="I552" i="40"/>
  <c r="J552" i="40"/>
  <c r="L552" i="40"/>
  <c r="X552" i="40" s="1"/>
  <c r="M552" i="40"/>
  <c r="N552" i="40"/>
  <c r="O552" i="40" s="1"/>
  <c r="Q552" i="40"/>
  <c r="R552" i="40"/>
  <c r="S552" i="40"/>
  <c r="T552" i="40"/>
  <c r="U552" i="40"/>
  <c r="A553" i="40"/>
  <c r="B553" i="40"/>
  <c r="C553" i="40"/>
  <c r="D553" i="40"/>
  <c r="AC553" i="40" s="1"/>
  <c r="E553" i="40"/>
  <c r="F553" i="40"/>
  <c r="G553" i="40"/>
  <c r="H553" i="40"/>
  <c r="I553" i="40"/>
  <c r="J553" i="40"/>
  <c r="K553" i="40"/>
  <c r="L553" i="40"/>
  <c r="X553" i="40" s="1"/>
  <c r="M553" i="40"/>
  <c r="N553" i="40"/>
  <c r="O553" i="40" s="1"/>
  <c r="Q553" i="40"/>
  <c r="R553" i="40"/>
  <c r="S553" i="40"/>
  <c r="T553" i="40"/>
  <c r="U553" i="40"/>
  <c r="A554" i="40"/>
  <c r="B554" i="40"/>
  <c r="C554" i="40"/>
  <c r="D554" i="40"/>
  <c r="AC554" i="40" s="1"/>
  <c r="E554" i="40"/>
  <c r="F554" i="40"/>
  <c r="G554" i="40"/>
  <c r="H554" i="40"/>
  <c r="I554" i="40"/>
  <c r="J554" i="40"/>
  <c r="K554" i="40"/>
  <c r="L554" i="40"/>
  <c r="X554" i="40" s="1"/>
  <c r="M554" i="40"/>
  <c r="N554" i="40"/>
  <c r="O554" i="40" s="1"/>
  <c r="Q554" i="40"/>
  <c r="R554" i="40"/>
  <c r="S554" i="40"/>
  <c r="T554" i="40"/>
  <c r="U554" i="40"/>
  <c r="A555" i="40"/>
  <c r="B555" i="40"/>
  <c r="C555" i="40"/>
  <c r="D555" i="40"/>
  <c r="AC555" i="40" s="1"/>
  <c r="E555" i="40"/>
  <c r="F555" i="40"/>
  <c r="G555" i="40"/>
  <c r="H555" i="40"/>
  <c r="I555" i="40"/>
  <c r="J555" i="40"/>
  <c r="K555" i="40"/>
  <c r="L555" i="40"/>
  <c r="X555" i="40" s="1"/>
  <c r="M555" i="40"/>
  <c r="N555" i="40"/>
  <c r="O555" i="40" s="1"/>
  <c r="Q555" i="40"/>
  <c r="R555" i="40"/>
  <c r="S555" i="40"/>
  <c r="T555" i="40"/>
  <c r="U555" i="40"/>
  <c r="A556" i="40"/>
  <c r="B556" i="40"/>
  <c r="C556" i="40"/>
  <c r="D556" i="40"/>
  <c r="AC556" i="40" s="1"/>
  <c r="E556" i="40"/>
  <c r="F556" i="40"/>
  <c r="G556" i="40"/>
  <c r="H556" i="40"/>
  <c r="I556" i="40"/>
  <c r="J556" i="40"/>
  <c r="K556" i="40"/>
  <c r="L556" i="40"/>
  <c r="X556" i="40" s="1"/>
  <c r="M556" i="40"/>
  <c r="N556" i="40"/>
  <c r="O556" i="40" s="1"/>
  <c r="Q556" i="40"/>
  <c r="R556" i="40"/>
  <c r="S556" i="40"/>
  <c r="T556" i="40"/>
  <c r="U556" i="40"/>
  <c r="A557" i="40"/>
  <c r="B557" i="40"/>
  <c r="C557" i="40"/>
  <c r="D557" i="40"/>
  <c r="AC557" i="40" s="1"/>
  <c r="E557" i="40"/>
  <c r="F557" i="40"/>
  <c r="G557" i="40"/>
  <c r="H557" i="40"/>
  <c r="I557" i="40"/>
  <c r="J557" i="40"/>
  <c r="K557" i="40"/>
  <c r="L557" i="40"/>
  <c r="X557" i="40" s="1"/>
  <c r="M557" i="40"/>
  <c r="N557" i="40"/>
  <c r="O557" i="40" s="1"/>
  <c r="Q557" i="40"/>
  <c r="R557" i="40"/>
  <c r="S557" i="40"/>
  <c r="T557" i="40"/>
  <c r="U557" i="40"/>
  <c r="A558" i="40"/>
  <c r="B558" i="40"/>
  <c r="C558" i="40"/>
  <c r="D558" i="40"/>
  <c r="AC558" i="40" s="1"/>
  <c r="E558" i="40"/>
  <c r="F558" i="40"/>
  <c r="G558" i="40"/>
  <c r="H558" i="40"/>
  <c r="I558" i="40"/>
  <c r="J558" i="40"/>
  <c r="K558" i="40"/>
  <c r="L558" i="40"/>
  <c r="X558" i="40" s="1"/>
  <c r="M558" i="40"/>
  <c r="N558" i="40"/>
  <c r="O558" i="40" s="1"/>
  <c r="Q558" i="40"/>
  <c r="R558" i="40"/>
  <c r="S558" i="40"/>
  <c r="T558" i="40"/>
  <c r="U558" i="40"/>
  <c r="A559" i="40"/>
  <c r="B559" i="40"/>
  <c r="C559" i="40"/>
  <c r="D559" i="40"/>
  <c r="AC559" i="40" s="1"/>
  <c r="E559" i="40"/>
  <c r="F559" i="40"/>
  <c r="G559" i="40"/>
  <c r="H559" i="40"/>
  <c r="I559" i="40"/>
  <c r="J559" i="40"/>
  <c r="K559" i="40"/>
  <c r="L559" i="40"/>
  <c r="X559" i="40" s="1"/>
  <c r="M559" i="40"/>
  <c r="N559" i="40"/>
  <c r="O559" i="40" s="1"/>
  <c r="Q559" i="40"/>
  <c r="R559" i="40"/>
  <c r="S559" i="40"/>
  <c r="T559" i="40"/>
  <c r="U559" i="40"/>
  <c r="A560" i="40"/>
  <c r="B560" i="40"/>
  <c r="C560" i="40"/>
  <c r="D560" i="40"/>
  <c r="AC560" i="40" s="1"/>
  <c r="E560" i="40"/>
  <c r="F560" i="40"/>
  <c r="G560" i="40"/>
  <c r="H560" i="40"/>
  <c r="I560" i="40"/>
  <c r="J560" i="40"/>
  <c r="K560" i="40"/>
  <c r="L560" i="40"/>
  <c r="X560" i="40" s="1"/>
  <c r="M560" i="40"/>
  <c r="N560" i="40"/>
  <c r="O560" i="40" s="1"/>
  <c r="Q560" i="40"/>
  <c r="R560" i="40"/>
  <c r="S560" i="40"/>
  <c r="T560" i="40"/>
  <c r="U560" i="40"/>
  <c r="A561" i="40"/>
  <c r="B561" i="40"/>
  <c r="C561" i="40"/>
  <c r="D561" i="40"/>
  <c r="AC561" i="40" s="1"/>
  <c r="AB561" i="40" s="1"/>
  <c r="E561" i="40"/>
  <c r="F561" i="40"/>
  <c r="G561" i="40"/>
  <c r="H561" i="40"/>
  <c r="I561" i="40"/>
  <c r="J561" i="40"/>
  <c r="K561" i="40"/>
  <c r="L561" i="40"/>
  <c r="X561" i="40" s="1"/>
  <c r="M561" i="40"/>
  <c r="N561" i="40"/>
  <c r="O561" i="40" s="1"/>
  <c r="Q561" i="40"/>
  <c r="R561" i="40"/>
  <c r="S561" i="40"/>
  <c r="T561" i="40"/>
  <c r="U561" i="40"/>
  <c r="A562" i="40"/>
  <c r="B562" i="40"/>
  <c r="C562" i="40"/>
  <c r="D562" i="40"/>
  <c r="AC562" i="40" s="1"/>
  <c r="E562" i="40"/>
  <c r="F562" i="40"/>
  <c r="G562" i="40"/>
  <c r="H562" i="40"/>
  <c r="I562" i="40"/>
  <c r="J562" i="40"/>
  <c r="K562" i="40"/>
  <c r="L562" i="40"/>
  <c r="X562" i="40" s="1"/>
  <c r="M562" i="40"/>
  <c r="N562" i="40"/>
  <c r="O562" i="40" s="1"/>
  <c r="Q562" i="40"/>
  <c r="R562" i="40"/>
  <c r="S562" i="40"/>
  <c r="T562" i="40"/>
  <c r="U562" i="40"/>
  <c r="A563" i="40"/>
  <c r="B563" i="40"/>
  <c r="C563" i="40"/>
  <c r="D563" i="40"/>
  <c r="AC563" i="40" s="1"/>
  <c r="E563" i="40"/>
  <c r="F563" i="40"/>
  <c r="G563" i="40"/>
  <c r="H563" i="40"/>
  <c r="I563" i="40"/>
  <c r="J563" i="40"/>
  <c r="K563" i="40"/>
  <c r="L563" i="40"/>
  <c r="X563" i="40" s="1"/>
  <c r="M563" i="40"/>
  <c r="N563" i="40"/>
  <c r="O563" i="40" s="1"/>
  <c r="Q563" i="40"/>
  <c r="R563" i="40"/>
  <c r="S563" i="40"/>
  <c r="T563" i="40"/>
  <c r="U563" i="40"/>
  <c r="A564" i="40"/>
  <c r="B564" i="40"/>
  <c r="C564" i="40"/>
  <c r="D564" i="40"/>
  <c r="AC564" i="40" s="1"/>
  <c r="E564" i="40"/>
  <c r="F564" i="40"/>
  <c r="G564" i="40"/>
  <c r="H564" i="40"/>
  <c r="I564" i="40"/>
  <c r="J564" i="40"/>
  <c r="K564" i="40"/>
  <c r="L564" i="40"/>
  <c r="X564" i="40" s="1"/>
  <c r="M564" i="40"/>
  <c r="N564" i="40"/>
  <c r="O564" i="40" s="1"/>
  <c r="Q564" i="40"/>
  <c r="R564" i="40"/>
  <c r="S564" i="40"/>
  <c r="T564" i="40"/>
  <c r="U564" i="40"/>
  <c r="A565" i="40"/>
  <c r="B565" i="40"/>
  <c r="C565" i="40"/>
  <c r="D565" i="40"/>
  <c r="AC565" i="40" s="1"/>
  <c r="E565" i="40"/>
  <c r="F565" i="40"/>
  <c r="G565" i="40"/>
  <c r="H565" i="40"/>
  <c r="I565" i="40"/>
  <c r="J565" i="40"/>
  <c r="K565" i="40"/>
  <c r="L565" i="40"/>
  <c r="X565" i="40" s="1"/>
  <c r="M565" i="40"/>
  <c r="N565" i="40"/>
  <c r="O565" i="40" s="1"/>
  <c r="Q565" i="40"/>
  <c r="R565" i="40"/>
  <c r="S565" i="40"/>
  <c r="T565" i="40"/>
  <c r="U565" i="40"/>
  <c r="A566" i="40"/>
  <c r="B566" i="40"/>
  <c r="C566" i="40"/>
  <c r="D566" i="40"/>
  <c r="AC566" i="40" s="1"/>
  <c r="E566" i="40"/>
  <c r="F566" i="40"/>
  <c r="G566" i="40"/>
  <c r="H566" i="40"/>
  <c r="I566" i="40"/>
  <c r="J566" i="40"/>
  <c r="K566" i="40"/>
  <c r="L566" i="40"/>
  <c r="X566" i="40" s="1"/>
  <c r="M566" i="40"/>
  <c r="N566" i="40"/>
  <c r="O566" i="40" s="1"/>
  <c r="Q566" i="40"/>
  <c r="R566" i="40"/>
  <c r="S566" i="40"/>
  <c r="T566" i="40"/>
  <c r="U566" i="40"/>
  <c r="A567" i="40"/>
  <c r="B567" i="40"/>
  <c r="C567" i="40"/>
  <c r="D567" i="40"/>
  <c r="AC567" i="40" s="1"/>
  <c r="E567" i="40"/>
  <c r="F567" i="40"/>
  <c r="G567" i="40"/>
  <c r="H567" i="40"/>
  <c r="I567" i="40"/>
  <c r="J567" i="40"/>
  <c r="K567" i="40"/>
  <c r="L567" i="40"/>
  <c r="X567" i="40" s="1"/>
  <c r="M567" i="40"/>
  <c r="N567" i="40"/>
  <c r="O567" i="40" s="1"/>
  <c r="Q567" i="40"/>
  <c r="R567" i="40"/>
  <c r="S567" i="40"/>
  <c r="T567" i="40"/>
  <c r="U567" i="40"/>
  <c r="A568" i="40"/>
  <c r="B568" i="40"/>
  <c r="C568" i="40"/>
  <c r="D568" i="40"/>
  <c r="AC568" i="40" s="1"/>
  <c r="E568" i="40"/>
  <c r="F568" i="40"/>
  <c r="G568" i="40"/>
  <c r="H568" i="40"/>
  <c r="I568" i="40"/>
  <c r="J568" i="40"/>
  <c r="K568" i="40"/>
  <c r="L568" i="40"/>
  <c r="X568" i="40" s="1"/>
  <c r="M568" i="40"/>
  <c r="N568" i="40"/>
  <c r="O568" i="40" s="1"/>
  <c r="Q568" i="40"/>
  <c r="R568" i="40"/>
  <c r="S568" i="40"/>
  <c r="T568" i="40"/>
  <c r="U568" i="40"/>
  <c r="A569" i="40"/>
  <c r="B569" i="40"/>
  <c r="C569" i="40"/>
  <c r="D569" i="40"/>
  <c r="AC569" i="40" s="1"/>
  <c r="E569" i="40"/>
  <c r="F569" i="40"/>
  <c r="G569" i="40"/>
  <c r="H569" i="40"/>
  <c r="I569" i="40"/>
  <c r="J569" i="40"/>
  <c r="K569" i="40"/>
  <c r="L569" i="40"/>
  <c r="X569" i="40" s="1"/>
  <c r="M569" i="40"/>
  <c r="N569" i="40"/>
  <c r="O569" i="40" s="1"/>
  <c r="Q569" i="40"/>
  <c r="R569" i="40"/>
  <c r="S569" i="40"/>
  <c r="T569" i="40"/>
  <c r="U569" i="40"/>
  <c r="A570" i="40"/>
  <c r="B570" i="40"/>
  <c r="C570" i="40"/>
  <c r="D570" i="40"/>
  <c r="AC570" i="40" s="1"/>
  <c r="E570" i="40"/>
  <c r="F570" i="40"/>
  <c r="G570" i="40"/>
  <c r="H570" i="40"/>
  <c r="I570" i="40"/>
  <c r="J570" i="40"/>
  <c r="K570" i="40"/>
  <c r="L570" i="40"/>
  <c r="X570" i="40" s="1"/>
  <c r="M570" i="40"/>
  <c r="N570" i="40"/>
  <c r="O570" i="40" s="1"/>
  <c r="Q570" i="40"/>
  <c r="R570" i="40"/>
  <c r="S570" i="40"/>
  <c r="T570" i="40"/>
  <c r="U570" i="40"/>
  <c r="A571" i="40"/>
  <c r="B571" i="40"/>
  <c r="C571" i="40"/>
  <c r="D571" i="40"/>
  <c r="AC571" i="40" s="1"/>
  <c r="E571" i="40"/>
  <c r="F571" i="40"/>
  <c r="G571" i="40"/>
  <c r="H571" i="40"/>
  <c r="I571" i="40"/>
  <c r="J571" i="40"/>
  <c r="K571" i="40"/>
  <c r="L571" i="40"/>
  <c r="X571" i="40" s="1"/>
  <c r="M571" i="40"/>
  <c r="N571" i="40"/>
  <c r="O571" i="40" s="1"/>
  <c r="Q571" i="40"/>
  <c r="R571" i="40"/>
  <c r="S571" i="40"/>
  <c r="T571" i="40"/>
  <c r="U571" i="40"/>
  <c r="A572" i="40"/>
  <c r="B572" i="40"/>
  <c r="C572" i="40"/>
  <c r="D572" i="40"/>
  <c r="AC572" i="40" s="1"/>
  <c r="E572" i="40"/>
  <c r="F572" i="40"/>
  <c r="G572" i="40"/>
  <c r="H572" i="40"/>
  <c r="I572" i="40"/>
  <c r="J572" i="40"/>
  <c r="K572" i="40"/>
  <c r="L572" i="40"/>
  <c r="X572" i="40" s="1"/>
  <c r="M572" i="40"/>
  <c r="N572" i="40"/>
  <c r="O572" i="40" s="1"/>
  <c r="Q572" i="40"/>
  <c r="R572" i="40"/>
  <c r="S572" i="40"/>
  <c r="T572" i="40"/>
  <c r="U572" i="40"/>
  <c r="A573" i="40"/>
  <c r="B573" i="40"/>
  <c r="C573" i="40"/>
  <c r="D573" i="40"/>
  <c r="AC573" i="40" s="1"/>
  <c r="E573" i="40"/>
  <c r="F573" i="40"/>
  <c r="G573" i="40"/>
  <c r="H573" i="40"/>
  <c r="I573" i="40"/>
  <c r="J573" i="40"/>
  <c r="K573" i="40"/>
  <c r="L573" i="40"/>
  <c r="X573" i="40" s="1"/>
  <c r="M573" i="40"/>
  <c r="N573" i="40"/>
  <c r="O573" i="40" s="1"/>
  <c r="Q573" i="40"/>
  <c r="R573" i="40"/>
  <c r="S573" i="40"/>
  <c r="T573" i="40"/>
  <c r="U573" i="40"/>
  <c r="A574" i="40"/>
  <c r="B574" i="40"/>
  <c r="C574" i="40"/>
  <c r="D574" i="40"/>
  <c r="AC574" i="40" s="1"/>
  <c r="E574" i="40"/>
  <c r="F574" i="40"/>
  <c r="G574" i="40"/>
  <c r="H574" i="40"/>
  <c r="I574" i="40"/>
  <c r="J574" i="40"/>
  <c r="K574" i="40"/>
  <c r="L574" i="40"/>
  <c r="X574" i="40" s="1"/>
  <c r="M574" i="40"/>
  <c r="N574" i="40"/>
  <c r="O574" i="40" s="1"/>
  <c r="Q574" i="40"/>
  <c r="R574" i="40"/>
  <c r="S574" i="40"/>
  <c r="T574" i="40"/>
  <c r="U574" i="40"/>
  <c r="A575" i="40"/>
  <c r="B575" i="40"/>
  <c r="C575" i="40"/>
  <c r="D575" i="40"/>
  <c r="AC575" i="40" s="1"/>
  <c r="E575" i="40"/>
  <c r="F575" i="40"/>
  <c r="G575" i="40"/>
  <c r="H575" i="40"/>
  <c r="I575" i="40"/>
  <c r="J575" i="40"/>
  <c r="K575" i="40"/>
  <c r="L575" i="40"/>
  <c r="X575" i="40" s="1"/>
  <c r="M575" i="40"/>
  <c r="N575" i="40"/>
  <c r="O575" i="40" s="1"/>
  <c r="Q575" i="40"/>
  <c r="R575" i="40"/>
  <c r="S575" i="40"/>
  <c r="T575" i="40"/>
  <c r="U575" i="40"/>
  <c r="A576" i="40"/>
  <c r="B576" i="40"/>
  <c r="C576" i="40"/>
  <c r="D576" i="40"/>
  <c r="AC576" i="40" s="1"/>
  <c r="E576" i="40"/>
  <c r="F576" i="40"/>
  <c r="G576" i="40"/>
  <c r="H576" i="40"/>
  <c r="I576" i="40"/>
  <c r="J576" i="40"/>
  <c r="K576" i="40"/>
  <c r="L576" i="40"/>
  <c r="X576" i="40" s="1"/>
  <c r="M576" i="40"/>
  <c r="N576" i="40"/>
  <c r="O576" i="40" s="1"/>
  <c r="Q576" i="40"/>
  <c r="R576" i="40"/>
  <c r="S576" i="40"/>
  <c r="T576" i="40"/>
  <c r="U576" i="40"/>
  <c r="A577" i="40"/>
  <c r="B577" i="40"/>
  <c r="C577" i="40"/>
  <c r="D577" i="40"/>
  <c r="AC577" i="40" s="1"/>
  <c r="AB577" i="40" s="1"/>
  <c r="E577" i="40"/>
  <c r="F577" i="40"/>
  <c r="G577" i="40"/>
  <c r="H577" i="40"/>
  <c r="I577" i="40"/>
  <c r="J577" i="40"/>
  <c r="K577" i="40"/>
  <c r="L577" i="40"/>
  <c r="X577" i="40" s="1"/>
  <c r="M577" i="40"/>
  <c r="N577" i="40"/>
  <c r="O577" i="40" s="1"/>
  <c r="Q577" i="40"/>
  <c r="R577" i="40"/>
  <c r="S577" i="40"/>
  <c r="T577" i="40"/>
  <c r="U577" i="40"/>
  <c r="A578" i="40"/>
  <c r="B578" i="40"/>
  <c r="C578" i="40"/>
  <c r="D578" i="40"/>
  <c r="AC578" i="40" s="1"/>
  <c r="E578" i="40"/>
  <c r="F578" i="40"/>
  <c r="G578" i="40"/>
  <c r="H578" i="40"/>
  <c r="I578" i="40"/>
  <c r="J578" i="40"/>
  <c r="K578" i="40"/>
  <c r="L578" i="40"/>
  <c r="X578" i="40" s="1"/>
  <c r="M578" i="40"/>
  <c r="N578" i="40"/>
  <c r="O578" i="40" s="1"/>
  <c r="Q578" i="40"/>
  <c r="R578" i="40"/>
  <c r="S578" i="40"/>
  <c r="T578" i="40"/>
  <c r="U578" i="40"/>
  <c r="A579" i="40"/>
  <c r="B579" i="40"/>
  <c r="C579" i="40"/>
  <c r="D579" i="40"/>
  <c r="AC579" i="40" s="1"/>
  <c r="E579" i="40"/>
  <c r="F579" i="40"/>
  <c r="G579" i="40"/>
  <c r="H579" i="40"/>
  <c r="I579" i="40"/>
  <c r="J579" i="40"/>
  <c r="K579" i="40"/>
  <c r="L579" i="40"/>
  <c r="X579" i="40" s="1"/>
  <c r="M579" i="40"/>
  <c r="N579" i="40"/>
  <c r="O579" i="40" s="1"/>
  <c r="Q579" i="40"/>
  <c r="R579" i="40"/>
  <c r="S579" i="40"/>
  <c r="T579" i="40"/>
  <c r="U579" i="40"/>
  <c r="A580" i="40"/>
  <c r="B580" i="40"/>
  <c r="C580" i="40"/>
  <c r="D580" i="40"/>
  <c r="AC580" i="40" s="1"/>
  <c r="E580" i="40"/>
  <c r="F580" i="40"/>
  <c r="G580" i="40"/>
  <c r="H580" i="40"/>
  <c r="I580" i="40"/>
  <c r="J580" i="40"/>
  <c r="K580" i="40"/>
  <c r="L580" i="40"/>
  <c r="X580" i="40" s="1"/>
  <c r="M580" i="40"/>
  <c r="N580" i="40"/>
  <c r="O580" i="40" s="1"/>
  <c r="Q580" i="40"/>
  <c r="R580" i="40"/>
  <c r="S580" i="40"/>
  <c r="T580" i="40"/>
  <c r="U580" i="40"/>
  <c r="A581" i="40"/>
  <c r="B581" i="40"/>
  <c r="C581" i="40"/>
  <c r="D581" i="40"/>
  <c r="AC581" i="40" s="1"/>
  <c r="E581" i="40"/>
  <c r="F581" i="40"/>
  <c r="G581" i="40"/>
  <c r="H581" i="40"/>
  <c r="I581" i="40"/>
  <c r="J581" i="40"/>
  <c r="K581" i="40"/>
  <c r="L581" i="40"/>
  <c r="X581" i="40" s="1"/>
  <c r="M581" i="40"/>
  <c r="N581" i="40"/>
  <c r="O581" i="40" s="1"/>
  <c r="Q581" i="40"/>
  <c r="R581" i="40"/>
  <c r="S581" i="40"/>
  <c r="T581" i="40"/>
  <c r="U581" i="40"/>
  <c r="A582" i="40"/>
  <c r="B582" i="40"/>
  <c r="C582" i="40"/>
  <c r="D582" i="40"/>
  <c r="AC582" i="40" s="1"/>
  <c r="E582" i="40"/>
  <c r="F582" i="40"/>
  <c r="G582" i="40"/>
  <c r="H582" i="40"/>
  <c r="I582" i="40"/>
  <c r="J582" i="40"/>
  <c r="K582" i="40"/>
  <c r="L582" i="40"/>
  <c r="X582" i="40" s="1"/>
  <c r="M582" i="40"/>
  <c r="N582" i="40"/>
  <c r="O582" i="40" s="1"/>
  <c r="Q582" i="40"/>
  <c r="R582" i="40"/>
  <c r="S582" i="40"/>
  <c r="T582" i="40"/>
  <c r="U582" i="40"/>
  <c r="A583" i="40"/>
  <c r="B583" i="40"/>
  <c r="C583" i="40"/>
  <c r="D583" i="40"/>
  <c r="AC583" i="40" s="1"/>
  <c r="E583" i="40"/>
  <c r="F583" i="40"/>
  <c r="G583" i="40"/>
  <c r="H583" i="40"/>
  <c r="I583" i="40"/>
  <c r="J583" i="40"/>
  <c r="K583" i="40"/>
  <c r="L583" i="40"/>
  <c r="X583" i="40" s="1"/>
  <c r="M583" i="40"/>
  <c r="N583" i="40"/>
  <c r="O583" i="40" s="1"/>
  <c r="Q583" i="40"/>
  <c r="R583" i="40"/>
  <c r="S583" i="40"/>
  <c r="T583" i="40"/>
  <c r="U583" i="40"/>
  <c r="A584" i="40"/>
  <c r="B584" i="40"/>
  <c r="C584" i="40"/>
  <c r="D584" i="40"/>
  <c r="AC584" i="40" s="1"/>
  <c r="E584" i="40"/>
  <c r="F584" i="40"/>
  <c r="G584" i="40"/>
  <c r="H584" i="40"/>
  <c r="I584" i="40"/>
  <c r="J584" i="40"/>
  <c r="K584" i="40"/>
  <c r="L584" i="40"/>
  <c r="X584" i="40" s="1"/>
  <c r="M584" i="40"/>
  <c r="N584" i="40"/>
  <c r="O584" i="40" s="1"/>
  <c r="Q584" i="40"/>
  <c r="R584" i="40"/>
  <c r="S584" i="40"/>
  <c r="T584" i="40"/>
  <c r="U584" i="40"/>
  <c r="A585" i="40"/>
  <c r="B585" i="40"/>
  <c r="C585" i="40"/>
  <c r="D585" i="40"/>
  <c r="AC585" i="40" s="1"/>
  <c r="E585" i="40"/>
  <c r="F585" i="40"/>
  <c r="G585" i="40"/>
  <c r="H585" i="40"/>
  <c r="I585" i="40"/>
  <c r="J585" i="40"/>
  <c r="K585" i="40"/>
  <c r="L585" i="40"/>
  <c r="X585" i="40" s="1"/>
  <c r="M585" i="40"/>
  <c r="N585" i="40"/>
  <c r="O585" i="40" s="1"/>
  <c r="Q585" i="40"/>
  <c r="R585" i="40"/>
  <c r="S585" i="40"/>
  <c r="T585" i="40"/>
  <c r="U585" i="40"/>
  <c r="A586" i="40"/>
  <c r="B586" i="40"/>
  <c r="C586" i="40"/>
  <c r="D586" i="40"/>
  <c r="AC586" i="40" s="1"/>
  <c r="E586" i="40"/>
  <c r="F586" i="40"/>
  <c r="G586" i="40"/>
  <c r="H586" i="40"/>
  <c r="I586" i="40"/>
  <c r="J586" i="40"/>
  <c r="K586" i="40"/>
  <c r="L586" i="40"/>
  <c r="X586" i="40" s="1"/>
  <c r="M586" i="40"/>
  <c r="N586" i="40"/>
  <c r="O586" i="40" s="1"/>
  <c r="Q586" i="40"/>
  <c r="R586" i="40"/>
  <c r="S586" i="40"/>
  <c r="T586" i="40"/>
  <c r="U586" i="40"/>
  <c r="A587" i="40"/>
  <c r="B587" i="40"/>
  <c r="C587" i="40"/>
  <c r="D587" i="40"/>
  <c r="AC587" i="40" s="1"/>
  <c r="E587" i="40"/>
  <c r="F587" i="40"/>
  <c r="G587" i="40"/>
  <c r="H587" i="40"/>
  <c r="I587" i="40"/>
  <c r="J587" i="40"/>
  <c r="K587" i="40"/>
  <c r="L587" i="40"/>
  <c r="X587" i="40" s="1"/>
  <c r="M587" i="40"/>
  <c r="N587" i="40"/>
  <c r="O587" i="40" s="1"/>
  <c r="Q587" i="40"/>
  <c r="R587" i="40"/>
  <c r="S587" i="40"/>
  <c r="T587" i="40"/>
  <c r="U587" i="40"/>
  <c r="A588" i="40"/>
  <c r="B588" i="40"/>
  <c r="C588" i="40"/>
  <c r="D588" i="40"/>
  <c r="AC588" i="40" s="1"/>
  <c r="E588" i="40"/>
  <c r="F588" i="40"/>
  <c r="G588" i="40"/>
  <c r="H588" i="40"/>
  <c r="I588" i="40"/>
  <c r="J588" i="40"/>
  <c r="K588" i="40"/>
  <c r="L588" i="40"/>
  <c r="X588" i="40" s="1"/>
  <c r="M588" i="40"/>
  <c r="N588" i="40"/>
  <c r="O588" i="40" s="1"/>
  <c r="Q588" i="40"/>
  <c r="R588" i="40"/>
  <c r="S588" i="40"/>
  <c r="T588" i="40"/>
  <c r="U588" i="40"/>
  <c r="A589" i="40"/>
  <c r="B589" i="40"/>
  <c r="C589" i="40"/>
  <c r="D589" i="40"/>
  <c r="AC589" i="40" s="1"/>
  <c r="E589" i="40"/>
  <c r="F589" i="40"/>
  <c r="G589" i="40"/>
  <c r="H589" i="40"/>
  <c r="I589" i="40"/>
  <c r="J589" i="40"/>
  <c r="K589" i="40"/>
  <c r="L589" i="40"/>
  <c r="X589" i="40" s="1"/>
  <c r="M589" i="40"/>
  <c r="N589" i="40"/>
  <c r="O589" i="40" s="1"/>
  <c r="Q589" i="40"/>
  <c r="R589" i="40"/>
  <c r="S589" i="40"/>
  <c r="T589" i="40"/>
  <c r="U589" i="40"/>
  <c r="A590" i="40"/>
  <c r="B590" i="40"/>
  <c r="C590" i="40"/>
  <c r="D590" i="40"/>
  <c r="AC590" i="40" s="1"/>
  <c r="E590" i="40"/>
  <c r="F590" i="40"/>
  <c r="G590" i="40"/>
  <c r="H590" i="40"/>
  <c r="I590" i="40"/>
  <c r="J590" i="40"/>
  <c r="K590" i="40"/>
  <c r="L590" i="40"/>
  <c r="X590" i="40" s="1"/>
  <c r="M590" i="40"/>
  <c r="N590" i="40"/>
  <c r="O590" i="40" s="1"/>
  <c r="Q590" i="40"/>
  <c r="R590" i="40"/>
  <c r="S590" i="40"/>
  <c r="T590" i="40"/>
  <c r="U590" i="40"/>
  <c r="A591" i="40"/>
  <c r="B591" i="40"/>
  <c r="C591" i="40"/>
  <c r="D591" i="40"/>
  <c r="AC591" i="40" s="1"/>
  <c r="E591" i="40"/>
  <c r="F591" i="40"/>
  <c r="G591" i="40"/>
  <c r="H591" i="40"/>
  <c r="I591" i="40"/>
  <c r="J591" i="40"/>
  <c r="K591" i="40"/>
  <c r="L591" i="40"/>
  <c r="X591" i="40" s="1"/>
  <c r="M591" i="40"/>
  <c r="N591" i="40"/>
  <c r="O591" i="40" s="1"/>
  <c r="Q591" i="40"/>
  <c r="R591" i="40"/>
  <c r="S591" i="40"/>
  <c r="T591" i="40"/>
  <c r="U591" i="40"/>
  <c r="A592" i="40"/>
  <c r="B592" i="40"/>
  <c r="C592" i="40"/>
  <c r="D592" i="40"/>
  <c r="AC592" i="40" s="1"/>
  <c r="E592" i="40"/>
  <c r="F592" i="40"/>
  <c r="G592" i="40"/>
  <c r="H592" i="40"/>
  <c r="I592" i="40"/>
  <c r="J592" i="40"/>
  <c r="K592" i="40"/>
  <c r="L592" i="40"/>
  <c r="X592" i="40" s="1"/>
  <c r="M592" i="40"/>
  <c r="N592" i="40"/>
  <c r="O592" i="40" s="1"/>
  <c r="Q592" i="40"/>
  <c r="R592" i="40"/>
  <c r="S592" i="40"/>
  <c r="T592" i="40"/>
  <c r="U592" i="40"/>
  <c r="A593" i="40"/>
  <c r="B593" i="40"/>
  <c r="C593" i="40"/>
  <c r="D593" i="40"/>
  <c r="AC593" i="40" s="1"/>
  <c r="AB593" i="40" s="1"/>
  <c r="E593" i="40"/>
  <c r="F593" i="40"/>
  <c r="G593" i="40"/>
  <c r="H593" i="40"/>
  <c r="I593" i="40"/>
  <c r="J593" i="40"/>
  <c r="K593" i="40"/>
  <c r="L593" i="40"/>
  <c r="X593" i="40" s="1"/>
  <c r="M593" i="40"/>
  <c r="N593" i="40"/>
  <c r="O593" i="40" s="1"/>
  <c r="Q593" i="40"/>
  <c r="R593" i="40"/>
  <c r="S593" i="40"/>
  <c r="T593" i="40"/>
  <c r="U593" i="40"/>
  <c r="A594" i="40"/>
  <c r="B594" i="40"/>
  <c r="C594" i="40"/>
  <c r="D594" i="40"/>
  <c r="AC594" i="40" s="1"/>
  <c r="E594" i="40"/>
  <c r="F594" i="40"/>
  <c r="G594" i="40"/>
  <c r="H594" i="40"/>
  <c r="I594" i="40"/>
  <c r="J594" i="40"/>
  <c r="K594" i="40"/>
  <c r="L594" i="40"/>
  <c r="X594" i="40" s="1"/>
  <c r="M594" i="40"/>
  <c r="N594" i="40"/>
  <c r="O594" i="40" s="1"/>
  <c r="Q594" i="40"/>
  <c r="R594" i="40"/>
  <c r="S594" i="40"/>
  <c r="T594" i="40"/>
  <c r="U594" i="40"/>
  <c r="A595" i="40"/>
  <c r="B595" i="40"/>
  <c r="C595" i="40"/>
  <c r="D595" i="40"/>
  <c r="AC595" i="40" s="1"/>
  <c r="E595" i="40"/>
  <c r="F595" i="40"/>
  <c r="G595" i="40"/>
  <c r="H595" i="40"/>
  <c r="I595" i="40"/>
  <c r="J595" i="40"/>
  <c r="K595" i="40"/>
  <c r="L595" i="40"/>
  <c r="X595" i="40" s="1"/>
  <c r="M595" i="40"/>
  <c r="N595" i="40"/>
  <c r="O595" i="40" s="1"/>
  <c r="Q595" i="40"/>
  <c r="R595" i="40"/>
  <c r="S595" i="40"/>
  <c r="T595" i="40"/>
  <c r="U595" i="40"/>
  <c r="A596" i="40"/>
  <c r="B596" i="40"/>
  <c r="C596" i="40"/>
  <c r="D596" i="40"/>
  <c r="AC596" i="40" s="1"/>
  <c r="E596" i="40"/>
  <c r="F596" i="40"/>
  <c r="G596" i="40"/>
  <c r="H596" i="40"/>
  <c r="I596" i="40"/>
  <c r="J596" i="40"/>
  <c r="K596" i="40"/>
  <c r="L596" i="40"/>
  <c r="X596" i="40" s="1"/>
  <c r="M596" i="40"/>
  <c r="N596" i="40"/>
  <c r="O596" i="40" s="1"/>
  <c r="Q596" i="40"/>
  <c r="R596" i="40"/>
  <c r="S596" i="40"/>
  <c r="T596" i="40"/>
  <c r="U596" i="40"/>
  <c r="A597" i="40"/>
  <c r="B597" i="40"/>
  <c r="C597" i="40"/>
  <c r="D597" i="40"/>
  <c r="AC597" i="40" s="1"/>
  <c r="E597" i="40"/>
  <c r="F597" i="40"/>
  <c r="G597" i="40"/>
  <c r="H597" i="40"/>
  <c r="I597" i="40"/>
  <c r="J597" i="40"/>
  <c r="K597" i="40"/>
  <c r="L597" i="40"/>
  <c r="X597" i="40" s="1"/>
  <c r="M597" i="40"/>
  <c r="N597" i="40"/>
  <c r="O597" i="40" s="1"/>
  <c r="Q597" i="40"/>
  <c r="R597" i="40"/>
  <c r="S597" i="40"/>
  <c r="T597" i="40"/>
  <c r="U597" i="40"/>
  <c r="A598" i="40"/>
  <c r="B598" i="40"/>
  <c r="C598" i="40"/>
  <c r="D598" i="40"/>
  <c r="AC598" i="40" s="1"/>
  <c r="E598" i="40"/>
  <c r="F598" i="40"/>
  <c r="G598" i="40"/>
  <c r="H598" i="40"/>
  <c r="I598" i="40"/>
  <c r="J598" i="40"/>
  <c r="K598" i="40"/>
  <c r="L598" i="40"/>
  <c r="X598" i="40" s="1"/>
  <c r="M598" i="40"/>
  <c r="N598" i="40"/>
  <c r="O598" i="40" s="1"/>
  <c r="Q598" i="40"/>
  <c r="R598" i="40"/>
  <c r="S598" i="40"/>
  <c r="T598" i="40"/>
  <c r="U598" i="40"/>
  <c r="A599" i="40"/>
  <c r="B599" i="40"/>
  <c r="C599" i="40"/>
  <c r="D599" i="40"/>
  <c r="AC599" i="40" s="1"/>
  <c r="E599" i="40"/>
  <c r="F599" i="40"/>
  <c r="G599" i="40"/>
  <c r="H599" i="40"/>
  <c r="I599" i="40"/>
  <c r="J599" i="40"/>
  <c r="K599" i="40"/>
  <c r="L599" i="40"/>
  <c r="X599" i="40" s="1"/>
  <c r="M599" i="40"/>
  <c r="N599" i="40"/>
  <c r="O599" i="40" s="1"/>
  <c r="Q599" i="40"/>
  <c r="R599" i="40"/>
  <c r="S599" i="40"/>
  <c r="T599" i="40"/>
  <c r="U599" i="40"/>
  <c r="A600" i="40"/>
  <c r="B600" i="40"/>
  <c r="C600" i="40"/>
  <c r="D600" i="40"/>
  <c r="AC600" i="40" s="1"/>
  <c r="E600" i="40"/>
  <c r="F600" i="40"/>
  <c r="G600" i="40"/>
  <c r="H600" i="40"/>
  <c r="I600" i="40"/>
  <c r="J600" i="40"/>
  <c r="K600" i="40"/>
  <c r="L600" i="40"/>
  <c r="X600" i="40" s="1"/>
  <c r="M600" i="40"/>
  <c r="N600" i="40"/>
  <c r="O600" i="40" s="1"/>
  <c r="Q600" i="40"/>
  <c r="R600" i="40"/>
  <c r="S600" i="40"/>
  <c r="T600" i="40"/>
  <c r="U600" i="40"/>
  <c r="A601" i="40"/>
  <c r="B601" i="40"/>
  <c r="C601" i="40"/>
  <c r="D601" i="40"/>
  <c r="AC601" i="40" s="1"/>
  <c r="E601" i="40"/>
  <c r="F601" i="40"/>
  <c r="G601" i="40"/>
  <c r="H601" i="40"/>
  <c r="I601" i="40"/>
  <c r="J601" i="40"/>
  <c r="K601" i="40"/>
  <c r="L601" i="40"/>
  <c r="X601" i="40" s="1"/>
  <c r="M601" i="40"/>
  <c r="N601" i="40"/>
  <c r="O601" i="40" s="1"/>
  <c r="Q601" i="40"/>
  <c r="R601" i="40"/>
  <c r="S601" i="40"/>
  <c r="T601" i="40"/>
  <c r="U601" i="40"/>
  <c r="A602" i="40"/>
  <c r="B602" i="40"/>
  <c r="C602" i="40"/>
  <c r="D602" i="40"/>
  <c r="AC602" i="40" s="1"/>
  <c r="E602" i="40"/>
  <c r="F602" i="40"/>
  <c r="G602" i="40"/>
  <c r="H602" i="40"/>
  <c r="I602" i="40"/>
  <c r="J602" i="40"/>
  <c r="K602" i="40"/>
  <c r="L602" i="40"/>
  <c r="X602" i="40" s="1"/>
  <c r="M602" i="40"/>
  <c r="N602" i="40"/>
  <c r="O602" i="40" s="1"/>
  <c r="Q602" i="40"/>
  <c r="R602" i="40"/>
  <c r="S602" i="40"/>
  <c r="T602" i="40"/>
  <c r="U602" i="40"/>
  <c r="A603" i="40"/>
  <c r="B603" i="40"/>
  <c r="C603" i="40"/>
  <c r="D603" i="40"/>
  <c r="AC603" i="40" s="1"/>
  <c r="E603" i="40"/>
  <c r="F603" i="40"/>
  <c r="G603" i="40"/>
  <c r="H603" i="40"/>
  <c r="I603" i="40"/>
  <c r="J603" i="40"/>
  <c r="K603" i="40"/>
  <c r="L603" i="40"/>
  <c r="X603" i="40" s="1"/>
  <c r="M603" i="40"/>
  <c r="N603" i="40"/>
  <c r="O603" i="40" s="1"/>
  <c r="Q603" i="40"/>
  <c r="R603" i="40"/>
  <c r="S603" i="40"/>
  <c r="T603" i="40"/>
  <c r="U603" i="40"/>
  <c r="A604" i="40"/>
  <c r="B604" i="40"/>
  <c r="C604" i="40"/>
  <c r="D604" i="40"/>
  <c r="AC604" i="40" s="1"/>
  <c r="E604" i="40"/>
  <c r="F604" i="40"/>
  <c r="G604" i="40"/>
  <c r="H604" i="40"/>
  <c r="I604" i="40"/>
  <c r="J604" i="40"/>
  <c r="K604" i="40"/>
  <c r="L604" i="40"/>
  <c r="X604" i="40" s="1"/>
  <c r="M604" i="40"/>
  <c r="N604" i="40"/>
  <c r="O604" i="40" s="1"/>
  <c r="Q604" i="40"/>
  <c r="R604" i="40"/>
  <c r="S604" i="40"/>
  <c r="T604" i="40"/>
  <c r="U604" i="40"/>
  <c r="A605" i="40"/>
  <c r="B605" i="40"/>
  <c r="C605" i="40"/>
  <c r="D605" i="40"/>
  <c r="AC605" i="40" s="1"/>
  <c r="E605" i="40"/>
  <c r="F605" i="40"/>
  <c r="G605" i="40"/>
  <c r="H605" i="40"/>
  <c r="I605" i="40"/>
  <c r="J605" i="40"/>
  <c r="K605" i="40"/>
  <c r="L605" i="40"/>
  <c r="X605" i="40" s="1"/>
  <c r="M605" i="40"/>
  <c r="N605" i="40"/>
  <c r="O605" i="40" s="1"/>
  <c r="Q605" i="40"/>
  <c r="R605" i="40"/>
  <c r="S605" i="40"/>
  <c r="T605" i="40"/>
  <c r="U605" i="40"/>
  <c r="A606" i="40"/>
  <c r="B606" i="40"/>
  <c r="C606" i="40"/>
  <c r="D606" i="40"/>
  <c r="E606" i="40"/>
  <c r="F606" i="40"/>
  <c r="G606" i="40"/>
  <c r="H606" i="40"/>
  <c r="I606" i="40"/>
  <c r="J606" i="40"/>
  <c r="K606" i="40"/>
  <c r="L606" i="40"/>
  <c r="X606" i="40" s="1"/>
  <c r="M606" i="40"/>
  <c r="N606" i="40"/>
  <c r="O606" i="40" s="1"/>
  <c r="Q606" i="40"/>
  <c r="R606" i="40"/>
  <c r="S606" i="40"/>
  <c r="T606" i="40"/>
  <c r="U606" i="40"/>
  <c r="A607" i="40"/>
  <c r="B607" i="40"/>
  <c r="C607" i="40"/>
  <c r="D607" i="40"/>
  <c r="AC607" i="40" s="1"/>
  <c r="E607" i="40"/>
  <c r="F607" i="40"/>
  <c r="G607" i="40"/>
  <c r="H607" i="40"/>
  <c r="I607" i="40"/>
  <c r="J607" i="40"/>
  <c r="K607" i="40"/>
  <c r="L607" i="40"/>
  <c r="X607" i="40" s="1"/>
  <c r="M607" i="40"/>
  <c r="N607" i="40"/>
  <c r="O607" i="40" s="1"/>
  <c r="Q607" i="40"/>
  <c r="R607" i="40"/>
  <c r="S607" i="40"/>
  <c r="T607" i="40"/>
  <c r="U607" i="40"/>
  <c r="A608" i="40"/>
  <c r="B608" i="40"/>
  <c r="C608" i="40"/>
  <c r="D608" i="40"/>
  <c r="AC608" i="40" s="1"/>
  <c r="E608" i="40"/>
  <c r="F608" i="40"/>
  <c r="G608" i="40"/>
  <c r="H608" i="40"/>
  <c r="I608" i="40"/>
  <c r="J608" i="40"/>
  <c r="K608" i="40"/>
  <c r="L608" i="40"/>
  <c r="X608" i="40" s="1"/>
  <c r="M608" i="40"/>
  <c r="N608" i="40"/>
  <c r="O608" i="40" s="1"/>
  <c r="Q608" i="40"/>
  <c r="R608" i="40"/>
  <c r="S608" i="40"/>
  <c r="T608" i="40"/>
  <c r="U608" i="40"/>
  <c r="A609" i="40"/>
  <c r="B609" i="40"/>
  <c r="C609" i="40"/>
  <c r="D609" i="40"/>
  <c r="AC609" i="40" s="1"/>
  <c r="AB609" i="40" s="1"/>
  <c r="E609" i="40"/>
  <c r="F609" i="40"/>
  <c r="G609" i="40"/>
  <c r="H609" i="40"/>
  <c r="I609" i="40"/>
  <c r="J609" i="40"/>
  <c r="K609" i="40"/>
  <c r="L609" i="40"/>
  <c r="X609" i="40" s="1"/>
  <c r="M609" i="40"/>
  <c r="N609" i="40"/>
  <c r="O609" i="40" s="1"/>
  <c r="Q609" i="40"/>
  <c r="R609" i="40"/>
  <c r="S609" i="40"/>
  <c r="T609" i="40"/>
  <c r="U609" i="40"/>
  <c r="A610" i="40"/>
  <c r="B610" i="40"/>
  <c r="C610" i="40"/>
  <c r="D610" i="40"/>
  <c r="AC610" i="40" s="1"/>
  <c r="E610" i="40"/>
  <c r="F610" i="40"/>
  <c r="G610" i="40"/>
  <c r="H610" i="40"/>
  <c r="I610" i="40"/>
  <c r="J610" i="40"/>
  <c r="K610" i="40"/>
  <c r="L610" i="40"/>
  <c r="X610" i="40" s="1"/>
  <c r="M610" i="40"/>
  <c r="N610" i="40"/>
  <c r="O610" i="40" s="1"/>
  <c r="Q610" i="40"/>
  <c r="R610" i="40"/>
  <c r="S610" i="40"/>
  <c r="T610" i="40"/>
  <c r="U610" i="40"/>
  <c r="A611" i="40"/>
  <c r="B611" i="40"/>
  <c r="C611" i="40"/>
  <c r="D611" i="40"/>
  <c r="AC611" i="40" s="1"/>
  <c r="E611" i="40"/>
  <c r="F611" i="40"/>
  <c r="G611" i="40"/>
  <c r="H611" i="40"/>
  <c r="I611" i="40"/>
  <c r="J611" i="40"/>
  <c r="K611" i="40"/>
  <c r="L611" i="40"/>
  <c r="X611" i="40" s="1"/>
  <c r="M611" i="40"/>
  <c r="N611" i="40"/>
  <c r="O611" i="40" s="1"/>
  <c r="Q611" i="40"/>
  <c r="R611" i="40"/>
  <c r="S611" i="40"/>
  <c r="T611" i="40"/>
  <c r="U611" i="40"/>
  <c r="A612" i="40"/>
  <c r="B612" i="40"/>
  <c r="C612" i="40"/>
  <c r="D612" i="40"/>
  <c r="AC612" i="40" s="1"/>
  <c r="E612" i="40"/>
  <c r="F612" i="40"/>
  <c r="G612" i="40"/>
  <c r="H612" i="40"/>
  <c r="I612" i="40"/>
  <c r="J612" i="40"/>
  <c r="K612" i="40"/>
  <c r="L612" i="40"/>
  <c r="X612" i="40" s="1"/>
  <c r="M612" i="40"/>
  <c r="N612" i="40"/>
  <c r="O612" i="40" s="1"/>
  <c r="Q612" i="40"/>
  <c r="R612" i="40"/>
  <c r="S612" i="40"/>
  <c r="T612" i="40"/>
  <c r="U612" i="40"/>
  <c r="A613" i="40"/>
  <c r="B613" i="40"/>
  <c r="C613" i="40"/>
  <c r="D613" i="40"/>
  <c r="AC613" i="40" s="1"/>
  <c r="E613" i="40"/>
  <c r="F613" i="40"/>
  <c r="G613" i="40"/>
  <c r="H613" i="40"/>
  <c r="I613" i="40"/>
  <c r="J613" i="40"/>
  <c r="K613" i="40"/>
  <c r="L613" i="40"/>
  <c r="X613" i="40" s="1"/>
  <c r="M613" i="40"/>
  <c r="N613" i="40"/>
  <c r="O613" i="40" s="1"/>
  <c r="Q613" i="40"/>
  <c r="R613" i="40"/>
  <c r="S613" i="40"/>
  <c r="T613" i="40"/>
  <c r="U613" i="40"/>
  <c r="A614" i="40"/>
  <c r="B614" i="40"/>
  <c r="C614" i="40"/>
  <c r="D614" i="40"/>
  <c r="AC614" i="40" s="1"/>
  <c r="E614" i="40"/>
  <c r="F614" i="40"/>
  <c r="G614" i="40"/>
  <c r="H614" i="40"/>
  <c r="I614" i="40"/>
  <c r="J614" i="40"/>
  <c r="K614" i="40"/>
  <c r="L614" i="40"/>
  <c r="X614" i="40" s="1"/>
  <c r="M614" i="40"/>
  <c r="N614" i="40"/>
  <c r="O614" i="40" s="1"/>
  <c r="Q614" i="40"/>
  <c r="R614" i="40"/>
  <c r="S614" i="40"/>
  <c r="T614" i="40"/>
  <c r="U614" i="40"/>
  <c r="A615" i="40"/>
  <c r="B615" i="40"/>
  <c r="C615" i="40"/>
  <c r="D615" i="40"/>
  <c r="AC615" i="40" s="1"/>
  <c r="E615" i="40"/>
  <c r="F615" i="40"/>
  <c r="G615" i="40"/>
  <c r="H615" i="40"/>
  <c r="I615" i="40"/>
  <c r="J615" i="40"/>
  <c r="K615" i="40"/>
  <c r="L615" i="40"/>
  <c r="X615" i="40" s="1"/>
  <c r="M615" i="40"/>
  <c r="N615" i="40"/>
  <c r="O615" i="40" s="1"/>
  <c r="Q615" i="40"/>
  <c r="R615" i="40"/>
  <c r="S615" i="40"/>
  <c r="T615" i="40"/>
  <c r="U615" i="40"/>
  <c r="A616" i="40"/>
  <c r="B616" i="40"/>
  <c r="C616" i="40"/>
  <c r="D616" i="40"/>
  <c r="AC616" i="40" s="1"/>
  <c r="E616" i="40"/>
  <c r="F616" i="40"/>
  <c r="G616" i="40"/>
  <c r="H616" i="40"/>
  <c r="I616" i="40"/>
  <c r="J616" i="40"/>
  <c r="K616" i="40"/>
  <c r="L616" i="40"/>
  <c r="X616" i="40" s="1"/>
  <c r="M616" i="40"/>
  <c r="N616" i="40"/>
  <c r="O616" i="40" s="1"/>
  <c r="Q616" i="40"/>
  <c r="R616" i="40"/>
  <c r="S616" i="40"/>
  <c r="T616" i="40"/>
  <c r="U616" i="40"/>
  <c r="A617" i="40"/>
  <c r="B617" i="40"/>
  <c r="C617" i="40"/>
  <c r="D617" i="40"/>
  <c r="AC617" i="40" s="1"/>
  <c r="E617" i="40"/>
  <c r="F617" i="40"/>
  <c r="G617" i="40"/>
  <c r="H617" i="40"/>
  <c r="I617" i="40"/>
  <c r="J617" i="40"/>
  <c r="K617" i="40"/>
  <c r="L617" i="40"/>
  <c r="X617" i="40" s="1"/>
  <c r="M617" i="40"/>
  <c r="N617" i="40"/>
  <c r="O617" i="40" s="1"/>
  <c r="Q617" i="40"/>
  <c r="R617" i="40"/>
  <c r="S617" i="40"/>
  <c r="T617" i="40"/>
  <c r="U617" i="40"/>
  <c r="A618" i="40"/>
  <c r="B618" i="40"/>
  <c r="C618" i="40"/>
  <c r="D618" i="40"/>
  <c r="AC618" i="40" s="1"/>
  <c r="E618" i="40"/>
  <c r="F618" i="40"/>
  <c r="G618" i="40"/>
  <c r="H618" i="40"/>
  <c r="I618" i="40"/>
  <c r="J618" i="40"/>
  <c r="K618" i="40"/>
  <c r="L618" i="40"/>
  <c r="X618" i="40" s="1"/>
  <c r="M618" i="40"/>
  <c r="N618" i="40"/>
  <c r="O618" i="40" s="1"/>
  <c r="Q618" i="40"/>
  <c r="R618" i="40"/>
  <c r="S618" i="40"/>
  <c r="T618" i="40"/>
  <c r="U618" i="40"/>
  <c r="A619" i="40"/>
  <c r="B619" i="40"/>
  <c r="C619" i="40"/>
  <c r="D619" i="40"/>
  <c r="AC619" i="40" s="1"/>
  <c r="E619" i="40"/>
  <c r="F619" i="40"/>
  <c r="G619" i="40"/>
  <c r="H619" i="40"/>
  <c r="I619" i="40"/>
  <c r="J619" i="40"/>
  <c r="K619" i="40"/>
  <c r="L619" i="40"/>
  <c r="X619" i="40" s="1"/>
  <c r="M619" i="40"/>
  <c r="N619" i="40"/>
  <c r="O619" i="40" s="1"/>
  <c r="Q619" i="40"/>
  <c r="R619" i="40"/>
  <c r="S619" i="40"/>
  <c r="T619" i="40"/>
  <c r="U619" i="40"/>
  <c r="A620" i="40"/>
  <c r="B620" i="40"/>
  <c r="C620" i="40"/>
  <c r="D620" i="40"/>
  <c r="AC620" i="40" s="1"/>
  <c r="E620" i="40"/>
  <c r="F620" i="40"/>
  <c r="G620" i="40"/>
  <c r="H620" i="40"/>
  <c r="I620" i="40"/>
  <c r="J620" i="40"/>
  <c r="K620" i="40"/>
  <c r="L620" i="40"/>
  <c r="X620" i="40" s="1"/>
  <c r="M620" i="40"/>
  <c r="N620" i="40"/>
  <c r="O620" i="40" s="1"/>
  <c r="Q620" i="40"/>
  <c r="R620" i="40"/>
  <c r="S620" i="40"/>
  <c r="T620" i="40"/>
  <c r="U620" i="40"/>
  <c r="A621" i="40"/>
  <c r="B621" i="40"/>
  <c r="C621" i="40"/>
  <c r="D621" i="40"/>
  <c r="AC621" i="40" s="1"/>
  <c r="E621" i="40"/>
  <c r="F621" i="40"/>
  <c r="G621" i="40"/>
  <c r="H621" i="40"/>
  <c r="I621" i="40"/>
  <c r="J621" i="40"/>
  <c r="K621" i="40"/>
  <c r="L621" i="40"/>
  <c r="X621" i="40" s="1"/>
  <c r="M621" i="40"/>
  <c r="N621" i="40"/>
  <c r="O621" i="40" s="1"/>
  <c r="Q621" i="40"/>
  <c r="R621" i="40"/>
  <c r="S621" i="40"/>
  <c r="T621" i="40"/>
  <c r="U621" i="40"/>
  <c r="A622" i="40"/>
  <c r="B622" i="40"/>
  <c r="C622" i="40"/>
  <c r="D622" i="40"/>
  <c r="AC622" i="40" s="1"/>
  <c r="E622" i="40"/>
  <c r="F622" i="40"/>
  <c r="G622" i="40"/>
  <c r="H622" i="40"/>
  <c r="I622" i="40"/>
  <c r="J622" i="40"/>
  <c r="K622" i="40"/>
  <c r="L622" i="40"/>
  <c r="X622" i="40" s="1"/>
  <c r="M622" i="40"/>
  <c r="N622" i="40"/>
  <c r="O622" i="40" s="1"/>
  <c r="Q622" i="40"/>
  <c r="R622" i="40"/>
  <c r="S622" i="40"/>
  <c r="T622" i="40"/>
  <c r="U622" i="40"/>
  <c r="A623" i="40"/>
  <c r="B623" i="40"/>
  <c r="C623" i="40"/>
  <c r="D623" i="40"/>
  <c r="AC623" i="40" s="1"/>
  <c r="E623" i="40"/>
  <c r="F623" i="40"/>
  <c r="G623" i="40"/>
  <c r="H623" i="40"/>
  <c r="I623" i="40"/>
  <c r="J623" i="40"/>
  <c r="K623" i="40"/>
  <c r="L623" i="40"/>
  <c r="X623" i="40" s="1"/>
  <c r="M623" i="40"/>
  <c r="N623" i="40"/>
  <c r="O623" i="40" s="1"/>
  <c r="Q623" i="40"/>
  <c r="R623" i="40"/>
  <c r="S623" i="40"/>
  <c r="T623" i="40"/>
  <c r="U623" i="40"/>
  <c r="A624" i="40"/>
  <c r="B624" i="40"/>
  <c r="C624" i="40"/>
  <c r="D624" i="40"/>
  <c r="AC624" i="40" s="1"/>
  <c r="E624" i="40"/>
  <c r="F624" i="40"/>
  <c r="G624" i="40"/>
  <c r="H624" i="40"/>
  <c r="I624" i="40"/>
  <c r="J624" i="40"/>
  <c r="K624" i="40"/>
  <c r="L624" i="40"/>
  <c r="X624" i="40" s="1"/>
  <c r="M624" i="40"/>
  <c r="N624" i="40"/>
  <c r="O624" i="40" s="1"/>
  <c r="Q624" i="40"/>
  <c r="R624" i="40"/>
  <c r="S624" i="40"/>
  <c r="T624" i="40"/>
  <c r="U624" i="40"/>
  <c r="A625" i="40"/>
  <c r="B625" i="40"/>
  <c r="C625" i="40"/>
  <c r="D625" i="40"/>
  <c r="AC625" i="40" s="1"/>
  <c r="AB625" i="40" s="1"/>
  <c r="E625" i="40"/>
  <c r="F625" i="40"/>
  <c r="G625" i="40"/>
  <c r="H625" i="40"/>
  <c r="I625" i="40"/>
  <c r="J625" i="40"/>
  <c r="K625" i="40"/>
  <c r="L625" i="40"/>
  <c r="X625" i="40" s="1"/>
  <c r="M625" i="40"/>
  <c r="N625" i="40"/>
  <c r="O625" i="40" s="1"/>
  <c r="Q625" i="40"/>
  <c r="R625" i="40"/>
  <c r="S625" i="40"/>
  <c r="T625" i="40"/>
  <c r="U625" i="40"/>
  <c r="A626" i="40"/>
  <c r="B626" i="40"/>
  <c r="C626" i="40"/>
  <c r="D626" i="40"/>
  <c r="AC626" i="40" s="1"/>
  <c r="E626" i="40"/>
  <c r="F626" i="40"/>
  <c r="G626" i="40"/>
  <c r="H626" i="40"/>
  <c r="I626" i="40"/>
  <c r="J626" i="40"/>
  <c r="K626" i="40"/>
  <c r="L626" i="40"/>
  <c r="X626" i="40" s="1"/>
  <c r="M626" i="40"/>
  <c r="N626" i="40"/>
  <c r="O626" i="40" s="1"/>
  <c r="Q626" i="40"/>
  <c r="R626" i="40"/>
  <c r="S626" i="40"/>
  <c r="T626" i="40"/>
  <c r="U626" i="40"/>
  <c r="A627" i="40"/>
  <c r="B627" i="40"/>
  <c r="C627" i="40"/>
  <c r="D627" i="40"/>
  <c r="AC627" i="40" s="1"/>
  <c r="E627" i="40"/>
  <c r="F627" i="40"/>
  <c r="G627" i="40"/>
  <c r="H627" i="40"/>
  <c r="I627" i="40"/>
  <c r="J627" i="40"/>
  <c r="K627" i="40"/>
  <c r="L627" i="40"/>
  <c r="X627" i="40" s="1"/>
  <c r="M627" i="40"/>
  <c r="N627" i="40"/>
  <c r="O627" i="40" s="1"/>
  <c r="Q627" i="40"/>
  <c r="R627" i="40"/>
  <c r="S627" i="40"/>
  <c r="T627" i="40"/>
  <c r="U627" i="40"/>
  <c r="A628" i="40"/>
  <c r="B628" i="40"/>
  <c r="C628" i="40"/>
  <c r="D628" i="40"/>
  <c r="AC628" i="40" s="1"/>
  <c r="E628" i="40"/>
  <c r="F628" i="40"/>
  <c r="G628" i="40"/>
  <c r="H628" i="40"/>
  <c r="I628" i="40"/>
  <c r="J628" i="40"/>
  <c r="K628" i="40"/>
  <c r="L628" i="40"/>
  <c r="X628" i="40" s="1"/>
  <c r="M628" i="40"/>
  <c r="N628" i="40"/>
  <c r="O628" i="40" s="1"/>
  <c r="Q628" i="40"/>
  <c r="R628" i="40"/>
  <c r="S628" i="40"/>
  <c r="T628" i="40"/>
  <c r="U628" i="40"/>
  <c r="A629" i="40"/>
  <c r="B629" i="40"/>
  <c r="C629" i="40"/>
  <c r="D629" i="40"/>
  <c r="AC629" i="40" s="1"/>
  <c r="E629" i="40"/>
  <c r="F629" i="40"/>
  <c r="G629" i="40"/>
  <c r="H629" i="40"/>
  <c r="I629" i="40"/>
  <c r="J629" i="40"/>
  <c r="K629" i="40"/>
  <c r="L629" i="40"/>
  <c r="X629" i="40" s="1"/>
  <c r="M629" i="40"/>
  <c r="N629" i="40"/>
  <c r="O629" i="40" s="1"/>
  <c r="Q629" i="40"/>
  <c r="R629" i="40"/>
  <c r="S629" i="40"/>
  <c r="T629" i="40"/>
  <c r="U629" i="40"/>
  <c r="A630" i="40"/>
  <c r="B630" i="40"/>
  <c r="C630" i="40"/>
  <c r="D630" i="40"/>
  <c r="AC630" i="40" s="1"/>
  <c r="E630" i="40"/>
  <c r="F630" i="40"/>
  <c r="G630" i="40"/>
  <c r="H630" i="40"/>
  <c r="I630" i="40"/>
  <c r="J630" i="40"/>
  <c r="K630" i="40"/>
  <c r="L630" i="40"/>
  <c r="X630" i="40" s="1"/>
  <c r="M630" i="40"/>
  <c r="N630" i="40"/>
  <c r="O630" i="40" s="1"/>
  <c r="Q630" i="40"/>
  <c r="R630" i="40"/>
  <c r="S630" i="40"/>
  <c r="T630" i="40"/>
  <c r="U630" i="40"/>
  <c r="A631" i="40"/>
  <c r="B631" i="40"/>
  <c r="C631" i="40"/>
  <c r="D631" i="40"/>
  <c r="AC631" i="40" s="1"/>
  <c r="E631" i="40"/>
  <c r="F631" i="40"/>
  <c r="G631" i="40"/>
  <c r="H631" i="40"/>
  <c r="I631" i="40"/>
  <c r="J631" i="40"/>
  <c r="K631" i="40"/>
  <c r="L631" i="40"/>
  <c r="X631" i="40" s="1"/>
  <c r="M631" i="40"/>
  <c r="N631" i="40"/>
  <c r="O631" i="40" s="1"/>
  <c r="Q631" i="40"/>
  <c r="R631" i="40"/>
  <c r="S631" i="40"/>
  <c r="T631" i="40"/>
  <c r="U631" i="40"/>
  <c r="A632" i="40"/>
  <c r="B632" i="40"/>
  <c r="C632" i="40"/>
  <c r="D632" i="40"/>
  <c r="AC632" i="40" s="1"/>
  <c r="E632" i="40"/>
  <c r="F632" i="40"/>
  <c r="G632" i="40"/>
  <c r="H632" i="40"/>
  <c r="I632" i="40"/>
  <c r="J632" i="40"/>
  <c r="K632" i="40"/>
  <c r="L632" i="40"/>
  <c r="X632" i="40" s="1"/>
  <c r="M632" i="40"/>
  <c r="N632" i="40"/>
  <c r="O632" i="40" s="1"/>
  <c r="Q632" i="40"/>
  <c r="R632" i="40"/>
  <c r="S632" i="40"/>
  <c r="T632" i="40"/>
  <c r="U632" i="40"/>
  <c r="A633" i="40"/>
  <c r="B633" i="40"/>
  <c r="C633" i="40"/>
  <c r="D633" i="40"/>
  <c r="AC633" i="40" s="1"/>
  <c r="E633" i="40"/>
  <c r="F633" i="40"/>
  <c r="G633" i="40"/>
  <c r="H633" i="40"/>
  <c r="I633" i="40"/>
  <c r="J633" i="40"/>
  <c r="K633" i="40"/>
  <c r="L633" i="40"/>
  <c r="X633" i="40" s="1"/>
  <c r="M633" i="40"/>
  <c r="N633" i="40"/>
  <c r="O633" i="40" s="1"/>
  <c r="Q633" i="40"/>
  <c r="R633" i="40"/>
  <c r="S633" i="40"/>
  <c r="T633" i="40"/>
  <c r="U633" i="40"/>
  <c r="A634" i="40"/>
  <c r="B634" i="40"/>
  <c r="C634" i="40"/>
  <c r="D634" i="40"/>
  <c r="AC634" i="40" s="1"/>
  <c r="E634" i="40"/>
  <c r="F634" i="40"/>
  <c r="G634" i="40"/>
  <c r="H634" i="40"/>
  <c r="I634" i="40"/>
  <c r="J634" i="40"/>
  <c r="K634" i="40"/>
  <c r="L634" i="40"/>
  <c r="X634" i="40" s="1"/>
  <c r="M634" i="40"/>
  <c r="N634" i="40"/>
  <c r="O634" i="40" s="1"/>
  <c r="Q634" i="40"/>
  <c r="R634" i="40"/>
  <c r="S634" i="40"/>
  <c r="T634" i="40"/>
  <c r="U634" i="40"/>
  <c r="A635" i="40"/>
  <c r="B635" i="40"/>
  <c r="C635" i="40"/>
  <c r="D635" i="40"/>
  <c r="AC635" i="40" s="1"/>
  <c r="E635" i="40"/>
  <c r="F635" i="40"/>
  <c r="G635" i="40"/>
  <c r="H635" i="40"/>
  <c r="I635" i="40"/>
  <c r="J635" i="40"/>
  <c r="K635" i="40"/>
  <c r="L635" i="40"/>
  <c r="X635" i="40" s="1"/>
  <c r="M635" i="40"/>
  <c r="N635" i="40"/>
  <c r="O635" i="40" s="1"/>
  <c r="Q635" i="40"/>
  <c r="R635" i="40"/>
  <c r="S635" i="40"/>
  <c r="T635" i="40"/>
  <c r="U635" i="40"/>
  <c r="A636" i="40"/>
  <c r="B636" i="40"/>
  <c r="C636" i="40"/>
  <c r="D636" i="40"/>
  <c r="AC636" i="40" s="1"/>
  <c r="E636" i="40"/>
  <c r="F636" i="40"/>
  <c r="G636" i="40"/>
  <c r="H636" i="40"/>
  <c r="I636" i="40"/>
  <c r="J636" i="40"/>
  <c r="K636" i="40"/>
  <c r="L636" i="40"/>
  <c r="X636" i="40" s="1"/>
  <c r="M636" i="40"/>
  <c r="N636" i="40"/>
  <c r="O636" i="40" s="1"/>
  <c r="Q636" i="40"/>
  <c r="R636" i="40"/>
  <c r="S636" i="40"/>
  <c r="T636" i="40"/>
  <c r="U636" i="40"/>
  <c r="A637" i="40"/>
  <c r="B637" i="40"/>
  <c r="C637" i="40"/>
  <c r="D637" i="40"/>
  <c r="AC637" i="40" s="1"/>
  <c r="E637" i="40"/>
  <c r="F637" i="40"/>
  <c r="G637" i="40"/>
  <c r="H637" i="40"/>
  <c r="I637" i="40"/>
  <c r="J637" i="40"/>
  <c r="K637" i="40"/>
  <c r="L637" i="40"/>
  <c r="X637" i="40" s="1"/>
  <c r="M637" i="40"/>
  <c r="N637" i="40"/>
  <c r="O637" i="40" s="1"/>
  <c r="Q637" i="40"/>
  <c r="R637" i="40"/>
  <c r="S637" i="40"/>
  <c r="T637" i="40"/>
  <c r="U637" i="40"/>
  <c r="A638" i="40"/>
  <c r="B638" i="40"/>
  <c r="C638" i="40"/>
  <c r="D638" i="40"/>
  <c r="AC638" i="40" s="1"/>
  <c r="E638" i="40"/>
  <c r="F638" i="40"/>
  <c r="G638" i="40"/>
  <c r="H638" i="40"/>
  <c r="I638" i="40"/>
  <c r="J638" i="40"/>
  <c r="K638" i="40"/>
  <c r="L638" i="40"/>
  <c r="X638" i="40" s="1"/>
  <c r="M638" i="40"/>
  <c r="N638" i="40"/>
  <c r="O638" i="40" s="1"/>
  <c r="Q638" i="40"/>
  <c r="R638" i="40"/>
  <c r="S638" i="40"/>
  <c r="T638" i="40"/>
  <c r="U638" i="40"/>
  <c r="A639" i="40"/>
  <c r="B639" i="40"/>
  <c r="C639" i="40"/>
  <c r="D639" i="40"/>
  <c r="AC639" i="40" s="1"/>
  <c r="E639" i="40"/>
  <c r="F639" i="40"/>
  <c r="G639" i="40"/>
  <c r="H639" i="40"/>
  <c r="I639" i="40"/>
  <c r="J639" i="40"/>
  <c r="K639" i="40"/>
  <c r="L639" i="40"/>
  <c r="X639" i="40" s="1"/>
  <c r="M639" i="40"/>
  <c r="N639" i="40"/>
  <c r="O639" i="40" s="1"/>
  <c r="Q639" i="40"/>
  <c r="R639" i="40"/>
  <c r="S639" i="40"/>
  <c r="T639" i="40"/>
  <c r="U639" i="40"/>
  <c r="A640" i="40"/>
  <c r="B640" i="40"/>
  <c r="C640" i="40"/>
  <c r="D640" i="40"/>
  <c r="AC640" i="40" s="1"/>
  <c r="E640" i="40"/>
  <c r="F640" i="40"/>
  <c r="G640" i="40"/>
  <c r="H640" i="40"/>
  <c r="I640" i="40"/>
  <c r="J640" i="40"/>
  <c r="K640" i="40"/>
  <c r="L640" i="40"/>
  <c r="X640" i="40" s="1"/>
  <c r="M640" i="40"/>
  <c r="N640" i="40"/>
  <c r="O640" i="40" s="1"/>
  <c r="Q640" i="40"/>
  <c r="R640" i="40"/>
  <c r="S640" i="40"/>
  <c r="T640" i="40"/>
  <c r="U640" i="40"/>
  <c r="A641" i="40"/>
  <c r="B641" i="40"/>
  <c r="C641" i="40"/>
  <c r="D641" i="40"/>
  <c r="AC641" i="40" s="1"/>
  <c r="AB641" i="40" s="1"/>
  <c r="E641" i="40"/>
  <c r="F641" i="40"/>
  <c r="G641" i="40"/>
  <c r="H641" i="40"/>
  <c r="I641" i="40"/>
  <c r="J641" i="40"/>
  <c r="K641" i="40"/>
  <c r="L641" i="40"/>
  <c r="X641" i="40" s="1"/>
  <c r="M641" i="40"/>
  <c r="N641" i="40"/>
  <c r="O641" i="40" s="1"/>
  <c r="Q641" i="40"/>
  <c r="R641" i="40"/>
  <c r="S641" i="40"/>
  <c r="T641" i="40"/>
  <c r="U641" i="40"/>
  <c r="A642" i="40"/>
  <c r="B642" i="40"/>
  <c r="C642" i="40"/>
  <c r="D642" i="40"/>
  <c r="AC642" i="40" s="1"/>
  <c r="E642" i="40"/>
  <c r="F642" i="40"/>
  <c r="G642" i="40"/>
  <c r="H642" i="40"/>
  <c r="I642" i="40"/>
  <c r="J642" i="40"/>
  <c r="K642" i="40"/>
  <c r="L642" i="40"/>
  <c r="X642" i="40" s="1"/>
  <c r="M642" i="40"/>
  <c r="N642" i="40"/>
  <c r="O642" i="40" s="1"/>
  <c r="Q642" i="40"/>
  <c r="R642" i="40"/>
  <c r="S642" i="40"/>
  <c r="T642" i="40"/>
  <c r="U642" i="40"/>
  <c r="A643" i="40"/>
  <c r="B643" i="40"/>
  <c r="C643" i="40"/>
  <c r="D643" i="40"/>
  <c r="AC643" i="40" s="1"/>
  <c r="E643" i="40"/>
  <c r="F643" i="40"/>
  <c r="G643" i="40"/>
  <c r="H643" i="40"/>
  <c r="I643" i="40"/>
  <c r="J643" i="40"/>
  <c r="K643" i="40"/>
  <c r="L643" i="40"/>
  <c r="X643" i="40" s="1"/>
  <c r="M643" i="40"/>
  <c r="N643" i="40"/>
  <c r="O643" i="40" s="1"/>
  <c r="Q643" i="40"/>
  <c r="R643" i="40"/>
  <c r="S643" i="40"/>
  <c r="T643" i="40"/>
  <c r="U643" i="40"/>
  <c r="A644" i="40"/>
  <c r="B644" i="40"/>
  <c r="C644" i="40"/>
  <c r="D644" i="40"/>
  <c r="AC644" i="40" s="1"/>
  <c r="E644" i="40"/>
  <c r="F644" i="40"/>
  <c r="G644" i="40"/>
  <c r="H644" i="40"/>
  <c r="I644" i="40"/>
  <c r="J644" i="40"/>
  <c r="K644" i="40"/>
  <c r="L644" i="40"/>
  <c r="X644" i="40" s="1"/>
  <c r="M644" i="40"/>
  <c r="N644" i="40"/>
  <c r="O644" i="40" s="1"/>
  <c r="Q644" i="40"/>
  <c r="R644" i="40"/>
  <c r="S644" i="40"/>
  <c r="T644" i="40"/>
  <c r="U644" i="40"/>
  <c r="A645" i="40"/>
  <c r="B645" i="40"/>
  <c r="C645" i="40"/>
  <c r="D645" i="40"/>
  <c r="AC645" i="40" s="1"/>
  <c r="E645" i="40"/>
  <c r="F645" i="40"/>
  <c r="G645" i="40"/>
  <c r="H645" i="40"/>
  <c r="I645" i="40"/>
  <c r="J645" i="40"/>
  <c r="K645" i="40"/>
  <c r="L645" i="40"/>
  <c r="X645" i="40" s="1"/>
  <c r="M645" i="40"/>
  <c r="N645" i="40"/>
  <c r="O645" i="40" s="1"/>
  <c r="Q645" i="40"/>
  <c r="R645" i="40"/>
  <c r="S645" i="40"/>
  <c r="T645" i="40"/>
  <c r="U645" i="40"/>
  <c r="A646" i="40"/>
  <c r="B646" i="40"/>
  <c r="C646" i="40"/>
  <c r="D646" i="40"/>
  <c r="AC646" i="40" s="1"/>
  <c r="E646" i="40"/>
  <c r="F646" i="40"/>
  <c r="G646" i="40"/>
  <c r="H646" i="40"/>
  <c r="I646" i="40"/>
  <c r="J646" i="40"/>
  <c r="K646" i="40"/>
  <c r="L646" i="40"/>
  <c r="X646" i="40" s="1"/>
  <c r="M646" i="40"/>
  <c r="N646" i="40"/>
  <c r="O646" i="40" s="1"/>
  <c r="Q646" i="40"/>
  <c r="R646" i="40"/>
  <c r="S646" i="40"/>
  <c r="T646" i="40"/>
  <c r="U646" i="40"/>
  <c r="A647" i="40"/>
  <c r="B647" i="40"/>
  <c r="C647" i="40"/>
  <c r="D647" i="40"/>
  <c r="AC647" i="40" s="1"/>
  <c r="E647" i="40"/>
  <c r="F647" i="40"/>
  <c r="G647" i="40"/>
  <c r="H647" i="40"/>
  <c r="I647" i="40"/>
  <c r="J647" i="40"/>
  <c r="L647" i="40"/>
  <c r="X647" i="40" s="1"/>
  <c r="M647" i="40"/>
  <c r="N647" i="40"/>
  <c r="O647" i="40" s="1"/>
  <c r="Q647" i="40"/>
  <c r="R647" i="40"/>
  <c r="S647" i="40"/>
  <c r="T647" i="40"/>
  <c r="U647" i="40"/>
  <c r="A648" i="40"/>
  <c r="B648" i="40"/>
  <c r="C648" i="40"/>
  <c r="D648" i="40"/>
  <c r="AC648" i="40" s="1"/>
  <c r="E648" i="40"/>
  <c r="F648" i="40"/>
  <c r="G648" i="40"/>
  <c r="H648" i="40"/>
  <c r="I648" i="40"/>
  <c r="J648" i="40"/>
  <c r="K648" i="40"/>
  <c r="L648" i="40"/>
  <c r="X648" i="40" s="1"/>
  <c r="M648" i="40"/>
  <c r="N648" i="40"/>
  <c r="O648" i="40" s="1"/>
  <c r="Q648" i="40"/>
  <c r="R648" i="40"/>
  <c r="S648" i="40"/>
  <c r="T648" i="40"/>
  <c r="U648" i="40"/>
  <c r="A649" i="40"/>
  <c r="B649" i="40"/>
  <c r="C649" i="40"/>
  <c r="D649" i="40"/>
  <c r="AC649" i="40" s="1"/>
  <c r="E649" i="40"/>
  <c r="F649" i="40"/>
  <c r="G649" i="40"/>
  <c r="H649" i="40"/>
  <c r="I649" i="40"/>
  <c r="J649" i="40"/>
  <c r="K649" i="40"/>
  <c r="L649" i="40"/>
  <c r="X649" i="40" s="1"/>
  <c r="M649" i="40"/>
  <c r="N649" i="40"/>
  <c r="O649" i="40" s="1"/>
  <c r="Q649" i="40"/>
  <c r="R649" i="40"/>
  <c r="S649" i="40"/>
  <c r="T649" i="40"/>
  <c r="U649" i="40"/>
  <c r="A650" i="40"/>
  <c r="B650" i="40"/>
  <c r="C650" i="40"/>
  <c r="D650" i="40"/>
  <c r="AC650" i="40" s="1"/>
  <c r="E650" i="40"/>
  <c r="F650" i="40"/>
  <c r="G650" i="40"/>
  <c r="H650" i="40"/>
  <c r="I650" i="40"/>
  <c r="J650" i="40"/>
  <c r="K650" i="40"/>
  <c r="L650" i="40"/>
  <c r="X650" i="40" s="1"/>
  <c r="M650" i="40"/>
  <c r="N650" i="40"/>
  <c r="O650" i="40" s="1"/>
  <c r="Q650" i="40"/>
  <c r="R650" i="40"/>
  <c r="S650" i="40"/>
  <c r="T650" i="40"/>
  <c r="U650" i="40"/>
  <c r="A651" i="40"/>
  <c r="B651" i="40"/>
  <c r="C651" i="40"/>
  <c r="D651" i="40"/>
  <c r="AC651" i="40" s="1"/>
  <c r="E651" i="40"/>
  <c r="F651" i="40"/>
  <c r="G651" i="40"/>
  <c r="H651" i="40"/>
  <c r="I651" i="40"/>
  <c r="J651" i="40"/>
  <c r="K651" i="40"/>
  <c r="L651" i="40"/>
  <c r="X651" i="40" s="1"/>
  <c r="M651" i="40"/>
  <c r="N651" i="40"/>
  <c r="O651" i="40" s="1"/>
  <c r="Q651" i="40"/>
  <c r="R651" i="40"/>
  <c r="S651" i="40"/>
  <c r="T651" i="40"/>
  <c r="U651" i="40"/>
  <c r="A652" i="40"/>
  <c r="B652" i="40"/>
  <c r="C652" i="40"/>
  <c r="D652" i="40"/>
  <c r="AC652" i="40" s="1"/>
  <c r="AB652" i="40" s="1"/>
  <c r="E652" i="40"/>
  <c r="F652" i="40"/>
  <c r="G652" i="40"/>
  <c r="H652" i="40"/>
  <c r="I652" i="40"/>
  <c r="J652" i="40"/>
  <c r="K652" i="40"/>
  <c r="L652" i="40"/>
  <c r="X652" i="40" s="1"/>
  <c r="M652" i="40"/>
  <c r="N652" i="40"/>
  <c r="O652" i="40" s="1"/>
  <c r="Q652" i="40"/>
  <c r="R652" i="40"/>
  <c r="S652" i="40"/>
  <c r="T652" i="40"/>
  <c r="U652" i="40"/>
  <c r="A653" i="40"/>
  <c r="B653" i="40"/>
  <c r="C653" i="40"/>
  <c r="D653" i="40"/>
  <c r="AC653" i="40" s="1"/>
  <c r="E653" i="40"/>
  <c r="F653" i="40"/>
  <c r="G653" i="40"/>
  <c r="H653" i="40"/>
  <c r="I653" i="40"/>
  <c r="J653" i="40"/>
  <c r="K653" i="40"/>
  <c r="L653" i="40"/>
  <c r="X653" i="40" s="1"/>
  <c r="M653" i="40"/>
  <c r="N653" i="40"/>
  <c r="O653" i="40" s="1"/>
  <c r="Q653" i="40"/>
  <c r="R653" i="40"/>
  <c r="S653" i="40"/>
  <c r="T653" i="40"/>
  <c r="U653" i="40"/>
  <c r="A654" i="40"/>
  <c r="B654" i="40"/>
  <c r="C654" i="40"/>
  <c r="D654" i="40"/>
  <c r="AC654" i="40" s="1"/>
  <c r="E654" i="40"/>
  <c r="F654" i="40"/>
  <c r="G654" i="40"/>
  <c r="H654" i="40"/>
  <c r="I654" i="40"/>
  <c r="J654" i="40"/>
  <c r="K654" i="40"/>
  <c r="L654" i="40"/>
  <c r="X654" i="40" s="1"/>
  <c r="M654" i="40"/>
  <c r="N654" i="40"/>
  <c r="O654" i="40" s="1"/>
  <c r="Q654" i="40"/>
  <c r="R654" i="40"/>
  <c r="S654" i="40"/>
  <c r="T654" i="40"/>
  <c r="U654" i="40"/>
  <c r="A655" i="40"/>
  <c r="B655" i="40"/>
  <c r="C655" i="40"/>
  <c r="D655" i="40"/>
  <c r="AC655" i="40" s="1"/>
  <c r="E655" i="40"/>
  <c r="F655" i="40"/>
  <c r="G655" i="40"/>
  <c r="H655" i="40"/>
  <c r="I655" i="40"/>
  <c r="J655" i="40"/>
  <c r="K655" i="40"/>
  <c r="L655" i="40"/>
  <c r="X655" i="40" s="1"/>
  <c r="M655" i="40"/>
  <c r="N655" i="40"/>
  <c r="O655" i="40" s="1"/>
  <c r="Q655" i="40"/>
  <c r="R655" i="40"/>
  <c r="S655" i="40"/>
  <c r="T655" i="40"/>
  <c r="U655" i="40"/>
  <c r="A656" i="40"/>
  <c r="B656" i="40"/>
  <c r="C656" i="40"/>
  <c r="D656" i="40"/>
  <c r="AC656" i="40" s="1"/>
  <c r="E656" i="40"/>
  <c r="F656" i="40"/>
  <c r="G656" i="40"/>
  <c r="H656" i="40"/>
  <c r="I656" i="40"/>
  <c r="J656" i="40"/>
  <c r="K656" i="40"/>
  <c r="L656" i="40"/>
  <c r="X656" i="40" s="1"/>
  <c r="M656" i="40"/>
  <c r="N656" i="40"/>
  <c r="O656" i="40" s="1"/>
  <c r="Q656" i="40"/>
  <c r="R656" i="40"/>
  <c r="S656" i="40"/>
  <c r="T656" i="40"/>
  <c r="U656" i="40"/>
  <c r="A657" i="40"/>
  <c r="B657" i="40"/>
  <c r="C657" i="40"/>
  <c r="D657" i="40"/>
  <c r="AC657" i="40" s="1"/>
  <c r="E657" i="40"/>
  <c r="F657" i="40"/>
  <c r="G657" i="40"/>
  <c r="H657" i="40"/>
  <c r="I657" i="40"/>
  <c r="J657" i="40"/>
  <c r="K657" i="40"/>
  <c r="L657" i="40"/>
  <c r="X657" i="40" s="1"/>
  <c r="M657" i="40"/>
  <c r="N657" i="40"/>
  <c r="O657" i="40" s="1"/>
  <c r="Q657" i="40"/>
  <c r="R657" i="40"/>
  <c r="S657" i="40"/>
  <c r="T657" i="40"/>
  <c r="U657" i="40"/>
  <c r="A658" i="40"/>
  <c r="B658" i="40"/>
  <c r="C658" i="40"/>
  <c r="D658" i="40"/>
  <c r="AC658" i="40" s="1"/>
  <c r="E658" i="40"/>
  <c r="F658" i="40"/>
  <c r="G658" i="40"/>
  <c r="H658" i="40"/>
  <c r="I658" i="40"/>
  <c r="J658" i="40"/>
  <c r="K658" i="40"/>
  <c r="L658" i="40"/>
  <c r="X658" i="40" s="1"/>
  <c r="M658" i="40"/>
  <c r="N658" i="40"/>
  <c r="O658" i="40" s="1"/>
  <c r="Q658" i="40"/>
  <c r="R658" i="40"/>
  <c r="S658" i="40"/>
  <c r="T658" i="40"/>
  <c r="U658" i="40"/>
  <c r="A659" i="40"/>
  <c r="B659" i="40"/>
  <c r="C659" i="40"/>
  <c r="D659" i="40"/>
  <c r="AC659" i="40" s="1"/>
  <c r="E659" i="40"/>
  <c r="F659" i="40"/>
  <c r="G659" i="40"/>
  <c r="H659" i="40"/>
  <c r="I659" i="40"/>
  <c r="J659" i="40"/>
  <c r="K659" i="40"/>
  <c r="L659" i="40"/>
  <c r="X659" i="40" s="1"/>
  <c r="M659" i="40"/>
  <c r="N659" i="40"/>
  <c r="O659" i="40" s="1"/>
  <c r="Q659" i="40"/>
  <c r="R659" i="40"/>
  <c r="S659" i="40"/>
  <c r="T659" i="40"/>
  <c r="U659" i="40"/>
  <c r="A660" i="40"/>
  <c r="B660" i="40"/>
  <c r="C660" i="40"/>
  <c r="D660" i="40"/>
  <c r="AC660" i="40" s="1"/>
  <c r="E660" i="40"/>
  <c r="F660" i="40"/>
  <c r="G660" i="40"/>
  <c r="H660" i="40"/>
  <c r="I660" i="40"/>
  <c r="J660" i="40"/>
  <c r="K660" i="40"/>
  <c r="L660" i="40"/>
  <c r="X660" i="40" s="1"/>
  <c r="M660" i="40"/>
  <c r="N660" i="40"/>
  <c r="O660" i="40" s="1"/>
  <c r="Q660" i="40"/>
  <c r="R660" i="40"/>
  <c r="S660" i="40"/>
  <c r="T660" i="40"/>
  <c r="U660" i="40"/>
  <c r="A661" i="40"/>
  <c r="B661" i="40"/>
  <c r="C661" i="40"/>
  <c r="D661" i="40"/>
  <c r="AC661" i="40" s="1"/>
  <c r="E661" i="40"/>
  <c r="F661" i="40"/>
  <c r="G661" i="40"/>
  <c r="H661" i="40"/>
  <c r="I661" i="40"/>
  <c r="J661" i="40"/>
  <c r="K661" i="40"/>
  <c r="L661" i="40"/>
  <c r="X661" i="40" s="1"/>
  <c r="M661" i="40"/>
  <c r="N661" i="40"/>
  <c r="O661" i="40" s="1"/>
  <c r="Q661" i="40"/>
  <c r="R661" i="40"/>
  <c r="S661" i="40"/>
  <c r="T661" i="40"/>
  <c r="U661" i="40"/>
  <c r="A662" i="40"/>
  <c r="B662" i="40"/>
  <c r="C662" i="40"/>
  <c r="D662" i="40"/>
  <c r="AC662" i="40" s="1"/>
  <c r="E662" i="40"/>
  <c r="F662" i="40"/>
  <c r="G662" i="40"/>
  <c r="H662" i="40"/>
  <c r="I662" i="40"/>
  <c r="J662" i="40"/>
  <c r="K662" i="40"/>
  <c r="L662" i="40"/>
  <c r="X662" i="40" s="1"/>
  <c r="M662" i="40"/>
  <c r="N662" i="40"/>
  <c r="O662" i="40" s="1"/>
  <c r="Q662" i="40"/>
  <c r="R662" i="40"/>
  <c r="S662" i="40"/>
  <c r="T662" i="40"/>
  <c r="U662" i="40"/>
  <c r="A663" i="40"/>
  <c r="B663" i="40"/>
  <c r="C663" i="40"/>
  <c r="D663" i="40"/>
  <c r="AC663" i="40" s="1"/>
  <c r="E663" i="40"/>
  <c r="F663" i="40"/>
  <c r="G663" i="40"/>
  <c r="H663" i="40"/>
  <c r="I663" i="40"/>
  <c r="J663" i="40"/>
  <c r="K663" i="40"/>
  <c r="L663" i="40"/>
  <c r="X663" i="40" s="1"/>
  <c r="M663" i="40"/>
  <c r="N663" i="40"/>
  <c r="O663" i="40" s="1"/>
  <c r="Q663" i="40"/>
  <c r="R663" i="40"/>
  <c r="S663" i="40"/>
  <c r="T663" i="40"/>
  <c r="U663" i="40"/>
  <c r="A664" i="40"/>
  <c r="B664" i="40"/>
  <c r="C664" i="40"/>
  <c r="D664" i="40"/>
  <c r="E664" i="40"/>
  <c r="F664" i="40"/>
  <c r="G664" i="40"/>
  <c r="H664" i="40"/>
  <c r="I664" i="40"/>
  <c r="J664" i="40"/>
  <c r="K664" i="40"/>
  <c r="L664" i="40"/>
  <c r="X664" i="40" s="1"/>
  <c r="M664" i="40"/>
  <c r="N664" i="40"/>
  <c r="O664" i="40" s="1"/>
  <c r="Q664" i="40"/>
  <c r="R664" i="40"/>
  <c r="S664" i="40"/>
  <c r="T664" i="40"/>
  <c r="U664" i="40"/>
  <c r="A665" i="40"/>
  <c r="B665" i="40"/>
  <c r="C665" i="40"/>
  <c r="D665" i="40"/>
  <c r="AC665" i="40" s="1"/>
  <c r="E665" i="40"/>
  <c r="F665" i="40"/>
  <c r="G665" i="40"/>
  <c r="H665" i="40"/>
  <c r="I665" i="40"/>
  <c r="J665" i="40"/>
  <c r="K665" i="40"/>
  <c r="L665" i="40"/>
  <c r="X665" i="40" s="1"/>
  <c r="M665" i="40"/>
  <c r="N665" i="40"/>
  <c r="O665" i="40" s="1"/>
  <c r="Q665" i="40"/>
  <c r="R665" i="40"/>
  <c r="S665" i="40"/>
  <c r="T665" i="40"/>
  <c r="U665" i="40"/>
  <c r="A666" i="40"/>
  <c r="B666" i="40"/>
  <c r="C666" i="40"/>
  <c r="D666" i="40"/>
  <c r="AC666" i="40" s="1"/>
  <c r="E666" i="40"/>
  <c r="F666" i="40"/>
  <c r="G666" i="40"/>
  <c r="H666" i="40"/>
  <c r="I666" i="40"/>
  <c r="J666" i="40"/>
  <c r="K666" i="40"/>
  <c r="L666" i="40"/>
  <c r="X666" i="40" s="1"/>
  <c r="M666" i="40"/>
  <c r="N666" i="40"/>
  <c r="O666" i="40" s="1"/>
  <c r="Q666" i="40"/>
  <c r="R666" i="40"/>
  <c r="S666" i="40"/>
  <c r="T666" i="40"/>
  <c r="U666" i="40"/>
  <c r="A667" i="40"/>
  <c r="B667" i="40"/>
  <c r="C667" i="40"/>
  <c r="D667" i="40"/>
  <c r="AC667" i="40" s="1"/>
  <c r="E667" i="40"/>
  <c r="F667" i="40"/>
  <c r="G667" i="40"/>
  <c r="H667" i="40"/>
  <c r="I667" i="40"/>
  <c r="J667" i="40"/>
  <c r="K667" i="40"/>
  <c r="L667" i="40"/>
  <c r="X667" i="40" s="1"/>
  <c r="M667" i="40"/>
  <c r="N667" i="40"/>
  <c r="O667" i="40" s="1"/>
  <c r="Q667" i="40"/>
  <c r="R667" i="40"/>
  <c r="S667" i="40"/>
  <c r="T667" i="40"/>
  <c r="U667" i="40"/>
  <c r="A668" i="40"/>
  <c r="B668" i="40"/>
  <c r="C668" i="40"/>
  <c r="D668" i="40"/>
  <c r="AC668" i="40" s="1"/>
  <c r="AB668" i="40" s="1"/>
  <c r="E668" i="40"/>
  <c r="F668" i="40"/>
  <c r="G668" i="40"/>
  <c r="H668" i="40"/>
  <c r="I668" i="40"/>
  <c r="J668" i="40"/>
  <c r="K668" i="40"/>
  <c r="L668" i="40"/>
  <c r="X668" i="40" s="1"/>
  <c r="M668" i="40"/>
  <c r="N668" i="40"/>
  <c r="O668" i="40" s="1"/>
  <c r="Q668" i="40"/>
  <c r="R668" i="40"/>
  <c r="S668" i="40"/>
  <c r="T668" i="40"/>
  <c r="U668" i="40"/>
  <c r="A669" i="40"/>
  <c r="B669" i="40"/>
  <c r="C669" i="40"/>
  <c r="D669" i="40"/>
  <c r="AC669" i="40" s="1"/>
  <c r="E669" i="40"/>
  <c r="F669" i="40"/>
  <c r="G669" i="40"/>
  <c r="H669" i="40"/>
  <c r="I669" i="40"/>
  <c r="J669" i="40"/>
  <c r="K669" i="40"/>
  <c r="L669" i="40"/>
  <c r="X669" i="40" s="1"/>
  <c r="M669" i="40"/>
  <c r="N669" i="40"/>
  <c r="O669" i="40" s="1"/>
  <c r="Q669" i="40"/>
  <c r="R669" i="40"/>
  <c r="S669" i="40"/>
  <c r="T669" i="40"/>
  <c r="U669" i="40"/>
  <c r="A670" i="40"/>
  <c r="B670" i="40"/>
  <c r="C670" i="40"/>
  <c r="D670" i="40"/>
  <c r="AC670" i="40" s="1"/>
  <c r="E670" i="40"/>
  <c r="F670" i="40"/>
  <c r="G670" i="40"/>
  <c r="H670" i="40"/>
  <c r="I670" i="40"/>
  <c r="J670" i="40"/>
  <c r="K670" i="40"/>
  <c r="L670" i="40"/>
  <c r="X670" i="40" s="1"/>
  <c r="M670" i="40"/>
  <c r="N670" i="40"/>
  <c r="O670" i="40" s="1"/>
  <c r="Q670" i="40"/>
  <c r="R670" i="40"/>
  <c r="S670" i="40"/>
  <c r="T670" i="40"/>
  <c r="U670" i="40"/>
  <c r="A671" i="40"/>
  <c r="B671" i="40"/>
  <c r="C671" i="40"/>
  <c r="D671" i="40"/>
  <c r="AC671" i="40" s="1"/>
  <c r="E671" i="40"/>
  <c r="F671" i="40"/>
  <c r="G671" i="40"/>
  <c r="H671" i="40"/>
  <c r="I671" i="40"/>
  <c r="J671" i="40"/>
  <c r="K671" i="40"/>
  <c r="L671" i="40"/>
  <c r="X671" i="40" s="1"/>
  <c r="M671" i="40"/>
  <c r="N671" i="40"/>
  <c r="O671" i="40" s="1"/>
  <c r="Q671" i="40"/>
  <c r="R671" i="40"/>
  <c r="S671" i="40"/>
  <c r="T671" i="40"/>
  <c r="U671" i="40"/>
  <c r="A672" i="40"/>
  <c r="B672" i="40"/>
  <c r="C672" i="40"/>
  <c r="D672" i="40"/>
  <c r="AC672" i="40" s="1"/>
  <c r="E672" i="40"/>
  <c r="F672" i="40"/>
  <c r="G672" i="40"/>
  <c r="H672" i="40"/>
  <c r="I672" i="40"/>
  <c r="J672" i="40"/>
  <c r="L672" i="40"/>
  <c r="X672" i="40" s="1"/>
  <c r="M672" i="40"/>
  <c r="N672" i="40"/>
  <c r="O672" i="40" s="1"/>
  <c r="Q672" i="40"/>
  <c r="R672" i="40"/>
  <c r="S672" i="40"/>
  <c r="T672" i="40"/>
  <c r="U672" i="40"/>
  <c r="A673" i="40"/>
  <c r="B673" i="40"/>
  <c r="C673" i="40"/>
  <c r="D673" i="40"/>
  <c r="AC673" i="40" s="1"/>
  <c r="E673" i="40"/>
  <c r="F673" i="40"/>
  <c r="G673" i="40"/>
  <c r="H673" i="40"/>
  <c r="I673" i="40"/>
  <c r="J673" i="40"/>
  <c r="K673" i="40"/>
  <c r="L673" i="40"/>
  <c r="X673" i="40" s="1"/>
  <c r="M673" i="40"/>
  <c r="N673" i="40"/>
  <c r="O673" i="40" s="1"/>
  <c r="Q673" i="40"/>
  <c r="R673" i="40"/>
  <c r="S673" i="40"/>
  <c r="T673" i="40"/>
  <c r="U673" i="40"/>
  <c r="A674" i="40"/>
  <c r="B674" i="40"/>
  <c r="C674" i="40"/>
  <c r="D674" i="40"/>
  <c r="AC674" i="40" s="1"/>
  <c r="E674" i="40"/>
  <c r="F674" i="40"/>
  <c r="G674" i="40"/>
  <c r="H674" i="40"/>
  <c r="I674" i="40"/>
  <c r="J674" i="40"/>
  <c r="K674" i="40"/>
  <c r="L674" i="40"/>
  <c r="X674" i="40" s="1"/>
  <c r="M674" i="40"/>
  <c r="N674" i="40"/>
  <c r="O674" i="40" s="1"/>
  <c r="Q674" i="40"/>
  <c r="R674" i="40"/>
  <c r="S674" i="40"/>
  <c r="T674" i="40"/>
  <c r="U674" i="40"/>
  <c r="A675" i="40"/>
  <c r="B675" i="40"/>
  <c r="C675" i="40"/>
  <c r="D675" i="40"/>
  <c r="AC675" i="40" s="1"/>
  <c r="E675" i="40"/>
  <c r="F675" i="40"/>
  <c r="G675" i="40"/>
  <c r="H675" i="40"/>
  <c r="I675" i="40"/>
  <c r="J675" i="40"/>
  <c r="L675" i="40"/>
  <c r="X675" i="40" s="1"/>
  <c r="M675" i="40"/>
  <c r="N675" i="40"/>
  <c r="O675" i="40" s="1"/>
  <c r="Q675" i="40"/>
  <c r="R675" i="40"/>
  <c r="S675" i="40"/>
  <c r="T675" i="40"/>
  <c r="U675" i="40"/>
  <c r="A676" i="40"/>
  <c r="B676" i="40"/>
  <c r="C676" i="40"/>
  <c r="D676" i="40"/>
  <c r="AC676" i="40" s="1"/>
  <c r="E676" i="40"/>
  <c r="F676" i="40"/>
  <c r="G676" i="40"/>
  <c r="H676" i="40"/>
  <c r="I676" i="40"/>
  <c r="J676" i="40"/>
  <c r="K676" i="40"/>
  <c r="L676" i="40"/>
  <c r="X676" i="40" s="1"/>
  <c r="M676" i="40"/>
  <c r="N676" i="40"/>
  <c r="O676" i="40" s="1"/>
  <c r="Q676" i="40"/>
  <c r="R676" i="40"/>
  <c r="S676" i="40"/>
  <c r="T676" i="40"/>
  <c r="U676" i="40"/>
  <c r="A677" i="40"/>
  <c r="B677" i="40"/>
  <c r="C677" i="40"/>
  <c r="D677" i="40"/>
  <c r="AC677" i="40" s="1"/>
  <c r="E677" i="40"/>
  <c r="F677" i="40"/>
  <c r="G677" i="40"/>
  <c r="H677" i="40"/>
  <c r="I677" i="40"/>
  <c r="J677" i="40"/>
  <c r="K677" i="40"/>
  <c r="L677" i="40"/>
  <c r="X677" i="40" s="1"/>
  <c r="M677" i="40"/>
  <c r="N677" i="40"/>
  <c r="O677" i="40" s="1"/>
  <c r="Q677" i="40"/>
  <c r="R677" i="40"/>
  <c r="S677" i="40"/>
  <c r="T677" i="40"/>
  <c r="U677" i="40"/>
  <c r="A678" i="40"/>
  <c r="B678" i="40"/>
  <c r="C678" i="40"/>
  <c r="D678" i="40"/>
  <c r="AC678" i="40" s="1"/>
  <c r="E678" i="40"/>
  <c r="F678" i="40"/>
  <c r="G678" i="40"/>
  <c r="H678" i="40"/>
  <c r="I678" i="40"/>
  <c r="J678" i="40"/>
  <c r="K678" i="40"/>
  <c r="L678" i="40"/>
  <c r="X678" i="40" s="1"/>
  <c r="M678" i="40"/>
  <c r="N678" i="40"/>
  <c r="O678" i="40" s="1"/>
  <c r="Q678" i="40"/>
  <c r="R678" i="40"/>
  <c r="S678" i="40"/>
  <c r="T678" i="40"/>
  <c r="U678" i="40"/>
  <c r="A679" i="40"/>
  <c r="B679" i="40"/>
  <c r="C679" i="40"/>
  <c r="D679" i="40"/>
  <c r="AC679" i="40" s="1"/>
  <c r="E679" i="40"/>
  <c r="F679" i="40"/>
  <c r="G679" i="40"/>
  <c r="H679" i="40"/>
  <c r="I679" i="40"/>
  <c r="J679" i="40"/>
  <c r="K679" i="40"/>
  <c r="L679" i="40"/>
  <c r="X679" i="40" s="1"/>
  <c r="M679" i="40"/>
  <c r="N679" i="40"/>
  <c r="O679" i="40" s="1"/>
  <c r="Q679" i="40"/>
  <c r="R679" i="40"/>
  <c r="S679" i="40"/>
  <c r="T679" i="40"/>
  <c r="U679" i="40"/>
  <c r="A680" i="40"/>
  <c r="B680" i="40"/>
  <c r="C680" i="40"/>
  <c r="D680" i="40"/>
  <c r="AC680" i="40" s="1"/>
  <c r="E680" i="40"/>
  <c r="F680" i="40"/>
  <c r="G680" i="40"/>
  <c r="H680" i="40"/>
  <c r="I680" i="40"/>
  <c r="J680" i="40"/>
  <c r="K680" i="40"/>
  <c r="L680" i="40"/>
  <c r="X680" i="40" s="1"/>
  <c r="M680" i="40"/>
  <c r="N680" i="40"/>
  <c r="O680" i="40" s="1"/>
  <c r="Q680" i="40"/>
  <c r="R680" i="40"/>
  <c r="S680" i="40"/>
  <c r="T680" i="40"/>
  <c r="U680" i="40"/>
  <c r="A681" i="40"/>
  <c r="B681" i="40"/>
  <c r="C681" i="40"/>
  <c r="D681" i="40"/>
  <c r="AC681" i="40" s="1"/>
  <c r="E681" i="40"/>
  <c r="F681" i="40"/>
  <c r="G681" i="40"/>
  <c r="H681" i="40"/>
  <c r="I681" i="40"/>
  <c r="J681" i="40"/>
  <c r="K681" i="40"/>
  <c r="L681" i="40"/>
  <c r="X681" i="40" s="1"/>
  <c r="M681" i="40"/>
  <c r="N681" i="40"/>
  <c r="O681" i="40" s="1"/>
  <c r="Q681" i="40"/>
  <c r="R681" i="40"/>
  <c r="S681" i="40"/>
  <c r="T681" i="40"/>
  <c r="U681" i="40"/>
  <c r="A682" i="40"/>
  <c r="B682" i="40"/>
  <c r="C682" i="40"/>
  <c r="D682" i="40"/>
  <c r="AC682" i="40" s="1"/>
  <c r="E682" i="40"/>
  <c r="F682" i="40"/>
  <c r="G682" i="40"/>
  <c r="H682" i="40"/>
  <c r="I682" i="40"/>
  <c r="J682" i="40"/>
  <c r="K682" i="40"/>
  <c r="L682" i="40"/>
  <c r="X682" i="40" s="1"/>
  <c r="M682" i="40"/>
  <c r="N682" i="40"/>
  <c r="O682" i="40" s="1"/>
  <c r="Q682" i="40"/>
  <c r="R682" i="40"/>
  <c r="S682" i="40"/>
  <c r="T682" i="40"/>
  <c r="U682" i="40"/>
  <c r="A683" i="40"/>
  <c r="B683" i="40"/>
  <c r="C683" i="40"/>
  <c r="D683" i="40"/>
  <c r="AC683" i="40" s="1"/>
  <c r="E683" i="40"/>
  <c r="F683" i="40"/>
  <c r="G683" i="40"/>
  <c r="H683" i="40"/>
  <c r="I683" i="40"/>
  <c r="J683" i="40"/>
  <c r="K683" i="40"/>
  <c r="L683" i="40"/>
  <c r="X683" i="40" s="1"/>
  <c r="M683" i="40"/>
  <c r="N683" i="40"/>
  <c r="O683" i="40" s="1"/>
  <c r="Q683" i="40"/>
  <c r="R683" i="40"/>
  <c r="S683" i="40"/>
  <c r="T683" i="40"/>
  <c r="U683" i="40"/>
  <c r="A684" i="40"/>
  <c r="B684" i="40"/>
  <c r="C684" i="40"/>
  <c r="D684" i="40"/>
  <c r="AC684" i="40" s="1"/>
  <c r="E684" i="40"/>
  <c r="F684" i="40"/>
  <c r="G684" i="40"/>
  <c r="H684" i="40"/>
  <c r="I684" i="40"/>
  <c r="J684" i="40"/>
  <c r="L684" i="40"/>
  <c r="X684" i="40" s="1"/>
  <c r="M684" i="40"/>
  <c r="N684" i="40"/>
  <c r="O684" i="40" s="1"/>
  <c r="Q684" i="40"/>
  <c r="R684" i="40"/>
  <c r="S684" i="40"/>
  <c r="T684" i="40"/>
  <c r="U684" i="40"/>
  <c r="A685" i="40"/>
  <c r="B685" i="40"/>
  <c r="C685" i="40"/>
  <c r="D685" i="40"/>
  <c r="AC685" i="40" s="1"/>
  <c r="AB685" i="40" s="1"/>
  <c r="E685" i="40"/>
  <c r="F685" i="40"/>
  <c r="G685" i="40"/>
  <c r="H685" i="40"/>
  <c r="I685" i="40"/>
  <c r="J685" i="40"/>
  <c r="K685" i="40"/>
  <c r="L685" i="40"/>
  <c r="X685" i="40" s="1"/>
  <c r="M685" i="40"/>
  <c r="N685" i="40"/>
  <c r="O685" i="40" s="1"/>
  <c r="Q685" i="40"/>
  <c r="R685" i="40"/>
  <c r="S685" i="40"/>
  <c r="T685" i="40"/>
  <c r="U685" i="40"/>
  <c r="A686" i="40"/>
  <c r="B686" i="40"/>
  <c r="C686" i="40"/>
  <c r="D686" i="40"/>
  <c r="AC686" i="40" s="1"/>
  <c r="E686" i="40"/>
  <c r="F686" i="40"/>
  <c r="G686" i="40"/>
  <c r="H686" i="40"/>
  <c r="I686" i="40"/>
  <c r="J686" i="40"/>
  <c r="K686" i="40"/>
  <c r="L686" i="40"/>
  <c r="X686" i="40" s="1"/>
  <c r="M686" i="40"/>
  <c r="N686" i="40"/>
  <c r="O686" i="40" s="1"/>
  <c r="Q686" i="40"/>
  <c r="R686" i="40"/>
  <c r="S686" i="40"/>
  <c r="T686" i="40"/>
  <c r="U686" i="40"/>
  <c r="A687" i="40"/>
  <c r="B687" i="40"/>
  <c r="C687" i="40"/>
  <c r="D687" i="40"/>
  <c r="AC687" i="40" s="1"/>
  <c r="E687" i="40"/>
  <c r="F687" i="40"/>
  <c r="G687" i="40"/>
  <c r="H687" i="40"/>
  <c r="I687" i="40"/>
  <c r="J687" i="40"/>
  <c r="L687" i="40"/>
  <c r="X687" i="40" s="1"/>
  <c r="M687" i="40"/>
  <c r="N687" i="40"/>
  <c r="O687" i="40" s="1"/>
  <c r="Q687" i="40"/>
  <c r="R687" i="40"/>
  <c r="S687" i="40"/>
  <c r="T687" i="40"/>
  <c r="U687" i="40"/>
  <c r="A688" i="40"/>
  <c r="B688" i="40"/>
  <c r="C688" i="40"/>
  <c r="D688" i="40"/>
  <c r="AC688" i="40" s="1"/>
  <c r="E688" i="40"/>
  <c r="F688" i="40"/>
  <c r="G688" i="40"/>
  <c r="H688" i="40"/>
  <c r="I688" i="40"/>
  <c r="J688" i="40"/>
  <c r="K688" i="40"/>
  <c r="L688" i="40"/>
  <c r="X688" i="40" s="1"/>
  <c r="M688" i="40"/>
  <c r="N688" i="40"/>
  <c r="O688" i="40" s="1"/>
  <c r="Q688" i="40"/>
  <c r="R688" i="40"/>
  <c r="S688" i="40"/>
  <c r="T688" i="40"/>
  <c r="U688" i="40"/>
  <c r="A689" i="40"/>
  <c r="B689" i="40"/>
  <c r="C689" i="40"/>
  <c r="D689" i="40"/>
  <c r="AC689" i="40" s="1"/>
  <c r="E689" i="40"/>
  <c r="F689" i="40"/>
  <c r="G689" i="40"/>
  <c r="H689" i="40"/>
  <c r="I689" i="40"/>
  <c r="J689" i="40"/>
  <c r="K689" i="40"/>
  <c r="L689" i="40"/>
  <c r="X689" i="40" s="1"/>
  <c r="M689" i="40"/>
  <c r="N689" i="40"/>
  <c r="O689" i="40" s="1"/>
  <c r="Q689" i="40"/>
  <c r="R689" i="40"/>
  <c r="S689" i="40"/>
  <c r="T689" i="40"/>
  <c r="U689" i="40"/>
  <c r="A690" i="40"/>
  <c r="B690" i="40"/>
  <c r="C690" i="40"/>
  <c r="D690" i="40"/>
  <c r="AC690" i="40" s="1"/>
  <c r="AB690" i="40" s="1"/>
  <c r="E690" i="40"/>
  <c r="F690" i="40"/>
  <c r="G690" i="40"/>
  <c r="H690" i="40"/>
  <c r="I690" i="40"/>
  <c r="J690" i="40"/>
  <c r="K690" i="40"/>
  <c r="L690" i="40"/>
  <c r="X690" i="40" s="1"/>
  <c r="M690" i="40"/>
  <c r="N690" i="40"/>
  <c r="O690" i="40" s="1"/>
  <c r="Q690" i="40"/>
  <c r="R690" i="40"/>
  <c r="S690" i="40"/>
  <c r="T690" i="40"/>
  <c r="U690" i="40"/>
  <c r="A691" i="40"/>
  <c r="B691" i="40"/>
  <c r="C691" i="40"/>
  <c r="D691" i="40"/>
  <c r="AC691" i="40" s="1"/>
  <c r="E691" i="40"/>
  <c r="F691" i="40"/>
  <c r="G691" i="40"/>
  <c r="H691" i="40"/>
  <c r="I691" i="40"/>
  <c r="J691" i="40"/>
  <c r="K691" i="40"/>
  <c r="L691" i="40"/>
  <c r="X691" i="40" s="1"/>
  <c r="M691" i="40"/>
  <c r="N691" i="40"/>
  <c r="O691" i="40" s="1"/>
  <c r="Q691" i="40"/>
  <c r="R691" i="40"/>
  <c r="S691" i="40"/>
  <c r="T691" i="40"/>
  <c r="U691" i="40"/>
  <c r="A692" i="40"/>
  <c r="B692" i="40"/>
  <c r="C692" i="40"/>
  <c r="D692" i="40"/>
  <c r="AC692" i="40" s="1"/>
  <c r="E692" i="40"/>
  <c r="F692" i="40"/>
  <c r="G692" i="40"/>
  <c r="H692" i="40"/>
  <c r="I692" i="40"/>
  <c r="J692" i="40"/>
  <c r="K692" i="40"/>
  <c r="L692" i="40"/>
  <c r="X692" i="40" s="1"/>
  <c r="M692" i="40"/>
  <c r="N692" i="40"/>
  <c r="O692" i="40" s="1"/>
  <c r="Q692" i="40"/>
  <c r="R692" i="40"/>
  <c r="S692" i="40"/>
  <c r="T692" i="40"/>
  <c r="U692" i="40"/>
  <c r="A693" i="40"/>
  <c r="B693" i="40"/>
  <c r="C693" i="40"/>
  <c r="D693" i="40"/>
  <c r="AC693" i="40" s="1"/>
  <c r="E693" i="40"/>
  <c r="F693" i="40"/>
  <c r="G693" i="40"/>
  <c r="H693" i="40"/>
  <c r="I693" i="40"/>
  <c r="J693" i="40"/>
  <c r="K693" i="40"/>
  <c r="L693" i="40"/>
  <c r="X693" i="40" s="1"/>
  <c r="M693" i="40"/>
  <c r="N693" i="40"/>
  <c r="O693" i="40" s="1"/>
  <c r="Q693" i="40"/>
  <c r="R693" i="40"/>
  <c r="S693" i="40"/>
  <c r="T693" i="40"/>
  <c r="U693" i="40"/>
  <c r="A694" i="40"/>
  <c r="B694" i="40"/>
  <c r="C694" i="40"/>
  <c r="D694" i="40"/>
  <c r="AC694" i="40" s="1"/>
  <c r="E694" i="40"/>
  <c r="F694" i="40"/>
  <c r="G694" i="40"/>
  <c r="H694" i="40"/>
  <c r="I694" i="40"/>
  <c r="J694" i="40"/>
  <c r="K694" i="40"/>
  <c r="L694" i="40"/>
  <c r="X694" i="40" s="1"/>
  <c r="M694" i="40"/>
  <c r="N694" i="40"/>
  <c r="O694" i="40" s="1"/>
  <c r="Q694" i="40"/>
  <c r="R694" i="40"/>
  <c r="S694" i="40"/>
  <c r="T694" i="40"/>
  <c r="U694" i="40"/>
  <c r="A695" i="40"/>
  <c r="B695" i="40"/>
  <c r="C695" i="40"/>
  <c r="D695" i="40"/>
  <c r="AC695" i="40" s="1"/>
  <c r="E695" i="40"/>
  <c r="F695" i="40"/>
  <c r="G695" i="40"/>
  <c r="H695" i="40"/>
  <c r="I695" i="40"/>
  <c r="J695" i="40"/>
  <c r="K695" i="40"/>
  <c r="L695" i="40"/>
  <c r="X695" i="40" s="1"/>
  <c r="M695" i="40"/>
  <c r="N695" i="40"/>
  <c r="O695" i="40" s="1"/>
  <c r="Q695" i="40"/>
  <c r="R695" i="40"/>
  <c r="S695" i="40"/>
  <c r="T695" i="40"/>
  <c r="U695" i="40"/>
  <c r="A696" i="40"/>
  <c r="B696" i="40"/>
  <c r="C696" i="40"/>
  <c r="D696" i="40"/>
  <c r="AC696" i="40" s="1"/>
  <c r="AB696" i="40" s="1"/>
  <c r="E696" i="40"/>
  <c r="F696" i="40"/>
  <c r="G696" i="40"/>
  <c r="H696" i="40"/>
  <c r="I696" i="40"/>
  <c r="J696" i="40"/>
  <c r="K696" i="40"/>
  <c r="L696" i="40"/>
  <c r="X696" i="40" s="1"/>
  <c r="M696" i="40"/>
  <c r="N696" i="40"/>
  <c r="O696" i="40" s="1"/>
  <c r="Q696" i="40"/>
  <c r="R696" i="40"/>
  <c r="S696" i="40"/>
  <c r="T696" i="40"/>
  <c r="U696" i="40"/>
  <c r="A697" i="40"/>
  <c r="B697" i="40"/>
  <c r="C697" i="40"/>
  <c r="D697" i="40"/>
  <c r="AC697" i="40" s="1"/>
  <c r="E697" i="40"/>
  <c r="F697" i="40"/>
  <c r="G697" i="40"/>
  <c r="H697" i="40"/>
  <c r="I697" i="40"/>
  <c r="J697" i="40"/>
  <c r="K697" i="40"/>
  <c r="L697" i="40"/>
  <c r="X697" i="40" s="1"/>
  <c r="M697" i="40"/>
  <c r="N697" i="40"/>
  <c r="O697" i="40" s="1"/>
  <c r="Q697" i="40"/>
  <c r="R697" i="40"/>
  <c r="S697" i="40"/>
  <c r="T697" i="40"/>
  <c r="U697" i="40"/>
  <c r="A698" i="40"/>
  <c r="B698" i="40"/>
  <c r="C698" i="40"/>
  <c r="D698" i="40"/>
  <c r="AC698" i="40" s="1"/>
  <c r="E698" i="40"/>
  <c r="F698" i="40"/>
  <c r="G698" i="40"/>
  <c r="H698" i="40"/>
  <c r="I698" i="40"/>
  <c r="J698" i="40"/>
  <c r="K698" i="40"/>
  <c r="L698" i="40"/>
  <c r="X698" i="40" s="1"/>
  <c r="M698" i="40"/>
  <c r="N698" i="40"/>
  <c r="O698" i="40" s="1"/>
  <c r="Q698" i="40"/>
  <c r="R698" i="40"/>
  <c r="S698" i="40"/>
  <c r="T698" i="40"/>
  <c r="U698" i="40"/>
  <c r="A699" i="40"/>
  <c r="B699" i="40"/>
  <c r="C699" i="40"/>
  <c r="D699" i="40"/>
  <c r="AC699" i="40" s="1"/>
  <c r="E699" i="40"/>
  <c r="F699" i="40"/>
  <c r="G699" i="40"/>
  <c r="H699" i="40"/>
  <c r="I699" i="40"/>
  <c r="J699" i="40"/>
  <c r="K699" i="40"/>
  <c r="L699" i="40"/>
  <c r="X699" i="40" s="1"/>
  <c r="M699" i="40"/>
  <c r="N699" i="40"/>
  <c r="O699" i="40" s="1"/>
  <c r="Q699" i="40"/>
  <c r="R699" i="40"/>
  <c r="S699" i="40"/>
  <c r="T699" i="40"/>
  <c r="U699" i="40"/>
  <c r="A700" i="40"/>
  <c r="B700" i="40"/>
  <c r="C700" i="40"/>
  <c r="D700" i="40"/>
  <c r="AC700" i="40" s="1"/>
  <c r="E700" i="40"/>
  <c r="F700" i="40"/>
  <c r="G700" i="40"/>
  <c r="H700" i="40"/>
  <c r="I700" i="40"/>
  <c r="J700" i="40"/>
  <c r="K700" i="40"/>
  <c r="L700" i="40"/>
  <c r="X700" i="40" s="1"/>
  <c r="M700" i="40"/>
  <c r="N700" i="40"/>
  <c r="O700" i="40" s="1"/>
  <c r="Q700" i="40"/>
  <c r="R700" i="40"/>
  <c r="S700" i="40"/>
  <c r="T700" i="40"/>
  <c r="U700" i="40"/>
  <c r="A701" i="40"/>
  <c r="B701" i="40"/>
  <c r="C701" i="40"/>
  <c r="D701" i="40"/>
  <c r="AC701" i="40" s="1"/>
  <c r="E701" i="40"/>
  <c r="F701" i="40"/>
  <c r="G701" i="40"/>
  <c r="H701" i="40"/>
  <c r="I701" i="40"/>
  <c r="J701" i="40"/>
  <c r="K701" i="40"/>
  <c r="L701" i="40"/>
  <c r="X701" i="40" s="1"/>
  <c r="M701" i="40"/>
  <c r="N701" i="40"/>
  <c r="O701" i="40" s="1"/>
  <c r="Q701" i="40"/>
  <c r="R701" i="40"/>
  <c r="S701" i="40"/>
  <c r="T701" i="40"/>
  <c r="U701" i="40"/>
  <c r="A702" i="40"/>
  <c r="B702" i="40"/>
  <c r="C702" i="40"/>
  <c r="D702" i="40"/>
  <c r="AC702" i="40" s="1"/>
  <c r="E702" i="40"/>
  <c r="F702" i="40"/>
  <c r="G702" i="40"/>
  <c r="H702" i="40"/>
  <c r="I702" i="40"/>
  <c r="J702" i="40"/>
  <c r="K702" i="40"/>
  <c r="L702" i="40"/>
  <c r="X702" i="40" s="1"/>
  <c r="M702" i="40"/>
  <c r="N702" i="40"/>
  <c r="O702" i="40" s="1"/>
  <c r="Q702" i="40"/>
  <c r="R702" i="40"/>
  <c r="S702" i="40"/>
  <c r="T702" i="40"/>
  <c r="U702" i="40"/>
  <c r="A703" i="40"/>
  <c r="B703" i="40"/>
  <c r="C703" i="40"/>
  <c r="D703" i="40"/>
  <c r="AC703" i="40" s="1"/>
  <c r="E703" i="40"/>
  <c r="F703" i="40"/>
  <c r="G703" i="40"/>
  <c r="H703" i="40"/>
  <c r="I703" i="40"/>
  <c r="J703" i="40"/>
  <c r="K703" i="40"/>
  <c r="L703" i="40"/>
  <c r="X703" i="40" s="1"/>
  <c r="M703" i="40"/>
  <c r="N703" i="40"/>
  <c r="O703" i="40" s="1"/>
  <c r="Q703" i="40"/>
  <c r="R703" i="40"/>
  <c r="S703" i="40"/>
  <c r="T703" i="40"/>
  <c r="U703" i="40"/>
  <c r="A704" i="40"/>
  <c r="B704" i="40"/>
  <c r="C704" i="40"/>
  <c r="D704" i="40"/>
  <c r="AC704" i="40" s="1"/>
  <c r="E704" i="40"/>
  <c r="F704" i="40"/>
  <c r="G704" i="40"/>
  <c r="H704" i="40"/>
  <c r="I704" i="40"/>
  <c r="J704" i="40"/>
  <c r="K704" i="40"/>
  <c r="L704" i="40"/>
  <c r="X704" i="40" s="1"/>
  <c r="M704" i="40"/>
  <c r="N704" i="40"/>
  <c r="O704" i="40" s="1"/>
  <c r="Q704" i="40"/>
  <c r="R704" i="40"/>
  <c r="S704" i="40"/>
  <c r="T704" i="40"/>
  <c r="U704" i="40"/>
  <c r="A705" i="40"/>
  <c r="B705" i="40"/>
  <c r="C705" i="40"/>
  <c r="D705" i="40"/>
  <c r="AC705" i="40" s="1"/>
  <c r="E705" i="40"/>
  <c r="F705" i="40"/>
  <c r="G705" i="40"/>
  <c r="H705" i="40"/>
  <c r="I705" i="40"/>
  <c r="J705" i="40"/>
  <c r="K705" i="40"/>
  <c r="L705" i="40"/>
  <c r="X705" i="40" s="1"/>
  <c r="M705" i="40"/>
  <c r="N705" i="40"/>
  <c r="O705" i="40" s="1"/>
  <c r="Q705" i="40"/>
  <c r="R705" i="40"/>
  <c r="S705" i="40"/>
  <c r="T705" i="40"/>
  <c r="U705" i="40"/>
  <c r="A706" i="40"/>
  <c r="B706" i="40"/>
  <c r="C706" i="40"/>
  <c r="D706" i="40"/>
  <c r="AC706" i="40" s="1"/>
  <c r="AB706" i="40" s="1"/>
  <c r="E706" i="40"/>
  <c r="F706" i="40"/>
  <c r="G706" i="40"/>
  <c r="H706" i="40"/>
  <c r="I706" i="40"/>
  <c r="J706" i="40"/>
  <c r="K706" i="40"/>
  <c r="L706" i="40"/>
  <c r="X706" i="40" s="1"/>
  <c r="M706" i="40"/>
  <c r="N706" i="40"/>
  <c r="O706" i="40" s="1"/>
  <c r="Q706" i="40"/>
  <c r="R706" i="40"/>
  <c r="S706" i="40"/>
  <c r="T706" i="40"/>
  <c r="U706" i="40"/>
  <c r="A707" i="40"/>
  <c r="B707" i="40"/>
  <c r="C707" i="40"/>
  <c r="D707" i="40"/>
  <c r="AC707" i="40" s="1"/>
  <c r="E707" i="40"/>
  <c r="F707" i="40"/>
  <c r="G707" i="40"/>
  <c r="H707" i="40"/>
  <c r="I707" i="40"/>
  <c r="J707" i="40"/>
  <c r="K707" i="40"/>
  <c r="L707" i="40"/>
  <c r="X707" i="40" s="1"/>
  <c r="M707" i="40"/>
  <c r="N707" i="40"/>
  <c r="O707" i="40" s="1"/>
  <c r="Q707" i="40"/>
  <c r="R707" i="40"/>
  <c r="S707" i="40"/>
  <c r="T707" i="40"/>
  <c r="U707" i="40"/>
  <c r="A708" i="40"/>
  <c r="B708" i="40"/>
  <c r="C708" i="40"/>
  <c r="D708" i="40"/>
  <c r="AC708" i="40" s="1"/>
  <c r="E708" i="40"/>
  <c r="F708" i="40"/>
  <c r="G708" i="40"/>
  <c r="H708" i="40"/>
  <c r="I708" i="40"/>
  <c r="J708" i="40"/>
  <c r="K708" i="40"/>
  <c r="L708" i="40"/>
  <c r="X708" i="40" s="1"/>
  <c r="M708" i="40"/>
  <c r="N708" i="40"/>
  <c r="O708" i="40" s="1"/>
  <c r="Q708" i="40"/>
  <c r="R708" i="40"/>
  <c r="S708" i="40"/>
  <c r="T708" i="40"/>
  <c r="U708" i="40"/>
  <c r="A709" i="40"/>
  <c r="B709" i="40"/>
  <c r="C709" i="40"/>
  <c r="D709" i="40"/>
  <c r="AC709" i="40" s="1"/>
  <c r="E709" i="40"/>
  <c r="F709" i="40"/>
  <c r="G709" i="40"/>
  <c r="H709" i="40"/>
  <c r="I709" i="40"/>
  <c r="J709" i="40"/>
  <c r="K709" i="40"/>
  <c r="L709" i="40"/>
  <c r="X709" i="40" s="1"/>
  <c r="M709" i="40"/>
  <c r="N709" i="40"/>
  <c r="O709" i="40" s="1"/>
  <c r="Q709" i="40"/>
  <c r="R709" i="40"/>
  <c r="S709" i="40"/>
  <c r="T709" i="40"/>
  <c r="U709" i="40"/>
  <c r="A710" i="40"/>
  <c r="B710" i="40"/>
  <c r="C710" i="40"/>
  <c r="D710" i="40"/>
  <c r="AC710" i="40" s="1"/>
  <c r="E710" i="40"/>
  <c r="F710" i="40"/>
  <c r="G710" i="40"/>
  <c r="H710" i="40"/>
  <c r="I710" i="40"/>
  <c r="J710" i="40"/>
  <c r="K710" i="40"/>
  <c r="L710" i="40"/>
  <c r="X710" i="40" s="1"/>
  <c r="M710" i="40"/>
  <c r="N710" i="40"/>
  <c r="O710" i="40" s="1"/>
  <c r="Q710" i="40"/>
  <c r="R710" i="40"/>
  <c r="S710" i="40"/>
  <c r="T710" i="40"/>
  <c r="U710" i="40"/>
  <c r="A711" i="40"/>
  <c r="B711" i="40"/>
  <c r="C711" i="40"/>
  <c r="D711" i="40"/>
  <c r="AC711" i="40" s="1"/>
  <c r="E711" i="40"/>
  <c r="F711" i="40"/>
  <c r="G711" i="40"/>
  <c r="H711" i="40"/>
  <c r="I711" i="40"/>
  <c r="J711" i="40"/>
  <c r="K711" i="40"/>
  <c r="L711" i="40"/>
  <c r="X711" i="40" s="1"/>
  <c r="M711" i="40"/>
  <c r="N711" i="40"/>
  <c r="O711" i="40" s="1"/>
  <c r="Q711" i="40"/>
  <c r="R711" i="40"/>
  <c r="S711" i="40"/>
  <c r="T711" i="40"/>
  <c r="U711" i="40"/>
  <c r="A712" i="40"/>
  <c r="B712" i="40"/>
  <c r="C712" i="40"/>
  <c r="D712" i="40"/>
  <c r="AC712" i="40" s="1"/>
  <c r="AB712" i="40" s="1"/>
  <c r="E712" i="40"/>
  <c r="F712" i="40"/>
  <c r="G712" i="40"/>
  <c r="H712" i="40"/>
  <c r="I712" i="40"/>
  <c r="J712" i="40"/>
  <c r="K712" i="40"/>
  <c r="L712" i="40"/>
  <c r="X712" i="40" s="1"/>
  <c r="M712" i="40"/>
  <c r="N712" i="40"/>
  <c r="O712" i="40" s="1"/>
  <c r="Q712" i="40"/>
  <c r="R712" i="40"/>
  <c r="S712" i="40"/>
  <c r="T712" i="40"/>
  <c r="U712" i="40"/>
  <c r="A713" i="40"/>
  <c r="B713" i="40"/>
  <c r="C713" i="40"/>
  <c r="D713" i="40"/>
  <c r="AC713" i="40" s="1"/>
  <c r="E713" i="40"/>
  <c r="F713" i="40"/>
  <c r="G713" i="40"/>
  <c r="H713" i="40"/>
  <c r="I713" i="40"/>
  <c r="J713" i="40"/>
  <c r="K713" i="40"/>
  <c r="L713" i="40"/>
  <c r="X713" i="40" s="1"/>
  <c r="M713" i="40"/>
  <c r="N713" i="40"/>
  <c r="O713" i="40" s="1"/>
  <c r="Q713" i="40"/>
  <c r="R713" i="40"/>
  <c r="S713" i="40"/>
  <c r="T713" i="40"/>
  <c r="U713" i="40"/>
  <c r="A714" i="40"/>
  <c r="B714" i="40"/>
  <c r="C714" i="40"/>
  <c r="D714" i="40"/>
  <c r="AC714" i="40" s="1"/>
  <c r="E714" i="40"/>
  <c r="F714" i="40"/>
  <c r="G714" i="40"/>
  <c r="H714" i="40"/>
  <c r="I714" i="40"/>
  <c r="J714" i="40"/>
  <c r="L714" i="40"/>
  <c r="X714" i="40" s="1"/>
  <c r="M714" i="40"/>
  <c r="N714" i="40"/>
  <c r="O714" i="40" s="1"/>
  <c r="Q714" i="40"/>
  <c r="R714" i="40"/>
  <c r="S714" i="40"/>
  <c r="T714" i="40"/>
  <c r="U714" i="40"/>
  <c r="A715" i="40"/>
  <c r="B715" i="40"/>
  <c r="C715" i="40"/>
  <c r="D715" i="40"/>
  <c r="AC715" i="40" s="1"/>
  <c r="E715" i="40"/>
  <c r="F715" i="40"/>
  <c r="G715" i="40"/>
  <c r="H715" i="40"/>
  <c r="I715" i="40"/>
  <c r="J715" i="40"/>
  <c r="K715" i="40"/>
  <c r="L715" i="40"/>
  <c r="X715" i="40" s="1"/>
  <c r="M715" i="40"/>
  <c r="N715" i="40"/>
  <c r="O715" i="40" s="1"/>
  <c r="Q715" i="40"/>
  <c r="R715" i="40"/>
  <c r="S715" i="40"/>
  <c r="T715" i="40"/>
  <c r="U715" i="40"/>
  <c r="A716" i="40"/>
  <c r="B716" i="40"/>
  <c r="C716" i="40"/>
  <c r="D716" i="40"/>
  <c r="AC716" i="40" s="1"/>
  <c r="E716" i="40"/>
  <c r="F716" i="40"/>
  <c r="G716" i="40"/>
  <c r="H716" i="40"/>
  <c r="I716" i="40"/>
  <c r="J716" i="40"/>
  <c r="K716" i="40"/>
  <c r="L716" i="40"/>
  <c r="X716" i="40" s="1"/>
  <c r="M716" i="40"/>
  <c r="N716" i="40"/>
  <c r="O716" i="40" s="1"/>
  <c r="Q716" i="40"/>
  <c r="R716" i="40"/>
  <c r="S716" i="40"/>
  <c r="T716" i="40"/>
  <c r="U716" i="40"/>
  <c r="A717" i="40"/>
  <c r="B717" i="40"/>
  <c r="C717" i="40"/>
  <c r="D717" i="40"/>
  <c r="AC717" i="40" s="1"/>
  <c r="AB717" i="40" s="1"/>
  <c r="E717" i="40"/>
  <c r="F717" i="40"/>
  <c r="G717" i="40"/>
  <c r="H717" i="40"/>
  <c r="I717" i="40"/>
  <c r="J717" i="40"/>
  <c r="K717" i="40"/>
  <c r="L717" i="40"/>
  <c r="X717" i="40" s="1"/>
  <c r="M717" i="40"/>
  <c r="N717" i="40"/>
  <c r="O717" i="40" s="1"/>
  <c r="Q717" i="40"/>
  <c r="R717" i="40"/>
  <c r="S717" i="40"/>
  <c r="T717" i="40"/>
  <c r="U717" i="40"/>
  <c r="A718" i="40"/>
  <c r="B718" i="40"/>
  <c r="C718" i="40"/>
  <c r="D718" i="40"/>
  <c r="AC718" i="40" s="1"/>
  <c r="E718" i="40"/>
  <c r="F718" i="40"/>
  <c r="G718" i="40"/>
  <c r="H718" i="40"/>
  <c r="I718" i="40"/>
  <c r="J718" i="40"/>
  <c r="K718" i="40"/>
  <c r="L718" i="40"/>
  <c r="X718" i="40" s="1"/>
  <c r="M718" i="40"/>
  <c r="N718" i="40"/>
  <c r="O718" i="40" s="1"/>
  <c r="Q718" i="40"/>
  <c r="R718" i="40"/>
  <c r="S718" i="40"/>
  <c r="T718" i="40"/>
  <c r="U718" i="40"/>
  <c r="A719" i="40"/>
  <c r="B719" i="40"/>
  <c r="C719" i="40"/>
  <c r="D719" i="40"/>
  <c r="AC719" i="40" s="1"/>
  <c r="E719" i="40"/>
  <c r="F719" i="40"/>
  <c r="G719" i="40"/>
  <c r="H719" i="40"/>
  <c r="I719" i="40"/>
  <c r="J719" i="40"/>
  <c r="K719" i="40"/>
  <c r="L719" i="40"/>
  <c r="X719" i="40" s="1"/>
  <c r="M719" i="40"/>
  <c r="N719" i="40"/>
  <c r="O719" i="40" s="1"/>
  <c r="Q719" i="40"/>
  <c r="R719" i="40"/>
  <c r="S719" i="40"/>
  <c r="T719" i="40"/>
  <c r="U719" i="40"/>
  <c r="A720" i="40"/>
  <c r="B720" i="40"/>
  <c r="C720" i="40"/>
  <c r="D720" i="40"/>
  <c r="AC720" i="40" s="1"/>
  <c r="E720" i="40"/>
  <c r="F720" i="40"/>
  <c r="G720" i="40"/>
  <c r="H720" i="40"/>
  <c r="I720" i="40"/>
  <c r="J720" i="40"/>
  <c r="K720" i="40"/>
  <c r="L720" i="40"/>
  <c r="X720" i="40" s="1"/>
  <c r="M720" i="40"/>
  <c r="N720" i="40"/>
  <c r="O720" i="40" s="1"/>
  <c r="Q720" i="40"/>
  <c r="R720" i="40"/>
  <c r="S720" i="40"/>
  <c r="T720" i="40"/>
  <c r="U720" i="40"/>
  <c r="A721" i="40"/>
  <c r="B721" i="40"/>
  <c r="C721" i="40"/>
  <c r="D721" i="40"/>
  <c r="AC721" i="40" s="1"/>
  <c r="E721" i="40"/>
  <c r="F721" i="40"/>
  <c r="G721" i="40"/>
  <c r="H721" i="40"/>
  <c r="I721" i="40"/>
  <c r="J721" i="40"/>
  <c r="K721" i="40"/>
  <c r="L721" i="40"/>
  <c r="X721" i="40" s="1"/>
  <c r="M721" i="40"/>
  <c r="N721" i="40"/>
  <c r="O721" i="40" s="1"/>
  <c r="Q721" i="40"/>
  <c r="R721" i="40"/>
  <c r="S721" i="40"/>
  <c r="T721" i="40"/>
  <c r="U721" i="40"/>
  <c r="A722" i="40"/>
  <c r="B722" i="40"/>
  <c r="C722" i="40"/>
  <c r="D722" i="40"/>
  <c r="AC722" i="40" s="1"/>
  <c r="E722" i="40"/>
  <c r="F722" i="40"/>
  <c r="G722" i="40"/>
  <c r="H722" i="40"/>
  <c r="I722" i="40"/>
  <c r="J722" i="40"/>
  <c r="K722" i="40"/>
  <c r="L722" i="40"/>
  <c r="X722" i="40" s="1"/>
  <c r="M722" i="40"/>
  <c r="N722" i="40"/>
  <c r="O722" i="40" s="1"/>
  <c r="Q722" i="40"/>
  <c r="R722" i="40"/>
  <c r="S722" i="40"/>
  <c r="T722" i="40"/>
  <c r="U722" i="40"/>
  <c r="A723" i="40"/>
  <c r="B723" i="40"/>
  <c r="C723" i="40"/>
  <c r="D723" i="40"/>
  <c r="AC723" i="40" s="1"/>
  <c r="AB723" i="40" s="1"/>
  <c r="E723" i="40"/>
  <c r="F723" i="40"/>
  <c r="G723" i="40"/>
  <c r="H723" i="40"/>
  <c r="I723" i="40"/>
  <c r="J723" i="40"/>
  <c r="K723" i="40"/>
  <c r="L723" i="40"/>
  <c r="X723" i="40" s="1"/>
  <c r="M723" i="40"/>
  <c r="N723" i="40"/>
  <c r="O723" i="40" s="1"/>
  <c r="Q723" i="40"/>
  <c r="R723" i="40"/>
  <c r="S723" i="40"/>
  <c r="T723" i="40"/>
  <c r="U723" i="40"/>
  <c r="A724" i="40"/>
  <c r="B724" i="40"/>
  <c r="C724" i="40"/>
  <c r="D724" i="40"/>
  <c r="AC724" i="40" s="1"/>
  <c r="E724" i="40"/>
  <c r="F724" i="40"/>
  <c r="G724" i="40"/>
  <c r="H724" i="40"/>
  <c r="I724" i="40"/>
  <c r="J724" i="40"/>
  <c r="K724" i="40"/>
  <c r="L724" i="40"/>
  <c r="X724" i="40" s="1"/>
  <c r="M724" i="40"/>
  <c r="N724" i="40"/>
  <c r="O724" i="40" s="1"/>
  <c r="Q724" i="40"/>
  <c r="R724" i="40"/>
  <c r="S724" i="40"/>
  <c r="T724" i="40"/>
  <c r="U724" i="40"/>
  <c r="A725" i="40"/>
  <c r="B725" i="40"/>
  <c r="C725" i="40"/>
  <c r="D725" i="40"/>
  <c r="AC725" i="40" s="1"/>
  <c r="E725" i="40"/>
  <c r="F725" i="40"/>
  <c r="G725" i="40"/>
  <c r="H725" i="40"/>
  <c r="I725" i="40"/>
  <c r="J725" i="40"/>
  <c r="K725" i="40"/>
  <c r="L725" i="40"/>
  <c r="X725" i="40" s="1"/>
  <c r="M725" i="40"/>
  <c r="N725" i="40"/>
  <c r="O725" i="40" s="1"/>
  <c r="Q725" i="40"/>
  <c r="R725" i="40"/>
  <c r="S725" i="40"/>
  <c r="T725" i="40"/>
  <c r="U725" i="40"/>
  <c r="A726" i="40"/>
  <c r="B726" i="40"/>
  <c r="C726" i="40"/>
  <c r="D726" i="40"/>
  <c r="AC726" i="40" s="1"/>
  <c r="E726" i="40"/>
  <c r="F726" i="40"/>
  <c r="G726" i="40"/>
  <c r="H726" i="40"/>
  <c r="I726" i="40"/>
  <c r="J726" i="40"/>
  <c r="K726" i="40"/>
  <c r="L726" i="40"/>
  <c r="X726" i="40" s="1"/>
  <c r="M726" i="40"/>
  <c r="N726" i="40"/>
  <c r="O726" i="40" s="1"/>
  <c r="Q726" i="40"/>
  <c r="R726" i="40"/>
  <c r="S726" i="40"/>
  <c r="T726" i="40"/>
  <c r="U726" i="40"/>
  <c r="A727" i="40"/>
  <c r="B727" i="40"/>
  <c r="C727" i="40"/>
  <c r="D727" i="40"/>
  <c r="AC727" i="40" s="1"/>
  <c r="E727" i="40"/>
  <c r="F727" i="40"/>
  <c r="G727" i="40"/>
  <c r="H727" i="40"/>
  <c r="I727" i="40"/>
  <c r="J727" i="40"/>
  <c r="K727" i="40"/>
  <c r="L727" i="40"/>
  <c r="X727" i="40" s="1"/>
  <c r="M727" i="40"/>
  <c r="N727" i="40"/>
  <c r="O727" i="40" s="1"/>
  <c r="Q727" i="40"/>
  <c r="R727" i="40"/>
  <c r="S727" i="40"/>
  <c r="T727" i="40"/>
  <c r="U727" i="40"/>
  <c r="A728" i="40"/>
  <c r="B728" i="40"/>
  <c r="C728" i="40"/>
  <c r="D728" i="40"/>
  <c r="AC728" i="40" s="1"/>
  <c r="E728" i="40"/>
  <c r="F728" i="40"/>
  <c r="G728" i="40"/>
  <c r="H728" i="40"/>
  <c r="I728" i="40"/>
  <c r="J728" i="40"/>
  <c r="K728" i="40"/>
  <c r="L728" i="40"/>
  <c r="X728" i="40" s="1"/>
  <c r="M728" i="40"/>
  <c r="N728" i="40"/>
  <c r="O728" i="40" s="1"/>
  <c r="Q728" i="40"/>
  <c r="R728" i="40"/>
  <c r="S728" i="40"/>
  <c r="T728" i="40"/>
  <c r="U728" i="40"/>
  <c r="A729" i="40"/>
  <c r="B729" i="40"/>
  <c r="C729" i="40"/>
  <c r="D729" i="40"/>
  <c r="AC729" i="40" s="1"/>
  <c r="E729" i="40"/>
  <c r="F729" i="40"/>
  <c r="G729" i="40"/>
  <c r="H729" i="40"/>
  <c r="I729" i="40"/>
  <c r="J729" i="40"/>
  <c r="K729" i="40"/>
  <c r="L729" i="40"/>
  <c r="X729" i="40" s="1"/>
  <c r="M729" i="40"/>
  <c r="N729" i="40"/>
  <c r="O729" i="40" s="1"/>
  <c r="Q729" i="40"/>
  <c r="R729" i="40"/>
  <c r="S729" i="40"/>
  <c r="T729" i="40"/>
  <c r="U729" i="40"/>
  <c r="A730" i="40"/>
  <c r="B730" i="40"/>
  <c r="C730" i="40"/>
  <c r="D730" i="40"/>
  <c r="AC730" i="40" s="1"/>
  <c r="E730" i="40"/>
  <c r="F730" i="40"/>
  <c r="G730" i="40"/>
  <c r="H730" i="40"/>
  <c r="I730" i="40"/>
  <c r="J730" i="40"/>
  <c r="K730" i="40"/>
  <c r="L730" i="40"/>
  <c r="X730" i="40" s="1"/>
  <c r="M730" i="40"/>
  <c r="N730" i="40"/>
  <c r="O730" i="40" s="1"/>
  <c r="Q730" i="40"/>
  <c r="R730" i="40"/>
  <c r="S730" i="40"/>
  <c r="T730" i="40"/>
  <c r="U730" i="40"/>
  <c r="A731" i="40"/>
  <c r="B731" i="40"/>
  <c r="C731" i="40"/>
  <c r="D731" i="40"/>
  <c r="AC731" i="40" s="1"/>
  <c r="E731" i="40"/>
  <c r="F731" i="40"/>
  <c r="G731" i="40"/>
  <c r="H731" i="40"/>
  <c r="I731" i="40"/>
  <c r="J731" i="40"/>
  <c r="K731" i="40"/>
  <c r="L731" i="40"/>
  <c r="X731" i="40" s="1"/>
  <c r="M731" i="40"/>
  <c r="N731" i="40"/>
  <c r="O731" i="40" s="1"/>
  <c r="Q731" i="40"/>
  <c r="R731" i="40"/>
  <c r="S731" i="40"/>
  <c r="T731" i="40"/>
  <c r="U731" i="40"/>
  <c r="A732" i="40"/>
  <c r="B732" i="40"/>
  <c r="C732" i="40"/>
  <c r="D732" i="40"/>
  <c r="AC732" i="40" s="1"/>
  <c r="E732" i="40"/>
  <c r="F732" i="40"/>
  <c r="G732" i="40"/>
  <c r="H732" i="40"/>
  <c r="I732" i="40"/>
  <c r="J732" i="40"/>
  <c r="K732" i="40"/>
  <c r="L732" i="40"/>
  <c r="X732" i="40" s="1"/>
  <c r="M732" i="40"/>
  <c r="N732" i="40"/>
  <c r="O732" i="40" s="1"/>
  <c r="Q732" i="40"/>
  <c r="R732" i="40"/>
  <c r="S732" i="40"/>
  <c r="T732" i="40"/>
  <c r="U732" i="40"/>
  <c r="A733" i="40"/>
  <c r="B733" i="40"/>
  <c r="C733" i="40"/>
  <c r="D733" i="40"/>
  <c r="AC733" i="40" s="1"/>
  <c r="E733" i="40"/>
  <c r="F733" i="40"/>
  <c r="G733" i="40"/>
  <c r="H733" i="40"/>
  <c r="I733" i="40"/>
  <c r="J733" i="40"/>
  <c r="K733" i="40"/>
  <c r="L733" i="40"/>
  <c r="X733" i="40" s="1"/>
  <c r="M733" i="40"/>
  <c r="N733" i="40"/>
  <c r="O733" i="40" s="1"/>
  <c r="Q733" i="40"/>
  <c r="R733" i="40"/>
  <c r="S733" i="40"/>
  <c r="T733" i="40"/>
  <c r="U733" i="40"/>
  <c r="A734" i="40"/>
  <c r="B734" i="40"/>
  <c r="C734" i="40"/>
  <c r="D734" i="40"/>
  <c r="AC734" i="40" s="1"/>
  <c r="E734" i="40"/>
  <c r="F734" i="40"/>
  <c r="G734" i="40"/>
  <c r="H734" i="40"/>
  <c r="I734" i="40"/>
  <c r="J734" i="40"/>
  <c r="K734" i="40"/>
  <c r="L734" i="40"/>
  <c r="X734" i="40" s="1"/>
  <c r="M734" i="40"/>
  <c r="N734" i="40"/>
  <c r="O734" i="40" s="1"/>
  <c r="Q734" i="40"/>
  <c r="R734" i="40"/>
  <c r="S734" i="40"/>
  <c r="T734" i="40"/>
  <c r="U734" i="40"/>
  <c r="A735" i="40"/>
  <c r="B735" i="40"/>
  <c r="C735" i="40"/>
  <c r="D735" i="40"/>
  <c r="AC735" i="40" s="1"/>
  <c r="E735" i="40"/>
  <c r="F735" i="40"/>
  <c r="G735" i="40"/>
  <c r="H735" i="40"/>
  <c r="I735" i="40"/>
  <c r="J735" i="40"/>
  <c r="K735" i="40"/>
  <c r="L735" i="40"/>
  <c r="X735" i="40" s="1"/>
  <c r="M735" i="40"/>
  <c r="N735" i="40"/>
  <c r="O735" i="40" s="1"/>
  <c r="Q735" i="40"/>
  <c r="R735" i="40"/>
  <c r="S735" i="40"/>
  <c r="T735" i="40"/>
  <c r="U735" i="40"/>
  <c r="A736" i="40"/>
  <c r="B736" i="40"/>
  <c r="C736" i="40"/>
  <c r="D736" i="40"/>
  <c r="AC736" i="40" s="1"/>
  <c r="E736" i="40"/>
  <c r="F736" i="40"/>
  <c r="G736" i="40"/>
  <c r="H736" i="40"/>
  <c r="I736" i="40"/>
  <c r="J736" i="40"/>
  <c r="K736" i="40"/>
  <c r="L736" i="40"/>
  <c r="X736" i="40" s="1"/>
  <c r="M736" i="40"/>
  <c r="N736" i="40"/>
  <c r="O736" i="40" s="1"/>
  <c r="Q736" i="40"/>
  <c r="R736" i="40"/>
  <c r="S736" i="40"/>
  <c r="T736" i="40"/>
  <c r="U736" i="40"/>
  <c r="A737" i="40"/>
  <c r="B737" i="40"/>
  <c r="C737" i="40"/>
  <c r="D737" i="40"/>
  <c r="AC737" i="40" s="1"/>
  <c r="E737" i="40"/>
  <c r="F737" i="40"/>
  <c r="G737" i="40"/>
  <c r="H737" i="40"/>
  <c r="I737" i="40"/>
  <c r="J737" i="40"/>
  <c r="L737" i="40"/>
  <c r="X737" i="40" s="1"/>
  <c r="M737" i="40"/>
  <c r="N737" i="40"/>
  <c r="O737" i="40" s="1"/>
  <c r="Q737" i="40"/>
  <c r="R737" i="40"/>
  <c r="S737" i="40"/>
  <c r="T737" i="40"/>
  <c r="U737" i="40"/>
  <c r="A738" i="40"/>
  <c r="B738" i="40"/>
  <c r="C738" i="40"/>
  <c r="D738" i="40"/>
  <c r="AC738" i="40" s="1"/>
  <c r="E738" i="40"/>
  <c r="F738" i="40"/>
  <c r="G738" i="40"/>
  <c r="H738" i="40"/>
  <c r="I738" i="40"/>
  <c r="J738" i="40"/>
  <c r="K738" i="40"/>
  <c r="L738" i="40"/>
  <c r="X738" i="40" s="1"/>
  <c r="M738" i="40"/>
  <c r="N738" i="40"/>
  <c r="O738" i="40" s="1"/>
  <c r="Q738" i="40"/>
  <c r="R738" i="40"/>
  <c r="S738" i="40"/>
  <c r="T738" i="40"/>
  <c r="U738" i="40"/>
  <c r="A739" i="40"/>
  <c r="B739" i="40"/>
  <c r="C739" i="40"/>
  <c r="D739" i="40"/>
  <c r="AC739" i="40" s="1"/>
  <c r="E739" i="40"/>
  <c r="F739" i="40"/>
  <c r="G739" i="40"/>
  <c r="H739" i="40"/>
  <c r="I739" i="40"/>
  <c r="J739" i="40"/>
  <c r="K739" i="40"/>
  <c r="L739" i="40"/>
  <c r="X739" i="40" s="1"/>
  <c r="M739" i="40"/>
  <c r="N739" i="40"/>
  <c r="O739" i="40" s="1"/>
  <c r="Q739" i="40"/>
  <c r="R739" i="40"/>
  <c r="S739" i="40"/>
  <c r="T739" i="40"/>
  <c r="U739" i="40"/>
  <c r="A740" i="40"/>
  <c r="B740" i="40"/>
  <c r="C740" i="40"/>
  <c r="D740" i="40"/>
  <c r="AC740" i="40" s="1"/>
  <c r="E740" i="40"/>
  <c r="F740" i="40"/>
  <c r="G740" i="40"/>
  <c r="H740" i="40"/>
  <c r="I740" i="40"/>
  <c r="J740" i="40"/>
  <c r="K740" i="40"/>
  <c r="L740" i="40"/>
  <c r="X740" i="40" s="1"/>
  <c r="M740" i="40"/>
  <c r="N740" i="40"/>
  <c r="O740" i="40" s="1"/>
  <c r="Q740" i="40"/>
  <c r="R740" i="40"/>
  <c r="S740" i="40"/>
  <c r="T740" i="40"/>
  <c r="U740" i="40"/>
  <c r="A741" i="40"/>
  <c r="B741" i="40"/>
  <c r="C741" i="40"/>
  <c r="D741" i="40"/>
  <c r="AC741" i="40" s="1"/>
  <c r="E741" i="40"/>
  <c r="F741" i="40"/>
  <c r="G741" i="40"/>
  <c r="H741" i="40"/>
  <c r="I741" i="40"/>
  <c r="J741" i="40"/>
  <c r="K741" i="40"/>
  <c r="L741" i="40"/>
  <c r="X741" i="40" s="1"/>
  <c r="M741" i="40"/>
  <c r="N741" i="40"/>
  <c r="O741" i="40" s="1"/>
  <c r="Q741" i="40"/>
  <c r="R741" i="40"/>
  <c r="S741" i="40"/>
  <c r="T741" i="40"/>
  <c r="U741" i="40"/>
  <c r="A742" i="40"/>
  <c r="B742" i="40"/>
  <c r="C742" i="40"/>
  <c r="D742" i="40"/>
  <c r="AC742" i="40" s="1"/>
  <c r="E742" i="40"/>
  <c r="F742" i="40"/>
  <c r="G742" i="40"/>
  <c r="H742" i="40"/>
  <c r="I742" i="40"/>
  <c r="J742" i="40"/>
  <c r="K742" i="40"/>
  <c r="L742" i="40"/>
  <c r="X742" i="40" s="1"/>
  <c r="M742" i="40"/>
  <c r="N742" i="40"/>
  <c r="O742" i="40" s="1"/>
  <c r="Q742" i="40"/>
  <c r="R742" i="40"/>
  <c r="S742" i="40"/>
  <c r="T742" i="40"/>
  <c r="U742" i="40"/>
  <c r="A743" i="40"/>
  <c r="B743" i="40"/>
  <c r="C743" i="40"/>
  <c r="D743" i="40"/>
  <c r="AC743" i="40" s="1"/>
  <c r="E743" i="40"/>
  <c r="F743" i="40"/>
  <c r="G743" i="40"/>
  <c r="H743" i="40"/>
  <c r="I743" i="40"/>
  <c r="J743" i="40"/>
  <c r="K743" i="40"/>
  <c r="L743" i="40"/>
  <c r="X743" i="40" s="1"/>
  <c r="M743" i="40"/>
  <c r="N743" i="40"/>
  <c r="O743" i="40" s="1"/>
  <c r="Q743" i="40"/>
  <c r="R743" i="40"/>
  <c r="S743" i="40"/>
  <c r="T743" i="40"/>
  <c r="U743" i="40"/>
  <c r="A744" i="40"/>
  <c r="B744" i="40"/>
  <c r="C744" i="40"/>
  <c r="D744" i="40"/>
  <c r="AC744" i="40" s="1"/>
  <c r="AB744" i="40" s="1"/>
  <c r="E744" i="40"/>
  <c r="F744" i="40"/>
  <c r="G744" i="40"/>
  <c r="H744" i="40"/>
  <c r="I744" i="40"/>
  <c r="J744" i="40"/>
  <c r="K744" i="40"/>
  <c r="L744" i="40"/>
  <c r="X744" i="40" s="1"/>
  <c r="M744" i="40"/>
  <c r="N744" i="40"/>
  <c r="O744" i="40" s="1"/>
  <c r="Q744" i="40"/>
  <c r="R744" i="40"/>
  <c r="S744" i="40"/>
  <c r="T744" i="40"/>
  <c r="U744" i="40"/>
  <c r="A745" i="40"/>
  <c r="B745" i="40"/>
  <c r="C745" i="40"/>
  <c r="D745" i="40"/>
  <c r="AC745" i="40" s="1"/>
  <c r="E745" i="40"/>
  <c r="F745" i="40"/>
  <c r="G745" i="40"/>
  <c r="H745" i="40"/>
  <c r="I745" i="40"/>
  <c r="J745" i="40"/>
  <c r="K745" i="40"/>
  <c r="L745" i="40"/>
  <c r="X745" i="40" s="1"/>
  <c r="M745" i="40"/>
  <c r="N745" i="40"/>
  <c r="O745" i="40" s="1"/>
  <c r="Q745" i="40"/>
  <c r="R745" i="40"/>
  <c r="S745" i="40"/>
  <c r="T745" i="40"/>
  <c r="U745" i="40"/>
  <c r="A746" i="40"/>
  <c r="B746" i="40"/>
  <c r="C746" i="40"/>
  <c r="D746" i="40"/>
  <c r="AC746" i="40" s="1"/>
  <c r="E746" i="40"/>
  <c r="F746" i="40"/>
  <c r="G746" i="40"/>
  <c r="H746" i="40"/>
  <c r="I746" i="40"/>
  <c r="J746" i="40"/>
  <c r="K746" i="40"/>
  <c r="L746" i="40"/>
  <c r="X746" i="40" s="1"/>
  <c r="M746" i="40"/>
  <c r="N746" i="40"/>
  <c r="O746" i="40" s="1"/>
  <c r="Q746" i="40"/>
  <c r="R746" i="40"/>
  <c r="S746" i="40"/>
  <c r="T746" i="40"/>
  <c r="U746" i="40"/>
  <c r="A747" i="40"/>
  <c r="B747" i="40"/>
  <c r="C747" i="40"/>
  <c r="D747" i="40"/>
  <c r="AC747" i="40" s="1"/>
  <c r="E747" i="40"/>
  <c r="F747" i="40"/>
  <c r="G747" i="40"/>
  <c r="H747" i="40"/>
  <c r="I747" i="40"/>
  <c r="J747" i="40"/>
  <c r="K747" i="40"/>
  <c r="L747" i="40"/>
  <c r="X747" i="40" s="1"/>
  <c r="M747" i="40"/>
  <c r="N747" i="40"/>
  <c r="O747" i="40" s="1"/>
  <c r="Q747" i="40"/>
  <c r="R747" i="40"/>
  <c r="S747" i="40"/>
  <c r="T747" i="40"/>
  <c r="U747" i="40"/>
  <c r="A748" i="40"/>
  <c r="B748" i="40"/>
  <c r="C748" i="40"/>
  <c r="D748" i="40"/>
  <c r="AC748" i="40" s="1"/>
  <c r="E748" i="40"/>
  <c r="F748" i="40"/>
  <c r="G748" i="40"/>
  <c r="H748" i="40"/>
  <c r="I748" i="40"/>
  <c r="J748" i="40"/>
  <c r="K748" i="40"/>
  <c r="L748" i="40"/>
  <c r="X748" i="40" s="1"/>
  <c r="M748" i="40"/>
  <c r="N748" i="40"/>
  <c r="O748" i="40" s="1"/>
  <c r="Q748" i="40"/>
  <c r="R748" i="40"/>
  <c r="S748" i="40"/>
  <c r="T748" i="40"/>
  <c r="U748" i="40"/>
  <c r="A749" i="40"/>
  <c r="B749" i="40"/>
  <c r="C749" i="40"/>
  <c r="D749" i="40"/>
  <c r="AC749" i="40" s="1"/>
  <c r="E749" i="40"/>
  <c r="F749" i="40"/>
  <c r="G749" i="40"/>
  <c r="H749" i="40"/>
  <c r="I749" i="40"/>
  <c r="J749" i="40"/>
  <c r="K749" i="40"/>
  <c r="L749" i="40"/>
  <c r="X749" i="40" s="1"/>
  <c r="M749" i="40"/>
  <c r="N749" i="40"/>
  <c r="O749" i="40" s="1"/>
  <c r="Q749" i="40"/>
  <c r="R749" i="40"/>
  <c r="S749" i="40"/>
  <c r="T749" i="40"/>
  <c r="U749" i="40"/>
  <c r="A750" i="40"/>
  <c r="B750" i="40"/>
  <c r="C750" i="40"/>
  <c r="D750" i="40"/>
  <c r="AC750" i="40" s="1"/>
  <c r="AB750" i="40" s="1"/>
  <c r="E750" i="40"/>
  <c r="F750" i="40"/>
  <c r="G750" i="40"/>
  <c r="H750" i="40"/>
  <c r="I750" i="40"/>
  <c r="J750" i="40"/>
  <c r="K750" i="40"/>
  <c r="L750" i="40"/>
  <c r="X750" i="40" s="1"/>
  <c r="M750" i="40"/>
  <c r="N750" i="40"/>
  <c r="O750" i="40" s="1"/>
  <c r="Q750" i="40"/>
  <c r="R750" i="40"/>
  <c r="S750" i="40"/>
  <c r="T750" i="40"/>
  <c r="U750" i="40"/>
  <c r="A751" i="40"/>
  <c r="B751" i="40"/>
  <c r="C751" i="40"/>
  <c r="D751" i="40"/>
  <c r="AC751" i="40" s="1"/>
  <c r="E751" i="40"/>
  <c r="F751" i="40"/>
  <c r="G751" i="40"/>
  <c r="H751" i="40"/>
  <c r="I751" i="40"/>
  <c r="J751" i="40"/>
  <c r="K751" i="40"/>
  <c r="L751" i="40"/>
  <c r="X751" i="40" s="1"/>
  <c r="M751" i="40"/>
  <c r="N751" i="40"/>
  <c r="O751" i="40" s="1"/>
  <c r="Q751" i="40"/>
  <c r="R751" i="40"/>
  <c r="S751" i="40"/>
  <c r="T751" i="40"/>
  <c r="U751" i="40"/>
  <c r="A752" i="40"/>
  <c r="B752" i="40"/>
  <c r="C752" i="40"/>
  <c r="D752" i="40"/>
  <c r="AC752" i="40" s="1"/>
  <c r="E752" i="40"/>
  <c r="F752" i="40"/>
  <c r="G752" i="40"/>
  <c r="H752" i="40"/>
  <c r="I752" i="40"/>
  <c r="J752" i="40"/>
  <c r="K752" i="40"/>
  <c r="L752" i="40"/>
  <c r="X752" i="40" s="1"/>
  <c r="M752" i="40"/>
  <c r="N752" i="40"/>
  <c r="O752" i="40" s="1"/>
  <c r="Q752" i="40"/>
  <c r="R752" i="40"/>
  <c r="S752" i="40"/>
  <c r="T752" i="40"/>
  <c r="U752" i="40"/>
  <c r="A753" i="40"/>
  <c r="B753" i="40"/>
  <c r="C753" i="40"/>
  <c r="D753" i="40"/>
  <c r="AC753" i="40" s="1"/>
  <c r="E753" i="40"/>
  <c r="F753" i="40"/>
  <c r="G753" i="40"/>
  <c r="H753" i="40"/>
  <c r="I753" i="40"/>
  <c r="J753" i="40"/>
  <c r="K753" i="40"/>
  <c r="L753" i="40"/>
  <c r="X753" i="40" s="1"/>
  <c r="M753" i="40"/>
  <c r="N753" i="40"/>
  <c r="O753" i="40" s="1"/>
  <c r="Q753" i="40"/>
  <c r="R753" i="40"/>
  <c r="S753" i="40"/>
  <c r="T753" i="40"/>
  <c r="U753" i="40"/>
  <c r="A754" i="40"/>
  <c r="B754" i="40"/>
  <c r="C754" i="40"/>
  <c r="D754" i="40"/>
  <c r="AC754" i="40" s="1"/>
  <c r="E754" i="40"/>
  <c r="F754" i="40"/>
  <c r="G754" i="40"/>
  <c r="H754" i="40"/>
  <c r="I754" i="40"/>
  <c r="J754" i="40"/>
  <c r="K754" i="40"/>
  <c r="L754" i="40"/>
  <c r="X754" i="40" s="1"/>
  <c r="M754" i="40"/>
  <c r="N754" i="40"/>
  <c r="O754" i="40" s="1"/>
  <c r="Q754" i="40"/>
  <c r="R754" i="40"/>
  <c r="S754" i="40"/>
  <c r="T754" i="40"/>
  <c r="U754" i="40"/>
  <c r="A755" i="40"/>
  <c r="B755" i="40"/>
  <c r="C755" i="40"/>
  <c r="D755" i="40"/>
  <c r="AC755" i="40" s="1"/>
  <c r="E755" i="40"/>
  <c r="F755" i="40"/>
  <c r="G755" i="40"/>
  <c r="H755" i="40"/>
  <c r="I755" i="40"/>
  <c r="J755" i="40"/>
  <c r="K755" i="40"/>
  <c r="L755" i="40"/>
  <c r="X755" i="40" s="1"/>
  <c r="M755" i="40"/>
  <c r="N755" i="40"/>
  <c r="O755" i="40" s="1"/>
  <c r="Q755" i="40"/>
  <c r="R755" i="40"/>
  <c r="S755" i="40"/>
  <c r="T755" i="40"/>
  <c r="U755" i="40"/>
  <c r="A756" i="40"/>
  <c r="B756" i="40"/>
  <c r="C756" i="40"/>
  <c r="D756" i="40"/>
  <c r="AC756" i="40" s="1"/>
  <c r="E756" i="40"/>
  <c r="F756" i="40"/>
  <c r="G756" i="40"/>
  <c r="H756" i="40"/>
  <c r="I756" i="40"/>
  <c r="J756" i="40"/>
  <c r="K756" i="40"/>
  <c r="L756" i="40"/>
  <c r="X756" i="40" s="1"/>
  <c r="M756" i="40"/>
  <c r="N756" i="40"/>
  <c r="O756" i="40" s="1"/>
  <c r="Q756" i="40"/>
  <c r="R756" i="40"/>
  <c r="S756" i="40"/>
  <c r="T756" i="40"/>
  <c r="U756" i="40"/>
  <c r="A757" i="40"/>
  <c r="B757" i="40"/>
  <c r="C757" i="40"/>
  <c r="D757" i="40"/>
  <c r="AC757" i="40" s="1"/>
  <c r="E757" i="40"/>
  <c r="F757" i="40"/>
  <c r="G757" i="40"/>
  <c r="H757" i="40"/>
  <c r="I757" i="40"/>
  <c r="J757" i="40"/>
  <c r="K757" i="40"/>
  <c r="L757" i="40"/>
  <c r="X757" i="40" s="1"/>
  <c r="M757" i="40"/>
  <c r="N757" i="40"/>
  <c r="O757" i="40" s="1"/>
  <c r="Q757" i="40"/>
  <c r="R757" i="40"/>
  <c r="S757" i="40"/>
  <c r="T757" i="40"/>
  <c r="U757" i="40"/>
  <c r="A758" i="40"/>
  <c r="B758" i="40"/>
  <c r="C758" i="40"/>
  <c r="D758" i="40"/>
  <c r="AC758" i="40" s="1"/>
  <c r="E758" i="40"/>
  <c r="F758" i="40"/>
  <c r="G758" i="40"/>
  <c r="H758" i="40"/>
  <c r="I758" i="40"/>
  <c r="J758" i="40"/>
  <c r="K758" i="40"/>
  <c r="L758" i="40"/>
  <c r="X758" i="40" s="1"/>
  <c r="M758" i="40"/>
  <c r="N758" i="40"/>
  <c r="O758" i="40" s="1"/>
  <c r="Q758" i="40"/>
  <c r="R758" i="40"/>
  <c r="S758" i="40"/>
  <c r="T758" i="40"/>
  <c r="U758" i="40"/>
  <c r="A759" i="40"/>
  <c r="B759" i="40"/>
  <c r="C759" i="40"/>
  <c r="D759" i="40"/>
  <c r="AC759" i="40" s="1"/>
  <c r="E759" i="40"/>
  <c r="F759" i="40"/>
  <c r="G759" i="40"/>
  <c r="H759" i="40"/>
  <c r="I759" i="40"/>
  <c r="J759" i="40"/>
  <c r="K759" i="40"/>
  <c r="L759" i="40"/>
  <c r="X759" i="40" s="1"/>
  <c r="M759" i="40"/>
  <c r="N759" i="40"/>
  <c r="O759" i="40" s="1"/>
  <c r="Q759" i="40"/>
  <c r="R759" i="40"/>
  <c r="S759" i="40"/>
  <c r="T759" i="40"/>
  <c r="U759" i="40"/>
  <c r="A760" i="40"/>
  <c r="B760" i="40"/>
  <c r="C760" i="40"/>
  <c r="D760" i="40"/>
  <c r="AC760" i="40" s="1"/>
  <c r="AB760" i="40" s="1"/>
  <c r="E760" i="40"/>
  <c r="F760" i="40"/>
  <c r="G760" i="40"/>
  <c r="H760" i="40"/>
  <c r="I760" i="40"/>
  <c r="J760" i="40"/>
  <c r="K760" i="40"/>
  <c r="L760" i="40"/>
  <c r="X760" i="40" s="1"/>
  <c r="M760" i="40"/>
  <c r="N760" i="40"/>
  <c r="O760" i="40" s="1"/>
  <c r="Q760" i="40"/>
  <c r="R760" i="40"/>
  <c r="S760" i="40"/>
  <c r="T760" i="40"/>
  <c r="U760" i="40"/>
  <c r="A761" i="40"/>
  <c r="B761" i="40"/>
  <c r="C761" i="40"/>
  <c r="D761" i="40"/>
  <c r="AC761" i="40" s="1"/>
  <c r="E761" i="40"/>
  <c r="F761" i="40"/>
  <c r="G761" i="40"/>
  <c r="H761" i="40"/>
  <c r="I761" i="40"/>
  <c r="J761" i="40"/>
  <c r="K761" i="40"/>
  <c r="L761" i="40"/>
  <c r="X761" i="40" s="1"/>
  <c r="M761" i="40"/>
  <c r="N761" i="40"/>
  <c r="O761" i="40" s="1"/>
  <c r="Q761" i="40"/>
  <c r="R761" i="40"/>
  <c r="S761" i="40"/>
  <c r="T761" i="40"/>
  <c r="U761" i="40"/>
  <c r="A762" i="40"/>
  <c r="B762" i="40"/>
  <c r="C762" i="40"/>
  <c r="D762" i="40"/>
  <c r="AC762" i="40" s="1"/>
  <c r="E762" i="40"/>
  <c r="F762" i="40"/>
  <c r="G762" i="40"/>
  <c r="H762" i="40"/>
  <c r="I762" i="40"/>
  <c r="J762" i="40"/>
  <c r="K762" i="40"/>
  <c r="L762" i="40"/>
  <c r="X762" i="40" s="1"/>
  <c r="M762" i="40"/>
  <c r="N762" i="40"/>
  <c r="O762" i="40" s="1"/>
  <c r="Q762" i="40"/>
  <c r="R762" i="40"/>
  <c r="S762" i="40"/>
  <c r="T762" i="40"/>
  <c r="U762" i="40"/>
  <c r="A763" i="40"/>
  <c r="B763" i="40"/>
  <c r="C763" i="40"/>
  <c r="D763" i="40"/>
  <c r="AC763" i="40" s="1"/>
  <c r="E763" i="40"/>
  <c r="F763" i="40"/>
  <c r="G763" i="40"/>
  <c r="H763" i="40"/>
  <c r="I763" i="40"/>
  <c r="J763" i="40"/>
  <c r="L763" i="40"/>
  <c r="X763" i="40" s="1"/>
  <c r="M763" i="40"/>
  <c r="N763" i="40"/>
  <c r="O763" i="40" s="1"/>
  <c r="Q763" i="40"/>
  <c r="R763" i="40"/>
  <c r="S763" i="40"/>
  <c r="T763" i="40"/>
  <c r="U763" i="40"/>
  <c r="A764" i="40"/>
  <c r="B764" i="40"/>
  <c r="C764" i="40"/>
  <c r="D764" i="40"/>
  <c r="AC764" i="40" s="1"/>
  <c r="E764" i="40"/>
  <c r="F764" i="40"/>
  <c r="G764" i="40"/>
  <c r="H764" i="40"/>
  <c r="I764" i="40"/>
  <c r="J764" i="40"/>
  <c r="K764" i="40"/>
  <c r="L764" i="40"/>
  <c r="X764" i="40" s="1"/>
  <c r="M764" i="40"/>
  <c r="N764" i="40"/>
  <c r="O764" i="40" s="1"/>
  <c r="Q764" i="40"/>
  <c r="R764" i="40"/>
  <c r="S764" i="40"/>
  <c r="T764" i="40"/>
  <c r="U764" i="40"/>
  <c r="A765" i="40"/>
  <c r="B765" i="40"/>
  <c r="C765" i="40"/>
  <c r="D765" i="40"/>
  <c r="AC765" i="40" s="1"/>
  <c r="E765" i="40"/>
  <c r="F765" i="40"/>
  <c r="G765" i="40"/>
  <c r="H765" i="40"/>
  <c r="I765" i="40"/>
  <c r="J765" i="40"/>
  <c r="K765" i="40"/>
  <c r="L765" i="40"/>
  <c r="X765" i="40" s="1"/>
  <c r="M765" i="40"/>
  <c r="N765" i="40"/>
  <c r="O765" i="40" s="1"/>
  <c r="Q765" i="40"/>
  <c r="R765" i="40"/>
  <c r="S765" i="40"/>
  <c r="T765" i="40"/>
  <c r="U765" i="40"/>
  <c r="A766" i="40"/>
  <c r="B766" i="40"/>
  <c r="C766" i="40"/>
  <c r="D766" i="40"/>
  <c r="AC766" i="40" s="1"/>
  <c r="E766" i="40"/>
  <c r="F766" i="40"/>
  <c r="G766" i="40"/>
  <c r="H766" i="40"/>
  <c r="I766" i="40"/>
  <c r="J766" i="40"/>
  <c r="K766" i="40"/>
  <c r="L766" i="40"/>
  <c r="X766" i="40" s="1"/>
  <c r="M766" i="40"/>
  <c r="N766" i="40"/>
  <c r="O766" i="40" s="1"/>
  <c r="Q766" i="40"/>
  <c r="R766" i="40"/>
  <c r="S766" i="40"/>
  <c r="T766" i="40"/>
  <c r="U766" i="40"/>
  <c r="A767" i="40"/>
  <c r="B767" i="40"/>
  <c r="C767" i="40"/>
  <c r="D767" i="40"/>
  <c r="AC767" i="40" s="1"/>
  <c r="E767" i="40"/>
  <c r="F767" i="40"/>
  <c r="G767" i="40"/>
  <c r="H767" i="40"/>
  <c r="I767" i="40"/>
  <c r="J767" i="40"/>
  <c r="K767" i="40"/>
  <c r="L767" i="40"/>
  <c r="X767" i="40" s="1"/>
  <c r="M767" i="40"/>
  <c r="N767" i="40"/>
  <c r="O767" i="40" s="1"/>
  <c r="Q767" i="40"/>
  <c r="R767" i="40"/>
  <c r="S767" i="40"/>
  <c r="T767" i="40"/>
  <c r="U767" i="40"/>
  <c r="A768" i="40"/>
  <c r="B768" i="40"/>
  <c r="C768" i="40"/>
  <c r="D768" i="40"/>
  <c r="AC768" i="40" s="1"/>
  <c r="E768" i="40"/>
  <c r="F768" i="40"/>
  <c r="G768" i="40"/>
  <c r="H768" i="40"/>
  <c r="I768" i="40"/>
  <c r="J768" i="40"/>
  <c r="K768" i="40"/>
  <c r="L768" i="40"/>
  <c r="X768" i="40" s="1"/>
  <c r="M768" i="40"/>
  <c r="N768" i="40"/>
  <c r="O768" i="40" s="1"/>
  <c r="Q768" i="40"/>
  <c r="R768" i="40"/>
  <c r="S768" i="40"/>
  <c r="T768" i="40"/>
  <c r="U768" i="40"/>
  <c r="A769" i="40"/>
  <c r="B769" i="40"/>
  <c r="C769" i="40"/>
  <c r="D769" i="40"/>
  <c r="AC769" i="40" s="1"/>
  <c r="E769" i="40"/>
  <c r="F769" i="40"/>
  <c r="G769" i="40"/>
  <c r="H769" i="40"/>
  <c r="I769" i="40"/>
  <c r="J769" i="40"/>
  <c r="K769" i="40"/>
  <c r="L769" i="40"/>
  <c r="X769" i="40" s="1"/>
  <c r="M769" i="40"/>
  <c r="N769" i="40"/>
  <c r="O769" i="40" s="1"/>
  <c r="Q769" i="40"/>
  <c r="R769" i="40"/>
  <c r="S769" i="40"/>
  <c r="T769" i="40"/>
  <c r="U769" i="40"/>
  <c r="A770" i="40"/>
  <c r="B770" i="40"/>
  <c r="C770" i="40"/>
  <c r="D770" i="40"/>
  <c r="AC770" i="40" s="1"/>
  <c r="E770" i="40"/>
  <c r="F770" i="40"/>
  <c r="G770" i="40"/>
  <c r="H770" i="40"/>
  <c r="I770" i="40"/>
  <c r="J770" i="40"/>
  <c r="K770" i="40"/>
  <c r="L770" i="40"/>
  <c r="X770" i="40" s="1"/>
  <c r="M770" i="40"/>
  <c r="N770" i="40"/>
  <c r="O770" i="40" s="1"/>
  <c r="Q770" i="40"/>
  <c r="R770" i="40"/>
  <c r="S770" i="40"/>
  <c r="T770" i="40"/>
  <c r="U770" i="40"/>
  <c r="A771" i="40"/>
  <c r="B771" i="40"/>
  <c r="C771" i="40"/>
  <c r="D771" i="40"/>
  <c r="AC771" i="40" s="1"/>
  <c r="E771" i="40"/>
  <c r="F771" i="40"/>
  <c r="G771" i="40"/>
  <c r="H771" i="40"/>
  <c r="I771" i="40"/>
  <c r="J771" i="40"/>
  <c r="K771" i="40"/>
  <c r="L771" i="40"/>
  <c r="X771" i="40" s="1"/>
  <c r="M771" i="40"/>
  <c r="N771" i="40"/>
  <c r="O771" i="40" s="1"/>
  <c r="Q771" i="40"/>
  <c r="R771" i="40"/>
  <c r="S771" i="40"/>
  <c r="T771" i="40"/>
  <c r="U771" i="40"/>
  <c r="A772" i="40"/>
  <c r="B772" i="40"/>
  <c r="C772" i="40"/>
  <c r="D772" i="40"/>
  <c r="AC772" i="40" s="1"/>
  <c r="E772" i="40"/>
  <c r="F772" i="40"/>
  <c r="G772" i="40"/>
  <c r="H772" i="40"/>
  <c r="I772" i="40"/>
  <c r="J772" i="40"/>
  <c r="L772" i="40"/>
  <c r="X772" i="40" s="1"/>
  <c r="M772" i="40"/>
  <c r="N772" i="40"/>
  <c r="O772" i="40" s="1"/>
  <c r="Q772" i="40"/>
  <c r="R772" i="40"/>
  <c r="S772" i="40"/>
  <c r="T772" i="40"/>
  <c r="U772" i="40"/>
  <c r="A773" i="40"/>
  <c r="B773" i="40"/>
  <c r="C773" i="40"/>
  <c r="D773" i="40"/>
  <c r="AC773" i="40" s="1"/>
  <c r="E773" i="40"/>
  <c r="F773" i="40"/>
  <c r="G773" i="40"/>
  <c r="H773" i="40"/>
  <c r="I773" i="40"/>
  <c r="J773" i="40"/>
  <c r="K773" i="40"/>
  <c r="L773" i="40"/>
  <c r="X773" i="40" s="1"/>
  <c r="M773" i="40"/>
  <c r="N773" i="40"/>
  <c r="O773" i="40" s="1"/>
  <c r="Q773" i="40"/>
  <c r="R773" i="40"/>
  <c r="S773" i="40"/>
  <c r="T773" i="40"/>
  <c r="U773" i="40"/>
  <c r="A774" i="40"/>
  <c r="B774" i="40"/>
  <c r="C774" i="40"/>
  <c r="D774" i="40"/>
  <c r="AC774" i="40" s="1"/>
  <c r="E774" i="40"/>
  <c r="F774" i="40"/>
  <c r="G774" i="40"/>
  <c r="H774" i="40"/>
  <c r="I774" i="40"/>
  <c r="J774" i="40"/>
  <c r="K774" i="40"/>
  <c r="L774" i="40"/>
  <c r="X774" i="40" s="1"/>
  <c r="M774" i="40"/>
  <c r="N774" i="40"/>
  <c r="O774" i="40" s="1"/>
  <c r="Q774" i="40"/>
  <c r="R774" i="40"/>
  <c r="S774" i="40"/>
  <c r="T774" i="40"/>
  <c r="U774" i="40"/>
  <c r="A775" i="40"/>
  <c r="B775" i="40"/>
  <c r="C775" i="40"/>
  <c r="D775" i="40"/>
  <c r="AC775" i="40" s="1"/>
  <c r="E775" i="40"/>
  <c r="F775" i="40"/>
  <c r="G775" i="40"/>
  <c r="H775" i="40"/>
  <c r="I775" i="40"/>
  <c r="J775" i="40"/>
  <c r="K775" i="40"/>
  <c r="L775" i="40"/>
  <c r="X775" i="40" s="1"/>
  <c r="M775" i="40"/>
  <c r="N775" i="40"/>
  <c r="O775" i="40" s="1"/>
  <c r="Q775" i="40"/>
  <c r="R775" i="40"/>
  <c r="S775" i="40"/>
  <c r="T775" i="40"/>
  <c r="U775" i="40"/>
  <c r="A776" i="40"/>
  <c r="B776" i="40"/>
  <c r="C776" i="40"/>
  <c r="D776" i="40"/>
  <c r="AC776" i="40" s="1"/>
  <c r="E776" i="40"/>
  <c r="F776" i="40"/>
  <c r="G776" i="40"/>
  <c r="H776" i="40"/>
  <c r="I776" i="40"/>
  <c r="J776" i="40"/>
  <c r="K776" i="40"/>
  <c r="L776" i="40"/>
  <c r="X776" i="40" s="1"/>
  <c r="M776" i="40"/>
  <c r="N776" i="40"/>
  <c r="O776" i="40" s="1"/>
  <c r="Q776" i="40"/>
  <c r="R776" i="40"/>
  <c r="S776" i="40"/>
  <c r="T776" i="40"/>
  <c r="U776" i="40"/>
  <c r="A777" i="40"/>
  <c r="B777" i="40"/>
  <c r="C777" i="40"/>
  <c r="D777" i="40"/>
  <c r="AC777" i="40" s="1"/>
  <c r="E777" i="40"/>
  <c r="F777" i="40"/>
  <c r="G777" i="40"/>
  <c r="H777" i="40"/>
  <c r="I777" i="40"/>
  <c r="J777" i="40"/>
  <c r="K777" i="40"/>
  <c r="L777" i="40"/>
  <c r="X777" i="40" s="1"/>
  <c r="M777" i="40"/>
  <c r="N777" i="40"/>
  <c r="O777" i="40" s="1"/>
  <c r="Q777" i="40"/>
  <c r="R777" i="40"/>
  <c r="S777" i="40"/>
  <c r="T777" i="40"/>
  <c r="U777" i="40"/>
  <c r="A778" i="40"/>
  <c r="B778" i="40"/>
  <c r="C778" i="40"/>
  <c r="D778" i="40"/>
  <c r="AC778" i="40" s="1"/>
  <c r="E778" i="40"/>
  <c r="F778" i="40"/>
  <c r="G778" i="40"/>
  <c r="H778" i="40"/>
  <c r="I778" i="40"/>
  <c r="J778" i="40"/>
  <c r="K778" i="40"/>
  <c r="L778" i="40"/>
  <c r="X778" i="40" s="1"/>
  <c r="M778" i="40"/>
  <c r="N778" i="40"/>
  <c r="O778" i="40" s="1"/>
  <c r="Q778" i="40"/>
  <c r="R778" i="40"/>
  <c r="S778" i="40"/>
  <c r="T778" i="40"/>
  <c r="U778" i="40"/>
  <c r="A779" i="40"/>
  <c r="B779" i="40"/>
  <c r="C779" i="40"/>
  <c r="D779" i="40"/>
  <c r="AC779" i="40" s="1"/>
  <c r="E779" i="40"/>
  <c r="F779" i="40"/>
  <c r="G779" i="40"/>
  <c r="H779" i="40"/>
  <c r="I779" i="40"/>
  <c r="J779" i="40"/>
  <c r="K779" i="40"/>
  <c r="L779" i="40"/>
  <c r="X779" i="40" s="1"/>
  <c r="M779" i="40"/>
  <c r="N779" i="40"/>
  <c r="O779" i="40" s="1"/>
  <c r="Q779" i="40"/>
  <c r="R779" i="40"/>
  <c r="S779" i="40"/>
  <c r="T779" i="40"/>
  <c r="U779" i="40"/>
  <c r="A780" i="40"/>
  <c r="B780" i="40"/>
  <c r="C780" i="40"/>
  <c r="D780" i="40"/>
  <c r="E780" i="40"/>
  <c r="F780" i="40"/>
  <c r="G780" i="40"/>
  <c r="H780" i="40"/>
  <c r="I780" i="40"/>
  <c r="J780" i="40"/>
  <c r="L780" i="40"/>
  <c r="X780" i="40" s="1"/>
  <c r="M780" i="40"/>
  <c r="N780" i="40"/>
  <c r="O780" i="40" s="1"/>
  <c r="Q780" i="40"/>
  <c r="R780" i="40"/>
  <c r="S780" i="40"/>
  <c r="T780" i="40"/>
  <c r="U780" i="40"/>
  <c r="A781" i="40"/>
  <c r="B781" i="40"/>
  <c r="C781" i="40"/>
  <c r="D781" i="40"/>
  <c r="AC781" i="40" s="1"/>
  <c r="E781" i="40"/>
  <c r="F781" i="40"/>
  <c r="G781" i="40"/>
  <c r="H781" i="40"/>
  <c r="I781" i="40"/>
  <c r="J781" i="40"/>
  <c r="K781" i="40"/>
  <c r="L781" i="40"/>
  <c r="X781" i="40" s="1"/>
  <c r="M781" i="40"/>
  <c r="N781" i="40"/>
  <c r="O781" i="40" s="1"/>
  <c r="Q781" i="40"/>
  <c r="R781" i="40"/>
  <c r="S781" i="40"/>
  <c r="T781" i="40"/>
  <c r="U781" i="40"/>
  <c r="A782" i="40"/>
  <c r="B782" i="40"/>
  <c r="C782" i="40"/>
  <c r="D782" i="40"/>
  <c r="AC782" i="40" s="1"/>
  <c r="E782" i="40"/>
  <c r="F782" i="40"/>
  <c r="G782" i="40"/>
  <c r="H782" i="40"/>
  <c r="I782" i="40"/>
  <c r="J782" i="40"/>
  <c r="K782" i="40"/>
  <c r="L782" i="40"/>
  <c r="X782" i="40" s="1"/>
  <c r="M782" i="40"/>
  <c r="N782" i="40"/>
  <c r="O782" i="40" s="1"/>
  <c r="Q782" i="40"/>
  <c r="R782" i="40"/>
  <c r="S782" i="40"/>
  <c r="T782" i="40"/>
  <c r="U782" i="40"/>
  <c r="A783" i="40"/>
  <c r="B783" i="40"/>
  <c r="C783" i="40"/>
  <c r="D783" i="40"/>
  <c r="AC783" i="40" s="1"/>
  <c r="AB783" i="40" s="1"/>
  <c r="E783" i="40"/>
  <c r="F783" i="40"/>
  <c r="G783" i="40"/>
  <c r="H783" i="40"/>
  <c r="I783" i="40"/>
  <c r="J783" i="40"/>
  <c r="K783" i="40"/>
  <c r="L783" i="40"/>
  <c r="X783" i="40" s="1"/>
  <c r="M783" i="40"/>
  <c r="N783" i="40"/>
  <c r="O783" i="40" s="1"/>
  <c r="Q783" i="40"/>
  <c r="R783" i="40"/>
  <c r="S783" i="40"/>
  <c r="T783" i="40"/>
  <c r="U783" i="40"/>
  <c r="AB259" i="40" l="1"/>
  <c r="AB248" i="40"/>
  <c r="AB231" i="40"/>
  <c r="AB215" i="40"/>
  <c r="AB187" i="40"/>
  <c r="AB165" i="40"/>
  <c r="AB138" i="40"/>
  <c r="AB122" i="40"/>
  <c r="AB100" i="40"/>
  <c r="AB73" i="40"/>
  <c r="AB62" i="40"/>
  <c r="AB46" i="40"/>
  <c r="AB24" i="40"/>
  <c r="AB777" i="40"/>
  <c r="AB766" i="40"/>
  <c r="AB755" i="40"/>
  <c r="AB739" i="40"/>
  <c r="AB728" i="40"/>
  <c r="AB701" i="40"/>
  <c r="AB679" i="40"/>
  <c r="AB657" i="40"/>
  <c r="AB646" i="40"/>
  <c r="AB630" i="40"/>
  <c r="AB614" i="40"/>
  <c r="AB598" i="40"/>
  <c r="AB582" i="40"/>
  <c r="AB566" i="40"/>
  <c r="AB528" i="40"/>
  <c r="AB517" i="40"/>
  <c r="AB501" i="40"/>
  <c r="AB485" i="40"/>
  <c r="AB469" i="40"/>
  <c r="AB453" i="40"/>
  <c r="AB437" i="40"/>
  <c r="AB426" i="40"/>
  <c r="AB410" i="40"/>
  <c r="AB399" i="40"/>
  <c r="AB388" i="40"/>
  <c r="AB372" i="40"/>
  <c r="AB361" i="40"/>
  <c r="AB345" i="40"/>
  <c r="AB334" i="40"/>
  <c r="AB318" i="40"/>
  <c r="AB291" i="40"/>
  <c r="AB280" i="40"/>
  <c r="AB264" i="40"/>
  <c r="AB242" i="40"/>
  <c r="AB220" i="40"/>
  <c r="AB192" i="40"/>
  <c r="AB181" i="40"/>
  <c r="AB170" i="40"/>
  <c r="AB154" i="40"/>
  <c r="AB143" i="40"/>
  <c r="AB127" i="40"/>
  <c r="AB111" i="40"/>
  <c r="AB89" i="40"/>
  <c r="AB78" i="40"/>
  <c r="AB51" i="40"/>
  <c r="AB35" i="40"/>
  <c r="AB13" i="40"/>
  <c r="AB771" i="40"/>
  <c r="AB733" i="40"/>
  <c r="AB684" i="40"/>
  <c r="AB673" i="40"/>
  <c r="AB662" i="40"/>
  <c r="AB635" i="40"/>
  <c r="AB619" i="40"/>
  <c r="AB603" i="40"/>
  <c r="AB587" i="40"/>
  <c r="AB571" i="40"/>
  <c r="AB555" i="40"/>
  <c r="AB544" i="40"/>
  <c r="AB533" i="40"/>
  <c r="AB506" i="40"/>
  <c r="AB490" i="40"/>
  <c r="AB474" i="40"/>
  <c r="AB458" i="40"/>
  <c r="AB393" i="40"/>
  <c r="AB377" i="40"/>
  <c r="AB366" i="40"/>
  <c r="AB350" i="40"/>
  <c r="AB752" i="40"/>
  <c r="AB774" i="40"/>
  <c r="AB40" i="40"/>
  <c r="AB29" i="40"/>
  <c r="AB18" i="40"/>
  <c r="AB140" i="40"/>
  <c r="AB782" i="40"/>
  <c r="AB749" i="40"/>
  <c r="AB722" i="40"/>
  <c r="AB711" i="40"/>
  <c r="AB695" i="40"/>
  <c r="AB667" i="40"/>
  <c r="AB651" i="40"/>
  <c r="AB640" i="40"/>
  <c r="AB624" i="40"/>
  <c r="AB608" i="40"/>
  <c r="AB592" i="40"/>
  <c r="AB576" i="40"/>
  <c r="AB560" i="40"/>
  <c r="AB549" i="40"/>
  <c r="AB522" i="40"/>
  <c r="AB511" i="40"/>
  <c r="AB495" i="40"/>
  <c r="AB479" i="40"/>
  <c r="AB463" i="40"/>
  <c r="AB447" i="40"/>
  <c r="AB420" i="40"/>
  <c r="AB382" i="40"/>
  <c r="AB355" i="40"/>
  <c r="AB339" i="40"/>
  <c r="AB328" i="40"/>
  <c r="AB312" i="40"/>
  <c r="AB285" i="40"/>
  <c r="AB274" i="40"/>
  <c r="AB258" i="40"/>
  <c r="AB247" i="40"/>
  <c r="AB230" i="40"/>
  <c r="AB214" i="40"/>
  <c r="AB186" i="40"/>
  <c r="AB164" i="40"/>
  <c r="AB137" i="40"/>
  <c r="AB121" i="40"/>
  <c r="AB99" i="40"/>
  <c r="AB72" i="40"/>
  <c r="AB61" i="40"/>
  <c r="AB45" i="40"/>
  <c r="AB23" i="40"/>
  <c r="AA33" i="43"/>
  <c r="AB33" i="43" s="1"/>
  <c r="AA39" i="43"/>
  <c r="AB39" i="43" s="1"/>
  <c r="AB156" i="40"/>
  <c r="AB714" i="40"/>
  <c r="AB687" i="40"/>
  <c r="AB552" i="40"/>
  <c r="AB778" i="40"/>
  <c r="AB767" i="40"/>
  <c r="AB729" i="40"/>
  <c r="AB658" i="40"/>
  <c r="AB647" i="40"/>
  <c r="AB631" i="40"/>
  <c r="AB615" i="40"/>
  <c r="AB599" i="40"/>
  <c r="AB583" i="40"/>
  <c r="AB567" i="40"/>
  <c r="AB529" i="40"/>
  <c r="AB518" i="40"/>
  <c r="AB502" i="40"/>
  <c r="AB486" i="40"/>
  <c r="AB470" i="40"/>
  <c r="AB438" i="40"/>
  <c r="AB427" i="40"/>
  <c r="AB411" i="40"/>
  <c r="AB400" i="40"/>
  <c r="AB389" i="40"/>
  <c r="AB373" i="40"/>
  <c r="AB362" i="40"/>
  <c r="AB346" i="40"/>
  <c r="AB335" i="40"/>
  <c r="AB319" i="40"/>
  <c r="AB303" i="40"/>
  <c r="AB292" i="40"/>
  <c r="AB281" i="40"/>
  <c r="AB756" i="40"/>
  <c r="AB740" i="40"/>
  <c r="AB702" i="40"/>
  <c r="AB680" i="40"/>
  <c r="AB772" i="40"/>
  <c r="AB761" i="40"/>
  <c r="AB745" i="40"/>
  <c r="AB734" i="40"/>
  <c r="AB718" i="40"/>
  <c r="AB707" i="40"/>
  <c r="AB691" i="40"/>
  <c r="AB674" i="40"/>
  <c r="AB663" i="40"/>
  <c r="AB636" i="40"/>
  <c r="AB620" i="40"/>
  <c r="AB604" i="40"/>
  <c r="AB588" i="40"/>
  <c r="AB572" i="40"/>
  <c r="AB556" i="40"/>
  <c r="AB545" i="40"/>
  <c r="AB534" i="40"/>
  <c r="AB507" i="40"/>
  <c r="AB491" i="40"/>
  <c r="AB475" i="40"/>
  <c r="AB459" i="40"/>
  <c r="AB443" i="40"/>
  <c r="AB416" i="40"/>
  <c r="AB405" i="40"/>
  <c r="AB378" i="40"/>
  <c r="AB367" i="40"/>
  <c r="AB351" i="40"/>
  <c r="AB324" i="40"/>
  <c r="AB308" i="40"/>
  <c r="AB297" i="40"/>
  <c r="AB270" i="40"/>
  <c r="AB254" i="40"/>
  <c r="AB237" i="40"/>
  <c r="AB226" i="40"/>
  <c r="AB210" i="40"/>
  <c r="AB204" i="40"/>
  <c r="AB198" i="40"/>
  <c r="AB176" i="40"/>
  <c r="AB160" i="40"/>
  <c r="AB149" i="40"/>
  <c r="AB133" i="40"/>
  <c r="AB117" i="40"/>
  <c r="AB106" i="40"/>
  <c r="AB95" i="40"/>
  <c r="AB84" i="40"/>
  <c r="AB68" i="40"/>
  <c r="AB57" i="40"/>
  <c r="AB41" i="40"/>
  <c r="AB30" i="40"/>
  <c r="AB19" i="40"/>
  <c r="AB8" i="40"/>
  <c r="AB124" i="40"/>
  <c r="AB102" i="40"/>
  <c r="AB75" i="40"/>
  <c r="AB64" i="40"/>
  <c r="AB48" i="40"/>
  <c r="AB26" i="40"/>
  <c r="AB10" i="40"/>
  <c r="AB145" i="40"/>
  <c r="AB129" i="40"/>
  <c r="AB113" i="40"/>
  <c r="AB91" i="40"/>
  <c r="AB80" i="40"/>
  <c r="AB725" i="40"/>
  <c r="AB698" i="40"/>
  <c r="AB676" i="40"/>
  <c r="AB670" i="40"/>
  <c r="AB654" i="40"/>
  <c r="AB643" i="40"/>
  <c r="AB627" i="40"/>
  <c r="AB611" i="40"/>
  <c r="AB595" i="40"/>
  <c r="AB579" i="40"/>
  <c r="AB563" i="40"/>
  <c r="AB541" i="40"/>
  <c r="AB525" i="40"/>
  <c r="AB514" i="40"/>
  <c r="AB498" i="40"/>
  <c r="AB482" i="40"/>
  <c r="AB466" i="40"/>
  <c r="AB450" i="40"/>
  <c r="AB423" i="40"/>
  <c r="AB407" i="40"/>
  <c r="AB396" i="40"/>
  <c r="AB385" i="40"/>
  <c r="AB369" i="40"/>
  <c r="AB358" i="40"/>
  <c r="AB342" i="40"/>
  <c r="AB331" i="40"/>
  <c r="AB315" i="40"/>
  <c r="AB299" i="40"/>
  <c r="AB288" i="40"/>
  <c r="AB277" i="40"/>
  <c r="AB261" i="40"/>
  <c r="AB250" i="40"/>
  <c r="AB233" i="40"/>
  <c r="AB217" i="40"/>
  <c r="AB189" i="40"/>
  <c r="AB178" i="40"/>
  <c r="AB167" i="40"/>
  <c r="AB779" i="40"/>
  <c r="AB768" i="40"/>
  <c r="AB757" i="40"/>
  <c r="AB741" i="40"/>
  <c r="AB730" i="40"/>
  <c r="AB703" i="40"/>
  <c r="AB681" i="40"/>
  <c r="AB659" i="40"/>
  <c r="AB632" i="40"/>
  <c r="AB616" i="40"/>
  <c r="AB600" i="40"/>
  <c r="AB584" i="40"/>
  <c r="AB568" i="40"/>
  <c r="AB530" i="40"/>
  <c r="AB503" i="40"/>
  <c r="AB471" i="40"/>
  <c r="AB455" i="40"/>
  <c r="AB439" i="40"/>
  <c r="AB428" i="40"/>
  <c r="AB401" i="40"/>
  <c r="AB390" i="40"/>
  <c r="AB374" i="40"/>
  <c r="AB363" i="40"/>
  <c r="AB347" i="40"/>
  <c r="AB336" i="40"/>
  <c r="AB320" i="40"/>
  <c r="AB304" i="40"/>
  <c r="AB293" i="40"/>
  <c r="AB282" i="40"/>
  <c r="AB266" i="40"/>
  <c r="AB244" i="40"/>
  <c r="AB194" i="40"/>
  <c r="AB172" i="40"/>
  <c r="AB675" i="40"/>
  <c r="AB406" i="40"/>
  <c r="AB368" i="40"/>
  <c r="AB177" i="40"/>
  <c r="AB150" i="40"/>
  <c r="AB110" i="40"/>
  <c r="AB776" i="40"/>
  <c r="AB765" i="40"/>
  <c r="AB754" i="40"/>
  <c r="AB738" i="40"/>
  <c r="AB727" i="40"/>
  <c r="AB700" i="40"/>
  <c r="AB678" i="40"/>
  <c r="AB656" i="40"/>
  <c r="AB645" i="40"/>
  <c r="AB629" i="40"/>
  <c r="AB613" i="40"/>
  <c r="AB597" i="40"/>
  <c r="AB581" i="40"/>
  <c r="AB565" i="40"/>
  <c r="AB527" i="40"/>
  <c r="AB516" i="40"/>
  <c r="AB500" i="40"/>
  <c r="AB484" i="40"/>
  <c r="AB468" i="40"/>
  <c r="AB452" i="40"/>
  <c r="AB436" i="40"/>
  <c r="AB425" i="40"/>
  <c r="AB409" i="40"/>
  <c r="AB398" i="40"/>
  <c r="AB387" i="40"/>
  <c r="AB371" i="40"/>
  <c r="AB360" i="40"/>
  <c r="AB344" i="40"/>
  <c r="AB333" i="40"/>
  <c r="AB317" i="40"/>
  <c r="AB290" i="40"/>
  <c r="AB279" i="40"/>
  <c r="AB263" i="40"/>
  <c r="AB235" i="40"/>
  <c r="AB219" i="40"/>
  <c r="AB191" i="40"/>
  <c r="AB180" i="40"/>
  <c r="AB169" i="40"/>
  <c r="AB153" i="40"/>
  <c r="AB142" i="40"/>
  <c r="AB126" i="40"/>
  <c r="AB104" i="40"/>
  <c r="AB88" i="40"/>
  <c r="AB77" i="40"/>
  <c r="AB66" i="40"/>
  <c r="AB50" i="40"/>
  <c r="AB12" i="40"/>
  <c r="AB241" i="40"/>
  <c r="AA879" i="40"/>
  <c r="V879" i="40"/>
  <c r="AA874" i="40"/>
  <c r="V874" i="40"/>
  <c r="Z874" i="40"/>
  <c r="AA875" i="40"/>
  <c r="V875" i="40"/>
  <c r="Z875" i="40"/>
  <c r="AA805" i="40"/>
  <c r="V805" i="40"/>
  <c r="Z805" i="40"/>
  <c r="AA841" i="40"/>
  <c r="V841" i="40"/>
  <c r="AA804" i="40"/>
  <c r="V804" i="40"/>
  <c r="Z804" i="40"/>
  <c r="AB53" i="40"/>
  <c r="AB37" i="40"/>
  <c r="AB15" i="40"/>
  <c r="AA811" i="40"/>
  <c r="V811" i="40"/>
  <c r="Z811" i="40"/>
  <c r="AA849" i="40"/>
  <c r="V849" i="40"/>
  <c r="AA791" i="40"/>
  <c r="V791" i="40"/>
  <c r="Z791" i="40"/>
  <c r="AA802" i="40"/>
  <c r="V802" i="40"/>
  <c r="AA881" i="40"/>
  <c r="V881" i="40"/>
  <c r="Z881" i="40"/>
  <c r="V790" i="40"/>
  <c r="AA790" i="40"/>
  <c r="Z790" i="40"/>
  <c r="AA867" i="40"/>
  <c r="V867" i="40"/>
  <c r="Z867" i="40"/>
  <c r="AB762" i="40"/>
  <c r="AB746" i="40"/>
  <c r="AB735" i="40"/>
  <c r="AB719" i="40"/>
  <c r="AB708" i="40"/>
  <c r="AB692" i="40"/>
  <c r="AB664" i="40"/>
  <c r="AB648" i="40"/>
  <c r="AB637" i="40"/>
  <c r="AB621" i="40"/>
  <c r="AB605" i="40"/>
  <c r="AB589" i="40"/>
  <c r="AB573" i="40"/>
  <c r="AB557" i="40"/>
  <c r="AB546" i="40"/>
  <c r="AB535" i="40"/>
  <c r="AA902" i="40"/>
  <c r="V902" i="40"/>
  <c r="Z902" i="40"/>
  <c r="AA899" i="40"/>
  <c r="V899" i="40"/>
  <c r="AA815" i="40"/>
  <c r="V815" i="40"/>
  <c r="Z815" i="40"/>
  <c r="AA828" i="40"/>
  <c r="V828" i="40"/>
  <c r="Z828" i="40"/>
  <c r="V864" i="40"/>
  <c r="AA864" i="40"/>
  <c r="Z864" i="40"/>
  <c r="AA799" i="40"/>
  <c r="V799" i="40"/>
  <c r="AA868" i="40"/>
  <c r="V868" i="40"/>
  <c r="Z868" i="40"/>
  <c r="Z771" i="40"/>
  <c r="Z802" i="40"/>
  <c r="AA854" i="40"/>
  <c r="V854" i="40"/>
  <c r="Z854" i="40"/>
  <c r="AA856" i="40"/>
  <c r="V856" i="40"/>
  <c r="Z856" i="40"/>
  <c r="Z899" i="40"/>
  <c r="AA857" i="40"/>
  <c r="AE857" i="40" s="1"/>
  <c r="V857" i="40"/>
  <c r="AA823" i="40"/>
  <c r="V823" i="40"/>
  <c r="Z823" i="40"/>
  <c r="V844" i="40"/>
  <c r="AA844" i="40"/>
  <c r="Z844" i="40"/>
  <c r="AA788" i="40"/>
  <c r="V788" i="40"/>
  <c r="Z788" i="40"/>
  <c r="Z849" i="40"/>
  <c r="Z841" i="40"/>
  <c r="V847" i="40"/>
  <c r="AA847" i="40"/>
  <c r="Z847" i="40"/>
  <c r="AA824" i="40"/>
  <c r="V824" i="40"/>
  <c r="Z824" i="40"/>
  <c r="Z879" i="40"/>
  <c r="AB519" i="40"/>
  <c r="AB508" i="40"/>
  <c r="AB492" i="40"/>
  <c r="AB476" i="40"/>
  <c r="AB460" i="40"/>
  <c r="AB444" i="40"/>
  <c r="AB433" i="40"/>
  <c r="AB417" i="40"/>
  <c r="AB379" i="40"/>
  <c r="AB352" i="40"/>
  <c r="AB325" i="40"/>
  <c r="AB309" i="40"/>
  <c r="AB271" i="40"/>
  <c r="AB255" i="40"/>
  <c r="AB238" i="40"/>
  <c r="AB227" i="40"/>
  <c r="AB211" i="40"/>
  <c r="AB205" i="40"/>
  <c r="AB199" i="40"/>
  <c r="AB183" i="40"/>
  <c r="AB161" i="40"/>
  <c r="AB134" i="40"/>
  <c r="AB118" i="40"/>
  <c r="AB107" i="40"/>
  <c r="AB96" i="40"/>
  <c r="AB85" i="40"/>
  <c r="AB69" i="40"/>
  <c r="AB58" i="40"/>
  <c r="AB42" i="40"/>
  <c r="AB31" i="40"/>
  <c r="AB20" i="40"/>
  <c r="AA814" i="40"/>
  <c r="V814" i="40"/>
  <c r="AA871" i="40"/>
  <c r="V871" i="40"/>
  <c r="AA825" i="40"/>
  <c r="V825" i="40"/>
  <c r="AA827" i="40"/>
  <c r="V827" i="40"/>
  <c r="AA787" i="40"/>
  <c r="V787" i="40"/>
  <c r="AA901" i="40"/>
  <c r="V901" i="40"/>
  <c r="AA806" i="40"/>
  <c r="V806" i="40"/>
  <c r="AB773" i="40"/>
  <c r="AB751" i="40"/>
  <c r="AB724" i="40"/>
  <c r="AB713" i="40"/>
  <c r="AB697" i="40"/>
  <c r="AB686" i="40"/>
  <c r="AB669" i="40"/>
  <c r="AB653" i="40"/>
  <c r="AB642" i="40"/>
  <c r="AB626" i="40"/>
  <c r="AB610" i="40"/>
  <c r="AB594" i="40"/>
  <c r="AB578" i="40"/>
  <c r="AB562" i="40"/>
  <c r="AB551" i="40"/>
  <c r="AB540" i="40"/>
  <c r="AB524" i="40"/>
  <c r="AB513" i="40"/>
  <c r="AB497" i="40"/>
  <c r="AB481" i="40"/>
  <c r="AB465" i="40"/>
  <c r="AB449" i="40"/>
  <c r="AB422" i="40"/>
  <c r="AB395" i="40"/>
  <c r="AB384" i="40"/>
  <c r="AB357" i="40"/>
  <c r="AB341" i="40"/>
  <c r="AB330" i="40"/>
  <c r="AB314" i="40"/>
  <c r="AB298" i="40"/>
  <c r="AB287" i="40"/>
  <c r="AB276" i="40"/>
  <c r="AB260" i="40"/>
  <c r="AB249" i="40"/>
  <c r="AB232" i="40"/>
  <c r="AB216" i="40"/>
  <c r="Z211" i="40"/>
  <c r="Z205" i="40"/>
  <c r="AB188" i="40"/>
  <c r="AB166" i="40"/>
  <c r="AB139" i="40"/>
  <c r="AB123" i="40"/>
  <c r="AB101" i="40"/>
  <c r="AB74" i="40"/>
  <c r="AB63" i="40"/>
  <c r="AB47" i="40"/>
  <c r="AB25" i="40"/>
  <c r="AB9" i="40"/>
  <c r="AA800" i="40"/>
  <c r="V800" i="40"/>
  <c r="AA873" i="40"/>
  <c r="V873" i="40"/>
  <c r="AA894" i="40"/>
  <c r="V894" i="40"/>
  <c r="AA809" i="40"/>
  <c r="AE809" i="40" s="1"/>
  <c r="V809" i="40"/>
  <c r="V883" i="40"/>
  <c r="AA883" i="40"/>
  <c r="AA842" i="40"/>
  <c r="V842" i="40"/>
  <c r="AA862" i="40"/>
  <c r="V862" i="40"/>
  <c r="AB265" i="40"/>
  <c r="AB243" i="40"/>
  <c r="AB221" i="40"/>
  <c r="AB193" i="40"/>
  <c r="AB182" i="40"/>
  <c r="AB171" i="40"/>
  <c r="AB155" i="40"/>
  <c r="AB144" i="40"/>
  <c r="AB128" i="40"/>
  <c r="AB112" i="40"/>
  <c r="AB90" i="40"/>
  <c r="AB79" i="40"/>
  <c r="AB52" i="40"/>
  <c r="AB36" i="40"/>
  <c r="AB14" i="40"/>
  <c r="AA848" i="40"/>
  <c r="V848" i="40"/>
  <c r="AA903" i="40"/>
  <c r="V903" i="40"/>
  <c r="AA839" i="40"/>
  <c r="V839" i="40"/>
  <c r="AA812" i="40"/>
  <c r="V812" i="40"/>
  <c r="AA870" i="40"/>
  <c r="V870" i="40"/>
  <c r="AA878" i="40"/>
  <c r="V878" i="40"/>
  <c r="AA798" i="40"/>
  <c r="V798" i="40"/>
  <c r="Z842" i="40"/>
  <c r="Z848" i="40"/>
  <c r="AA845" i="40"/>
  <c r="V845" i="40"/>
  <c r="V784" i="40"/>
  <c r="AA784" i="40"/>
  <c r="AA797" i="40"/>
  <c r="V797" i="40"/>
  <c r="AA860" i="40"/>
  <c r="V860" i="40"/>
  <c r="V838" i="40"/>
  <c r="AA838" i="40"/>
  <c r="AA821" i="40"/>
  <c r="V821" i="40"/>
  <c r="AA898" i="40"/>
  <c r="V898" i="40"/>
  <c r="AA876" i="40"/>
  <c r="V876" i="40"/>
  <c r="Z821" i="40"/>
  <c r="Z876" i="40"/>
  <c r="AA859" i="40"/>
  <c r="V859" i="40"/>
  <c r="AA810" i="40"/>
  <c r="V810" i="40"/>
  <c r="AA896" i="40"/>
  <c r="V896" i="40"/>
  <c r="AA890" i="40"/>
  <c r="V890" i="40"/>
  <c r="AA850" i="40"/>
  <c r="V850" i="40"/>
  <c r="AA893" i="40"/>
  <c r="V893" i="40"/>
  <c r="V866" i="40"/>
  <c r="AA866" i="40"/>
  <c r="AB672" i="40"/>
  <c r="AB732" i="40"/>
  <c r="AB716" i="40"/>
  <c r="AB705" i="40"/>
  <c r="AB689" i="40"/>
  <c r="AB683" i="40"/>
  <c r="AB661" i="40"/>
  <c r="AB634" i="40"/>
  <c r="AB618" i="40"/>
  <c r="AB602" i="40"/>
  <c r="AB586" i="40"/>
  <c r="AB570" i="40"/>
  <c r="AB554" i="40"/>
  <c r="AB532" i="40"/>
  <c r="AB505" i="40"/>
  <c r="AB489" i="40"/>
  <c r="AB473" i="40"/>
  <c r="AB457" i="40"/>
  <c r="AB441" i="40"/>
  <c r="AB430" i="40"/>
  <c r="AB414" i="40"/>
  <c r="AB403" i="40"/>
  <c r="AB392" i="40"/>
  <c r="AB376" i="40"/>
  <c r="AB365" i="40"/>
  <c r="AB349" i="40"/>
  <c r="AB338" i="40"/>
  <c r="AB322" i="40"/>
  <c r="AB306" i="40"/>
  <c r="AB295" i="40"/>
  <c r="AB284" i="40"/>
  <c r="AB268" i="40"/>
  <c r="AB224" i="40"/>
  <c r="AB202" i="40"/>
  <c r="AB196" i="40"/>
  <c r="AB174" i="40"/>
  <c r="AB158" i="40"/>
  <c r="AB147" i="40"/>
  <c r="AB131" i="40"/>
  <c r="AB115" i="40"/>
  <c r="AB93" i="40"/>
  <c r="AB82" i="40"/>
  <c r="AB55" i="40"/>
  <c r="AB39" i="40"/>
  <c r="AB28" i="40"/>
  <c r="AB17" i="40"/>
  <c r="AA833" i="40"/>
  <c r="V833" i="40"/>
  <c r="AA813" i="40"/>
  <c r="V813" i="40"/>
  <c r="AA826" i="40"/>
  <c r="V826" i="40"/>
  <c r="AA855" i="40"/>
  <c r="V855" i="40"/>
  <c r="AA793" i="40"/>
  <c r="V793" i="40"/>
  <c r="AA897" i="40"/>
  <c r="V897" i="40"/>
  <c r="AA835" i="40"/>
  <c r="V835" i="40"/>
  <c r="AA808" i="40"/>
  <c r="V808" i="40"/>
  <c r="Z827" i="40"/>
  <c r="Z825" i="40"/>
  <c r="Z896" i="40"/>
  <c r="Z903" i="40"/>
  <c r="Z862" i="40"/>
  <c r="AA807" i="40"/>
  <c r="V807" i="40"/>
  <c r="AB770" i="40"/>
  <c r="AB694" i="40"/>
  <c r="AB650" i="40"/>
  <c r="AB639" i="40"/>
  <c r="AB623" i="40"/>
  <c r="AB607" i="40"/>
  <c r="AB591" i="40"/>
  <c r="AB575" i="40"/>
  <c r="AB559" i="40"/>
  <c r="AB548" i="40"/>
  <c r="AB537" i="40"/>
  <c r="AB521" i="40"/>
  <c r="AB510" i="40"/>
  <c r="AB494" i="40"/>
  <c r="AB478" i="40"/>
  <c r="AB462" i="40"/>
  <c r="AB446" i="40"/>
  <c r="AB435" i="40"/>
  <c r="AB419" i="40"/>
  <c r="AB381" i="40"/>
  <c r="AB354" i="40"/>
  <c r="AB327" i="40"/>
  <c r="AB311" i="40"/>
  <c r="AB273" i="40"/>
  <c r="AB257" i="40"/>
  <c r="AB246" i="40"/>
  <c r="AB240" i="40"/>
  <c r="AB229" i="40"/>
  <c r="AB213" i="40"/>
  <c r="AB207" i="40"/>
  <c r="AB185" i="40"/>
  <c r="AB163" i="40"/>
  <c r="AB136" i="40"/>
  <c r="AB120" i="40"/>
  <c r="AB109" i="40"/>
  <c r="AB98" i="40"/>
  <c r="AB87" i="40"/>
  <c r="AB71" i="40"/>
  <c r="AB60" i="40"/>
  <c r="AB44" i="40"/>
  <c r="AB22" i="40"/>
  <c r="AA831" i="40"/>
  <c r="V831" i="40"/>
  <c r="AA886" i="40"/>
  <c r="V886" i="40"/>
  <c r="V795" i="40"/>
  <c r="AA795" i="40"/>
  <c r="AA843" i="40"/>
  <c r="V843" i="40"/>
  <c r="AA885" i="40"/>
  <c r="V885" i="40"/>
  <c r="AA820" i="40"/>
  <c r="V820" i="40"/>
  <c r="AA818" i="40"/>
  <c r="V818" i="40"/>
  <c r="AA803" i="40"/>
  <c r="V803" i="40"/>
  <c r="AA796" i="40"/>
  <c r="V796" i="40"/>
  <c r="Z807" i="40"/>
  <c r="Z810" i="40"/>
  <c r="Z890" i="40"/>
  <c r="AA834" i="40"/>
  <c r="V834" i="40"/>
  <c r="AA816" i="40"/>
  <c r="V816" i="40"/>
  <c r="AB252" i="40"/>
  <c r="AA846" i="40"/>
  <c r="V846" i="40"/>
  <c r="AB748" i="40"/>
  <c r="AB721" i="40"/>
  <c r="AB775" i="40"/>
  <c r="AB764" i="40"/>
  <c r="AB753" i="40"/>
  <c r="AB726" i="40"/>
  <c r="AB699" i="40"/>
  <c r="AB677" i="40"/>
  <c r="AB671" i="40"/>
  <c r="AB655" i="40"/>
  <c r="AB644" i="40"/>
  <c r="AB628" i="40"/>
  <c r="AB612" i="40"/>
  <c r="AB596" i="40"/>
  <c r="AB580" i="40"/>
  <c r="AB564" i="40"/>
  <c r="AB542" i="40"/>
  <c r="AB526" i="40"/>
  <c r="AB515" i="40"/>
  <c r="AB499" i="40"/>
  <c r="AB483" i="40"/>
  <c r="AB467" i="40"/>
  <c r="AB451" i="40"/>
  <c r="AB424" i="40"/>
  <c r="AB408" i="40"/>
  <c r="AB397" i="40"/>
  <c r="AB386" i="40"/>
  <c r="AB370" i="40"/>
  <c r="AB359" i="40"/>
  <c r="AB343" i="40"/>
  <c r="AB332" i="40"/>
  <c r="AB316" i="40"/>
  <c r="AB300" i="40"/>
  <c r="AB289" i="40"/>
  <c r="AB278" i="40"/>
  <c r="AB262" i="40"/>
  <c r="AB251" i="40"/>
  <c r="AB234" i="40"/>
  <c r="AB218" i="40"/>
  <c r="AB201" i="40"/>
  <c r="AB190" i="40"/>
  <c r="AB179" i="40"/>
  <c r="AB168" i="40"/>
  <c r="AB152" i="40"/>
  <c r="AB141" i="40"/>
  <c r="AB125" i="40"/>
  <c r="AB103" i="40"/>
  <c r="AB76" i="40"/>
  <c r="AB65" i="40"/>
  <c r="AB49" i="40"/>
  <c r="AB33" i="40"/>
  <c r="AB27" i="40"/>
  <c r="AB11" i="40"/>
  <c r="AA853" i="40"/>
  <c r="V853" i="40"/>
  <c r="AA888" i="40"/>
  <c r="V888" i="40"/>
  <c r="AA829" i="40"/>
  <c r="V829" i="40"/>
  <c r="AA869" i="40"/>
  <c r="V869" i="40"/>
  <c r="AA877" i="40"/>
  <c r="V877" i="40"/>
  <c r="AA836" i="40"/>
  <c r="V836" i="40"/>
  <c r="AA872" i="40"/>
  <c r="V872" i="40"/>
  <c r="AA832" i="40"/>
  <c r="V832" i="40"/>
  <c r="AA840" i="40"/>
  <c r="V840" i="40"/>
  <c r="Z793" i="40"/>
  <c r="Z846" i="40"/>
  <c r="Z901" i="40"/>
  <c r="AA837" i="40"/>
  <c r="V837" i="40"/>
  <c r="AA900" i="40"/>
  <c r="V900" i="40"/>
  <c r="AA887" i="40"/>
  <c r="V887" i="40"/>
  <c r="V889" i="40"/>
  <c r="AA884" i="40"/>
  <c r="V884" i="40"/>
  <c r="AB743" i="40"/>
  <c r="AB666" i="40"/>
  <c r="AB780" i="40"/>
  <c r="AB769" i="40"/>
  <c r="AB758" i="40"/>
  <c r="AB742" i="40"/>
  <c r="AB731" i="40"/>
  <c r="AB715" i="40"/>
  <c r="AB704" i="40"/>
  <c r="AB688" i="40"/>
  <c r="AB682" i="40"/>
  <c r="AB660" i="40"/>
  <c r="AB633" i="40"/>
  <c r="AB617" i="40"/>
  <c r="AB601" i="40"/>
  <c r="AB585" i="40"/>
  <c r="AB569" i="40"/>
  <c r="AB553" i="40"/>
  <c r="AB531" i="40"/>
  <c r="AB504" i="40"/>
  <c r="AB488" i="40"/>
  <c r="AB472" i="40"/>
  <c r="AB456" i="40"/>
  <c r="AB440" i="40"/>
  <c r="AB429" i="40"/>
  <c r="AB413" i="40"/>
  <c r="AB402" i="40"/>
  <c r="AB391" i="40"/>
  <c r="AB375" i="40"/>
  <c r="AB364" i="40"/>
  <c r="AB348" i="40"/>
  <c r="AB337" i="40"/>
  <c r="AB321" i="40"/>
  <c r="AB305" i="40"/>
  <c r="AB294" i="40"/>
  <c r="AB283" i="40"/>
  <c r="AB267" i="40"/>
  <c r="AB245" i="40"/>
  <c r="AB223" i="40"/>
  <c r="AB195" i="40"/>
  <c r="AB173" i="40"/>
  <c r="AB157" i="40"/>
  <c r="AB146" i="40"/>
  <c r="AB130" i="40"/>
  <c r="AB114" i="40"/>
  <c r="AB92" i="40"/>
  <c r="AB81" i="40"/>
  <c r="AB54" i="40"/>
  <c r="AB38" i="40"/>
  <c r="AB16" i="40"/>
  <c r="AA895" i="40"/>
  <c r="V895" i="40"/>
  <c r="AA891" i="40"/>
  <c r="V891" i="40"/>
  <c r="AA785" i="40"/>
  <c r="V785" i="40"/>
  <c r="AA892" i="40"/>
  <c r="V892" i="40"/>
  <c r="AA882" i="40"/>
  <c r="V882" i="40"/>
  <c r="AA817" i="40"/>
  <c r="V817" i="40"/>
  <c r="AA904" i="40"/>
  <c r="V904" i="40"/>
  <c r="AA852" i="40"/>
  <c r="V852" i="40"/>
  <c r="Z820" i="40"/>
  <c r="Z806" i="40"/>
  <c r="Z803" i="40"/>
  <c r="Z855" i="40"/>
  <c r="Z839" i="40"/>
  <c r="Z818" i="40"/>
  <c r="Z885" i="40"/>
  <c r="AA801" i="40"/>
  <c r="V801" i="40"/>
  <c r="AA794" i="40"/>
  <c r="V794" i="40"/>
  <c r="AA861" i="40"/>
  <c r="V861" i="40"/>
  <c r="AB543" i="40"/>
  <c r="AB208" i="40"/>
  <c r="AA880" i="40"/>
  <c r="V880" i="40"/>
  <c r="AA822" i="40"/>
  <c r="V822" i="40"/>
  <c r="AA786" i="40"/>
  <c r="V786" i="40"/>
  <c r="AB759" i="40"/>
  <c r="AB781" i="40"/>
  <c r="AB737" i="40"/>
  <c r="AB710" i="40"/>
  <c r="AB763" i="40"/>
  <c r="AB747" i="40"/>
  <c r="AB736" i="40"/>
  <c r="AB720" i="40"/>
  <c r="AB709" i="40"/>
  <c r="AB693" i="40"/>
  <c r="AB665" i="40"/>
  <c r="AB649" i="40"/>
  <c r="AB638" i="40"/>
  <c r="AB622" i="40"/>
  <c r="AB606" i="40"/>
  <c r="AB590" i="40"/>
  <c r="AB574" i="40"/>
  <c r="AB558" i="40"/>
  <c r="AB547" i="40"/>
  <c r="AB536" i="40"/>
  <c r="AB520" i="40"/>
  <c r="AB509" i="40"/>
  <c r="AB493" i="40"/>
  <c r="AB477" i="40"/>
  <c r="AB461" i="40"/>
  <c r="AB445" i="40"/>
  <c r="AB434" i="40"/>
  <c r="AB418" i="40"/>
  <c r="AB380" i="40"/>
  <c r="AB353" i="40"/>
  <c r="AB326" i="40"/>
  <c r="AB310" i="40"/>
  <c r="AB272" i="40"/>
  <c r="AB256" i="40"/>
  <c r="AB239" i="40"/>
  <c r="AB228" i="40"/>
  <c r="AB212" i="40"/>
  <c r="AB206" i="40"/>
  <c r="AB200" i="40"/>
  <c r="AB184" i="40"/>
  <c r="AB162" i="40"/>
  <c r="AB135" i="40"/>
  <c r="AB119" i="40"/>
  <c r="AB108" i="40"/>
  <c r="AB97" i="40"/>
  <c r="AB86" i="40"/>
  <c r="AB70" i="40"/>
  <c r="AB59" i="40"/>
  <c r="AB43" i="40"/>
  <c r="AB32" i="40"/>
  <c r="AB21" i="40"/>
  <c r="AA863" i="40"/>
  <c r="V863" i="40"/>
  <c r="AA858" i="40"/>
  <c r="V858" i="40"/>
  <c r="V789" i="40"/>
  <c r="AA789" i="40"/>
  <c r="AA830" i="40"/>
  <c r="V830" i="40"/>
  <c r="AA792" i="40"/>
  <c r="V792" i="40"/>
  <c r="AA851" i="40"/>
  <c r="V851" i="40"/>
  <c r="AA865" i="40"/>
  <c r="V865" i="40"/>
  <c r="AA819" i="40"/>
  <c r="V819" i="40"/>
  <c r="Z838" i="40"/>
  <c r="Z817" i="40"/>
  <c r="Z798" i="40"/>
  <c r="Z850" i="40"/>
  <c r="Z834" i="40"/>
  <c r="Z249" i="42"/>
  <c r="V249" i="42"/>
  <c r="Z273" i="42"/>
  <c r="V273" i="42"/>
  <c r="V264" i="42"/>
  <c r="Z264" i="42"/>
  <c r="Z259" i="42"/>
  <c r="V259" i="42"/>
  <c r="Z246" i="42"/>
  <c r="V246" i="42"/>
  <c r="Z257" i="42"/>
  <c r="V257" i="42"/>
  <c r="Z266" i="42"/>
  <c r="V266" i="42"/>
  <c r="Z262" i="42"/>
  <c r="V262" i="42"/>
  <c r="Z251" i="42"/>
  <c r="V251" i="42"/>
  <c r="Y251" i="42"/>
  <c r="Z253" i="42"/>
  <c r="V253" i="42"/>
  <c r="Z267" i="42"/>
  <c r="V267" i="42"/>
  <c r="Z270" i="42"/>
  <c r="V270" i="42"/>
  <c r="Z272" i="42"/>
  <c r="V272" i="42"/>
  <c r="Y262" i="42"/>
  <c r="AD262" i="42" s="1"/>
  <c r="V256" i="42"/>
  <c r="Z256" i="42"/>
  <c r="V258" i="42"/>
  <c r="Z258" i="42"/>
  <c r="Z255" i="42"/>
  <c r="V255" i="42"/>
  <c r="Z250" i="42"/>
  <c r="V250" i="42"/>
  <c r="Y273" i="42"/>
  <c r="AD273" i="42" s="1"/>
  <c r="Z265" i="42"/>
  <c r="V265" i="42"/>
  <c r="Z247" i="42"/>
  <c r="AD247" i="42" s="1"/>
  <c r="V247" i="42"/>
  <c r="Z263" i="42"/>
  <c r="V263" i="42"/>
  <c r="Z271" i="42"/>
  <c r="AD271" i="42" s="1"/>
  <c r="V271" i="42"/>
  <c r="Y259" i="42"/>
  <c r="Y250" i="42"/>
  <c r="Z261" i="42"/>
  <c r="AD261" i="42" s="1"/>
  <c r="V261" i="42"/>
  <c r="Y261" i="42"/>
  <c r="Z254" i="42"/>
  <c r="V254" i="42"/>
  <c r="V260" i="42"/>
  <c r="Z260" i="42"/>
  <c r="Y270" i="42"/>
  <c r="Y272" i="42"/>
  <c r="Z252" i="42"/>
  <c r="AD252" i="42" s="1"/>
  <c r="V252" i="42"/>
  <c r="Z268" i="42"/>
  <c r="AD268" i="42" s="1"/>
  <c r="V268" i="42"/>
  <c r="Y271" i="42"/>
  <c r="Z269" i="42"/>
  <c r="V269" i="42"/>
  <c r="Y258" i="42"/>
  <c r="Y257" i="42"/>
  <c r="Z248" i="42"/>
  <c r="V248" i="42"/>
  <c r="Y268" i="42"/>
  <c r="AE282" i="42"/>
  <c r="AA38" i="43"/>
  <c r="AB38" i="43" s="1"/>
  <c r="AE275" i="42"/>
  <c r="AE274" i="42"/>
  <c r="AD277" i="42"/>
  <c r="AE277" i="42" s="1"/>
  <c r="AA37" i="43"/>
  <c r="AB37" i="43" s="1"/>
  <c r="AA32" i="43"/>
  <c r="AB32" i="43" s="1"/>
  <c r="AA34" i="43"/>
  <c r="AB34" i="43" s="1"/>
  <c r="AA35" i="43"/>
  <c r="AB35" i="43" s="1"/>
  <c r="AA36" i="43"/>
  <c r="AB36" i="43" s="1"/>
  <c r="AD276" i="42"/>
  <c r="AE276" i="42" s="1"/>
  <c r="AD264" i="42"/>
  <c r="AD265" i="42"/>
  <c r="AD255" i="42"/>
  <c r="AD266" i="42"/>
  <c r="AD251" i="42"/>
  <c r="AD254" i="42"/>
  <c r="AE280" i="42"/>
  <c r="AE281" i="42"/>
  <c r="AE279" i="42"/>
  <c r="AE278" i="42"/>
  <c r="P8" i="40"/>
  <c r="Z8" i="40" s="1"/>
  <c r="P518" i="40"/>
  <c r="Z518" i="40" s="1"/>
  <c r="P13" i="40"/>
  <c r="Z13" i="40" s="1"/>
  <c r="P85" i="40"/>
  <c r="Z85" i="40" s="1"/>
  <c r="P597" i="40"/>
  <c r="P240" i="40"/>
  <c r="Z240" i="40" s="1"/>
  <c r="P478" i="40"/>
  <c r="P271" i="40"/>
  <c r="P304" i="40"/>
  <c r="Z304" i="40" s="1"/>
  <c r="P12" i="40"/>
  <c r="Z12" i="40" s="1"/>
  <c r="P288" i="40"/>
  <c r="P173" i="40"/>
  <c r="P417" i="40"/>
  <c r="P409" i="40"/>
  <c r="P196" i="40"/>
  <c r="P136" i="40"/>
  <c r="P649" i="40"/>
  <c r="Z649" i="40" s="1"/>
  <c r="P446" i="40"/>
  <c r="Z446" i="40" s="1"/>
  <c r="P248" i="40"/>
  <c r="Z248" i="40" s="1"/>
  <c r="P368" i="40"/>
  <c r="Z368" i="40" s="1"/>
  <c r="P550" i="40"/>
  <c r="Z550" i="40" s="1"/>
  <c r="P141" i="40"/>
  <c r="P395" i="40"/>
  <c r="Z395" i="40" s="1"/>
  <c r="P398" i="40"/>
  <c r="Z398" i="40" s="1"/>
  <c r="P645" i="40"/>
  <c r="Z645" i="40" s="1"/>
  <c r="P607" i="40"/>
  <c r="Z607" i="40" s="1"/>
  <c r="P494" i="40"/>
  <c r="P473" i="40"/>
  <c r="P239" i="40"/>
  <c r="P685" i="40"/>
  <c r="P364" i="40"/>
  <c r="Z364" i="40" s="1"/>
  <c r="P526" i="40"/>
  <c r="Z526" i="40" s="1"/>
  <c r="P343" i="40"/>
  <c r="Z343" i="40" s="1"/>
  <c r="P224" i="40"/>
  <c r="Z224" i="40" s="1"/>
  <c r="P210" i="40"/>
  <c r="Z210" i="40" s="1"/>
  <c r="P144" i="40"/>
  <c r="Z144" i="40" s="1"/>
  <c r="P705" i="40"/>
  <c r="Z705" i="40" s="1"/>
  <c r="P408" i="40"/>
  <c r="Z408" i="40" s="1"/>
  <c r="P394" i="40"/>
  <c r="Z394" i="40" s="1"/>
  <c r="P363" i="40"/>
  <c r="Z363" i="40" s="1"/>
  <c r="P270" i="40"/>
  <c r="Z270" i="40" s="1"/>
  <c r="P183" i="40"/>
  <c r="Z183" i="40" s="1"/>
  <c r="P56" i="40"/>
  <c r="P236" i="40"/>
  <c r="P192" i="40"/>
  <c r="Z192" i="40" s="1"/>
  <c r="P637" i="40"/>
  <c r="P626" i="40"/>
  <c r="P163" i="40"/>
  <c r="Z163" i="40" s="1"/>
  <c r="P161" i="40"/>
  <c r="P34" i="40"/>
  <c r="Z34" i="40" s="1"/>
  <c r="P269" i="40"/>
  <c r="Z269" i="40" s="1"/>
  <c r="P689" i="40"/>
  <c r="Z689" i="40" s="1"/>
  <c r="P625" i="40"/>
  <c r="P500" i="40"/>
  <c r="Z500" i="40" s="1"/>
  <c r="P462" i="40"/>
  <c r="P461" i="40"/>
  <c r="Z461" i="40" s="1"/>
  <c r="P432" i="40"/>
  <c r="P429" i="40"/>
  <c r="Z429" i="40" s="1"/>
  <c r="P329" i="40"/>
  <c r="P323" i="40"/>
  <c r="Z323" i="40" s="1"/>
  <c r="P300" i="40"/>
  <c r="P176" i="40"/>
  <c r="P81" i="40"/>
  <c r="P234" i="40"/>
  <c r="P656" i="40"/>
  <c r="Z656" i="40" s="1"/>
  <c r="P653" i="40"/>
  <c r="P733" i="40"/>
  <c r="P291" i="40"/>
  <c r="P207" i="40"/>
  <c r="Z207" i="40" s="1"/>
  <c r="P719" i="40"/>
  <c r="Z719" i="40" s="1"/>
  <c r="P711" i="40"/>
  <c r="Z711" i="40" s="1"/>
  <c r="P701" i="40"/>
  <c r="Z701" i="40" s="1"/>
  <c r="P683" i="40"/>
  <c r="Z683" i="40" s="1"/>
  <c r="P669" i="40"/>
  <c r="P615" i="40"/>
  <c r="P605" i="40"/>
  <c r="Z605" i="40" s="1"/>
  <c r="P430" i="40"/>
  <c r="Z430" i="40" s="1"/>
  <c r="P216" i="40"/>
  <c r="P215" i="40"/>
  <c r="P170" i="40"/>
  <c r="Z170" i="40" s="1"/>
  <c r="P169" i="40"/>
  <c r="Z169" i="40" s="1"/>
  <c r="P109" i="40"/>
  <c r="P467" i="40"/>
  <c r="Z467" i="40" s="1"/>
  <c r="P332" i="40"/>
  <c r="Z332" i="40" s="1"/>
  <c r="P317" i="40"/>
  <c r="Z317" i="40" s="1"/>
  <c r="P259" i="40"/>
  <c r="P252" i="40"/>
  <c r="Z252" i="40" s="1"/>
  <c r="P188" i="40"/>
  <c r="Z188" i="40" s="1"/>
  <c r="P37" i="40"/>
  <c r="Z37" i="40" s="1"/>
  <c r="P769" i="40"/>
  <c r="Z769" i="40" s="1"/>
  <c r="P723" i="40"/>
  <c r="P691" i="40"/>
  <c r="P629" i="40"/>
  <c r="Z629" i="40" s="1"/>
  <c r="P627" i="40"/>
  <c r="P586" i="40"/>
  <c r="P585" i="40"/>
  <c r="P481" i="40"/>
  <c r="Z481" i="40" s="1"/>
  <c r="P451" i="40"/>
  <c r="Z451" i="40" s="1"/>
  <c r="P450" i="40"/>
  <c r="Z450" i="40" s="1"/>
  <c r="P449" i="40"/>
  <c r="P421" i="40"/>
  <c r="Z421" i="40" s="1"/>
  <c r="P400" i="40"/>
  <c r="Z400" i="40" s="1"/>
  <c r="P360" i="40"/>
  <c r="P337" i="40"/>
  <c r="Z337" i="40" s="1"/>
  <c r="P302" i="40"/>
  <c r="Z302" i="40" s="1"/>
  <c r="P284" i="40"/>
  <c r="Z284" i="40" s="1"/>
  <c r="P283" i="40"/>
  <c r="P280" i="40"/>
  <c r="P243" i="40"/>
  <c r="P204" i="40"/>
  <c r="P180" i="40"/>
  <c r="P139" i="40"/>
  <c r="P609" i="40"/>
  <c r="Z609" i="40" s="1"/>
  <c r="P503" i="40"/>
  <c r="Z503" i="40" s="1"/>
  <c r="P502" i="40"/>
  <c r="P443" i="40"/>
  <c r="Z443" i="40" s="1"/>
  <c r="P411" i="40"/>
  <c r="P657" i="40"/>
  <c r="Z657" i="40" s="1"/>
  <c r="P639" i="40"/>
  <c r="Z639" i="40" s="1"/>
  <c r="P589" i="40"/>
  <c r="Z589" i="40" s="1"/>
  <c r="P735" i="40"/>
  <c r="Z735" i="40" s="1"/>
  <c r="P611" i="40"/>
  <c r="P542" i="40"/>
  <c r="Z542" i="40" s="1"/>
  <c r="P510" i="40"/>
  <c r="P496" i="40"/>
  <c r="P474" i="40"/>
  <c r="P756" i="40"/>
  <c r="P721" i="40"/>
  <c r="P564" i="40"/>
  <c r="Z564" i="40" s="1"/>
  <c r="P558" i="40"/>
  <c r="Z558" i="40" s="1"/>
  <c r="P424" i="40"/>
  <c r="Z424" i="40" s="1"/>
  <c r="P381" i="40"/>
  <c r="Z381" i="40" s="1"/>
  <c r="P340" i="40"/>
  <c r="Z340" i="40" s="1"/>
  <c r="P279" i="40"/>
  <c r="Z279" i="40" s="1"/>
  <c r="P275" i="40"/>
  <c r="Z275" i="40" s="1"/>
  <c r="P174" i="40"/>
  <c r="Z174" i="40" s="1"/>
  <c r="P79" i="40"/>
  <c r="Z79" i="40" s="1"/>
  <c r="P328" i="40"/>
  <c r="Z328" i="40" s="1"/>
  <c r="P779" i="40"/>
  <c r="P771" i="40"/>
  <c r="P757" i="40"/>
  <c r="P751" i="40"/>
  <c r="P743" i="40"/>
  <c r="P703" i="40"/>
  <c r="P677" i="40"/>
  <c r="Z677" i="40" s="1"/>
  <c r="P655" i="40"/>
  <c r="Z655" i="40" s="1"/>
  <c r="P573" i="40"/>
  <c r="Z573" i="40" s="1"/>
  <c r="P504" i="40"/>
  <c r="Z504" i="40" s="1"/>
  <c r="P498" i="40"/>
  <c r="Z498" i="40" s="1"/>
  <c r="P453" i="40"/>
  <c r="Z453" i="40" s="1"/>
  <c r="P445" i="40"/>
  <c r="P440" i="40"/>
  <c r="P435" i="40"/>
  <c r="P427" i="40"/>
  <c r="Z427" i="40" s="1"/>
  <c r="P426" i="40"/>
  <c r="P414" i="40"/>
  <c r="Z414" i="40" s="1"/>
  <c r="P413" i="40"/>
  <c r="Z413" i="40" s="1"/>
  <c r="P352" i="40"/>
  <c r="P66" i="40"/>
  <c r="P65" i="40"/>
  <c r="Z65" i="40" s="1"/>
  <c r="P32" i="40"/>
  <c r="Z32" i="40" s="1"/>
  <c r="P303" i="40"/>
  <c r="Z303" i="40" s="1"/>
  <c r="P278" i="40"/>
  <c r="P245" i="40"/>
  <c r="Z245" i="40" s="1"/>
  <c r="P232" i="40"/>
  <c r="Z232" i="40" s="1"/>
  <c r="P229" i="40"/>
  <c r="Z229" i="40" s="1"/>
  <c r="P226" i="40"/>
  <c r="Z226" i="40" s="1"/>
  <c r="P212" i="40"/>
  <c r="Z212" i="40" s="1"/>
  <c r="P205" i="40"/>
  <c r="P200" i="40"/>
  <c r="Z200" i="40" s="1"/>
  <c r="P186" i="40"/>
  <c r="P145" i="40"/>
  <c r="P113" i="40"/>
  <c r="Z113" i="40" s="1"/>
  <c r="P77" i="40"/>
  <c r="P26" i="40"/>
  <c r="Z26" i="40" s="1"/>
  <c r="P392" i="40"/>
  <c r="P387" i="40"/>
  <c r="Z387" i="40" s="1"/>
  <c r="P386" i="40"/>
  <c r="P374" i="40"/>
  <c r="Z374" i="40" s="1"/>
  <c r="P356" i="40"/>
  <c r="Z356" i="40" s="1"/>
  <c r="P345" i="40"/>
  <c r="Z345" i="40" s="1"/>
  <c r="P324" i="40"/>
  <c r="Z324" i="40" s="1"/>
  <c r="P311" i="40"/>
  <c r="Z311" i="40" s="1"/>
  <c r="P310" i="40"/>
  <c r="P287" i="40"/>
  <c r="P277" i="40"/>
  <c r="Z277" i="40" s="1"/>
  <c r="P256" i="40"/>
  <c r="P247" i="40"/>
  <c r="Z247" i="40" s="1"/>
  <c r="P191" i="40"/>
  <c r="Z191" i="40" s="1"/>
  <c r="P148" i="40"/>
  <c r="P140" i="40"/>
  <c r="P135" i="40"/>
  <c r="P129" i="40"/>
  <c r="Z129" i="40" s="1"/>
  <c r="P127" i="40"/>
  <c r="Z127" i="40" s="1"/>
  <c r="P107" i="40"/>
  <c r="Z107" i="40" s="1"/>
  <c r="P103" i="40"/>
  <c r="Z103" i="40" s="1"/>
  <c r="P97" i="40"/>
  <c r="Z97" i="40" s="1"/>
  <c r="P75" i="40"/>
  <c r="Z75" i="40" s="1"/>
  <c r="P71" i="40"/>
  <c r="P28" i="40"/>
  <c r="Z28" i="40" s="1"/>
  <c r="P781" i="40"/>
  <c r="Z781" i="40" s="1"/>
  <c r="P775" i="40"/>
  <c r="Z775" i="40" s="1"/>
  <c r="P774" i="40"/>
  <c r="P773" i="40"/>
  <c r="Z773" i="40" s="1"/>
  <c r="P765" i="40"/>
  <c r="P754" i="40"/>
  <c r="P737" i="40"/>
  <c r="P778" i="40"/>
  <c r="P763" i="40"/>
  <c r="Z763" i="40" s="1"/>
  <c r="P768" i="40"/>
  <c r="P767" i="40"/>
  <c r="Z767" i="40" s="1"/>
  <c r="P750" i="40"/>
  <c r="Z750" i="40" s="1"/>
  <c r="P741" i="40"/>
  <c r="Z741" i="40" s="1"/>
  <c r="P731" i="40"/>
  <c r="P729" i="40"/>
  <c r="P714" i="40"/>
  <c r="Z714" i="40" s="1"/>
  <c r="P707" i="40"/>
  <c r="Z707" i="40" s="1"/>
  <c r="P694" i="40"/>
  <c r="Z694" i="40" s="1"/>
  <c r="P693" i="40"/>
  <c r="P687" i="40"/>
  <c r="P665" i="40"/>
  <c r="P676" i="40"/>
  <c r="P638" i="40"/>
  <c r="Z638" i="40" s="1"/>
  <c r="P759" i="40"/>
  <c r="P746" i="40"/>
  <c r="Z746" i="40" s="1"/>
  <c r="P739" i="40"/>
  <c r="Z739" i="40" s="1"/>
  <c r="P726" i="40"/>
  <c r="Z726" i="40" s="1"/>
  <c r="P725" i="40"/>
  <c r="Z725" i="40" s="1"/>
  <c r="P718" i="40"/>
  <c r="Z718" i="40" s="1"/>
  <c r="P709" i="40"/>
  <c r="P699" i="40"/>
  <c r="Z699" i="40" s="1"/>
  <c r="P697" i="40"/>
  <c r="Z697" i="40" s="1"/>
  <c r="P679" i="40"/>
  <c r="Z679" i="40" s="1"/>
  <c r="P659" i="40"/>
  <c r="P613" i="40"/>
  <c r="P608" i="40"/>
  <c r="Z608" i="40" s="1"/>
  <c r="P594" i="40"/>
  <c r="P593" i="40"/>
  <c r="P592" i="40"/>
  <c r="P475" i="40"/>
  <c r="Z475" i="40" s="1"/>
  <c r="P456" i="40"/>
  <c r="Z456" i="40" s="1"/>
  <c r="P406" i="40"/>
  <c r="Z406" i="40" s="1"/>
  <c r="P353" i="40"/>
  <c r="Z353" i="40" s="1"/>
  <c r="P344" i="40"/>
  <c r="Z344" i="40" s="1"/>
  <c r="P336" i="40"/>
  <c r="P285" i="40"/>
  <c r="P194" i="40"/>
  <c r="P154" i="40"/>
  <c r="Z154" i="40" s="1"/>
  <c r="P578" i="40"/>
  <c r="Z578" i="40" s="1"/>
  <c r="P482" i="40"/>
  <c r="P477" i="40"/>
  <c r="P459" i="40"/>
  <c r="P458" i="40"/>
  <c r="P371" i="40"/>
  <c r="Z371" i="40" s="1"/>
  <c r="P307" i="40"/>
  <c r="P255" i="40"/>
  <c r="P235" i="40"/>
  <c r="P228" i="40"/>
  <c r="Z228" i="40" s="1"/>
  <c r="P172" i="40"/>
  <c r="Z172" i="40" s="1"/>
  <c r="P674" i="40"/>
  <c r="P651" i="40"/>
  <c r="Z651" i="40" s="1"/>
  <c r="P631" i="40"/>
  <c r="Z631" i="40" s="1"/>
  <c r="P622" i="40"/>
  <c r="Z622" i="40" s="1"/>
  <c r="P621" i="40"/>
  <c r="Z621" i="40" s="1"/>
  <c r="P618" i="40"/>
  <c r="Z618" i="40" s="1"/>
  <c r="P596" i="40"/>
  <c r="P590" i="40"/>
  <c r="P581" i="40"/>
  <c r="P576" i="40"/>
  <c r="Z576" i="40" s="1"/>
  <c r="P575" i="40"/>
  <c r="P565" i="40"/>
  <c r="P559" i="40"/>
  <c r="P534" i="40"/>
  <c r="Z534" i="40" s="1"/>
  <c r="P508" i="40"/>
  <c r="Z508" i="40" s="1"/>
  <c r="P483" i="40"/>
  <c r="P377" i="40"/>
  <c r="P223" i="40"/>
  <c r="Z223" i="40" s="1"/>
  <c r="P179" i="40"/>
  <c r="Z179" i="40" s="1"/>
  <c r="P20" i="40"/>
  <c r="P603" i="40"/>
  <c r="Z603" i="40" s="1"/>
  <c r="P580" i="40"/>
  <c r="Z580" i="40" s="1"/>
  <c r="P571" i="40"/>
  <c r="Z571" i="40" s="1"/>
  <c r="P566" i="40"/>
  <c r="P490" i="40"/>
  <c r="Z490" i="40" s="1"/>
  <c r="P486" i="40"/>
  <c r="P472" i="40"/>
  <c r="P471" i="40"/>
  <c r="P464" i="40"/>
  <c r="P441" i="40"/>
  <c r="Z441" i="40" s="1"/>
  <c r="P438" i="40"/>
  <c r="Z438" i="40" s="1"/>
  <c r="P419" i="40"/>
  <c r="Z419" i="40" s="1"/>
  <c r="P418" i="40"/>
  <c r="Z418" i="40" s="1"/>
  <c r="P403" i="40"/>
  <c r="P379" i="40"/>
  <c r="Z379" i="40" s="1"/>
  <c r="P376" i="40"/>
  <c r="Z376" i="40" s="1"/>
  <c r="P359" i="40"/>
  <c r="P348" i="40"/>
  <c r="P347" i="40"/>
  <c r="Z347" i="40" s="1"/>
  <c r="P320" i="40"/>
  <c r="P316" i="40"/>
  <c r="Z316" i="40" s="1"/>
  <c r="P315" i="40"/>
  <c r="P301" i="40"/>
  <c r="P296" i="40"/>
  <c r="P294" i="40"/>
  <c r="P272" i="40"/>
  <c r="Z272" i="40" s="1"/>
  <c r="P264" i="40"/>
  <c r="Z264" i="40" s="1"/>
  <c r="P262" i="40"/>
  <c r="P227" i="40"/>
  <c r="Z227" i="40" s="1"/>
  <c r="P221" i="40"/>
  <c r="Z221" i="40" s="1"/>
  <c r="P220" i="40"/>
  <c r="Z220" i="40" s="1"/>
  <c r="P203" i="40"/>
  <c r="P156" i="40"/>
  <c r="P86" i="40"/>
  <c r="Z86" i="40" s="1"/>
  <c r="P47" i="40"/>
  <c r="Z47" i="40" s="1"/>
  <c r="P397" i="40"/>
  <c r="Z397" i="40" s="1"/>
  <c r="P389" i="40"/>
  <c r="P385" i="40"/>
  <c r="Z385" i="40" s="1"/>
  <c r="P382" i="40"/>
  <c r="P366" i="40"/>
  <c r="P355" i="40"/>
  <c r="P312" i="40"/>
  <c r="Z312" i="40" s="1"/>
  <c r="P295" i="40"/>
  <c r="Z295" i="40" s="1"/>
  <c r="P149" i="40"/>
  <c r="Z149" i="40" s="1"/>
  <c r="P128" i="40"/>
  <c r="Z128" i="40" s="1"/>
  <c r="P98" i="40"/>
  <c r="P16" i="40"/>
  <c r="Z16" i="40" s="1"/>
  <c r="P181" i="40"/>
  <c r="Z181" i="40" s="1"/>
  <c r="P178" i="40"/>
  <c r="Z178" i="40" s="1"/>
  <c r="P168" i="40"/>
  <c r="Z168" i="40" s="1"/>
  <c r="P167" i="40"/>
  <c r="Z167" i="40" s="1"/>
  <c r="P166" i="40"/>
  <c r="Z166" i="40" s="1"/>
  <c r="P165" i="40"/>
  <c r="P160" i="40"/>
  <c r="Z160" i="40" s="1"/>
  <c r="P157" i="40"/>
  <c r="P137" i="40"/>
  <c r="Z137" i="40" s="1"/>
  <c r="P115" i="40"/>
  <c r="P48" i="40"/>
  <c r="Z48" i="40" s="1"/>
  <c r="P43" i="40"/>
  <c r="Z43" i="40" s="1"/>
  <c r="P40" i="40"/>
  <c r="Z40" i="40" s="1"/>
  <c r="P29" i="40"/>
  <c r="Z29" i="40" s="1"/>
  <c r="P24" i="40"/>
  <c r="P21" i="40"/>
  <c r="Z21" i="40" s="1"/>
  <c r="P121" i="40"/>
  <c r="Z121" i="40" s="1"/>
  <c r="P117" i="40"/>
  <c r="P94" i="40"/>
  <c r="Z94" i="40" s="1"/>
  <c r="P91" i="40"/>
  <c r="Z91" i="40" s="1"/>
  <c r="P73" i="40"/>
  <c r="P68" i="40"/>
  <c r="P67" i="40"/>
  <c r="Z67" i="40" s="1"/>
  <c r="P64" i="40"/>
  <c r="P63" i="40"/>
  <c r="Z63" i="40" s="1"/>
  <c r="P36" i="40"/>
  <c r="P782" i="40"/>
  <c r="Z782" i="40" s="1"/>
  <c r="P753" i="40"/>
  <c r="P738" i="40"/>
  <c r="P706" i="40"/>
  <c r="Z706" i="40" s="1"/>
  <c r="P673" i="40"/>
  <c r="Z673" i="40" s="1"/>
  <c r="P661" i="40"/>
  <c r="Z661" i="40" s="1"/>
  <c r="P646" i="40"/>
  <c r="Z646" i="40" s="1"/>
  <c r="P749" i="40"/>
  <c r="Z749" i="40" s="1"/>
  <c r="P740" i="40"/>
  <c r="P720" i="40"/>
  <c r="P717" i="40"/>
  <c r="P708" i="40"/>
  <c r="P688" i="40"/>
  <c r="Z688" i="40" s="1"/>
  <c r="P670" i="40"/>
  <c r="P666" i="40"/>
  <c r="Z666" i="40" s="1"/>
  <c r="P619" i="40"/>
  <c r="P612" i="40"/>
  <c r="Z612" i="40" s="1"/>
  <c r="P777" i="40"/>
  <c r="Z777" i="40" s="1"/>
  <c r="P758" i="40"/>
  <c r="Z758" i="40" s="1"/>
  <c r="P745" i="40"/>
  <c r="Z745" i="40" s="1"/>
  <c r="P713" i="40"/>
  <c r="Z713" i="40" s="1"/>
  <c r="P678" i="40"/>
  <c r="Z678" i="40" s="1"/>
  <c r="P667" i="40"/>
  <c r="Z667" i="40" s="1"/>
  <c r="P499" i="40"/>
  <c r="P466" i="40"/>
  <c r="Z466" i="40" s="1"/>
  <c r="P434" i="40"/>
  <c r="Z434" i="40" s="1"/>
  <c r="P402" i="40"/>
  <c r="Z402" i="40" s="1"/>
  <c r="P370" i="40"/>
  <c r="P783" i="40"/>
  <c r="P780" i="40"/>
  <c r="P776" i="40"/>
  <c r="Z776" i="40" s="1"/>
  <c r="P772" i="40"/>
  <c r="P770" i="40"/>
  <c r="Z770" i="40" s="1"/>
  <c r="P752" i="40"/>
  <c r="Z752" i="40" s="1"/>
  <c r="P742" i="40"/>
  <c r="P734" i="40"/>
  <c r="Z734" i="40" s="1"/>
  <c r="P730" i="40"/>
  <c r="Z730" i="40" s="1"/>
  <c r="P710" i="40"/>
  <c r="Z710" i="40" s="1"/>
  <c r="P702" i="40"/>
  <c r="Z702" i="40" s="1"/>
  <c r="P698" i="40"/>
  <c r="Z698" i="40" s="1"/>
  <c r="P672" i="40"/>
  <c r="Z672" i="40" s="1"/>
  <c r="P663" i="40"/>
  <c r="P660" i="40"/>
  <c r="Z660" i="40" s="1"/>
  <c r="P658" i="40"/>
  <c r="P654" i="40"/>
  <c r="Z654" i="40" s="1"/>
  <c r="P650" i="40"/>
  <c r="Z650" i="40" s="1"/>
  <c r="P642" i="40"/>
  <c r="P641" i="40"/>
  <c r="P634" i="40"/>
  <c r="Z634" i="40" s="1"/>
  <c r="P633" i="40"/>
  <c r="Z633" i="40" s="1"/>
  <c r="P630" i="40"/>
  <c r="Z630" i="40" s="1"/>
  <c r="P628" i="40"/>
  <c r="Z628" i="40" s="1"/>
  <c r="P610" i="40"/>
  <c r="P598" i="40"/>
  <c r="Z598" i="40" s="1"/>
  <c r="P587" i="40"/>
  <c r="Z587" i="40" s="1"/>
  <c r="P583" i="40"/>
  <c r="Z583" i="40" s="1"/>
  <c r="P567" i="40"/>
  <c r="Z567" i="40" s="1"/>
  <c r="P562" i="40"/>
  <c r="Z562" i="40" s="1"/>
  <c r="P561" i="40"/>
  <c r="P560" i="40"/>
  <c r="Z560" i="40" s="1"/>
  <c r="P554" i="40"/>
  <c r="P546" i="40"/>
  <c r="P538" i="40"/>
  <c r="P530" i="40"/>
  <c r="P522" i="40"/>
  <c r="Z522" i="40" s="1"/>
  <c r="P514" i="40"/>
  <c r="Z514" i="40" s="1"/>
  <c r="P492" i="40"/>
  <c r="Z492" i="40" s="1"/>
  <c r="P485" i="40"/>
  <c r="Z485" i="40" s="1"/>
  <c r="P469" i="40"/>
  <c r="Z469" i="40" s="1"/>
  <c r="P457" i="40"/>
  <c r="Z457" i="40" s="1"/>
  <c r="P454" i="40"/>
  <c r="Z454" i="40" s="1"/>
  <c r="P448" i="40"/>
  <c r="Z448" i="40" s="1"/>
  <c r="P442" i="40"/>
  <c r="P437" i="40"/>
  <c r="Z437" i="40" s="1"/>
  <c r="P425" i="40"/>
  <c r="P422" i="40"/>
  <c r="P416" i="40"/>
  <c r="P410" i="40"/>
  <c r="Z410" i="40" s="1"/>
  <c r="P405" i="40"/>
  <c r="Z405" i="40" s="1"/>
  <c r="P393" i="40"/>
  <c r="P390" i="40"/>
  <c r="Z390" i="40" s="1"/>
  <c r="P384" i="40"/>
  <c r="P378" i="40"/>
  <c r="Z378" i="40" s="1"/>
  <c r="P373" i="40"/>
  <c r="Z373" i="40" s="1"/>
  <c r="P365" i="40"/>
  <c r="Z365" i="40" s="1"/>
  <c r="P331" i="40"/>
  <c r="Z331" i="40" s="1"/>
  <c r="P327" i="40"/>
  <c r="P263" i="40"/>
  <c r="Z263" i="40" s="1"/>
  <c r="P766" i="40"/>
  <c r="P762" i="40"/>
  <c r="Z762" i="40" s="1"/>
  <c r="P761" i="40"/>
  <c r="P755" i="40"/>
  <c r="P747" i="40"/>
  <c r="P736" i="40"/>
  <c r="P727" i="40"/>
  <c r="P724" i="40"/>
  <c r="Z724" i="40" s="1"/>
  <c r="P722" i="40"/>
  <c r="Z722" i="40" s="1"/>
  <c r="P715" i="40"/>
  <c r="Z715" i="40" s="1"/>
  <c r="P704" i="40"/>
  <c r="Z704" i="40" s="1"/>
  <c r="P695" i="40"/>
  <c r="Z695" i="40" s="1"/>
  <c r="P692" i="40"/>
  <c r="P690" i="40"/>
  <c r="Z690" i="40" s="1"/>
  <c r="P686" i="40"/>
  <c r="Z686" i="40" s="1"/>
  <c r="P682" i="40"/>
  <c r="Z682" i="40" s="1"/>
  <c r="P681" i="40"/>
  <c r="Z681" i="40" s="1"/>
  <c r="P675" i="40"/>
  <c r="Z675" i="40" s="1"/>
  <c r="P671" i="40"/>
  <c r="P662" i="40"/>
  <c r="Z662" i="40" s="1"/>
  <c r="P647" i="40"/>
  <c r="P644" i="40"/>
  <c r="Z644" i="40" s="1"/>
  <c r="P640" i="40"/>
  <c r="P617" i="40"/>
  <c r="P599" i="40"/>
  <c r="Z599" i="40" s="1"/>
  <c r="P582" i="40"/>
  <c r="P552" i="40"/>
  <c r="Z552" i="40" s="1"/>
  <c r="P544" i="40"/>
  <c r="Z544" i="40" s="1"/>
  <c r="P536" i="40"/>
  <c r="P528" i="40"/>
  <c r="P520" i="40"/>
  <c r="Z520" i="40" s="1"/>
  <c r="P512" i="40"/>
  <c r="Z512" i="40" s="1"/>
  <c r="P495" i="40"/>
  <c r="Z495" i="40" s="1"/>
  <c r="P491" i="40"/>
  <c r="Z491" i="40" s="1"/>
  <c r="P470" i="40"/>
  <c r="P465" i="40"/>
  <c r="P433" i="40"/>
  <c r="P401" i="40"/>
  <c r="P369" i="40"/>
  <c r="P112" i="40"/>
  <c r="P643" i="40"/>
  <c r="Z643" i="40" s="1"/>
  <c r="P635" i="40"/>
  <c r="Z635" i="40" s="1"/>
  <c r="P624" i="40"/>
  <c r="Z624" i="40" s="1"/>
  <c r="P623" i="40"/>
  <c r="Z623" i="40" s="1"/>
  <c r="P614" i="40"/>
  <c r="Z614" i="40" s="1"/>
  <c r="P606" i="40"/>
  <c r="Z606" i="40" s="1"/>
  <c r="P602" i="40"/>
  <c r="Z602" i="40" s="1"/>
  <c r="P601" i="40"/>
  <c r="P595" i="40"/>
  <c r="P591" i="40"/>
  <c r="Z591" i="40" s="1"/>
  <c r="P579" i="40"/>
  <c r="P577" i="40"/>
  <c r="P574" i="40"/>
  <c r="P570" i="40"/>
  <c r="Z570" i="40" s="1"/>
  <c r="P569" i="40"/>
  <c r="P556" i="40"/>
  <c r="P548" i="40"/>
  <c r="Z548" i="40" s="1"/>
  <c r="P540" i="40"/>
  <c r="P532" i="40"/>
  <c r="P524" i="40"/>
  <c r="P516" i="40"/>
  <c r="Z516" i="40" s="1"/>
  <c r="P507" i="40"/>
  <c r="Z507" i="40" s="1"/>
  <c r="P506" i="40"/>
  <c r="Z506" i="40" s="1"/>
  <c r="P501" i="40"/>
  <c r="P497" i="40"/>
  <c r="P488" i="40"/>
  <c r="P479" i="40"/>
  <c r="P361" i="40"/>
  <c r="Z361" i="40" s="1"/>
  <c r="P354" i="40"/>
  <c r="P351" i="40"/>
  <c r="P335" i="40"/>
  <c r="P309" i="40"/>
  <c r="Z309" i="40" s="1"/>
  <c r="P308" i="40"/>
  <c r="Z308" i="40" s="1"/>
  <c r="P276" i="40"/>
  <c r="P267" i="40"/>
  <c r="Z267" i="40" s="1"/>
  <c r="P253" i="40"/>
  <c r="Z253" i="40" s="1"/>
  <c r="P249" i="40"/>
  <c r="Z249" i="40" s="1"/>
  <c r="P237" i="40"/>
  <c r="Z237" i="40" s="1"/>
  <c r="P219" i="40"/>
  <c r="Z219" i="40" s="1"/>
  <c r="P208" i="40"/>
  <c r="P146" i="40"/>
  <c r="Z146" i="40" s="1"/>
  <c r="P487" i="40"/>
  <c r="Z487" i="40" s="1"/>
  <c r="P484" i="40"/>
  <c r="P339" i="40"/>
  <c r="P319" i="40"/>
  <c r="P299" i="40"/>
  <c r="P231" i="40"/>
  <c r="P358" i="40"/>
  <c r="P318" i="40"/>
  <c r="Z318" i="40" s="1"/>
  <c r="P293" i="40"/>
  <c r="Z293" i="40" s="1"/>
  <c r="P292" i="40"/>
  <c r="Z292" i="40" s="1"/>
  <c r="P286" i="40"/>
  <c r="Z286" i="40" s="1"/>
  <c r="P261" i="40"/>
  <c r="Z261" i="40" s="1"/>
  <c r="P260" i="40"/>
  <c r="Z260" i="40" s="1"/>
  <c r="P254" i="40"/>
  <c r="Z254" i="40" s="1"/>
  <c r="P233" i="40"/>
  <c r="Z233" i="40" s="1"/>
  <c r="P218" i="40"/>
  <c r="P213" i="40"/>
  <c r="P211" i="40"/>
  <c r="P199" i="40"/>
  <c r="P189" i="40"/>
  <c r="Z189" i="40" s="1"/>
  <c r="P187" i="40"/>
  <c r="P162" i="40"/>
  <c r="Z162" i="40" s="1"/>
  <c r="P153" i="40"/>
  <c r="Z153" i="40" s="1"/>
  <c r="P151" i="40"/>
  <c r="P134" i="40"/>
  <c r="Z134" i="40" s="1"/>
  <c r="P111" i="40"/>
  <c r="Z111" i="40" s="1"/>
  <c r="P108" i="40"/>
  <c r="Z108" i="40" s="1"/>
  <c r="P99" i="40"/>
  <c r="Z99" i="40" s="1"/>
  <c r="P93" i="40"/>
  <c r="Z93" i="40" s="1"/>
  <c r="P60" i="40"/>
  <c r="Z60" i="40" s="1"/>
  <c r="P268" i="40"/>
  <c r="Z268" i="40" s="1"/>
  <c r="P251" i="40"/>
  <c r="P250" i="40"/>
  <c r="P244" i="40"/>
  <c r="Z244" i="40" s="1"/>
  <c r="P195" i="40"/>
  <c r="P184" i="40"/>
  <c r="Z184" i="40" s="1"/>
  <c r="P164" i="40"/>
  <c r="Z164" i="40" s="1"/>
  <c r="P202" i="40"/>
  <c r="P197" i="40"/>
  <c r="P158" i="40"/>
  <c r="Z158" i="40" s="1"/>
  <c r="P133" i="40"/>
  <c r="Z133" i="40" s="1"/>
  <c r="P131" i="40"/>
  <c r="Z131" i="40" s="1"/>
  <c r="P125" i="40"/>
  <c r="P114" i="40"/>
  <c r="Z114" i="40" s="1"/>
  <c r="P96" i="40"/>
  <c r="Z96" i="40" s="1"/>
  <c r="P92" i="40"/>
  <c r="Z92" i="40" s="1"/>
  <c r="P76" i="40"/>
  <c r="Z76" i="40" s="1"/>
  <c r="P51" i="40"/>
  <c r="Z51" i="40" s="1"/>
  <c r="P177" i="40"/>
  <c r="Z177" i="40" s="1"/>
  <c r="P152" i="40"/>
  <c r="Z152" i="40" s="1"/>
  <c r="P132" i="40"/>
  <c r="P123" i="40"/>
  <c r="P119" i="40"/>
  <c r="P106" i="40"/>
  <c r="P90" i="40"/>
  <c r="P83" i="40"/>
  <c r="Z83" i="40" s="1"/>
  <c r="P72" i="40"/>
  <c r="Z72" i="40" s="1"/>
  <c r="P69" i="40"/>
  <c r="Z69" i="40" s="1"/>
  <c r="P61" i="40"/>
  <c r="Z61" i="40" s="1"/>
  <c r="P55" i="40"/>
  <c r="Z55" i="40" s="1"/>
  <c r="P38" i="40"/>
  <c r="Z38" i="40" s="1"/>
  <c r="P33" i="40"/>
  <c r="Z33" i="40" s="1"/>
  <c r="P31" i="40"/>
  <c r="Z31" i="40" s="1"/>
  <c r="P9" i="40"/>
  <c r="P52" i="40"/>
  <c r="Z52" i="40" s="1"/>
  <c r="P50" i="40"/>
  <c r="P44" i="40"/>
  <c r="P41" i="40"/>
  <c r="P17" i="40"/>
  <c r="P15" i="40"/>
  <c r="P110" i="40"/>
  <c r="P105" i="40"/>
  <c r="Z105" i="40" s="1"/>
  <c r="P102" i="40"/>
  <c r="Z102" i="40" s="1"/>
  <c r="P101" i="40"/>
  <c r="Z101" i="40" s="1"/>
  <c r="P95" i="40"/>
  <c r="Z95" i="40" s="1"/>
  <c r="P89" i="40"/>
  <c r="Z89" i="40" s="1"/>
  <c r="P87" i="40"/>
  <c r="Z87" i="40" s="1"/>
  <c r="P59" i="40"/>
  <c r="P53" i="40"/>
  <c r="Z53" i="40" s="1"/>
  <c r="P45" i="40"/>
  <c r="Z45" i="40" s="1"/>
  <c r="P42" i="40"/>
  <c r="Z42" i="40" s="1"/>
  <c r="P39" i="40"/>
  <c r="Z39" i="40" s="1"/>
  <c r="P25" i="40"/>
  <c r="Z25" i="40" s="1"/>
  <c r="P23" i="40"/>
  <c r="Z23" i="40" s="1"/>
  <c r="P18" i="40"/>
  <c r="Z18" i="40" s="1"/>
  <c r="P764" i="40"/>
  <c r="P748" i="40"/>
  <c r="P732" i="40"/>
  <c r="Z732" i="40" s="1"/>
  <c r="P716" i="40"/>
  <c r="Z716" i="40" s="1"/>
  <c r="P700" i="40"/>
  <c r="Z700" i="40" s="1"/>
  <c r="P684" i="40"/>
  <c r="Z684" i="40" s="1"/>
  <c r="P668" i="40"/>
  <c r="Z668" i="40" s="1"/>
  <c r="P652" i="40"/>
  <c r="Z652" i="40" s="1"/>
  <c r="P636" i="40"/>
  <c r="Z636" i="40" s="1"/>
  <c r="P620" i="40"/>
  <c r="Z620" i="40" s="1"/>
  <c r="P604" i="40"/>
  <c r="Z604" i="40" s="1"/>
  <c r="P588" i="40"/>
  <c r="Z588" i="40" s="1"/>
  <c r="P572" i="40"/>
  <c r="P760" i="40"/>
  <c r="P744" i="40"/>
  <c r="Z744" i="40" s="1"/>
  <c r="P728" i="40"/>
  <c r="P712" i="40"/>
  <c r="Z712" i="40" s="1"/>
  <c r="P696" i="40"/>
  <c r="P680" i="40"/>
  <c r="Z680" i="40" s="1"/>
  <c r="P664" i="40"/>
  <c r="Z664" i="40" s="1"/>
  <c r="P648" i="40"/>
  <c r="Z648" i="40" s="1"/>
  <c r="P632" i="40"/>
  <c r="P616" i="40"/>
  <c r="Z616" i="40" s="1"/>
  <c r="P600" i="40"/>
  <c r="Z600" i="40" s="1"/>
  <c r="P584" i="40"/>
  <c r="Z584" i="40" s="1"/>
  <c r="P568" i="40"/>
  <c r="Z568" i="40" s="1"/>
  <c r="P563" i="40"/>
  <c r="P557" i="40"/>
  <c r="P555" i="40"/>
  <c r="P553" i="40"/>
  <c r="P551" i="40"/>
  <c r="Z551" i="40" s="1"/>
  <c r="P549" i="40"/>
  <c r="P547" i="40"/>
  <c r="P545" i="40"/>
  <c r="P543" i="40"/>
  <c r="Z543" i="40" s="1"/>
  <c r="P541" i="40"/>
  <c r="Z541" i="40" s="1"/>
  <c r="P539" i="40"/>
  <c r="Z539" i="40" s="1"/>
  <c r="P537" i="40"/>
  <c r="Z537" i="40" s="1"/>
  <c r="P535" i="40"/>
  <c r="Z535" i="40" s="1"/>
  <c r="P533" i="40"/>
  <c r="Z533" i="40" s="1"/>
  <c r="P531" i="40"/>
  <c r="Z531" i="40" s="1"/>
  <c r="P529" i="40"/>
  <c r="P527" i="40"/>
  <c r="Z527" i="40" s="1"/>
  <c r="P525" i="40"/>
  <c r="Z525" i="40" s="1"/>
  <c r="P523" i="40"/>
  <c r="P521" i="40"/>
  <c r="Z521" i="40" s="1"/>
  <c r="P519" i="40"/>
  <c r="P517" i="40"/>
  <c r="P515" i="40"/>
  <c r="Z515" i="40" s="1"/>
  <c r="P513" i="40"/>
  <c r="P511" i="40"/>
  <c r="Z511" i="40" s="1"/>
  <c r="P509" i="40"/>
  <c r="Z509" i="40" s="1"/>
  <c r="P493" i="40"/>
  <c r="Z493" i="40" s="1"/>
  <c r="P505" i="40"/>
  <c r="P489" i="40"/>
  <c r="Z489" i="40" s="1"/>
  <c r="P468" i="40"/>
  <c r="P463" i="40"/>
  <c r="Z463" i="40" s="1"/>
  <c r="P452" i="40"/>
  <c r="Z452" i="40" s="1"/>
  <c r="P447" i="40"/>
  <c r="Z447" i="40" s="1"/>
  <c r="P436" i="40"/>
  <c r="Z436" i="40" s="1"/>
  <c r="P431" i="40"/>
  <c r="P420" i="40"/>
  <c r="P415" i="40"/>
  <c r="Z415" i="40" s="1"/>
  <c r="P404" i="40"/>
  <c r="P399" i="40"/>
  <c r="Z399" i="40" s="1"/>
  <c r="P388" i="40"/>
  <c r="P383" i="40"/>
  <c r="Z383" i="40" s="1"/>
  <c r="P372" i="40"/>
  <c r="Z372" i="40" s="1"/>
  <c r="P367" i="40"/>
  <c r="Z367" i="40" s="1"/>
  <c r="P346" i="40"/>
  <c r="Z346" i="40" s="1"/>
  <c r="P338" i="40"/>
  <c r="Z338" i="40" s="1"/>
  <c r="P330" i="40"/>
  <c r="Z330" i="40" s="1"/>
  <c r="P480" i="40"/>
  <c r="Z480" i="40" s="1"/>
  <c r="P476" i="40"/>
  <c r="Z476" i="40" s="1"/>
  <c r="P460" i="40"/>
  <c r="Z460" i="40" s="1"/>
  <c r="P455" i="40"/>
  <c r="Z455" i="40" s="1"/>
  <c r="P444" i="40"/>
  <c r="P439" i="40"/>
  <c r="P428" i="40"/>
  <c r="P423" i="40"/>
  <c r="P412" i="40"/>
  <c r="P407" i="40"/>
  <c r="P396" i="40"/>
  <c r="Z396" i="40" s="1"/>
  <c r="P391" i="40"/>
  <c r="Z391" i="40" s="1"/>
  <c r="P380" i="40"/>
  <c r="Z380" i="40" s="1"/>
  <c r="P375" i="40"/>
  <c r="Z375" i="40" s="1"/>
  <c r="P349" i="40"/>
  <c r="Z349" i="40" s="1"/>
  <c r="P341" i="40"/>
  <c r="Z341" i="40" s="1"/>
  <c r="P333" i="40"/>
  <c r="Z333" i="40" s="1"/>
  <c r="P325" i="40"/>
  <c r="Z325" i="40" s="1"/>
  <c r="P322" i="40"/>
  <c r="Z322" i="40" s="1"/>
  <c r="P321" i="40"/>
  <c r="Z321" i="40" s="1"/>
  <c r="P314" i="40"/>
  <c r="P313" i="40"/>
  <c r="P306" i="40"/>
  <c r="Z306" i="40" s="1"/>
  <c r="P305" i="40"/>
  <c r="P298" i="40"/>
  <c r="P297" i="40"/>
  <c r="P290" i="40"/>
  <c r="Z290" i="40" s="1"/>
  <c r="P289" i="40"/>
  <c r="Z289" i="40" s="1"/>
  <c r="P282" i="40"/>
  <c r="Z282" i="40" s="1"/>
  <c r="P281" i="40"/>
  <c r="Z281" i="40" s="1"/>
  <c r="P274" i="40"/>
  <c r="Z274" i="40" s="1"/>
  <c r="P273" i="40"/>
  <c r="Z273" i="40" s="1"/>
  <c r="P266" i="40"/>
  <c r="Z266" i="40" s="1"/>
  <c r="P265" i="40"/>
  <c r="Z265" i="40" s="1"/>
  <c r="P258" i="40"/>
  <c r="Z258" i="40" s="1"/>
  <c r="P257" i="40"/>
  <c r="Z257" i="40" s="1"/>
  <c r="P362" i="40"/>
  <c r="P357" i="40"/>
  <c r="Z357" i="40" s="1"/>
  <c r="P350" i="40"/>
  <c r="P342" i="40"/>
  <c r="P334" i="40"/>
  <c r="P326" i="40"/>
  <c r="Z326" i="40" s="1"/>
  <c r="P246" i="40"/>
  <c r="P241" i="40"/>
  <c r="Z241" i="40" s="1"/>
  <c r="P238" i="40"/>
  <c r="Z238" i="40" s="1"/>
  <c r="P230" i="40"/>
  <c r="Z230" i="40" s="1"/>
  <c r="P222" i="40"/>
  <c r="Z222" i="40" s="1"/>
  <c r="P214" i="40"/>
  <c r="Z214" i="40" s="1"/>
  <c r="P206" i="40"/>
  <c r="Z206" i="40" s="1"/>
  <c r="P198" i="40"/>
  <c r="Z198" i="40" s="1"/>
  <c r="P190" i="40"/>
  <c r="Z190" i="40" s="1"/>
  <c r="P182" i="40"/>
  <c r="Z182" i="40" s="1"/>
  <c r="P175" i="40"/>
  <c r="Z175" i="40" s="1"/>
  <c r="P225" i="40"/>
  <c r="P217" i="40"/>
  <c r="Z217" i="40" s="1"/>
  <c r="P209" i="40"/>
  <c r="P201" i="40"/>
  <c r="P193" i="40"/>
  <c r="P185" i="40"/>
  <c r="Z185" i="40" s="1"/>
  <c r="P242" i="40"/>
  <c r="Z242" i="40" s="1"/>
  <c r="P159" i="40"/>
  <c r="Z159" i="40" s="1"/>
  <c r="P147" i="40"/>
  <c r="Z147" i="40" s="1"/>
  <c r="P142" i="40"/>
  <c r="Z142" i="40" s="1"/>
  <c r="P171" i="40"/>
  <c r="P155" i="40"/>
  <c r="Z155" i="40" s="1"/>
  <c r="P150" i="40"/>
  <c r="P143" i="40"/>
  <c r="Z143" i="40" s="1"/>
  <c r="P138" i="40"/>
  <c r="Z138" i="40" s="1"/>
  <c r="P126" i="40"/>
  <c r="Z126" i="40" s="1"/>
  <c r="P80" i="40"/>
  <c r="Z80" i="40" s="1"/>
  <c r="P104" i="40"/>
  <c r="P88" i="40"/>
  <c r="P130" i="40"/>
  <c r="Z130" i="40" s="1"/>
  <c r="P124" i="40"/>
  <c r="P122" i="40"/>
  <c r="Z122" i="40" s="1"/>
  <c r="P120" i="40"/>
  <c r="P118" i="40"/>
  <c r="Z118" i="40" s="1"/>
  <c r="P116" i="40"/>
  <c r="Z116" i="40" s="1"/>
  <c r="P100" i="40"/>
  <c r="Z100" i="40" s="1"/>
  <c r="P84" i="40"/>
  <c r="Z84" i="40" s="1"/>
  <c r="P78" i="40"/>
  <c r="P70" i="40"/>
  <c r="P82" i="40"/>
  <c r="P74" i="40"/>
  <c r="Z74" i="40" s="1"/>
  <c r="P62" i="40"/>
  <c r="Z62" i="40" s="1"/>
  <c r="P57" i="40"/>
  <c r="P54" i="40"/>
  <c r="P49" i="40"/>
  <c r="P46" i="40"/>
  <c r="Z46" i="40" s="1"/>
  <c r="P58" i="40"/>
  <c r="P10" i="40"/>
  <c r="Z10" i="40" s="1"/>
  <c r="P35" i="40"/>
  <c r="Z35" i="40" s="1"/>
  <c r="P30" i="40"/>
  <c r="Z30" i="40" s="1"/>
  <c r="P27" i="40"/>
  <c r="Z27" i="40" s="1"/>
  <c r="P22" i="40"/>
  <c r="Z22" i="40" s="1"/>
  <c r="P19" i="40"/>
  <c r="Z19" i="40" s="1"/>
  <c r="P14" i="40"/>
  <c r="P11" i="40"/>
  <c r="AE838" i="40" l="1"/>
  <c r="AE825" i="40"/>
  <c r="AE806" i="40"/>
  <c r="AA724" i="40"/>
  <c r="V724" i="40"/>
  <c r="AA139" i="40"/>
  <c r="V139" i="40"/>
  <c r="Z139" i="40"/>
  <c r="V193" i="40"/>
  <c r="AA193" i="40"/>
  <c r="Z193" i="40"/>
  <c r="AA407" i="40"/>
  <c r="V407" i="40"/>
  <c r="Z407" i="40"/>
  <c r="AA545" i="40"/>
  <c r="V545" i="40"/>
  <c r="Z545" i="40"/>
  <c r="AA90" i="40"/>
  <c r="V90" i="40"/>
  <c r="AA358" i="40"/>
  <c r="V358" i="40"/>
  <c r="Z358" i="40"/>
  <c r="AA617" i="40"/>
  <c r="V617" i="40"/>
  <c r="Z617" i="40"/>
  <c r="AA641" i="40"/>
  <c r="V641" i="40"/>
  <c r="Z641" i="40"/>
  <c r="AA36" i="40"/>
  <c r="V36" i="40"/>
  <c r="Z36" i="40"/>
  <c r="AA294" i="40"/>
  <c r="V294" i="40"/>
  <c r="Z294" i="40"/>
  <c r="AA255" i="40"/>
  <c r="V255" i="40"/>
  <c r="Z255" i="40"/>
  <c r="V135" i="40"/>
  <c r="AA135" i="40"/>
  <c r="Z135" i="40"/>
  <c r="AA703" i="40"/>
  <c r="V703" i="40"/>
  <c r="AA170" i="40"/>
  <c r="V170" i="40"/>
  <c r="V136" i="40"/>
  <c r="AA136" i="40"/>
  <c r="AA46" i="40"/>
  <c r="V46" i="40"/>
  <c r="AA298" i="40"/>
  <c r="V298" i="40"/>
  <c r="Z298" i="40"/>
  <c r="AA515" i="40"/>
  <c r="V515" i="40"/>
  <c r="AA764" i="40"/>
  <c r="V764" i="40"/>
  <c r="AA162" i="40"/>
  <c r="V162" i="40"/>
  <c r="AA640" i="40"/>
  <c r="V640" i="40"/>
  <c r="Z640" i="40"/>
  <c r="AA642" i="40"/>
  <c r="V642" i="40"/>
  <c r="AA366" i="40"/>
  <c r="V366" i="40"/>
  <c r="Z366" i="40"/>
  <c r="AA592" i="40"/>
  <c r="V592" i="40"/>
  <c r="Z592" i="40"/>
  <c r="AA26" i="40"/>
  <c r="V26" i="40"/>
  <c r="AA756" i="40"/>
  <c r="V756" i="40"/>
  <c r="Z756" i="40"/>
  <c r="AA215" i="40"/>
  <c r="V215" i="40"/>
  <c r="Z215" i="40"/>
  <c r="AA81" i="40"/>
  <c r="V81" i="40"/>
  <c r="Z81" i="40"/>
  <c r="V364" i="40"/>
  <c r="AA364" i="40"/>
  <c r="AA196" i="40"/>
  <c r="V196" i="40"/>
  <c r="Z196" i="40"/>
  <c r="AA49" i="40"/>
  <c r="V49" i="40"/>
  <c r="Z49" i="40"/>
  <c r="AA88" i="40"/>
  <c r="V88" i="40"/>
  <c r="Z88" i="40"/>
  <c r="AA209" i="40"/>
  <c r="V209" i="40"/>
  <c r="Z209" i="40"/>
  <c r="AA342" i="40"/>
  <c r="V342" i="40"/>
  <c r="Z342" i="40"/>
  <c r="AA305" i="40"/>
  <c r="V305" i="40"/>
  <c r="Z305" i="40"/>
  <c r="AA423" i="40"/>
  <c r="V423" i="40"/>
  <c r="Z423" i="40"/>
  <c r="AA404" i="40"/>
  <c r="V404" i="40"/>
  <c r="Z404" i="40"/>
  <c r="AA517" i="40"/>
  <c r="V517" i="40"/>
  <c r="Z517" i="40"/>
  <c r="AA549" i="40"/>
  <c r="V549" i="40"/>
  <c r="Z549" i="40"/>
  <c r="AA728" i="40"/>
  <c r="V728" i="40"/>
  <c r="Z728" i="40"/>
  <c r="AA18" i="40"/>
  <c r="V18" i="40"/>
  <c r="AA17" i="40"/>
  <c r="V17" i="40"/>
  <c r="V119" i="40"/>
  <c r="AA119" i="40"/>
  <c r="Z119" i="40"/>
  <c r="AA164" i="40"/>
  <c r="V164" i="40"/>
  <c r="AA187" i="40"/>
  <c r="V187" i="40"/>
  <c r="Z187" i="40"/>
  <c r="AA299" i="40"/>
  <c r="V299" i="40"/>
  <c r="Z299" i="40"/>
  <c r="AA351" i="40"/>
  <c r="V351" i="40"/>
  <c r="Z351" i="40"/>
  <c r="AA570" i="40"/>
  <c r="V570" i="40"/>
  <c r="AA401" i="40"/>
  <c r="V401" i="40"/>
  <c r="Z401" i="40"/>
  <c r="AE401" i="40" s="1"/>
  <c r="AA644" i="40"/>
  <c r="V644" i="40"/>
  <c r="AA736" i="40"/>
  <c r="V736" i="40"/>
  <c r="Z736" i="40"/>
  <c r="AA410" i="40"/>
  <c r="V410" i="40"/>
  <c r="AA546" i="40"/>
  <c r="V546" i="40"/>
  <c r="Z546" i="40"/>
  <c r="AA650" i="40"/>
  <c r="V650" i="40"/>
  <c r="AA780" i="40"/>
  <c r="V780" i="40"/>
  <c r="Z780" i="40"/>
  <c r="AA670" i="40"/>
  <c r="V670" i="40"/>
  <c r="Z670" i="40"/>
  <c r="AA64" i="40"/>
  <c r="V64" i="40"/>
  <c r="Z64" i="40"/>
  <c r="AA157" i="40"/>
  <c r="V157" i="40"/>
  <c r="Z157" i="40"/>
  <c r="AE157" i="40" s="1"/>
  <c r="AA382" i="40"/>
  <c r="V382" i="40"/>
  <c r="Z382" i="40"/>
  <c r="AA301" i="40"/>
  <c r="V301" i="40"/>
  <c r="Z301" i="40"/>
  <c r="AA472" i="40"/>
  <c r="V472" i="40"/>
  <c r="Z472" i="40"/>
  <c r="AA575" i="40"/>
  <c r="V575" i="40"/>
  <c r="Z575" i="40"/>
  <c r="AA371" i="40"/>
  <c r="V371" i="40"/>
  <c r="V593" i="40"/>
  <c r="AA593" i="40"/>
  <c r="Z593" i="40"/>
  <c r="AA676" i="40"/>
  <c r="V676" i="40"/>
  <c r="Z676" i="40"/>
  <c r="AA754" i="40"/>
  <c r="V754" i="40"/>
  <c r="Z754" i="40"/>
  <c r="AA148" i="40"/>
  <c r="V148" i="40"/>
  <c r="Z148" i="40"/>
  <c r="AA77" i="40"/>
  <c r="V77" i="40"/>
  <c r="Z77" i="40"/>
  <c r="AA352" i="40"/>
  <c r="V352" i="40"/>
  <c r="Z352" i="40"/>
  <c r="AA751" i="40"/>
  <c r="V751" i="40"/>
  <c r="AA474" i="40"/>
  <c r="V474" i="40"/>
  <c r="Z474" i="40"/>
  <c r="AA204" i="40"/>
  <c r="V204" i="40"/>
  <c r="Z204" i="40"/>
  <c r="AA627" i="40"/>
  <c r="V627" i="40"/>
  <c r="Z627" i="40"/>
  <c r="AA216" i="40"/>
  <c r="V216" i="40"/>
  <c r="Z216" i="40"/>
  <c r="AA176" i="40"/>
  <c r="V176" i="40"/>
  <c r="Z176" i="40"/>
  <c r="AA637" i="40"/>
  <c r="V637" i="40"/>
  <c r="Z637" i="40"/>
  <c r="AA685" i="40"/>
  <c r="V685" i="40"/>
  <c r="Z685" i="40"/>
  <c r="AA409" i="40"/>
  <c r="V409" i="40"/>
  <c r="Z409" i="40"/>
  <c r="Z751" i="40"/>
  <c r="Z703" i="40"/>
  <c r="Z642" i="40"/>
  <c r="AA58" i="40"/>
  <c r="V58" i="40"/>
  <c r="Z58" i="40"/>
  <c r="AA326" i="40"/>
  <c r="V326" i="40"/>
  <c r="AA388" i="40"/>
  <c r="V388" i="40"/>
  <c r="Z388" i="40"/>
  <c r="AA696" i="40"/>
  <c r="V696" i="40"/>
  <c r="Z696" i="40"/>
  <c r="AA110" i="40"/>
  <c r="V110" i="40"/>
  <c r="Z110" i="40"/>
  <c r="AA197" i="40"/>
  <c r="V197" i="40"/>
  <c r="Z197" i="40"/>
  <c r="AA309" i="40"/>
  <c r="V309" i="40"/>
  <c r="AA112" i="40"/>
  <c r="V112" i="40"/>
  <c r="Z112" i="40"/>
  <c r="AA530" i="40"/>
  <c r="V530" i="40"/>
  <c r="Z530" i="40"/>
  <c r="AA772" i="40"/>
  <c r="V772" i="40"/>
  <c r="Z772" i="40"/>
  <c r="AA115" i="40"/>
  <c r="V115" i="40"/>
  <c r="Z115" i="40"/>
  <c r="AA464" i="40"/>
  <c r="V464" i="40"/>
  <c r="Z464" i="40"/>
  <c r="AA475" i="40"/>
  <c r="V475" i="40"/>
  <c r="AA778" i="40"/>
  <c r="V778" i="40"/>
  <c r="Z778" i="40"/>
  <c r="AA392" i="40"/>
  <c r="V392" i="40"/>
  <c r="Z392" i="40"/>
  <c r="AA721" i="40"/>
  <c r="V721" i="40"/>
  <c r="Z721" i="40"/>
  <c r="AA234" i="40"/>
  <c r="V234" i="40"/>
  <c r="Z234" i="40"/>
  <c r="AA526" i="40"/>
  <c r="V526" i="40"/>
  <c r="AA130" i="40"/>
  <c r="V130" i="40"/>
  <c r="AA334" i="40"/>
  <c r="V334" i="40"/>
  <c r="Z334" i="40"/>
  <c r="AA399" i="40"/>
  <c r="V399" i="40"/>
  <c r="AA712" i="40"/>
  <c r="V712" i="40"/>
  <c r="AA106" i="40"/>
  <c r="V106" i="40"/>
  <c r="Z106" i="40"/>
  <c r="AA335" i="40"/>
  <c r="V335" i="40"/>
  <c r="Z335" i="40"/>
  <c r="AA369" i="40"/>
  <c r="V369" i="40"/>
  <c r="Z369" i="40"/>
  <c r="AA405" i="40"/>
  <c r="V405" i="40"/>
  <c r="AA776" i="40"/>
  <c r="V776" i="40"/>
  <c r="AA137" i="40"/>
  <c r="V137" i="40"/>
  <c r="AA471" i="40"/>
  <c r="V471" i="40"/>
  <c r="Z471" i="40"/>
  <c r="AA638" i="40"/>
  <c r="V638" i="40"/>
  <c r="AA66" i="40"/>
  <c r="V66" i="40"/>
  <c r="Z66" i="40"/>
  <c r="AA586" i="40"/>
  <c r="V586" i="40"/>
  <c r="Z586" i="40"/>
  <c r="AA225" i="40"/>
  <c r="V225" i="40"/>
  <c r="Z225" i="40"/>
  <c r="AA44" i="40"/>
  <c r="V44" i="40"/>
  <c r="Z44" i="40"/>
  <c r="AA755" i="40"/>
  <c r="V755" i="40"/>
  <c r="Z755" i="40"/>
  <c r="AA490" i="40"/>
  <c r="V490" i="40"/>
  <c r="AA771" i="40"/>
  <c r="V771" i="40"/>
  <c r="AA473" i="40"/>
  <c r="V473" i="40"/>
  <c r="Z473" i="40"/>
  <c r="Z90" i="40"/>
  <c r="AA124" i="40"/>
  <c r="V124" i="40"/>
  <c r="Z124" i="40"/>
  <c r="AA297" i="40"/>
  <c r="V297" i="40"/>
  <c r="Z297" i="40"/>
  <c r="AA513" i="40"/>
  <c r="V513" i="40"/>
  <c r="Z513" i="40"/>
  <c r="AA748" i="40"/>
  <c r="V748" i="40"/>
  <c r="Z748" i="40"/>
  <c r="AA153" i="40"/>
  <c r="V153" i="40"/>
  <c r="AA556" i="40"/>
  <c r="V556" i="40"/>
  <c r="Z556" i="40"/>
  <c r="AA393" i="40"/>
  <c r="V393" i="40"/>
  <c r="AA619" i="40"/>
  <c r="V619" i="40"/>
  <c r="Z619" i="40"/>
  <c r="AA355" i="40"/>
  <c r="V355" i="40"/>
  <c r="Z355" i="40"/>
  <c r="AA559" i="40"/>
  <c r="V559" i="40"/>
  <c r="Z559" i="40"/>
  <c r="AA759" i="40"/>
  <c r="V759" i="40"/>
  <c r="Z759" i="40"/>
  <c r="AA65" i="40"/>
  <c r="V65" i="40"/>
  <c r="AA585" i="40"/>
  <c r="V585" i="40"/>
  <c r="Z585" i="40"/>
  <c r="AA163" i="40"/>
  <c r="V163" i="40"/>
  <c r="Z136" i="40"/>
  <c r="AA201" i="40"/>
  <c r="V201" i="40"/>
  <c r="Z201" i="40"/>
  <c r="AA412" i="40"/>
  <c r="V412" i="40"/>
  <c r="Z412" i="40"/>
  <c r="AA547" i="40"/>
  <c r="V547" i="40"/>
  <c r="Z547" i="40"/>
  <c r="AA15" i="40"/>
  <c r="V15" i="40"/>
  <c r="Z15" i="40"/>
  <c r="AA202" i="40"/>
  <c r="V202" i="40"/>
  <c r="Z202" i="40"/>
  <c r="AA231" i="40"/>
  <c r="V231" i="40"/>
  <c r="Z231" i="40"/>
  <c r="AA569" i="40"/>
  <c r="V569" i="40"/>
  <c r="Z569" i="40"/>
  <c r="AA727" i="40"/>
  <c r="V727" i="40"/>
  <c r="Z727" i="40"/>
  <c r="AA538" i="40"/>
  <c r="V538" i="40"/>
  <c r="Z538" i="40"/>
  <c r="AA666" i="40"/>
  <c r="V666" i="40"/>
  <c r="AA63" i="40"/>
  <c r="V63" i="40"/>
  <c r="AA296" i="40"/>
  <c r="V296" i="40"/>
  <c r="Z296" i="40"/>
  <c r="AA565" i="40"/>
  <c r="V565" i="40"/>
  <c r="Z565" i="40"/>
  <c r="AA307" i="40"/>
  <c r="V307" i="40"/>
  <c r="Z307" i="40"/>
  <c r="V737" i="40"/>
  <c r="AA737" i="40"/>
  <c r="Z737" i="40"/>
  <c r="AA140" i="40"/>
  <c r="V140" i="40"/>
  <c r="Z140" i="40"/>
  <c r="AA743" i="40"/>
  <c r="V743" i="40"/>
  <c r="Z743" i="40"/>
  <c r="AA180" i="40"/>
  <c r="V180" i="40"/>
  <c r="Z180" i="40"/>
  <c r="AA626" i="40"/>
  <c r="V626" i="40"/>
  <c r="Z626" i="40"/>
  <c r="AA57" i="40"/>
  <c r="V57" i="40"/>
  <c r="Z57" i="40"/>
  <c r="AA80" i="40"/>
  <c r="V80" i="40"/>
  <c r="AA357" i="40"/>
  <c r="V357" i="40"/>
  <c r="AA313" i="40"/>
  <c r="V313" i="40"/>
  <c r="AA439" i="40"/>
  <c r="V439" i="40"/>
  <c r="Z439" i="40"/>
  <c r="AA420" i="40"/>
  <c r="V420" i="40"/>
  <c r="Z420" i="40"/>
  <c r="AA521" i="40"/>
  <c r="V521" i="40"/>
  <c r="AA553" i="40"/>
  <c r="V553" i="40"/>
  <c r="Z553" i="40"/>
  <c r="AA760" i="40"/>
  <c r="V760" i="40"/>
  <c r="Z760" i="40"/>
  <c r="AA25" i="40"/>
  <c r="V25" i="40"/>
  <c r="AA132" i="40"/>
  <c r="V132" i="40"/>
  <c r="Z132" i="40"/>
  <c r="AA195" i="40"/>
  <c r="V195" i="40"/>
  <c r="Z195" i="40"/>
  <c r="V199" i="40"/>
  <c r="AA199" i="40"/>
  <c r="Z199" i="40"/>
  <c r="AA339" i="40"/>
  <c r="V339" i="40"/>
  <c r="Z339" i="40"/>
  <c r="AA361" i="40"/>
  <c r="V361" i="40"/>
  <c r="AA577" i="40"/>
  <c r="V577" i="40"/>
  <c r="Z577" i="40"/>
  <c r="AA465" i="40"/>
  <c r="V465" i="40"/>
  <c r="Z465" i="40"/>
  <c r="AA662" i="40"/>
  <c r="V662" i="40"/>
  <c r="AA422" i="40"/>
  <c r="V422" i="40"/>
  <c r="Z422" i="40"/>
  <c r="AA560" i="40"/>
  <c r="V560" i="40"/>
  <c r="AA658" i="40"/>
  <c r="V658" i="40"/>
  <c r="Z658" i="40"/>
  <c r="AA370" i="40"/>
  <c r="V370" i="40"/>
  <c r="Z370" i="40"/>
  <c r="V708" i="40"/>
  <c r="AA708" i="40"/>
  <c r="AA68" i="40"/>
  <c r="V68" i="40"/>
  <c r="Z68" i="40"/>
  <c r="AA165" i="40"/>
  <c r="V165" i="40"/>
  <c r="Z165" i="40"/>
  <c r="AA389" i="40"/>
  <c r="V389" i="40"/>
  <c r="Z389" i="40"/>
  <c r="AA316" i="40"/>
  <c r="V316" i="40"/>
  <c r="AA581" i="40"/>
  <c r="V581" i="40"/>
  <c r="Z581" i="40"/>
  <c r="AA459" i="40"/>
  <c r="V459" i="40"/>
  <c r="Z459" i="40"/>
  <c r="AA608" i="40"/>
  <c r="V608" i="40"/>
  <c r="V687" i="40"/>
  <c r="AA687" i="40"/>
  <c r="Z687" i="40"/>
  <c r="AA773" i="40"/>
  <c r="V773" i="40"/>
  <c r="AA247" i="40"/>
  <c r="V247" i="40"/>
  <c r="AA145" i="40"/>
  <c r="V145" i="40"/>
  <c r="Z145" i="40"/>
  <c r="AA414" i="40"/>
  <c r="V414" i="40"/>
  <c r="AA510" i="40"/>
  <c r="V510" i="40"/>
  <c r="Z510" i="40"/>
  <c r="AA280" i="40"/>
  <c r="V280" i="40"/>
  <c r="Z280" i="40"/>
  <c r="AA691" i="40"/>
  <c r="V691" i="40"/>
  <c r="Z691" i="40"/>
  <c r="AA605" i="40"/>
  <c r="V605" i="40"/>
  <c r="AA323" i="40"/>
  <c r="V323" i="40"/>
  <c r="AA236" i="40"/>
  <c r="V236" i="40"/>
  <c r="Z236" i="40"/>
  <c r="AA173" i="40"/>
  <c r="V173" i="40"/>
  <c r="Z173" i="40"/>
  <c r="AA62" i="40"/>
  <c r="V62" i="40"/>
  <c r="AA126" i="40"/>
  <c r="V126" i="40"/>
  <c r="AA175" i="40"/>
  <c r="V175" i="40"/>
  <c r="AA362" i="40"/>
  <c r="V362" i="40"/>
  <c r="Z362" i="40"/>
  <c r="AA314" i="40"/>
  <c r="V314" i="40"/>
  <c r="Z314" i="40"/>
  <c r="AA444" i="40"/>
  <c r="V444" i="40"/>
  <c r="Z444" i="40"/>
  <c r="AA431" i="40"/>
  <c r="V431" i="40"/>
  <c r="Z431" i="40"/>
  <c r="AA523" i="40"/>
  <c r="V523" i="40"/>
  <c r="Z523" i="40"/>
  <c r="AA555" i="40"/>
  <c r="V555" i="40"/>
  <c r="Z555" i="40"/>
  <c r="AA572" i="40"/>
  <c r="V572" i="40"/>
  <c r="Z572" i="40"/>
  <c r="AA39" i="40"/>
  <c r="V39" i="40"/>
  <c r="V50" i="40"/>
  <c r="AA50" i="40"/>
  <c r="Z50" i="40"/>
  <c r="AA152" i="40"/>
  <c r="V152" i="40"/>
  <c r="AA244" i="40"/>
  <c r="V244" i="40"/>
  <c r="AA211" i="40"/>
  <c r="V211" i="40"/>
  <c r="AA484" i="40"/>
  <c r="V484" i="40"/>
  <c r="AA479" i="40"/>
  <c r="V479" i="40"/>
  <c r="Z479" i="40"/>
  <c r="AA579" i="40"/>
  <c r="V579" i="40"/>
  <c r="Z579" i="40"/>
  <c r="AA470" i="40"/>
  <c r="V470" i="40"/>
  <c r="Z470" i="40"/>
  <c r="AA671" i="40"/>
  <c r="V671" i="40"/>
  <c r="Z671" i="40"/>
  <c r="AA761" i="40"/>
  <c r="V761" i="40"/>
  <c r="Z761" i="40"/>
  <c r="AA425" i="40"/>
  <c r="V425" i="40"/>
  <c r="Z425" i="40"/>
  <c r="AA561" i="40"/>
  <c r="V561" i="40"/>
  <c r="Z561" i="40"/>
  <c r="AA660" i="40"/>
  <c r="V660" i="40"/>
  <c r="AA402" i="40"/>
  <c r="V402" i="40"/>
  <c r="AA717" i="40"/>
  <c r="V717" i="40"/>
  <c r="Z717" i="40"/>
  <c r="AA73" i="40"/>
  <c r="V73" i="40"/>
  <c r="Z73" i="40"/>
  <c r="AA166" i="40"/>
  <c r="V166" i="40"/>
  <c r="AA397" i="40"/>
  <c r="V397" i="40"/>
  <c r="AA320" i="40"/>
  <c r="V320" i="40"/>
  <c r="Z320" i="40"/>
  <c r="AA566" i="40"/>
  <c r="V566" i="40"/>
  <c r="Z566" i="40"/>
  <c r="AA590" i="40"/>
  <c r="V590" i="40"/>
  <c r="Z590" i="40"/>
  <c r="AA477" i="40"/>
  <c r="V477" i="40"/>
  <c r="Z477" i="40"/>
  <c r="AA613" i="40"/>
  <c r="V613" i="40"/>
  <c r="Z613" i="40"/>
  <c r="AE613" i="40" s="1"/>
  <c r="AA693" i="40"/>
  <c r="V693" i="40"/>
  <c r="Z693" i="40"/>
  <c r="AA774" i="40"/>
  <c r="V774" i="40"/>
  <c r="Z774" i="40"/>
  <c r="AA256" i="40"/>
  <c r="V256" i="40"/>
  <c r="Z256" i="40"/>
  <c r="AA186" i="40"/>
  <c r="V186" i="40"/>
  <c r="Z186" i="40"/>
  <c r="AA426" i="40"/>
  <c r="V426" i="40"/>
  <c r="Z426" i="40"/>
  <c r="AA779" i="40"/>
  <c r="V779" i="40"/>
  <c r="Z779" i="40"/>
  <c r="AA542" i="40"/>
  <c r="V542" i="40"/>
  <c r="AA283" i="40"/>
  <c r="V283" i="40"/>
  <c r="Z283" i="40"/>
  <c r="AA723" i="40"/>
  <c r="V723" i="40"/>
  <c r="Z723" i="40"/>
  <c r="AA615" i="40"/>
  <c r="V615" i="40"/>
  <c r="Z615" i="40"/>
  <c r="AA329" i="40"/>
  <c r="V329" i="40"/>
  <c r="Z329" i="40"/>
  <c r="AA56" i="40"/>
  <c r="V56" i="40"/>
  <c r="Z56" i="40"/>
  <c r="AA494" i="40"/>
  <c r="V494" i="40"/>
  <c r="Z494" i="40"/>
  <c r="AA288" i="40"/>
  <c r="V288" i="40"/>
  <c r="Z288" i="40"/>
  <c r="Z764" i="40"/>
  <c r="Z17" i="40"/>
  <c r="Z484" i="40"/>
  <c r="Z708" i="40"/>
  <c r="Z313" i="40"/>
  <c r="AA54" i="40"/>
  <c r="V54" i="40"/>
  <c r="AA104" i="40"/>
  <c r="V104" i="40"/>
  <c r="AA217" i="40"/>
  <c r="V217" i="40"/>
  <c r="AA350" i="40"/>
  <c r="V350" i="40"/>
  <c r="AA306" i="40"/>
  <c r="V306" i="40"/>
  <c r="AA428" i="40"/>
  <c r="V428" i="40"/>
  <c r="AA415" i="40"/>
  <c r="V415" i="40"/>
  <c r="AA519" i="40"/>
  <c r="V519" i="40"/>
  <c r="AA551" i="40"/>
  <c r="V551" i="40"/>
  <c r="AA744" i="40"/>
  <c r="V744" i="40"/>
  <c r="AA23" i="40"/>
  <c r="V23" i="40"/>
  <c r="AA41" i="40"/>
  <c r="V41" i="40"/>
  <c r="AA123" i="40"/>
  <c r="V123" i="40"/>
  <c r="AA184" i="40"/>
  <c r="V184" i="40"/>
  <c r="AA189" i="40"/>
  <c r="V189" i="40"/>
  <c r="AA319" i="40"/>
  <c r="V319" i="40"/>
  <c r="AA354" i="40"/>
  <c r="V354" i="40"/>
  <c r="AA574" i="40"/>
  <c r="V574" i="40"/>
  <c r="AA433" i="40"/>
  <c r="V433" i="40"/>
  <c r="AA647" i="40"/>
  <c r="V647" i="40"/>
  <c r="AA747" i="40"/>
  <c r="V747" i="40"/>
  <c r="AA416" i="40"/>
  <c r="V416" i="40"/>
  <c r="AA554" i="40"/>
  <c r="V554" i="40"/>
  <c r="AA654" i="40"/>
  <c r="V654" i="40"/>
  <c r="V783" i="40"/>
  <c r="AA783" i="40"/>
  <c r="AA688" i="40"/>
  <c r="V688" i="40"/>
  <c r="AA67" i="40"/>
  <c r="V67" i="40"/>
  <c r="AA160" i="40"/>
  <c r="V160" i="40"/>
  <c r="AA385" i="40"/>
  <c r="V385" i="40"/>
  <c r="AA315" i="40"/>
  <c r="V315" i="40"/>
  <c r="AA486" i="40"/>
  <c r="V486" i="40"/>
  <c r="AA576" i="40"/>
  <c r="V576" i="40"/>
  <c r="AA458" i="40"/>
  <c r="V458" i="40"/>
  <c r="AA594" i="40"/>
  <c r="V594" i="40"/>
  <c r="AA665" i="40"/>
  <c r="V665" i="40"/>
  <c r="AA765" i="40"/>
  <c r="V765" i="40"/>
  <c r="AA191" i="40"/>
  <c r="AE191" i="40" s="1"/>
  <c r="V191" i="40"/>
  <c r="AA113" i="40"/>
  <c r="V113" i="40"/>
  <c r="AA413" i="40"/>
  <c r="V413" i="40"/>
  <c r="AA757" i="40"/>
  <c r="V757" i="40"/>
  <c r="AA496" i="40"/>
  <c r="V496" i="40"/>
  <c r="AA243" i="40"/>
  <c r="V243" i="40"/>
  <c r="AA629" i="40"/>
  <c r="V629" i="40"/>
  <c r="AA430" i="40"/>
  <c r="V430" i="40"/>
  <c r="AA300" i="40"/>
  <c r="V300" i="40"/>
  <c r="AA192" i="40"/>
  <c r="V192" i="40"/>
  <c r="AA239" i="40"/>
  <c r="V239" i="40"/>
  <c r="AA417" i="40"/>
  <c r="V417" i="40"/>
  <c r="Z300" i="40"/>
  <c r="Z554" i="40"/>
  <c r="Z239" i="40"/>
  <c r="Z416" i="40"/>
  <c r="AA675" i="40"/>
  <c r="V675" i="40"/>
  <c r="AA769" i="40"/>
  <c r="V769" i="40"/>
  <c r="AA251" i="40"/>
  <c r="V251" i="40"/>
  <c r="AA781" i="40"/>
  <c r="V781" i="40"/>
  <c r="AA476" i="40"/>
  <c r="V476" i="40"/>
  <c r="AA749" i="40"/>
  <c r="V749" i="40"/>
  <c r="AA701" i="40"/>
  <c r="V701" i="40"/>
  <c r="Z519" i="40"/>
  <c r="AA138" i="40"/>
  <c r="V138" i="40"/>
  <c r="AA596" i="40"/>
  <c r="V596" i="40"/>
  <c r="AA258" i="40"/>
  <c r="V258" i="40"/>
  <c r="AA740" i="40"/>
  <c r="V740" i="40"/>
  <c r="AA683" i="40"/>
  <c r="V683" i="40"/>
  <c r="AA208" i="40"/>
  <c r="V208" i="40"/>
  <c r="AA310" i="40"/>
  <c r="V310" i="40"/>
  <c r="AA531" i="40"/>
  <c r="V531" i="40"/>
  <c r="AA646" i="40"/>
  <c r="V646" i="40"/>
  <c r="AA639" i="40"/>
  <c r="V639" i="40"/>
  <c r="Z428" i="40"/>
  <c r="Z243" i="40"/>
  <c r="Z310" i="40"/>
  <c r="AA762" i="40"/>
  <c r="V762" i="40"/>
  <c r="AA669" i="40"/>
  <c r="V669" i="40"/>
  <c r="AA460" i="40"/>
  <c r="V460" i="40"/>
  <c r="AA672" i="40"/>
  <c r="V672" i="40"/>
  <c r="V735" i="40"/>
  <c r="AA735" i="40"/>
  <c r="AA150" i="40"/>
  <c r="V150" i="40"/>
  <c r="AA601" i="40"/>
  <c r="V601" i="40"/>
  <c r="AA621" i="40"/>
  <c r="V621" i="40"/>
  <c r="AA398" i="40"/>
  <c r="V398" i="40"/>
  <c r="AA78" i="40"/>
  <c r="V78" i="40"/>
  <c r="AA92" i="40"/>
  <c r="V92" i="40"/>
  <c r="AA667" i="40"/>
  <c r="V667" i="40"/>
  <c r="AA729" i="40"/>
  <c r="V729" i="40"/>
  <c r="AA462" i="40"/>
  <c r="V462" i="40"/>
  <c r="AA273" i="40"/>
  <c r="V273" i="40"/>
  <c r="AA528" i="40"/>
  <c r="V528" i="40"/>
  <c r="AA631" i="40"/>
  <c r="V631" i="40"/>
  <c r="AA719" i="40"/>
  <c r="V719" i="40"/>
  <c r="Z208" i="40"/>
  <c r="Z319" i="40"/>
  <c r="AA250" i="40"/>
  <c r="V250" i="40"/>
  <c r="AA200" i="40"/>
  <c r="V200" i="40"/>
  <c r="AA595" i="40"/>
  <c r="V595" i="40"/>
  <c r="AA578" i="40"/>
  <c r="V578" i="40"/>
  <c r="AA270" i="40"/>
  <c r="V270" i="40"/>
  <c r="AA31" i="40"/>
  <c r="AE31" i="40" s="1"/>
  <c r="V31" i="40"/>
  <c r="AA154" i="40"/>
  <c r="V154" i="40"/>
  <c r="AA702" i="40"/>
  <c r="V702" i="40"/>
  <c r="AA171" i="40"/>
  <c r="V171" i="40"/>
  <c r="AA731" i="40"/>
  <c r="V731" i="40"/>
  <c r="AA730" i="40"/>
  <c r="V730" i="40"/>
  <c r="AA257" i="40"/>
  <c r="V257" i="40"/>
  <c r="AA557" i="40"/>
  <c r="V557" i="40"/>
  <c r="AA177" i="40"/>
  <c r="V177" i="40"/>
  <c r="AA591" i="40"/>
  <c r="V591" i="40"/>
  <c r="AA663" i="40"/>
  <c r="V663" i="40"/>
  <c r="AA167" i="40"/>
  <c r="V167" i="40"/>
  <c r="V659" i="40"/>
  <c r="AA659" i="40"/>
  <c r="AA427" i="40"/>
  <c r="V427" i="40"/>
  <c r="AA429" i="40"/>
  <c r="V429" i="40"/>
  <c r="Z250" i="40"/>
  <c r="AA563" i="40"/>
  <c r="V563" i="40"/>
  <c r="AA766" i="40"/>
  <c r="V766" i="40"/>
  <c r="AA435" i="40"/>
  <c r="V435" i="40"/>
  <c r="AA70" i="40"/>
  <c r="V70" i="40"/>
  <c r="AA325" i="40"/>
  <c r="V325" i="40"/>
  <c r="AA568" i="40"/>
  <c r="V568" i="40"/>
  <c r="AA76" i="40"/>
  <c r="AE76" i="40" s="1"/>
  <c r="V76" i="40"/>
  <c r="AA501" i="40"/>
  <c r="V501" i="40"/>
  <c r="AA263" i="40"/>
  <c r="V263" i="40"/>
  <c r="AA698" i="40"/>
  <c r="V698" i="40"/>
  <c r="AA178" i="40"/>
  <c r="V178" i="40"/>
  <c r="AA359" i="40"/>
  <c r="V359" i="40"/>
  <c r="AA714" i="40"/>
  <c r="V714" i="40"/>
  <c r="AA212" i="40"/>
  <c r="V212" i="40"/>
  <c r="AA589" i="40"/>
  <c r="V589" i="40"/>
  <c r="AA188" i="40"/>
  <c r="V188" i="40"/>
  <c r="V271" i="40"/>
  <c r="AA271" i="40"/>
  <c r="AA14" i="40"/>
  <c r="V14" i="40"/>
  <c r="AA266" i="40"/>
  <c r="V266" i="40"/>
  <c r="AA480" i="40"/>
  <c r="V480" i="40"/>
  <c r="AA584" i="40"/>
  <c r="V584" i="40"/>
  <c r="AA59" i="40"/>
  <c r="V59" i="40"/>
  <c r="AA60" i="40"/>
  <c r="V60" i="40"/>
  <c r="AA506" i="40"/>
  <c r="V506" i="40"/>
  <c r="AA686" i="40"/>
  <c r="V686" i="40"/>
  <c r="AA454" i="40"/>
  <c r="V454" i="40"/>
  <c r="AA121" i="40"/>
  <c r="V121" i="40"/>
  <c r="AA203" i="40"/>
  <c r="V203" i="40"/>
  <c r="AA622" i="40"/>
  <c r="V622" i="40"/>
  <c r="AA194" i="40"/>
  <c r="V194" i="40"/>
  <c r="AA71" i="40"/>
  <c r="V71" i="40"/>
  <c r="V445" i="40"/>
  <c r="AA445" i="40"/>
  <c r="AA360" i="40"/>
  <c r="V360" i="40"/>
  <c r="AA394" i="40"/>
  <c r="V394" i="40"/>
  <c r="V478" i="40"/>
  <c r="AA478" i="40"/>
  <c r="Z462" i="40"/>
  <c r="AA19" i="40"/>
  <c r="V19" i="40"/>
  <c r="AA341" i="40"/>
  <c r="V341" i="40"/>
  <c r="AA533" i="40"/>
  <c r="V533" i="40"/>
  <c r="AA87" i="40"/>
  <c r="V87" i="40"/>
  <c r="AA96" i="40"/>
  <c r="V96" i="40"/>
  <c r="V237" i="40"/>
  <c r="AA237" i="40"/>
  <c r="AA690" i="40"/>
  <c r="V690" i="40"/>
  <c r="AA598" i="40"/>
  <c r="V598" i="40"/>
  <c r="AA661" i="40"/>
  <c r="V661" i="40"/>
  <c r="AA220" i="40"/>
  <c r="V220" i="40"/>
  <c r="AA285" i="40"/>
  <c r="V285" i="40"/>
  <c r="AA324" i="40"/>
  <c r="V324" i="40"/>
  <c r="AA279" i="40"/>
  <c r="V279" i="40"/>
  <c r="AA259" i="40"/>
  <c r="V259" i="40"/>
  <c r="AA408" i="40"/>
  <c r="V408" i="40"/>
  <c r="Z203" i="40"/>
  <c r="AA222" i="40"/>
  <c r="V222" i="40"/>
  <c r="AA535" i="40"/>
  <c r="V535" i="40"/>
  <c r="AA89" i="40"/>
  <c r="V89" i="40"/>
  <c r="AA99" i="40"/>
  <c r="V99" i="40"/>
  <c r="AA261" i="40"/>
  <c r="V261" i="40"/>
  <c r="AA516" i="40"/>
  <c r="V516" i="40"/>
  <c r="AA614" i="40"/>
  <c r="V614" i="40"/>
  <c r="AA536" i="40"/>
  <c r="V536" i="40"/>
  <c r="AA469" i="40"/>
  <c r="V469" i="40"/>
  <c r="AA610" i="40"/>
  <c r="V610" i="40"/>
  <c r="AA713" i="40"/>
  <c r="V713" i="40"/>
  <c r="AA673" i="40"/>
  <c r="V673" i="40"/>
  <c r="AA24" i="40"/>
  <c r="V24" i="40"/>
  <c r="AA98" i="40"/>
  <c r="V98" i="40"/>
  <c r="AA221" i="40"/>
  <c r="V221" i="40"/>
  <c r="AA403" i="40"/>
  <c r="V403" i="40"/>
  <c r="AA223" i="40"/>
  <c r="V223" i="40"/>
  <c r="AA651" i="40"/>
  <c r="V651" i="40"/>
  <c r="AA336" i="40"/>
  <c r="V336" i="40"/>
  <c r="AA718" i="40"/>
  <c r="V718" i="40"/>
  <c r="AA741" i="40"/>
  <c r="V741" i="40"/>
  <c r="AA97" i="40"/>
  <c r="V97" i="40"/>
  <c r="AA345" i="40"/>
  <c r="V345" i="40"/>
  <c r="AA232" i="40"/>
  <c r="V232" i="40"/>
  <c r="AA498" i="40"/>
  <c r="V498" i="40"/>
  <c r="AA340" i="40"/>
  <c r="V340" i="40"/>
  <c r="AA411" i="40"/>
  <c r="V411" i="40"/>
  <c r="AA421" i="40"/>
  <c r="V421" i="40"/>
  <c r="AA317" i="40"/>
  <c r="V317" i="40"/>
  <c r="AA207" i="40"/>
  <c r="V207" i="40"/>
  <c r="AA625" i="40"/>
  <c r="V625" i="40"/>
  <c r="AA705" i="40"/>
  <c r="V705" i="40"/>
  <c r="AA550" i="40"/>
  <c r="V550" i="40"/>
  <c r="AA597" i="40"/>
  <c r="V597" i="40"/>
  <c r="Z54" i="40"/>
  <c r="Z359" i="40"/>
  <c r="Z478" i="40"/>
  <c r="Z501" i="40"/>
  <c r="Z259" i="40"/>
  <c r="Z123" i="40"/>
  <c r="Z417" i="40"/>
  <c r="Z729" i="40"/>
  <c r="Z625" i="40"/>
  <c r="Z411" i="40"/>
  <c r="Z41" i="40"/>
  <c r="Z315" i="40"/>
  <c r="Z563" i="40"/>
  <c r="Z59" i="40"/>
  <c r="AA27" i="40"/>
  <c r="V27" i="40"/>
  <c r="AA116" i="40"/>
  <c r="V116" i="40"/>
  <c r="AA147" i="40"/>
  <c r="V147" i="40"/>
  <c r="AA230" i="40"/>
  <c r="V230" i="40"/>
  <c r="AA281" i="40"/>
  <c r="V281" i="40"/>
  <c r="AA375" i="40"/>
  <c r="V375" i="40"/>
  <c r="AA346" i="40"/>
  <c r="V346" i="40"/>
  <c r="AA505" i="40"/>
  <c r="V505" i="40"/>
  <c r="AA537" i="40"/>
  <c r="V537" i="40"/>
  <c r="AA632" i="40"/>
  <c r="V632" i="40"/>
  <c r="AA684" i="40"/>
  <c r="V684" i="40"/>
  <c r="AA95" i="40"/>
  <c r="V95" i="40"/>
  <c r="AA61" i="40"/>
  <c r="V61" i="40"/>
  <c r="AA125" i="40"/>
  <c r="V125" i="40"/>
  <c r="AA108" i="40"/>
  <c r="V108" i="40"/>
  <c r="AA286" i="40"/>
  <c r="V286" i="40"/>
  <c r="AA253" i="40"/>
  <c r="V253" i="40"/>
  <c r="AA524" i="40"/>
  <c r="V524" i="40"/>
  <c r="AA623" i="40"/>
  <c r="V623" i="40"/>
  <c r="V544" i="40"/>
  <c r="AA544" i="40"/>
  <c r="AA695" i="40"/>
  <c r="V695" i="40"/>
  <c r="V373" i="40"/>
  <c r="AA373" i="40"/>
  <c r="AA485" i="40"/>
  <c r="V485" i="40"/>
  <c r="AA628" i="40"/>
  <c r="V628" i="40"/>
  <c r="AA734" i="40"/>
  <c r="V734" i="40"/>
  <c r="AA745" i="40"/>
  <c r="V745" i="40"/>
  <c r="AA706" i="40"/>
  <c r="V706" i="40"/>
  <c r="AA29" i="40"/>
  <c r="V29" i="40"/>
  <c r="AA128" i="40"/>
  <c r="V128" i="40"/>
  <c r="AA227" i="40"/>
  <c r="V227" i="40"/>
  <c r="AA418" i="40"/>
  <c r="V418" i="40"/>
  <c r="AA377" i="40"/>
  <c r="V377" i="40"/>
  <c r="AA674" i="40"/>
  <c r="V674" i="40"/>
  <c r="AA344" i="40"/>
  <c r="V344" i="40"/>
  <c r="AA725" i="40"/>
  <c r="V725" i="40"/>
  <c r="AA750" i="40"/>
  <c r="V750" i="40"/>
  <c r="AA103" i="40"/>
  <c r="AE103" i="40" s="1"/>
  <c r="V103" i="40"/>
  <c r="AA356" i="40"/>
  <c r="V356" i="40"/>
  <c r="AA245" i="40"/>
  <c r="V245" i="40"/>
  <c r="AA504" i="40"/>
  <c r="V504" i="40"/>
  <c r="AA381" i="40"/>
  <c r="V381" i="40"/>
  <c r="AA443" i="40"/>
  <c r="V443" i="40"/>
  <c r="AA449" i="40"/>
  <c r="V449" i="40"/>
  <c r="AA332" i="40"/>
  <c r="V332" i="40"/>
  <c r="AA291" i="40"/>
  <c r="V291" i="40"/>
  <c r="V689" i="40"/>
  <c r="AA689" i="40"/>
  <c r="AA144" i="40"/>
  <c r="V144" i="40"/>
  <c r="AA368" i="40"/>
  <c r="V368" i="40"/>
  <c r="AA85" i="40"/>
  <c r="V85" i="40"/>
  <c r="Z125" i="40"/>
  <c r="Z251" i="40"/>
  <c r="Z98" i="40"/>
  <c r="Z505" i="40"/>
  <c r="Z350" i="40"/>
  <c r="Z377" i="40"/>
  <c r="Z291" i="40"/>
  <c r="Z647" i="40"/>
  <c r="Z674" i="40"/>
  <c r="Z486" i="40"/>
  <c r="Z536" i="40"/>
  <c r="Z449" i="40"/>
  <c r="Z632" i="40"/>
  <c r="Z757" i="40"/>
  <c r="Z70" i="40"/>
  <c r="AA321" i="40"/>
  <c r="V321" i="40"/>
  <c r="AA525" i="40"/>
  <c r="V525" i="40"/>
  <c r="AA52" i="40"/>
  <c r="V52" i="40"/>
  <c r="AA213" i="40"/>
  <c r="V213" i="40"/>
  <c r="AA491" i="40"/>
  <c r="V491" i="40"/>
  <c r="AA562" i="40"/>
  <c r="V562" i="40"/>
  <c r="AA720" i="40"/>
  <c r="V720" i="40"/>
  <c r="AA47" i="40"/>
  <c r="V47" i="40"/>
  <c r="AA482" i="40"/>
  <c r="V482" i="40"/>
  <c r="AA277" i="40"/>
  <c r="V277" i="40"/>
  <c r="AA611" i="40"/>
  <c r="V611" i="40"/>
  <c r="AA183" i="40"/>
  <c r="V183" i="40"/>
  <c r="Z482" i="40"/>
  <c r="AA82" i="40"/>
  <c r="V82" i="40"/>
  <c r="AA447" i="40"/>
  <c r="V447" i="40"/>
  <c r="AA45" i="40"/>
  <c r="AE45" i="40" s="1"/>
  <c r="V45" i="40"/>
  <c r="AA218" i="40"/>
  <c r="V218" i="40"/>
  <c r="AA495" i="40"/>
  <c r="V495" i="40"/>
  <c r="AA567" i="40"/>
  <c r="V567" i="40"/>
  <c r="AA168" i="40"/>
  <c r="V168" i="40"/>
  <c r="AA618" i="40"/>
  <c r="V618" i="40"/>
  <c r="AA287" i="40"/>
  <c r="V287" i="40"/>
  <c r="V37" i="40"/>
  <c r="AA37" i="40"/>
  <c r="AA304" i="40"/>
  <c r="AE304" i="40" s="1"/>
  <c r="V304" i="40"/>
  <c r="Z766" i="40"/>
  <c r="Z445" i="40"/>
  <c r="AA142" i="40"/>
  <c r="V142" i="40"/>
  <c r="AA338" i="40"/>
  <c r="V338" i="40"/>
  <c r="AA668" i="40"/>
  <c r="V668" i="40"/>
  <c r="AA249" i="40"/>
  <c r="V249" i="40"/>
  <c r="AA118" i="40"/>
  <c r="V118" i="40"/>
  <c r="AA367" i="40"/>
  <c r="V367" i="40"/>
  <c r="AA539" i="40"/>
  <c r="V539" i="40"/>
  <c r="AA700" i="40"/>
  <c r="V700" i="40"/>
  <c r="AA101" i="40"/>
  <c r="AE101" i="40" s="1"/>
  <c r="V101" i="40"/>
  <c r="AA69" i="40"/>
  <c r="V69" i="40"/>
  <c r="AA131" i="40"/>
  <c r="V131" i="40"/>
  <c r="AA111" i="40"/>
  <c r="V111" i="40"/>
  <c r="AA292" i="40"/>
  <c r="V292" i="40"/>
  <c r="AA267" i="40"/>
  <c r="V267" i="40"/>
  <c r="AA532" i="40"/>
  <c r="V532" i="40"/>
  <c r="AA624" i="40"/>
  <c r="V624" i="40"/>
  <c r="AA552" i="40"/>
  <c r="V552" i="40"/>
  <c r="AA704" i="40"/>
  <c r="V704" i="40"/>
  <c r="AA378" i="40"/>
  <c r="V378" i="40"/>
  <c r="AA492" i="40"/>
  <c r="V492" i="40"/>
  <c r="AA630" i="40"/>
  <c r="V630" i="40"/>
  <c r="AA742" i="40"/>
  <c r="V742" i="40"/>
  <c r="AA758" i="40"/>
  <c r="V758" i="40"/>
  <c r="AA738" i="40"/>
  <c r="V738" i="40"/>
  <c r="AA40" i="40"/>
  <c r="V40" i="40"/>
  <c r="AA149" i="40"/>
  <c r="AE149" i="40" s="1"/>
  <c r="V149" i="40"/>
  <c r="AA262" i="40"/>
  <c r="V262" i="40"/>
  <c r="AA419" i="40"/>
  <c r="V419" i="40"/>
  <c r="AA483" i="40"/>
  <c r="V483" i="40"/>
  <c r="AA172" i="40"/>
  <c r="V172" i="40"/>
  <c r="AA353" i="40"/>
  <c r="V353" i="40"/>
  <c r="AA726" i="40"/>
  <c r="V726" i="40"/>
  <c r="AA767" i="40"/>
  <c r="V767" i="40"/>
  <c r="AA107" i="40"/>
  <c r="V107" i="40"/>
  <c r="AA374" i="40"/>
  <c r="V374" i="40"/>
  <c r="AA278" i="40"/>
  <c r="V278" i="40"/>
  <c r="AA573" i="40"/>
  <c r="V573" i="40"/>
  <c r="AA424" i="40"/>
  <c r="V424" i="40"/>
  <c r="AA502" i="40"/>
  <c r="V502" i="40"/>
  <c r="AA450" i="40"/>
  <c r="V450" i="40"/>
  <c r="AA467" i="40"/>
  <c r="V467" i="40"/>
  <c r="AA733" i="40"/>
  <c r="V733" i="40"/>
  <c r="AA269" i="40"/>
  <c r="V269" i="40"/>
  <c r="AA210" i="40"/>
  <c r="AE210" i="40" s="1"/>
  <c r="V210" i="40"/>
  <c r="AA248" i="40"/>
  <c r="V248" i="40"/>
  <c r="AA13" i="40"/>
  <c r="V13" i="40"/>
  <c r="Z601" i="40"/>
  <c r="Z731" i="40"/>
  <c r="Z262" i="40"/>
  <c r="Z483" i="40"/>
  <c r="Z597" i="40"/>
  <c r="Z458" i="40"/>
  <c r="Z528" i="40"/>
  <c r="Z271" i="40"/>
  <c r="Z433" i="40"/>
  <c r="Z502" i="40"/>
  <c r="Z720" i="40"/>
  <c r="Z524" i="40"/>
  <c r="Z496" i="40"/>
  <c r="Z595" i="40"/>
  <c r="AA182" i="40"/>
  <c r="V182" i="40"/>
  <c r="AA436" i="40"/>
  <c r="V436" i="40"/>
  <c r="AA42" i="40"/>
  <c r="V42" i="40"/>
  <c r="AA488" i="40"/>
  <c r="V488" i="40"/>
  <c r="AA434" i="40"/>
  <c r="V434" i="40"/>
  <c r="AA347" i="40"/>
  <c r="V347" i="40"/>
  <c r="AA694" i="40"/>
  <c r="V694" i="40"/>
  <c r="AA328" i="40"/>
  <c r="V328" i="40"/>
  <c r="V607" i="40"/>
  <c r="AA607" i="40"/>
  <c r="AA190" i="40"/>
  <c r="V190" i="40"/>
  <c r="AA527" i="40"/>
  <c r="V527" i="40"/>
  <c r="AA9" i="40"/>
  <c r="V9" i="40"/>
  <c r="AA146" i="40"/>
  <c r="V146" i="40"/>
  <c r="AA681" i="40"/>
  <c r="V681" i="40"/>
  <c r="AA466" i="40"/>
  <c r="V466" i="40"/>
  <c r="AA348" i="40"/>
  <c r="V348" i="40"/>
  <c r="AA707" i="40"/>
  <c r="V707" i="40"/>
  <c r="AA79" i="40"/>
  <c r="V79" i="40"/>
  <c r="AA645" i="40"/>
  <c r="V645" i="40"/>
  <c r="Z663" i="40"/>
  <c r="AA265" i="40"/>
  <c r="V265" i="40"/>
  <c r="AA529" i="40"/>
  <c r="V529" i="40"/>
  <c r="AA53" i="40"/>
  <c r="V53" i="40"/>
  <c r="AA233" i="40"/>
  <c r="V233" i="40"/>
  <c r="AA682" i="40"/>
  <c r="V682" i="40"/>
  <c r="V583" i="40"/>
  <c r="AA583" i="40"/>
  <c r="V117" i="40"/>
  <c r="AA117" i="40"/>
  <c r="AA603" i="40"/>
  <c r="V603" i="40"/>
  <c r="AA28" i="40"/>
  <c r="V28" i="40"/>
  <c r="AA174" i="40"/>
  <c r="V174" i="40"/>
  <c r="V461" i="40"/>
  <c r="AA461" i="40"/>
  <c r="Z218" i="40"/>
  <c r="AA206" i="40"/>
  <c r="V206" i="40"/>
  <c r="AA463" i="40"/>
  <c r="V463" i="40"/>
  <c r="AA33" i="40"/>
  <c r="V33" i="40"/>
  <c r="AA219" i="40"/>
  <c r="V219" i="40"/>
  <c r="AA602" i="40"/>
  <c r="V602" i="40"/>
  <c r="AA327" i="40"/>
  <c r="V327" i="40"/>
  <c r="AA181" i="40"/>
  <c r="V181" i="40"/>
  <c r="AA20" i="40"/>
  <c r="V20" i="40"/>
  <c r="AA699" i="40"/>
  <c r="V699" i="40"/>
  <c r="AA226" i="40"/>
  <c r="V226" i="40"/>
  <c r="AA275" i="40"/>
  <c r="V275" i="40"/>
  <c r="AA252" i="40"/>
  <c r="V252" i="40"/>
  <c r="AA395" i="40"/>
  <c r="AE395" i="40" s="1"/>
  <c r="V395" i="40"/>
  <c r="AA214" i="40"/>
  <c r="V214" i="40"/>
  <c r="AA468" i="40"/>
  <c r="V468" i="40"/>
  <c r="AA652" i="40"/>
  <c r="V652" i="40"/>
  <c r="AA93" i="40"/>
  <c r="V93" i="40"/>
  <c r="AA507" i="40"/>
  <c r="V507" i="40"/>
  <c r="AA331" i="40"/>
  <c r="V331" i="40"/>
  <c r="AA710" i="40"/>
  <c r="V710" i="40"/>
  <c r="AA21" i="40"/>
  <c r="V21" i="40"/>
  <c r="AA379" i="40"/>
  <c r="V379" i="40"/>
  <c r="AA709" i="40"/>
  <c r="V709" i="40"/>
  <c r="AA229" i="40"/>
  <c r="V229" i="40"/>
  <c r="AA400" i="40"/>
  <c r="V400" i="40"/>
  <c r="AA141" i="40"/>
  <c r="V141" i="40"/>
  <c r="Z596" i="40"/>
  <c r="Z213" i="40"/>
  <c r="AA100" i="40"/>
  <c r="V100" i="40"/>
  <c r="AA349" i="40"/>
  <c r="V349" i="40"/>
  <c r="AA616" i="40"/>
  <c r="V616" i="40"/>
  <c r="AA114" i="40"/>
  <c r="V114" i="40"/>
  <c r="AA692" i="40"/>
  <c r="V692" i="40"/>
  <c r="AA30" i="40"/>
  <c r="V30" i="40"/>
  <c r="AA238" i="40"/>
  <c r="V238" i="40"/>
  <c r="AA242" i="40"/>
  <c r="V242" i="40"/>
  <c r="AA372" i="40"/>
  <c r="V372" i="40"/>
  <c r="AA664" i="40"/>
  <c r="V664" i="40"/>
  <c r="AA102" i="40"/>
  <c r="V102" i="40"/>
  <c r="AA72" i="40"/>
  <c r="V72" i="40"/>
  <c r="AA133" i="40"/>
  <c r="AE133" i="40" s="1"/>
  <c r="V133" i="40"/>
  <c r="AA134" i="40"/>
  <c r="V134" i="40"/>
  <c r="AA293" i="40"/>
  <c r="V293" i="40"/>
  <c r="AA276" i="40"/>
  <c r="V276" i="40"/>
  <c r="AA540" i="40"/>
  <c r="V540" i="40"/>
  <c r="AA635" i="40"/>
  <c r="V635" i="40"/>
  <c r="V582" i="40"/>
  <c r="AA582" i="40"/>
  <c r="AA715" i="40"/>
  <c r="V715" i="40"/>
  <c r="AA384" i="40"/>
  <c r="V384" i="40"/>
  <c r="AA514" i="40"/>
  <c r="V514" i="40"/>
  <c r="AA633" i="40"/>
  <c r="V633" i="40"/>
  <c r="AA752" i="40"/>
  <c r="V752" i="40"/>
  <c r="AA777" i="40"/>
  <c r="V777" i="40"/>
  <c r="V753" i="40"/>
  <c r="AA753" i="40"/>
  <c r="AA43" i="40"/>
  <c r="V43" i="40"/>
  <c r="AA295" i="40"/>
  <c r="V295" i="40"/>
  <c r="AA264" i="40"/>
  <c r="V264" i="40"/>
  <c r="AA438" i="40"/>
  <c r="V438" i="40"/>
  <c r="AA508" i="40"/>
  <c r="V508" i="40"/>
  <c r="AA228" i="40"/>
  <c r="V228" i="40"/>
  <c r="AA406" i="40"/>
  <c r="V406" i="40"/>
  <c r="AA739" i="40"/>
  <c r="V739" i="40"/>
  <c r="AA768" i="40"/>
  <c r="V768" i="40"/>
  <c r="AA127" i="40"/>
  <c r="V127" i="40"/>
  <c r="AA386" i="40"/>
  <c r="V386" i="40"/>
  <c r="AA303" i="40"/>
  <c r="V303" i="40"/>
  <c r="AA655" i="40"/>
  <c r="V655" i="40"/>
  <c r="AA558" i="40"/>
  <c r="V558" i="40"/>
  <c r="AA503" i="40"/>
  <c r="V503" i="40"/>
  <c r="AA451" i="40"/>
  <c r="V451" i="40"/>
  <c r="AA109" i="40"/>
  <c r="V109" i="40"/>
  <c r="AA653" i="40"/>
  <c r="V653" i="40"/>
  <c r="AA34" i="40"/>
  <c r="V34" i="40"/>
  <c r="AA224" i="40"/>
  <c r="V224" i="40"/>
  <c r="AA446" i="40"/>
  <c r="V446" i="40"/>
  <c r="AA518" i="40"/>
  <c r="V518" i="40"/>
  <c r="Z348" i="40"/>
  <c r="Z141" i="40"/>
  <c r="Z753" i="40"/>
  <c r="Z109" i="40"/>
  <c r="Z354" i="40"/>
  <c r="Z104" i="40"/>
  <c r="Z738" i="40"/>
  <c r="Z276" i="40"/>
  <c r="Z20" i="40"/>
  <c r="Z557" i="40"/>
  <c r="Z194" i="40"/>
  <c r="Z733" i="40"/>
  <c r="Z384" i="40"/>
  <c r="Z783" i="40"/>
  <c r="Z653" i="40"/>
  <c r="Z610" i="40"/>
  <c r="Z740" i="40"/>
  <c r="Z747" i="40"/>
  <c r="Z117" i="40"/>
  <c r="Z540" i="40"/>
  <c r="Z709" i="40"/>
  <c r="Z768" i="40"/>
  <c r="Z611" i="40"/>
  <c r="AA74" i="40"/>
  <c r="V74" i="40"/>
  <c r="AA455" i="40"/>
  <c r="V455" i="40"/>
  <c r="AA588" i="40"/>
  <c r="V588" i="40"/>
  <c r="AA487" i="40"/>
  <c r="V487" i="40"/>
  <c r="AA437" i="40"/>
  <c r="V437" i="40"/>
  <c r="AA91" i="40"/>
  <c r="V91" i="40"/>
  <c r="AA571" i="40"/>
  <c r="V571" i="40"/>
  <c r="AA775" i="40"/>
  <c r="V775" i="40"/>
  <c r="AA284" i="40"/>
  <c r="V284" i="40"/>
  <c r="AA12" i="40"/>
  <c r="V12" i="40"/>
  <c r="AA143" i="40"/>
  <c r="V143" i="40"/>
  <c r="AA322" i="40"/>
  <c r="V322" i="40"/>
  <c r="V604" i="40"/>
  <c r="AA604" i="40"/>
  <c r="AA51" i="40"/>
  <c r="V51" i="40"/>
  <c r="AA497" i="40"/>
  <c r="V497" i="40"/>
  <c r="AA442" i="40"/>
  <c r="V442" i="40"/>
  <c r="AA94" i="40"/>
  <c r="V94" i="40"/>
  <c r="AA86" i="40"/>
  <c r="V86" i="40"/>
  <c r="AA580" i="40"/>
  <c r="V580" i="40"/>
  <c r="AA679" i="40"/>
  <c r="V679" i="40"/>
  <c r="AA205" i="40"/>
  <c r="V205" i="40"/>
  <c r="AA302" i="40"/>
  <c r="V302" i="40"/>
  <c r="AA432" i="40"/>
  <c r="V432" i="40"/>
  <c r="Z442" i="40"/>
  <c r="Z435" i="40"/>
  <c r="Z432" i="40"/>
  <c r="AA11" i="40"/>
  <c r="V11" i="40"/>
  <c r="AA198" i="40"/>
  <c r="V198" i="40"/>
  <c r="V452" i="40"/>
  <c r="AA452" i="40"/>
  <c r="AA620" i="40"/>
  <c r="V620" i="40"/>
  <c r="AA268" i="40"/>
  <c r="V268" i="40"/>
  <c r="AA512" i="40"/>
  <c r="V512" i="40"/>
  <c r="AA448" i="40"/>
  <c r="V448" i="40"/>
  <c r="AA499" i="40"/>
  <c r="V499" i="40"/>
  <c r="AA156" i="40"/>
  <c r="V156" i="40"/>
  <c r="AA697" i="40"/>
  <c r="V697" i="40"/>
  <c r="AA440" i="40"/>
  <c r="V440" i="40"/>
  <c r="AA337" i="40"/>
  <c r="V337" i="40"/>
  <c r="AA363" i="40"/>
  <c r="V363" i="40"/>
  <c r="AA155" i="40"/>
  <c r="V155" i="40"/>
  <c r="AA333" i="40"/>
  <c r="V333" i="40"/>
  <c r="AA636" i="40"/>
  <c r="V636" i="40"/>
  <c r="AA254" i="40"/>
  <c r="V254" i="40"/>
  <c r="AA520" i="40"/>
  <c r="V520" i="40"/>
  <c r="AA587" i="40"/>
  <c r="V587" i="40"/>
  <c r="AA376" i="40"/>
  <c r="V376" i="40"/>
  <c r="V311" i="40"/>
  <c r="AA311" i="40"/>
  <c r="AA711" i="40"/>
  <c r="V711" i="40"/>
  <c r="Z440" i="40"/>
  <c r="Z82" i="40"/>
  <c r="AA84" i="40"/>
  <c r="V84" i="40"/>
  <c r="AA330" i="40"/>
  <c r="V330" i="40"/>
  <c r="AA600" i="40"/>
  <c r="V600" i="40"/>
  <c r="AA38" i="40"/>
  <c r="AE38" i="40" s="1"/>
  <c r="V38" i="40"/>
  <c r="AA260" i="40"/>
  <c r="V260" i="40"/>
  <c r="AA606" i="40"/>
  <c r="V606" i="40"/>
  <c r="AA457" i="40"/>
  <c r="V457" i="40"/>
  <c r="AA678" i="40"/>
  <c r="V678" i="40"/>
  <c r="AA16" i="40"/>
  <c r="V16" i="40"/>
  <c r="AA179" i="40"/>
  <c r="V179" i="40"/>
  <c r="AA75" i="40"/>
  <c r="V75" i="40"/>
  <c r="AA453" i="40"/>
  <c r="V453" i="40"/>
  <c r="AA657" i="40"/>
  <c r="V657" i="40"/>
  <c r="AA500" i="40"/>
  <c r="V500" i="40"/>
  <c r="AA240" i="40"/>
  <c r="V240" i="40"/>
  <c r="Z71" i="40"/>
  <c r="Z327" i="40"/>
  <c r="Z285" i="40"/>
  <c r="Z156" i="40"/>
  <c r="AA22" i="40"/>
  <c r="V22" i="40"/>
  <c r="AA274" i="40"/>
  <c r="V274" i="40"/>
  <c r="AA489" i="40"/>
  <c r="V489" i="40"/>
  <c r="AA55" i="40"/>
  <c r="V55" i="40"/>
  <c r="AA365" i="40"/>
  <c r="V365" i="40"/>
  <c r="AA159" i="40"/>
  <c r="V159" i="40"/>
  <c r="AA282" i="40"/>
  <c r="V282" i="40"/>
  <c r="AA380" i="40"/>
  <c r="V380" i="40"/>
  <c r="AA493" i="40"/>
  <c r="V493" i="40"/>
  <c r="AA648" i="40"/>
  <c r="V648" i="40"/>
  <c r="AA35" i="40"/>
  <c r="V35" i="40"/>
  <c r="AA120" i="40"/>
  <c r="V120" i="40"/>
  <c r="AA241" i="40"/>
  <c r="V241" i="40"/>
  <c r="AA289" i="40"/>
  <c r="V289" i="40"/>
  <c r="V391" i="40"/>
  <c r="AA391" i="40"/>
  <c r="AA509" i="40"/>
  <c r="V509" i="40"/>
  <c r="AA541" i="40"/>
  <c r="V541" i="40"/>
  <c r="AA716" i="40"/>
  <c r="V716" i="40"/>
  <c r="AA10" i="40"/>
  <c r="V10" i="40"/>
  <c r="AA122" i="40"/>
  <c r="V122" i="40"/>
  <c r="AA185" i="40"/>
  <c r="V185" i="40"/>
  <c r="AA246" i="40"/>
  <c r="V246" i="40"/>
  <c r="AA290" i="40"/>
  <c r="V290" i="40"/>
  <c r="AA396" i="40"/>
  <c r="V396" i="40"/>
  <c r="AA383" i="40"/>
  <c r="AE383" i="40" s="1"/>
  <c r="V383" i="40"/>
  <c r="AA511" i="40"/>
  <c r="V511" i="40"/>
  <c r="AA543" i="40"/>
  <c r="V543" i="40"/>
  <c r="AA680" i="40"/>
  <c r="V680" i="40"/>
  <c r="AA732" i="40"/>
  <c r="V732" i="40"/>
  <c r="AA105" i="40"/>
  <c r="V105" i="40"/>
  <c r="AA83" i="40"/>
  <c r="V83" i="40"/>
  <c r="AA158" i="40"/>
  <c r="V158" i="40"/>
  <c r="AA151" i="40"/>
  <c r="V151" i="40"/>
  <c r="AA318" i="40"/>
  <c r="V318" i="40"/>
  <c r="AA308" i="40"/>
  <c r="V308" i="40"/>
  <c r="AA548" i="40"/>
  <c r="V548" i="40"/>
  <c r="AA643" i="40"/>
  <c r="V643" i="40"/>
  <c r="AA599" i="40"/>
  <c r="V599" i="40"/>
  <c r="AA722" i="40"/>
  <c r="AE722" i="40" s="1"/>
  <c r="V722" i="40"/>
  <c r="AA390" i="40"/>
  <c r="V390" i="40"/>
  <c r="AA522" i="40"/>
  <c r="V522" i="40"/>
  <c r="AA634" i="40"/>
  <c r="V634" i="40"/>
  <c r="AA770" i="40"/>
  <c r="V770" i="40"/>
  <c r="AA612" i="40"/>
  <c r="V612" i="40"/>
  <c r="AA782" i="40"/>
  <c r="V782" i="40"/>
  <c r="AA48" i="40"/>
  <c r="V48" i="40"/>
  <c r="AA312" i="40"/>
  <c r="V312" i="40"/>
  <c r="AA272" i="40"/>
  <c r="V272" i="40"/>
  <c r="AA441" i="40"/>
  <c r="V441" i="40"/>
  <c r="AA534" i="40"/>
  <c r="V534" i="40"/>
  <c r="AA235" i="40"/>
  <c r="V235" i="40"/>
  <c r="AA456" i="40"/>
  <c r="V456" i="40"/>
  <c r="AA746" i="40"/>
  <c r="V746" i="40"/>
  <c r="AA763" i="40"/>
  <c r="V763" i="40"/>
  <c r="AA129" i="40"/>
  <c r="V129" i="40"/>
  <c r="AA387" i="40"/>
  <c r="V387" i="40"/>
  <c r="V32" i="40"/>
  <c r="AA32" i="40"/>
  <c r="AA677" i="40"/>
  <c r="V677" i="40"/>
  <c r="AA564" i="40"/>
  <c r="V564" i="40"/>
  <c r="AA609" i="40"/>
  <c r="V609" i="40"/>
  <c r="AA481" i="40"/>
  <c r="V481" i="40"/>
  <c r="AA169" i="40"/>
  <c r="AE169" i="40" s="1"/>
  <c r="V169" i="40"/>
  <c r="AA656" i="40"/>
  <c r="V656" i="40"/>
  <c r="AA161" i="40"/>
  <c r="V161" i="40"/>
  <c r="AA343" i="40"/>
  <c r="V343" i="40"/>
  <c r="AA649" i="40"/>
  <c r="V649" i="40"/>
  <c r="AA8" i="40"/>
  <c r="V8" i="40"/>
  <c r="Z488" i="40"/>
  <c r="Z742" i="40"/>
  <c r="Z11" i="40"/>
  <c r="Z278" i="40"/>
  <c r="Z386" i="40"/>
  <c r="Z499" i="40"/>
  <c r="Z120" i="40"/>
  <c r="Z246" i="40"/>
  <c r="Z403" i="40"/>
  <c r="Z532" i="40"/>
  <c r="Z235" i="40"/>
  <c r="Z360" i="40"/>
  <c r="Z468" i="40"/>
  <c r="Z765" i="40"/>
  <c r="Z78" i="40"/>
  <c r="Z582" i="40"/>
  <c r="Z24" i="40"/>
  <c r="Z9" i="40"/>
  <c r="Z150" i="40"/>
  <c r="Z161" i="40"/>
  <c r="Z692" i="40"/>
  <c r="Z336" i="40"/>
  <c r="Z497" i="40"/>
  <c r="Z669" i="40"/>
  <c r="Z574" i="40"/>
  <c r="Z287" i="40"/>
  <c r="Z171" i="40"/>
  <c r="Z529" i="40"/>
  <c r="Z594" i="40"/>
  <c r="Z659" i="40"/>
  <c r="Z151" i="40"/>
  <c r="Z665" i="40"/>
  <c r="AE846" i="40"/>
  <c r="AF846" i="40" s="1"/>
  <c r="AE837" i="40"/>
  <c r="AF837" i="40" s="1"/>
  <c r="AD259" i="42"/>
  <c r="AD270" i="42"/>
  <c r="AD272" i="42"/>
  <c r="AD248" i="42"/>
  <c r="AE248" i="42" s="1"/>
  <c r="AE265" i="42"/>
  <c r="AE840" i="40"/>
  <c r="AF840" i="40" s="1"/>
  <c r="AE901" i="40"/>
  <c r="AF901" i="40" s="1"/>
  <c r="AE819" i="40"/>
  <c r="AF819" i="40" s="1"/>
  <c r="AE271" i="42"/>
  <c r="AD249" i="42"/>
  <c r="AE249" i="42" s="1"/>
  <c r="AD250" i="42"/>
  <c r="AE250" i="42" s="1"/>
  <c r="AD258" i="42"/>
  <c r="AE258" i="42" s="1"/>
  <c r="AE264" i="42"/>
  <c r="AD263" i="42"/>
  <c r="AE263" i="42" s="1"/>
  <c r="AE841" i="40"/>
  <c r="AE807" i="40"/>
  <c r="AF807" i="40" s="1"/>
  <c r="AE881" i="40"/>
  <c r="AF881" i="40" s="1"/>
  <c r="AE889" i="40"/>
  <c r="AF889" i="40" s="1"/>
  <c r="AE803" i="40"/>
  <c r="AF803" i="40" s="1"/>
  <c r="AE897" i="40"/>
  <c r="AF897" i="40" s="1"/>
  <c r="AE786" i="40"/>
  <c r="AF786" i="40" s="1"/>
  <c r="AE793" i="40"/>
  <c r="AF793" i="40" s="1"/>
  <c r="AE876" i="40"/>
  <c r="AF876" i="40" s="1"/>
  <c r="AE898" i="40"/>
  <c r="AF898" i="40" s="1"/>
  <c r="AE813" i="40"/>
  <c r="AF813" i="40" s="1"/>
  <c r="AE835" i="40"/>
  <c r="AF835" i="40" s="1"/>
  <c r="AE884" i="40"/>
  <c r="AF884" i="40" s="1"/>
  <c r="AE797" i="40"/>
  <c r="AF797" i="40" s="1"/>
  <c r="AE820" i="40"/>
  <c r="AF820" i="40" s="1"/>
  <c r="AE792" i="40"/>
  <c r="AF792" i="40" s="1"/>
  <c r="AE856" i="40"/>
  <c r="AF856" i="40" s="1"/>
  <c r="AE73" i="40"/>
  <c r="AE154" i="40"/>
  <c r="AE232" i="40"/>
  <c r="AE203" i="40"/>
  <c r="AE228" i="40"/>
  <c r="AE93" i="40"/>
  <c r="AE253" i="40"/>
  <c r="AE672" i="40"/>
  <c r="AE630" i="40"/>
  <c r="AE137" i="40"/>
  <c r="AE705" i="40"/>
  <c r="AE794" i="40"/>
  <c r="AF794" i="40" s="1"/>
  <c r="AE818" i="40"/>
  <c r="AF818" i="40" s="1"/>
  <c r="AE798" i="40"/>
  <c r="AF798" i="40" s="1"/>
  <c r="AE268" i="42"/>
  <c r="AE247" i="42"/>
  <c r="AD260" i="42"/>
  <c r="AE260" i="42" s="1"/>
  <c r="AD267" i="42"/>
  <c r="AE267" i="42" s="1"/>
  <c r="AE893" i="40"/>
  <c r="AF893" i="40" s="1"/>
  <c r="AE842" i="40"/>
  <c r="AF842" i="40" s="1"/>
  <c r="AE808" i="40"/>
  <c r="AF808" i="40" s="1"/>
  <c r="AE900" i="40"/>
  <c r="AF900" i="40" s="1"/>
  <c r="AE796" i="40"/>
  <c r="AF796" i="40" s="1"/>
  <c r="AE852" i="40"/>
  <c r="AF852" i="40" s="1"/>
  <c r="AE827" i="40"/>
  <c r="AF827" i="40" s="1"/>
  <c r="AE904" i="40"/>
  <c r="AF904" i="40" s="1"/>
  <c r="AE832" i="40"/>
  <c r="AF832" i="40" s="1"/>
  <c r="AE851" i="40"/>
  <c r="AF851" i="40" s="1"/>
  <c r="AE824" i="40"/>
  <c r="AF824" i="40" s="1"/>
  <c r="AE866" i="40"/>
  <c r="AF866" i="40" s="1"/>
  <c r="AE844" i="40"/>
  <c r="AF844" i="40" s="1"/>
  <c r="AE830" i="40"/>
  <c r="AF830" i="40" s="1"/>
  <c r="AF806" i="40"/>
  <c r="AF825" i="40"/>
  <c r="AE79" i="40"/>
  <c r="AE867" i="40"/>
  <c r="AF867" i="40" s="1"/>
  <c r="AE802" i="40"/>
  <c r="AF802" i="40" s="1"/>
  <c r="AE892" i="40"/>
  <c r="AF892" i="40" s="1"/>
  <c r="AE804" i="40"/>
  <c r="AF804" i="40" s="1"/>
  <c r="AE791" i="40"/>
  <c r="AF791" i="40" s="1"/>
  <c r="AE814" i="40"/>
  <c r="AF814" i="40" s="1"/>
  <c r="AE790" i="40"/>
  <c r="AF790" i="40" s="1"/>
  <c r="AE784" i="40"/>
  <c r="AF784" i="40" s="1"/>
  <c r="AE823" i="40"/>
  <c r="AF823" i="40" s="1"/>
  <c r="AE850" i="40"/>
  <c r="AF850" i="40" s="1"/>
  <c r="AE829" i="40"/>
  <c r="AF829" i="40" s="1"/>
  <c r="AE817" i="40"/>
  <c r="AF817" i="40" s="1"/>
  <c r="AE821" i="40"/>
  <c r="AF821" i="40" s="1"/>
  <c r="AF841" i="40"/>
  <c r="AE878" i="40"/>
  <c r="AF878" i="40" s="1"/>
  <c r="AE872" i="40"/>
  <c r="AF872" i="40" s="1"/>
  <c r="AE865" i="40"/>
  <c r="AF865" i="40" s="1"/>
  <c r="AE903" i="40"/>
  <c r="AF903" i="40" s="1"/>
  <c r="AE882" i="40"/>
  <c r="AF882" i="40" s="1"/>
  <c r="AE862" i="40"/>
  <c r="AF862" i="40" s="1"/>
  <c r="AE272" i="42"/>
  <c r="AD269" i="42"/>
  <c r="AE269" i="42" s="1"/>
  <c r="AE255" i="42"/>
  <c r="AE251" i="42"/>
  <c r="AE262" i="42"/>
  <c r="AE252" i="42"/>
  <c r="AE261" i="42"/>
  <c r="AE266" i="42"/>
  <c r="AD246" i="42"/>
  <c r="AE246" i="42" s="1"/>
  <c r="AD253" i="42"/>
  <c r="AE253" i="42" s="1"/>
  <c r="AE254" i="42"/>
  <c r="AE270" i="42"/>
  <c r="AE259" i="42"/>
  <c r="AD256" i="42"/>
  <c r="AE256" i="42" s="1"/>
  <c r="AD257" i="42"/>
  <c r="AE257" i="42" s="1"/>
  <c r="AE273" i="42"/>
  <c r="AE834" i="40"/>
  <c r="AF834" i="40" s="1"/>
  <c r="AE874" i="40"/>
  <c r="AF874" i="40" s="1"/>
  <c r="AE864" i="40"/>
  <c r="AF864" i="40" s="1"/>
  <c r="AE887" i="40"/>
  <c r="AF887" i="40" s="1"/>
  <c r="AE902" i="40"/>
  <c r="AF902" i="40" s="1"/>
  <c r="AE891" i="40"/>
  <c r="AF891" i="40" s="1"/>
  <c r="AE789" i="40"/>
  <c r="AF789" i="40" s="1"/>
  <c r="AE886" i="40"/>
  <c r="AF886" i="40" s="1"/>
  <c r="AE868" i="40"/>
  <c r="AF868" i="40" s="1"/>
  <c r="AE863" i="40"/>
  <c r="AF863" i="40" s="1"/>
  <c r="AE787" i="40"/>
  <c r="AF787" i="40" s="1"/>
  <c r="AE855" i="40"/>
  <c r="AF855" i="40" s="1"/>
  <c r="AE788" i="40"/>
  <c r="AF788" i="40" s="1"/>
  <c r="AE899" i="40"/>
  <c r="AF899" i="40" s="1"/>
  <c r="AE861" i="40"/>
  <c r="AF861" i="40" s="1"/>
  <c r="AE858" i="40"/>
  <c r="AF858" i="40" s="1"/>
  <c r="AE888" i="40"/>
  <c r="AF888" i="40" s="1"/>
  <c r="AE896" i="40"/>
  <c r="AF896" i="40" s="1"/>
  <c r="AE890" i="40"/>
  <c r="AF890" i="40" s="1"/>
  <c r="AE816" i="40"/>
  <c r="AF816" i="40" s="1"/>
  <c r="AE847" i="40"/>
  <c r="AF847" i="40" s="1"/>
  <c r="AE801" i="40"/>
  <c r="AF801" i="40" s="1"/>
  <c r="AE879" i="40"/>
  <c r="AF879" i="40" s="1"/>
  <c r="AE815" i="40"/>
  <c r="AF815" i="40" s="1"/>
  <c r="AF838" i="40"/>
  <c r="AE853" i="40"/>
  <c r="AF853" i="40" s="1"/>
  <c r="AE843" i="40"/>
  <c r="AF843" i="40" s="1"/>
  <c r="AE785" i="40"/>
  <c r="AF785" i="40" s="1"/>
  <c r="AE795" i="40"/>
  <c r="AF795" i="40" s="1"/>
  <c r="AE822" i="40"/>
  <c r="AF822" i="40" s="1"/>
  <c r="AE848" i="40"/>
  <c r="AF848" i="40" s="1"/>
  <c r="AE883" i="40"/>
  <c r="AF883" i="40" s="1"/>
  <c r="AE870" i="40"/>
  <c r="AF870" i="40" s="1"/>
  <c r="AE811" i="40"/>
  <c r="AF811" i="40" s="1"/>
  <c r="AE894" i="40"/>
  <c r="AF894" i="40" s="1"/>
  <c r="AE799" i="40"/>
  <c r="AF799" i="40" s="1"/>
  <c r="AE869" i="40"/>
  <c r="AF869" i="40" s="1"/>
  <c r="AE805" i="40"/>
  <c r="AF805" i="40" s="1"/>
  <c r="AF809" i="40"/>
  <c r="AE826" i="40"/>
  <c r="AF826" i="40" s="1"/>
  <c r="AE836" i="40"/>
  <c r="AF836" i="40" s="1"/>
  <c r="AE800" i="40"/>
  <c r="AF800" i="40" s="1"/>
  <c r="AE871" i="40"/>
  <c r="AF871" i="40" s="1"/>
  <c r="AE854" i="40"/>
  <c r="AF854" i="40" s="1"/>
  <c r="AF857" i="40"/>
  <c r="AE895" i="40"/>
  <c r="AF895" i="40" s="1"/>
  <c r="AE849" i="40"/>
  <c r="AF849" i="40" s="1"/>
  <c r="AE877" i="40"/>
  <c r="AF877" i="40" s="1"/>
  <c r="AE860" i="40"/>
  <c r="AF860" i="40" s="1"/>
  <c r="AE812" i="40"/>
  <c r="AF812" i="40" s="1"/>
  <c r="AE859" i="40"/>
  <c r="AF859" i="40" s="1"/>
  <c r="AE810" i="40"/>
  <c r="AF810" i="40" s="1"/>
  <c r="AE839" i="40"/>
  <c r="AF839" i="40" s="1"/>
  <c r="AE873" i="40"/>
  <c r="AF873" i="40" s="1"/>
  <c r="AE880" i="40"/>
  <c r="AF880" i="40" s="1"/>
  <c r="AE875" i="40"/>
  <c r="AF875" i="40" s="1"/>
  <c r="AE885" i="40"/>
  <c r="AF885" i="40" s="1"/>
  <c r="AE828" i="40"/>
  <c r="AF828" i="40" s="1"/>
  <c r="AE831" i="40"/>
  <c r="AF831" i="40" s="1"/>
  <c r="AE833" i="40"/>
  <c r="AF833" i="40" s="1"/>
  <c r="AE845" i="40"/>
  <c r="AF845" i="40" s="1"/>
  <c r="AE499" i="40" l="1"/>
  <c r="AE194" i="40"/>
  <c r="AF194" i="40" s="1"/>
  <c r="AE193" i="40"/>
  <c r="AF193" i="40" s="1"/>
  <c r="AE766" i="40"/>
  <c r="AE187" i="40"/>
  <c r="AF187" i="40" s="1"/>
  <c r="AE136" i="40"/>
  <c r="AF136" i="40" s="1"/>
  <c r="AE9" i="40"/>
  <c r="AF210" i="40"/>
  <c r="AE417" i="40"/>
  <c r="AF417" i="40" s="1"/>
  <c r="AE41" i="40"/>
  <c r="AF41" i="40" s="1"/>
  <c r="AE145" i="40"/>
  <c r="AF145" i="40" s="1"/>
  <c r="AE216" i="40"/>
  <c r="AE36" i="40"/>
  <c r="AF36" i="40" s="1"/>
  <c r="AE218" i="40"/>
  <c r="AF218" i="40" s="1"/>
  <c r="AE280" i="40"/>
  <c r="AF280" i="40" s="1"/>
  <c r="AE284" i="40"/>
  <c r="AF284" i="40" s="1"/>
  <c r="AE628" i="40"/>
  <c r="AF628" i="40" s="1"/>
  <c r="AE666" i="40"/>
  <c r="AF666" i="40" s="1"/>
  <c r="AE778" i="40"/>
  <c r="AF778" i="40" s="1"/>
  <c r="AE215" i="40"/>
  <c r="AF215" i="40" s="1"/>
  <c r="AE688" i="40"/>
  <c r="AF688" i="40" s="1"/>
  <c r="AE504" i="40"/>
  <c r="AF504" i="40" s="1"/>
  <c r="AE571" i="40"/>
  <c r="AF571" i="40" s="1"/>
  <c r="AE693" i="40"/>
  <c r="AF693" i="40" s="1"/>
  <c r="AE235" i="40"/>
  <c r="AF235" i="40" s="1"/>
  <c r="AE730" i="40"/>
  <c r="AF730" i="40" s="1"/>
  <c r="AE490" i="40"/>
  <c r="AF490" i="40" s="1"/>
  <c r="AE374" i="40"/>
  <c r="AF374" i="40" s="1"/>
  <c r="AE296" i="40"/>
  <c r="AF296" i="40" s="1"/>
  <c r="AE465" i="40"/>
  <c r="AF465" i="40" s="1"/>
  <c r="AE739" i="40"/>
  <c r="AF739" i="40" s="1"/>
  <c r="AE656" i="40"/>
  <c r="AF656" i="40" s="1"/>
  <c r="AE226" i="40"/>
  <c r="AF226" i="40" s="1"/>
  <c r="AE690" i="40"/>
  <c r="AF690" i="40" s="1"/>
  <c r="AE287" i="40"/>
  <c r="AF287" i="40" s="1"/>
  <c r="AE461" i="40"/>
  <c r="AF461" i="40" s="1"/>
  <c r="AE610" i="40"/>
  <c r="AF610" i="40" s="1"/>
  <c r="AE132" i="40"/>
  <c r="AF132" i="40" s="1"/>
  <c r="AE269" i="40"/>
  <c r="AF269" i="40" s="1"/>
  <c r="AE233" i="40"/>
  <c r="AF233" i="40" s="1"/>
  <c r="AE283" i="40"/>
  <c r="AF283" i="40" s="1"/>
  <c r="AE343" i="40"/>
  <c r="AF343" i="40" s="1"/>
  <c r="AE219" i="40"/>
  <c r="AF219" i="40" s="1"/>
  <c r="AE251" i="40"/>
  <c r="AF251" i="40" s="1"/>
  <c r="AE184" i="40"/>
  <c r="AF184" i="40" s="1"/>
  <c r="AE285" i="40"/>
  <c r="AF285" i="40" s="1"/>
  <c r="AE478" i="40"/>
  <c r="AF478" i="40" s="1"/>
  <c r="AE518" i="40"/>
  <c r="AF518" i="40" s="1"/>
  <c r="AE421" i="40"/>
  <c r="AF421" i="40" s="1"/>
  <c r="AE449" i="40"/>
  <c r="AF449" i="40" s="1"/>
  <c r="AE777" i="40"/>
  <c r="AF777" i="40" s="1"/>
  <c r="AE295" i="40"/>
  <c r="AF295" i="40" s="1"/>
  <c r="AE474" i="40"/>
  <c r="AF474" i="40" s="1"/>
  <c r="AE387" i="40"/>
  <c r="AF387" i="40" s="1"/>
  <c r="AE301" i="40"/>
  <c r="AF301" i="40" s="1"/>
  <c r="AE307" i="40"/>
  <c r="AF307" i="40" s="1"/>
  <c r="AE753" i="40"/>
  <c r="AF753" i="40" s="1"/>
  <c r="AE272" i="40"/>
  <c r="AF272" i="40" s="1"/>
  <c r="AE538" i="40"/>
  <c r="AF538" i="40" s="1"/>
  <c r="AE768" i="40"/>
  <c r="AF768" i="40" s="1"/>
  <c r="AE685" i="40"/>
  <c r="AF685" i="40" s="1"/>
  <c r="AE586" i="40"/>
  <c r="AF586" i="40" s="1"/>
  <c r="AE302" i="40"/>
  <c r="AF302" i="40" s="1"/>
  <c r="AE402" i="40"/>
  <c r="AF402" i="40" s="1"/>
  <c r="AE453" i="40"/>
  <c r="AF453" i="40" s="1"/>
  <c r="AE263" i="40"/>
  <c r="AF263" i="40" s="1"/>
  <c r="AE81" i="40"/>
  <c r="AF81" i="40" s="1"/>
  <c r="AE550" i="40"/>
  <c r="AF550" i="40" s="1"/>
  <c r="AE746" i="40"/>
  <c r="AF746" i="40" s="1"/>
  <c r="AF31" i="40"/>
  <c r="AE653" i="40"/>
  <c r="AF653" i="40" s="1"/>
  <c r="AE255" i="40"/>
  <c r="AF255" i="40" s="1"/>
  <c r="AE345" i="40"/>
  <c r="AF345" i="40" s="1"/>
  <c r="AE741" i="40"/>
  <c r="AF741" i="40" s="1"/>
  <c r="AE621" i="40"/>
  <c r="AF621" i="40" s="1"/>
  <c r="AE376" i="40"/>
  <c r="AF376" i="40" s="1"/>
  <c r="AE425" i="40"/>
  <c r="AF425" i="40" s="1"/>
  <c r="AE526" i="40"/>
  <c r="AF526" i="40" s="1"/>
  <c r="AE719" i="40"/>
  <c r="AF719" i="40" s="1"/>
  <c r="AE339" i="40"/>
  <c r="AF339" i="40" s="1"/>
  <c r="AE660" i="40"/>
  <c r="AF660" i="40" s="1"/>
  <c r="AE279" i="40"/>
  <c r="AF279" i="40" s="1"/>
  <c r="AE292" i="40"/>
  <c r="AF292" i="40" s="1"/>
  <c r="AE658" i="40"/>
  <c r="AF658" i="40" s="1"/>
  <c r="AE8" i="40"/>
  <c r="AF8" i="40" s="1"/>
  <c r="AE30" i="40"/>
  <c r="AF30" i="40" s="1"/>
  <c r="AE771" i="40"/>
  <c r="AF771" i="40" s="1"/>
  <c r="AE780" i="40"/>
  <c r="AF780" i="40" s="1"/>
  <c r="AE277" i="40"/>
  <c r="AF277" i="40" s="1"/>
  <c r="AE457" i="40"/>
  <c r="AF457" i="40" s="1"/>
  <c r="AE585" i="40"/>
  <c r="AF585" i="40" s="1"/>
  <c r="AE717" i="40"/>
  <c r="AF717" i="40" s="1"/>
  <c r="AE661" i="40"/>
  <c r="AF661" i="40" s="1"/>
  <c r="AE570" i="40"/>
  <c r="AF570" i="40" s="1"/>
  <c r="AE294" i="40"/>
  <c r="AF294" i="40" s="1"/>
  <c r="AE386" i="40"/>
  <c r="AF386" i="40" s="1"/>
  <c r="AE597" i="40"/>
  <c r="AF597" i="40" s="1"/>
  <c r="AE172" i="40"/>
  <c r="AF172" i="40" s="1"/>
  <c r="AE745" i="40"/>
  <c r="AF745" i="40" s="1"/>
  <c r="AE59" i="40"/>
  <c r="AF59" i="40" s="1"/>
  <c r="AE706" i="40"/>
  <c r="AF706" i="40" s="1"/>
  <c r="AE248" i="40"/>
  <c r="AF248" i="40" s="1"/>
  <c r="AE358" i="40"/>
  <c r="AF358" i="40" s="1"/>
  <c r="AE615" i="40"/>
  <c r="AF615" i="40" s="1"/>
  <c r="AE373" i="40"/>
  <c r="AF373" i="40" s="1"/>
  <c r="AE50" i="40"/>
  <c r="AF50" i="40" s="1"/>
  <c r="AE271" i="40"/>
  <c r="AF271" i="40" s="1"/>
  <c r="AE225" i="40"/>
  <c r="AF225" i="40" s="1"/>
  <c r="AE782" i="40"/>
  <c r="AF782" i="40" s="1"/>
  <c r="AE67" i="40"/>
  <c r="AF67" i="40" s="1"/>
  <c r="AE56" i="40"/>
  <c r="AF56" i="40" s="1"/>
  <c r="AE403" i="40"/>
  <c r="AF403" i="40" s="1"/>
  <c r="AE462" i="40"/>
  <c r="AF462" i="40" s="1"/>
  <c r="AE484" i="40"/>
  <c r="AF484" i="40" s="1"/>
  <c r="AE501" i="40"/>
  <c r="AF501" i="40" s="1"/>
  <c r="AE556" i="40"/>
  <c r="AF556" i="40" s="1"/>
  <c r="AE53" i="40"/>
  <c r="AF53" i="40" s="1"/>
  <c r="AE288" i="40"/>
  <c r="AF288" i="40" s="1"/>
  <c r="AE97" i="40"/>
  <c r="AF97" i="40" s="1"/>
  <c r="AE414" i="40"/>
  <c r="AF414" i="40" s="1"/>
  <c r="AE77" i="40"/>
  <c r="AF77" i="40" s="1"/>
  <c r="AE368" i="40"/>
  <c r="AF368" i="40" s="1"/>
  <c r="AE495" i="40"/>
  <c r="AF495" i="40" s="1"/>
  <c r="AE178" i="40"/>
  <c r="AF178" i="40" s="1"/>
  <c r="AE85" i="40"/>
  <c r="AF85" i="40" s="1"/>
  <c r="AE236" i="40"/>
  <c r="AF236" i="40" s="1"/>
  <c r="AE51" i="40"/>
  <c r="AF51" i="40" s="1"/>
  <c r="AF73" i="40"/>
  <c r="AE17" i="40"/>
  <c r="AF17" i="40" s="1"/>
  <c r="AE16" i="40"/>
  <c r="AF16" i="40" s="1"/>
  <c r="AE446" i="40"/>
  <c r="AF446" i="40" s="1"/>
  <c r="AF137" i="40"/>
  <c r="AE726" i="40"/>
  <c r="AF726" i="40" s="1"/>
  <c r="AE43" i="40"/>
  <c r="AF43" i="40" s="1"/>
  <c r="AE328" i="40"/>
  <c r="AF328" i="40" s="1"/>
  <c r="AE308" i="40"/>
  <c r="AF308" i="40" s="1"/>
  <c r="AE703" i="40"/>
  <c r="AF703" i="40" s="1"/>
  <c r="AE524" i="40"/>
  <c r="AF524" i="40" s="1"/>
  <c r="AE720" i="40"/>
  <c r="AF720" i="40" s="1"/>
  <c r="AE186" i="40"/>
  <c r="AF186" i="40" s="1"/>
  <c r="AE596" i="40"/>
  <c r="AF596" i="40" s="1"/>
  <c r="AE469" i="40"/>
  <c r="AF469" i="40" s="1"/>
  <c r="AE540" i="40"/>
  <c r="AF540" i="40" s="1"/>
  <c r="AE631" i="40"/>
  <c r="AF631" i="40" s="1"/>
  <c r="AE736" i="40"/>
  <c r="AF736" i="40" s="1"/>
  <c r="AE72" i="40"/>
  <c r="AF72" i="40" s="1"/>
  <c r="AE678" i="40"/>
  <c r="AF678" i="40" s="1"/>
  <c r="AF149" i="40"/>
  <c r="AE369" i="40"/>
  <c r="AF369" i="40" s="1"/>
  <c r="AE354" i="40"/>
  <c r="AF354" i="40" s="1"/>
  <c r="AE124" i="40"/>
  <c r="AF124" i="40" s="1"/>
  <c r="AE464" i="40"/>
  <c r="AF464" i="40" s="1"/>
  <c r="AE750" i="40"/>
  <c r="AF750" i="40" s="1"/>
  <c r="AE701" i="40"/>
  <c r="AF701" i="40" s="1"/>
  <c r="AE197" i="40"/>
  <c r="AF197" i="40" s="1"/>
  <c r="AE687" i="40"/>
  <c r="AF687" i="40" s="1"/>
  <c r="AE267" i="40"/>
  <c r="AF267" i="40" s="1"/>
  <c r="AE424" i="40"/>
  <c r="AF424" i="40" s="1"/>
  <c r="AF304" i="40"/>
  <c r="AF169" i="40"/>
  <c r="AE353" i="40"/>
  <c r="AF353" i="40" s="1"/>
  <c r="AE86" i="40"/>
  <c r="AF86" i="40" s="1"/>
  <c r="AE392" i="40"/>
  <c r="AF392" i="40" s="1"/>
  <c r="AE646" i="40"/>
  <c r="AF646" i="40" s="1"/>
  <c r="AE102" i="40"/>
  <c r="AF102" i="40" s="1"/>
  <c r="AE20" i="40"/>
  <c r="AF20" i="40" s="1"/>
  <c r="AE161" i="40"/>
  <c r="AF161" i="40" s="1"/>
  <c r="AE735" i="40"/>
  <c r="AF735" i="40" s="1"/>
  <c r="AE491" i="40"/>
  <c r="AF491" i="40" s="1"/>
  <c r="AE645" i="40"/>
  <c r="AF645" i="40" s="1"/>
  <c r="AE207" i="40"/>
  <c r="AF207" i="40" s="1"/>
  <c r="AE180" i="40"/>
  <c r="AF180" i="40" s="1"/>
  <c r="AE773" i="40"/>
  <c r="AF773" i="40" s="1"/>
  <c r="AE129" i="40"/>
  <c r="AF129" i="40" s="1"/>
  <c r="AE689" i="40"/>
  <c r="AF689" i="40" s="1"/>
  <c r="AE683" i="40"/>
  <c r="AF683" i="40" s="1"/>
  <c r="AE28" i="40"/>
  <c r="AF28" i="40" s="1"/>
  <c r="AE427" i="40"/>
  <c r="AF427" i="40" s="1"/>
  <c r="AE451" i="40"/>
  <c r="AF451" i="40" s="1"/>
  <c r="AE139" i="40"/>
  <c r="AF139" i="40" s="1"/>
  <c r="AE594" i="40"/>
  <c r="AF594" i="40" s="1"/>
  <c r="AE710" i="40"/>
  <c r="AF710" i="40" s="1"/>
  <c r="AE160" i="40"/>
  <c r="AF160" i="40" s="1"/>
  <c r="AE608" i="40"/>
  <c r="AF608" i="40" s="1"/>
  <c r="AE422" i="40"/>
  <c r="AF422" i="40" s="1"/>
  <c r="AE192" i="40"/>
  <c r="AF192" i="40" s="1"/>
  <c r="AE109" i="40"/>
  <c r="AF109" i="40" s="1"/>
  <c r="AE239" i="40"/>
  <c r="AF239" i="40" s="1"/>
  <c r="AE756" i="40"/>
  <c r="AF756" i="40" s="1"/>
  <c r="AE240" i="40"/>
  <c r="AF240" i="40" s="1"/>
  <c r="AE400" i="40"/>
  <c r="AF400" i="40" s="1"/>
  <c r="AE315" i="40"/>
  <c r="AF315" i="40" s="1"/>
  <c r="AE496" i="40"/>
  <c r="AF496" i="40" s="1"/>
  <c r="AE626" i="40"/>
  <c r="AF626" i="40" s="1"/>
  <c r="AE202" i="40"/>
  <c r="AF202" i="40" s="1"/>
  <c r="AE625" i="40"/>
  <c r="AF625" i="40" s="1"/>
  <c r="AE327" i="40"/>
  <c r="AF327" i="40" s="1"/>
  <c r="AE13" i="40"/>
  <c r="AF13" i="40" s="1"/>
  <c r="AE398" i="40"/>
  <c r="AF398" i="40" s="1"/>
  <c r="AE471" i="40"/>
  <c r="AF471" i="40" s="1"/>
  <c r="AE410" i="40"/>
  <c r="AF410" i="40" s="1"/>
  <c r="AE213" i="40"/>
  <c r="AF213" i="40" s="1"/>
  <c r="AE42" i="40"/>
  <c r="AF42" i="40" s="1"/>
  <c r="AE473" i="40"/>
  <c r="AF473" i="40" s="1"/>
  <c r="AE260" i="40"/>
  <c r="AF260" i="40" s="1"/>
  <c r="AE589" i="40"/>
  <c r="AF589" i="40" s="1"/>
  <c r="AE593" i="40"/>
  <c r="AF593" i="40" s="1"/>
  <c r="AE25" i="40"/>
  <c r="AF25" i="40" s="1"/>
  <c r="AE365" i="40"/>
  <c r="AF365" i="40" s="1"/>
  <c r="AE429" i="40"/>
  <c r="AF429" i="40" s="1"/>
  <c r="AE91" i="40"/>
  <c r="AF91" i="40" s="1"/>
  <c r="AE47" i="40"/>
  <c r="AF47" i="40" s="1"/>
  <c r="AE405" i="40"/>
  <c r="AF405" i="40" s="1"/>
  <c r="AE629" i="40"/>
  <c r="AF629" i="40" s="1"/>
  <c r="AE245" i="40"/>
  <c r="AF245" i="40" s="1"/>
  <c r="AE577" i="40"/>
  <c r="AF577" i="40" s="1"/>
  <c r="AE201" i="40"/>
  <c r="AF201" i="40" s="1"/>
  <c r="AE262" i="40"/>
  <c r="AF262" i="40" s="1"/>
  <c r="AE352" i="40"/>
  <c r="AF352" i="40" s="1"/>
  <c r="AE627" i="40"/>
  <c r="AF627" i="40" s="1"/>
  <c r="AE614" i="40"/>
  <c r="AF614" i="40" s="1"/>
  <c r="AE276" i="40"/>
  <c r="AF276" i="40" s="1"/>
  <c r="AE363" i="40"/>
  <c r="AF363" i="40" s="1"/>
  <c r="AE479" i="40"/>
  <c r="AF479" i="40" s="1"/>
  <c r="AE602" i="40"/>
  <c r="AF602" i="40" s="1"/>
  <c r="AE40" i="40"/>
  <c r="AF40" i="40" s="1"/>
  <c r="AE544" i="40"/>
  <c r="AF544" i="40" s="1"/>
  <c r="AE173" i="40"/>
  <c r="AF173" i="40" s="1"/>
  <c r="AE311" i="40"/>
  <c r="AF311" i="40" s="1"/>
  <c r="AE711" i="40"/>
  <c r="AF711" i="40" s="1"/>
  <c r="AE759" i="40"/>
  <c r="AF759" i="40" s="1"/>
  <c r="AE366" i="40"/>
  <c r="AF366" i="40" s="1"/>
  <c r="AE565" i="40"/>
  <c r="AF565" i="40" s="1"/>
  <c r="AE607" i="40"/>
  <c r="AF607" i="40" s="1"/>
  <c r="AE90" i="40"/>
  <c r="AF90" i="40" s="1"/>
  <c r="AE259" i="40"/>
  <c r="AF259" i="40" s="1"/>
  <c r="AE757" i="40"/>
  <c r="AF757" i="40" s="1"/>
  <c r="AE437" i="40"/>
  <c r="AF437" i="40" s="1"/>
  <c r="AE470" i="40"/>
  <c r="AF470" i="40" s="1"/>
  <c r="AE223" i="40"/>
  <c r="AF223" i="40" s="1"/>
  <c r="AE592" i="40"/>
  <c r="AF592" i="40" s="1"/>
  <c r="AE211" i="40"/>
  <c r="AF211" i="40" s="1"/>
  <c r="AE742" i="40"/>
  <c r="AF742" i="40" s="1"/>
  <c r="AE432" i="40"/>
  <c r="AF432" i="40" s="1"/>
  <c r="AE774" i="40"/>
  <c r="AF774" i="40" s="1"/>
  <c r="AF232" i="40"/>
  <c r="AE89" i="40"/>
  <c r="AF89" i="40" s="1"/>
  <c r="AE662" i="40"/>
  <c r="AF662" i="40" s="1"/>
  <c r="AE96" i="40"/>
  <c r="AF96" i="40" s="1"/>
  <c r="AE158" i="40"/>
  <c r="AF158" i="40" s="1"/>
  <c r="AE200" i="40"/>
  <c r="AF200" i="40" s="1"/>
  <c r="AE674" i="40"/>
  <c r="AF674" i="40" s="1"/>
  <c r="AE26" i="40"/>
  <c r="AF26" i="40" s="1"/>
  <c r="AE691" i="40"/>
  <c r="AF691" i="40" s="1"/>
  <c r="AE609" i="40"/>
  <c r="AF609" i="40" s="1"/>
  <c r="AE63" i="40"/>
  <c r="AF63" i="40" s="1"/>
  <c r="AE507" i="40"/>
  <c r="AF507" i="40" s="1"/>
  <c r="AE174" i="40"/>
  <c r="AF174" i="40" s="1"/>
  <c r="AE106" i="40"/>
  <c r="AF106" i="40" s="1"/>
  <c r="AE659" i="40"/>
  <c r="AF659" i="40" s="1"/>
  <c r="AE776" i="40"/>
  <c r="AF776" i="40" s="1"/>
  <c r="AE48" i="40"/>
  <c r="AF48" i="40" s="1"/>
  <c r="AE310" i="40"/>
  <c r="AF310" i="40" s="1"/>
  <c r="AE320" i="40"/>
  <c r="AF320" i="40" s="1"/>
  <c r="AE110" i="40"/>
  <c r="AF110" i="40" s="1"/>
  <c r="AF705" i="40"/>
  <c r="AE140" i="40"/>
  <c r="AF140" i="40" s="1"/>
  <c r="AE752" i="40"/>
  <c r="AF752" i="40" s="1"/>
  <c r="AE166" i="40"/>
  <c r="AF166" i="40" s="1"/>
  <c r="AE573" i="40"/>
  <c r="AF573" i="40" s="1"/>
  <c r="AE440" i="40"/>
  <c r="AF440" i="40" s="1"/>
  <c r="AE60" i="40"/>
  <c r="AF60" i="40" s="1"/>
  <c r="AE639" i="40"/>
  <c r="AF639" i="40" s="1"/>
  <c r="AE467" i="40"/>
  <c r="AF467" i="40" s="1"/>
  <c r="AE14" i="40"/>
  <c r="AF14" i="40" s="1"/>
  <c r="AE441" i="40"/>
  <c r="AF441" i="40" s="1"/>
  <c r="AE725" i="40"/>
  <c r="AF725" i="40" s="1"/>
  <c r="AE673" i="40"/>
  <c r="AF673" i="40" s="1"/>
  <c r="AE438" i="40"/>
  <c r="AF438" i="40" s="1"/>
  <c r="AE212" i="40"/>
  <c r="AF212" i="40" s="1"/>
  <c r="AE445" i="40"/>
  <c r="AF445" i="40" s="1"/>
  <c r="AE575" i="40"/>
  <c r="AF575" i="40" s="1"/>
  <c r="AE641" i="40"/>
  <c r="AF641" i="40" s="1"/>
  <c r="AE534" i="40"/>
  <c r="AF534" i="40" s="1"/>
  <c r="AF228" i="40"/>
  <c r="AE769" i="40"/>
  <c r="AF769" i="40" s="1"/>
  <c r="AE199" i="40"/>
  <c r="AF199" i="40" s="1"/>
  <c r="AE105" i="40"/>
  <c r="AF105" i="40" s="1"/>
  <c r="AF216" i="40"/>
  <c r="AE500" i="40"/>
  <c r="AF500" i="40" s="1"/>
  <c r="AE370" i="40"/>
  <c r="AF370" i="40" s="1"/>
  <c r="AE34" i="40"/>
  <c r="AF34" i="40" s="1"/>
  <c r="AE381" i="40"/>
  <c r="AF381" i="40" s="1"/>
  <c r="AE419" i="40"/>
  <c r="AF419" i="40" s="1"/>
  <c r="AE775" i="40"/>
  <c r="AF775" i="40" s="1"/>
  <c r="AE221" i="40"/>
  <c r="AF221" i="40" s="1"/>
  <c r="AE119" i="40"/>
  <c r="AF119" i="40" s="1"/>
  <c r="AE702" i="40"/>
  <c r="AF702" i="40" s="1"/>
  <c r="AE442" i="40"/>
  <c r="AF442" i="40" s="1"/>
  <c r="AE33" i="40"/>
  <c r="AF33" i="40" s="1"/>
  <c r="AE29" i="40"/>
  <c r="AF29" i="40" s="1"/>
  <c r="AE165" i="40"/>
  <c r="AF165" i="40" s="1"/>
  <c r="AE156" i="40"/>
  <c r="AF156" i="40" s="1"/>
  <c r="AE229" i="40"/>
  <c r="AF229" i="40" s="1"/>
  <c r="AE256" i="40"/>
  <c r="AF256" i="40" s="1"/>
  <c r="AE751" i="40"/>
  <c r="AF751" i="40" s="1"/>
  <c r="AE740" i="40"/>
  <c r="AF740" i="40" s="1"/>
  <c r="AE107" i="40"/>
  <c r="AF107" i="40" s="1"/>
  <c r="AE336" i="40"/>
  <c r="AF336" i="40" s="1"/>
  <c r="AE237" i="40"/>
  <c r="AF237" i="40" s="1"/>
  <c r="AE303" i="40"/>
  <c r="AF303" i="40" s="1"/>
  <c r="AE337" i="40"/>
  <c r="AF337" i="40" s="1"/>
  <c r="AE431" i="40"/>
  <c r="AF431" i="40" s="1"/>
  <c r="AE261" i="40"/>
  <c r="AF261" i="40" s="1"/>
  <c r="AE144" i="40"/>
  <c r="AF144" i="40" s="1"/>
  <c r="AE382" i="40"/>
  <c r="AF382" i="40" s="1"/>
  <c r="AE188" i="40"/>
  <c r="AF188" i="40" s="1"/>
  <c r="AE749" i="40"/>
  <c r="AF749" i="40" s="1"/>
  <c r="AE167" i="40"/>
  <c r="AF167" i="40" s="1"/>
  <c r="AE125" i="40"/>
  <c r="AF125" i="40" s="1"/>
  <c r="AE532" i="40"/>
  <c r="AF532" i="40" s="1"/>
  <c r="AE409" i="40"/>
  <c r="AF409" i="40" s="1"/>
  <c r="AE153" i="40"/>
  <c r="AF153" i="40" s="1"/>
  <c r="AE360" i="40"/>
  <c r="AF360" i="40" s="1"/>
  <c r="AE364" i="40"/>
  <c r="AF364" i="40" s="1"/>
  <c r="AE459" i="40"/>
  <c r="AF459" i="40" s="1"/>
  <c r="AE94" i="40"/>
  <c r="AF94" i="40" s="1"/>
  <c r="AE624" i="40"/>
  <c r="AF624" i="40" s="1"/>
  <c r="AE644" i="40"/>
  <c r="AF644" i="40" s="1"/>
  <c r="AE472" i="40"/>
  <c r="AF472" i="40" s="1"/>
  <c r="AE146" i="40"/>
  <c r="AF146" i="40" s="1"/>
  <c r="AE385" i="40"/>
  <c r="AF385" i="40" s="1"/>
  <c r="AE164" i="40"/>
  <c r="AF164" i="40" s="1"/>
  <c r="AE394" i="40"/>
  <c r="AF394" i="40" s="1"/>
  <c r="AE430" i="40"/>
  <c r="AF430" i="40" s="1"/>
  <c r="AE637" i="40"/>
  <c r="AF637" i="40" s="1"/>
  <c r="AE69" i="40"/>
  <c r="AF69" i="40" s="1"/>
  <c r="AE508" i="40"/>
  <c r="AF508" i="40" s="1"/>
  <c r="AE309" i="40"/>
  <c r="AF309" i="40" s="1"/>
  <c r="AE623" i="40"/>
  <c r="AF623" i="40" s="1"/>
  <c r="AE413" i="40"/>
  <c r="AF413" i="40" s="1"/>
  <c r="AE134" i="40"/>
  <c r="AF134" i="40" s="1"/>
  <c r="AE562" i="40"/>
  <c r="AF562" i="40" s="1"/>
  <c r="AE781" i="40"/>
  <c r="AF781" i="40" s="1"/>
  <c r="AE605" i="40"/>
  <c r="AF605" i="40" s="1"/>
  <c r="AE542" i="40"/>
  <c r="AF542" i="40" s="1"/>
  <c r="AE512" i="40"/>
  <c r="AF512" i="40" s="1"/>
  <c r="AE224" i="40"/>
  <c r="AF224" i="40" s="1"/>
  <c r="AF395" i="40"/>
  <c r="AE676" i="40"/>
  <c r="AF676" i="40" s="1"/>
  <c r="AE82" i="40"/>
  <c r="AF82" i="40" s="1"/>
  <c r="AE743" i="40"/>
  <c r="AF743" i="40" s="1"/>
  <c r="AE252" i="40"/>
  <c r="AF252" i="40" s="1"/>
  <c r="AE359" i="40"/>
  <c r="AF359" i="40" s="1"/>
  <c r="AE52" i="40"/>
  <c r="AF52" i="40" s="1"/>
  <c r="AE466" i="40"/>
  <c r="AF466" i="40" s="1"/>
  <c r="AE141" i="40"/>
  <c r="AF141" i="40" s="1"/>
  <c r="AE55" i="40"/>
  <c r="AF55" i="40" s="1"/>
  <c r="AE503" i="40"/>
  <c r="AF503" i="40" s="1"/>
  <c r="AE170" i="40"/>
  <c r="AF170" i="40" s="1"/>
  <c r="AE249" i="40"/>
  <c r="AF249" i="40" s="1"/>
  <c r="AE114" i="40"/>
  <c r="AF114" i="40" s="1"/>
  <c r="AE243" i="40"/>
  <c r="AF243" i="40" s="1"/>
  <c r="AE122" i="40"/>
  <c r="AF122" i="40" s="1"/>
  <c r="AE361" i="40"/>
  <c r="AF361" i="40" s="1"/>
  <c r="AE204" i="40"/>
  <c r="AF204" i="40" s="1"/>
  <c r="AE450" i="40"/>
  <c r="AF450" i="40" s="1"/>
  <c r="AE371" i="40"/>
  <c r="AF371" i="40" s="1"/>
  <c r="AE270" i="40"/>
  <c r="AF270" i="40" s="1"/>
  <c r="AE130" i="40"/>
  <c r="AF130" i="40" s="1"/>
  <c r="AE44" i="40"/>
  <c r="AF44" i="40" s="1"/>
  <c r="AE205" i="40"/>
  <c r="AF205" i="40" s="1"/>
  <c r="AE670" i="40"/>
  <c r="AF670" i="40" s="1"/>
  <c r="AE590" i="40"/>
  <c r="AF590" i="40" s="1"/>
  <c r="AE227" i="40"/>
  <c r="AF227" i="40" s="1"/>
  <c r="AE12" i="40"/>
  <c r="AF12" i="40" s="1"/>
  <c r="AE275" i="40"/>
  <c r="AF275" i="40" s="1"/>
  <c r="AE112" i="40"/>
  <c r="AF112" i="40" s="1"/>
  <c r="AE390" i="40"/>
  <c r="AF390" i="40" s="1"/>
  <c r="AE699" i="40"/>
  <c r="AF699" i="40" s="1"/>
  <c r="AE686" i="40"/>
  <c r="AF686" i="40" s="1"/>
  <c r="AE389" i="40"/>
  <c r="AF389" i="40" s="1"/>
  <c r="AE74" i="40"/>
  <c r="AF74" i="40" s="1"/>
  <c r="AE142" i="40"/>
  <c r="AF142" i="40" s="1"/>
  <c r="AE64" i="40"/>
  <c r="AF64" i="40" s="1"/>
  <c r="AE536" i="40"/>
  <c r="AF536" i="40" s="1"/>
  <c r="AE731" i="40"/>
  <c r="AF731" i="40" s="1"/>
  <c r="AE510" i="40"/>
  <c r="AF510" i="40" s="1"/>
  <c r="AE649" i="40"/>
  <c r="AF649" i="40" s="1"/>
  <c r="AE576" i="40"/>
  <c r="AF576" i="40" s="1"/>
  <c r="AE71" i="40"/>
  <c r="AF71" i="40" s="1"/>
  <c r="AE117" i="40"/>
  <c r="AF117" i="40" s="1"/>
  <c r="AE329" i="40"/>
  <c r="AF329" i="40" s="1"/>
  <c r="AE559" i="40"/>
  <c r="AF559" i="40" s="1"/>
  <c r="AE234" i="40"/>
  <c r="AF234" i="40" s="1"/>
  <c r="AE291" i="40"/>
  <c r="AF291" i="40" s="1"/>
  <c r="AE669" i="40"/>
  <c r="AF669" i="40" s="1"/>
  <c r="AE694" i="40"/>
  <c r="AF694" i="40" s="1"/>
  <c r="AE723" i="40"/>
  <c r="AF723" i="40" s="1"/>
  <c r="AE32" i="40"/>
  <c r="AF32" i="40" s="1"/>
  <c r="AE443" i="40"/>
  <c r="AF443" i="40" s="1"/>
  <c r="AE23" i="40"/>
  <c r="AF23" i="40" s="1"/>
  <c r="AE196" i="40"/>
  <c r="AF196" i="40" s="1"/>
  <c r="AE765" i="40"/>
  <c r="AF765" i="40" s="1"/>
  <c r="AE344" i="40"/>
  <c r="AF344" i="40" s="1"/>
  <c r="AE697" i="40"/>
  <c r="AF697" i="40" s="1"/>
  <c r="AE183" i="40"/>
  <c r="AF183" i="40" s="1"/>
  <c r="AE483" i="40"/>
  <c r="AF483" i="40" s="1"/>
  <c r="AE356" i="40"/>
  <c r="AF356" i="40" s="1"/>
  <c r="AE477" i="40"/>
  <c r="AF477" i="40" s="1"/>
  <c r="AE152" i="40"/>
  <c r="AF152" i="40" s="1"/>
  <c r="AE15" i="40"/>
  <c r="AF15" i="40" s="1"/>
  <c r="AE37" i="40"/>
  <c r="AF37" i="40" s="1"/>
  <c r="AE163" i="40"/>
  <c r="AF163" i="40" s="1"/>
  <c r="AE679" i="40"/>
  <c r="AF679" i="40" s="1"/>
  <c r="AE733" i="40"/>
  <c r="AF733" i="40" s="1"/>
  <c r="AE522" i="40"/>
  <c r="AF522" i="40" s="1"/>
  <c r="AE66" i="40"/>
  <c r="AF66" i="40" s="1"/>
  <c r="AE21" i="40"/>
  <c r="AF21" i="40" s="1"/>
  <c r="AE208" i="40"/>
  <c r="AF208" i="40" s="1"/>
  <c r="AE763" i="40"/>
  <c r="AF763" i="40" s="1"/>
  <c r="AE406" i="40"/>
  <c r="AF406" i="40" s="1"/>
  <c r="AE123" i="40"/>
  <c r="AF123" i="40" s="1"/>
  <c r="AE264" i="40"/>
  <c r="AF264" i="40" s="1"/>
  <c r="AE75" i="40"/>
  <c r="AF75" i="40" s="1"/>
  <c r="AF630" i="40"/>
  <c r="AE482" i="40"/>
  <c r="AF482" i="40" s="1"/>
  <c r="AE148" i="40"/>
  <c r="AF148" i="40" s="1"/>
  <c r="AE121" i="40"/>
  <c r="AF121" i="40" s="1"/>
  <c r="AE168" i="40"/>
  <c r="AF168" i="40" s="1"/>
  <c r="AE347" i="40"/>
  <c r="AF347" i="40" s="1"/>
  <c r="AF133" i="40"/>
  <c r="AE115" i="40"/>
  <c r="AF115" i="40" s="1"/>
  <c r="AE718" i="40"/>
  <c r="AF718" i="40" s="1"/>
  <c r="AE355" i="40"/>
  <c r="AF355" i="40" s="1"/>
  <c r="AE113" i="40"/>
  <c r="AF113" i="40" s="1"/>
  <c r="AE546" i="40"/>
  <c r="AF546" i="40" s="1"/>
  <c r="AF154" i="40"/>
  <c r="AF722" i="40"/>
  <c r="AE514" i="40"/>
  <c r="AF514" i="40" s="1"/>
  <c r="AE566" i="40"/>
  <c r="AF566" i="40" s="1"/>
  <c r="AE611" i="40"/>
  <c r="AF611" i="40" s="1"/>
  <c r="AE128" i="40"/>
  <c r="AF128" i="40" s="1"/>
  <c r="AE738" i="40"/>
  <c r="AF738" i="40" s="1"/>
  <c r="AE657" i="40"/>
  <c r="AF657" i="40" s="1"/>
  <c r="AE278" i="40"/>
  <c r="AF278" i="40" s="1"/>
  <c r="AF499" i="40"/>
  <c r="AE737" i="40"/>
  <c r="AF737" i="40" s="1"/>
  <c r="AE487" i="40"/>
  <c r="AF487" i="40" s="1"/>
  <c r="AE411" i="40"/>
  <c r="AF411" i="40" s="1"/>
  <c r="AE418" i="40"/>
  <c r="AF418" i="40" s="1"/>
  <c r="AE618" i="40"/>
  <c r="AF618" i="40" s="1"/>
  <c r="AE176" i="40"/>
  <c r="AF176" i="40" s="1"/>
  <c r="AE317" i="40"/>
  <c r="AF317" i="40" s="1"/>
  <c r="AE162" i="40"/>
  <c r="AF162" i="40" s="1"/>
  <c r="AE335" i="40"/>
  <c r="AF335" i="40" s="1"/>
  <c r="AE179" i="40"/>
  <c r="AF179" i="40" s="1"/>
  <c r="AE714" i="40"/>
  <c r="AF714" i="40" s="1"/>
  <c r="AE408" i="40"/>
  <c r="AF408" i="40" s="1"/>
  <c r="AE426" i="40"/>
  <c r="AF426" i="40" s="1"/>
  <c r="AE569" i="40"/>
  <c r="AF569" i="40" s="1"/>
  <c r="AE379" i="40"/>
  <c r="AF379" i="40" s="1"/>
  <c r="AF203" i="40"/>
  <c r="AE481" i="40"/>
  <c r="AF481" i="40" s="1"/>
  <c r="AE324" i="40"/>
  <c r="AF324" i="40" s="1"/>
  <c r="AE578" i="40"/>
  <c r="AF578" i="40" s="1"/>
  <c r="AE581" i="40"/>
  <c r="AF581" i="40" s="1"/>
  <c r="AE458" i="40"/>
  <c r="AF458" i="40" s="1"/>
  <c r="AE633" i="40"/>
  <c r="AF633" i="40" s="1"/>
  <c r="AE61" i="40"/>
  <c r="AF61" i="40" s="1"/>
  <c r="AE300" i="40"/>
  <c r="AF300" i="40" s="1"/>
  <c r="AE434" i="40"/>
  <c r="AF434" i="40" s="1"/>
  <c r="AE135" i="40"/>
  <c r="AF135" i="40" s="1"/>
  <c r="AE181" i="40"/>
  <c r="AF181" i="40" s="1"/>
  <c r="AE65" i="40"/>
  <c r="AF65" i="40" s="1"/>
  <c r="AE681" i="40"/>
  <c r="AF681" i="40" s="1"/>
  <c r="AE558" i="40"/>
  <c r="AF558" i="40" s="1"/>
  <c r="AE564" i="40"/>
  <c r="AF564" i="40" s="1"/>
  <c r="AE351" i="40"/>
  <c r="AF351" i="40" s="1"/>
  <c r="AE247" i="40"/>
  <c r="AF247" i="40" s="1"/>
  <c r="AE108" i="40"/>
  <c r="AF108" i="40" s="1"/>
  <c r="AE494" i="40"/>
  <c r="AF494" i="40" s="1"/>
  <c r="AE127" i="40"/>
  <c r="AF127" i="40" s="1"/>
  <c r="AE340" i="40"/>
  <c r="AF340" i="40" s="1"/>
  <c r="AE68" i="40"/>
  <c r="AF68" i="40" s="1"/>
  <c r="AF79" i="40"/>
  <c r="AE98" i="40"/>
  <c r="AF98" i="40" s="1"/>
  <c r="AE677" i="40"/>
  <c r="AF677" i="40" s="1"/>
  <c r="AE506" i="40"/>
  <c r="AF506" i="40" s="1"/>
  <c r="AE323" i="40"/>
  <c r="AF323" i="40" s="1"/>
  <c r="AE399" i="40"/>
  <c r="AF399" i="40" s="1"/>
  <c r="AE651" i="40"/>
  <c r="AF651" i="40" s="1"/>
  <c r="AE433" i="40"/>
  <c r="AF433" i="40" s="1"/>
  <c r="AE185" i="40"/>
  <c r="AF185" i="40" s="1"/>
  <c r="AF101" i="40"/>
  <c r="AE454" i="40"/>
  <c r="AF454" i="40" s="1"/>
  <c r="AE754" i="40"/>
  <c r="AF754" i="40" s="1"/>
  <c r="AE516" i="40"/>
  <c r="AF516" i="40" s="1"/>
  <c r="AE502" i="40"/>
  <c r="AF502" i="40" s="1"/>
  <c r="AE498" i="40"/>
  <c r="AF498" i="40" s="1"/>
  <c r="AE554" i="40"/>
  <c r="AF554" i="40" s="1"/>
  <c r="AE721" i="40"/>
  <c r="AF721" i="40" s="1"/>
  <c r="AE316" i="40"/>
  <c r="AF316" i="40" s="1"/>
  <c r="AE293" i="40"/>
  <c r="AF293" i="40" s="1"/>
  <c r="AF76" i="40"/>
  <c r="AE220" i="40"/>
  <c r="AF220" i="40" s="1"/>
  <c r="AF9" i="40"/>
  <c r="AE312" i="40"/>
  <c r="AF312" i="40" s="1"/>
  <c r="AE708" i="40"/>
  <c r="AF708" i="40" s="1"/>
  <c r="AE299" i="40"/>
  <c r="AF299" i="40" s="1"/>
  <c r="AE665" i="40"/>
  <c r="AF665" i="40" s="1"/>
  <c r="AE595" i="40"/>
  <c r="AF595" i="40" s="1"/>
  <c r="AE598" i="40"/>
  <c r="AF598" i="40" s="1"/>
  <c r="AE24" i="40"/>
  <c r="AF24" i="40" s="1"/>
  <c r="AE638" i="40"/>
  <c r="AF638" i="40" s="1"/>
  <c r="AE195" i="40"/>
  <c r="AF195" i="40" s="1"/>
  <c r="AE475" i="40"/>
  <c r="AF475" i="40" s="1"/>
  <c r="AE244" i="40"/>
  <c r="AF244" i="40" s="1"/>
  <c r="AE435" i="40"/>
  <c r="AF435" i="40" s="1"/>
  <c r="AE603" i="40"/>
  <c r="AF603" i="40" s="1"/>
  <c r="AE332" i="40"/>
  <c r="AF332" i="40" s="1"/>
  <c r="AE713" i="40"/>
  <c r="AF713" i="40" s="1"/>
  <c r="AE682" i="40"/>
  <c r="AF682" i="40" s="1"/>
  <c r="AE709" i="40"/>
  <c r="AF709" i="40" s="1"/>
  <c r="AE18" i="40"/>
  <c r="AF18" i="40" s="1"/>
  <c r="AE634" i="40"/>
  <c r="AF634" i="40" s="1"/>
  <c r="AF157" i="40"/>
  <c r="AE655" i="40"/>
  <c r="AF655" i="40" s="1"/>
  <c r="AE92" i="40"/>
  <c r="AF92" i="40" s="1"/>
  <c r="AE319" i="40"/>
  <c r="AF319" i="40" s="1"/>
  <c r="AF93" i="40"/>
  <c r="AE772" i="40"/>
  <c r="AF772" i="40" s="1"/>
  <c r="AE131" i="40"/>
  <c r="AF131" i="40" s="1"/>
  <c r="AE367" i="40"/>
  <c r="AF367" i="40" s="1"/>
  <c r="AE552" i="40"/>
  <c r="AF552" i="40" s="1"/>
  <c r="AF766" i="40"/>
  <c r="AF401" i="40"/>
  <c r="AE241" i="40"/>
  <c r="AF241" i="40" s="1"/>
  <c r="AE729" i="40"/>
  <c r="AF729" i="40" s="1"/>
  <c r="AE548" i="40"/>
  <c r="AF548" i="40" s="1"/>
  <c r="AE485" i="40"/>
  <c r="AF485" i="40" s="1"/>
  <c r="AE650" i="40"/>
  <c r="AF650" i="40" s="1"/>
  <c r="AE282" i="40"/>
  <c r="AF282" i="40" s="1"/>
  <c r="AE580" i="40"/>
  <c r="AF580" i="40" s="1"/>
  <c r="AE120" i="40"/>
  <c r="AF120" i="40" s="1"/>
  <c r="AE704" i="40"/>
  <c r="AF704" i="40" s="1"/>
  <c r="AE378" i="40"/>
  <c r="AF378" i="40" s="1"/>
  <c r="AE724" i="40"/>
  <c r="AF724" i="40" s="1"/>
  <c r="AF613" i="40"/>
  <c r="AE622" i="40"/>
  <c r="AF622" i="40" s="1"/>
  <c r="AE528" i="40"/>
  <c r="AF528" i="40" s="1"/>
  <c r="AE561" i="40"/>
  <c r="AF561" i="40" s="1"/>
  <c r="AE150" i="40"/>
  <c r="AF150" i="40" s="1"/>
  <c r="AE779" i="40"/>
  <c r="AF779" i="40" s="1"/>
  <c r="AE647" i="40"/>
  <c r="AF647" i="40" s="1"/>
  <c r="AE83" i="40"/>
  <c r="AF83" i="40" s="1"/>
  <c r="AE692" i="40"/>
  <c r="AF692" i="40" s="1"/>
  <c r="AE671" i="40"/>
  <c r="AF671" i="40" s="1"/>
  <c r="AE579" i="40"/>
  <c r="AF579" i="40" s="1"/>
  <c r="AE755" i="40"/>
  <c r="AF755" i="40" s="1"/>
  <c r="AE727" i="40"/>
  <c r="AF727" i="40" s="1"/>
  <c r="AE695" i="40"/>
  <c r="AF695" i="40" s="1"/>
  <c r="AE334" i="40"/>
  <c r="AF334" i="40" s="1"/>
  <c r="AE322" i="40"/>
  <c r="AF322" i="40" s="1"/>
  <c r="AE770" i="40"/>
  <c r="AF770" i="40" s="1"/>
  <c r="AE463" i="40"/>
  <c r="AF463" i="40" s="1"/>
  <c r="AE619" i="40"/>
  <c r="AF619" i="40" s="1"/>
  <c r="AE331" i="40"/>
  <c r="AF331" i="40" s="1"/>
  <c r="AE456" i="40"/>
  <c r="AF456" i="40" s="1"/>
  <c r="AE393" i="40"/>
  <c r="AF393" i="40" s="1"/>
  <c r="AE143" i="40"/>
  <c r="AF143" i="40" s="1"/>
  <c r="AE384" i="40"/>
  <c r="AF384" i="40" s="1"/>
  <c r="AE599" i="40"/>
  <c r="AF599" i="40" s="1"/>
  <c r="AE254" i="40"/>
  <c r="AF254" i="40" s="1"/>
  <c r="AE667" i="40"/>
  <c r="AF667" i="40" s="1"/>
  <c r="AE587" i="40"/>
  <c r="AF587" i="40" s="1"/>
  <c r="AE654" i="40"/>
  <c r="AF654" i="40" s="1"/>
  <c r="AE652" i="40"/>
  <c r="AF652" i="40" s="1"/>
  <c r="AF103" i="40"/>
  <c r="AE242" i="40"/>
  <c r="AF242" i="40" s="1"/>
  <c r="AE747" i="40"/>
  <c r="AF747" i="40" s="1"/>
  <c r="AE783" i="40"/>
  <c r="AF783" i="40" s="1"/>
  <c r="AE147" i="40"/>
  <c r="AF147" i="40" s="1"/>
  <c r="AE643" i="40"/>
  <c r="AF643" i="40" s="1"/>
  <c r="AE151" i="40"/>
  <c r="AF151" i="40" s="1"/>
  <c r="AE762" i="40"/>
  <c r="AF762" i="40" s="1"/>
  <c r="AE492" i="40"/>
  <c r="AF492" i="40" s="1"/>
  <c r="AF191" i="40"/>
  <c r="AE27" i="40"/>
  <c r="AF27" i="40" s="1"/>
  <c r="AE190" i="40"/>
  <c r="AF190" i="40" s="1"/>
  <c r="AE198" i="40"/>
  <c r="AF198" i="40" s="1"/>
  <c r="AE341" i="40"/>
  <c r="AF341" i="40" s="1"/>
  <c r="AE617" i="40"/>
  <c r="AF617" i="40" s="1"/>
  <c r="AE520" i="40"/>
  <c r="AF520" i="40" s="1"/>
  <c r="AE268" i="40"/>
  <c r="AF268" i="40" s="1"/>
  <c r="AE761" i="40"/>
  <c r="AF761" i="40" s="1"/>
  <c r="AE159" i="40"/>
  <c r="AF159" i="40" s="1"/>
  <c r="AE54" i="40"/>
  <c r="AF54" i="40" s="1"/>
  <c r="AE555" i="40"/>
  <c r="AF555" i="40" s="1"/>
  <c r="AE539" i="40"/>
  <c r="AF539" i="40" s="1"/>
  <c r="AE663" i="40"/>
  <c r="AF663" i="40" s="1"/>
  <c r="AE715" i="40"/>
  <c r="AF715" i="40" s="1"/>
  <c r="AE488" i="40"/>
  <c r="AF488" i="40" s="1"/>
  <c r="AE486" i="40"/>
  <c r="AF486" i="40" s="1"/>
  <c r="AE326" i="40"/>
  <c r="AF326" i="40" s="1"/>
  <c r="AE591" i="40"/>
  <c r="AF591" i="40" s="1"/>
  <c r="AE530" i="40"/>
  <c r="AF530" i="40" s="1"/>
  <c r="AE588" i="40"/>
  <c r="AF588" i="40" s="1"/>
  <c r="AE468" i="40"/>
  <c r="AF468" i="40" s="1"/>
  <c r="AE452" i="40"/>
  <c r="AF452" i="40" s="1"/>
  <c r="AE436" i="40"/>
  <c r="AF436" i="40" s="1"/>
  <c r="AE420" i="40"/>
  <c r="AF420" i="40" s="1"/>
  <c r="AE404" i="40"/>
  <c r="AF404" i="40" s="1"/>
  <c r="AE388" i="40"/>
  <c r="AF388" i="40" s="1"/>
  <c r="AE372" i="40"/>
  <c r="AF372" i="40" s="1"/>
  <c r="AE349" i="40"/>
  <c r="AF349" i="40" s="1"/>
  <c r="AE572" i="40"/>
  <c r="AF572" i="40" s="1"/>
  <c r="AE712" i="40"/>
  <c r="AF712" i="40" s="1"/>
  <c r="AE648" i="40"/>
  <c r="AF648" i="40" s="1"/>
  <c r="AE584" i="40"/>
  <c r="AF584" i="40" s="1"/>
  <c r="AE444" i="40"/>
  <c r="AF444" i="40" s="1"/>
  <c r="AE412" i="40"/>
  <c r="AF412" i="40" s="1"/>
  <c r="AE380" i="40"/>
  <c r="AF380" i="40" s="1"/>
  <c r="AE333" i="40"/>
  <c r="AF333" i="40" s="1"/>
  <c r="AF253" i="40"/>
  <c r="AF45" i="40"/>
  <c r="AE416" i="40"/>
  <c r="AF416" i="40" s="1"/>
  <c r="AE640" i="40"/>
  <c r="AF640" i="40" s="1"/>
  <c r="AE574" i="40"/>
  <c r="AF574" i="40" s="1"/>
  <c r="AF672" i="40"/>
  <c r="AE707" i="40"/>
  <c r="AF707" i="40" s="1"/>
  <c r="AE698" i="40"/>
  <c r="AF698" i="40" s="1"/>
  <c r="AE642" i="40"/>
  <c r="AF642" i="40" s="1"/>
  <c r="AE377" i="40"/>
  <c r="AF377" i="40" s="1"/>
  <c r="AE397" i="40"/>
  <c r="AF397" i="40" s="1"/>
  <c r="AE545" i="40"/>
  <c r="AF545" i="40" s="1"/>
  <c r="AE529" i="40"/>
  <c r="AF529" i="40" s="1"/>
  <c r="AE513" i="40"/>
  <c r="AF513" i="40" s="1"/>
  <c r="AE281" i="40"/>
  <c r="AF281" i="40" s="1"/>
  <c r="AE22" i="40"/>
  <c r="AF22" i="40" s="1"/>
  <c r="AE297" i="40"/>
  <c r="AF297" i="40" s="1"/>
  <c r="AE11" i="40"/>
  <c r="AF11" i="40" s="1"/>
  <c r="AE582" i="40"/>
  <c r="AF582" i="40" s="1"/>
  <c r="AE39" i="40"/>
  <c r="AF39" i="40" s="1"/>
  <c r="AE606" i="40"/>
  <c r="AF606" i="40" s="1"/>
  <c r="AE177" i="40"/>
  <c r="AF177" i="40" s="1"/>
  <c r="AE734" i="40"/>
  <c r="AF734" i="40" s="1"/>
  <c r="AE549" i="40"/>
  <c r="AF549" i="40" s="1"/>
  <c r="AE533" i="40"/>
  <c r="AF533" i="40" s="1"/>
  <c r="AE517" i="40"/>
  <c r="AF517" i="40" s="1"/>
  <c r="AE313" i="40"/>
  <c r="AF313" i="40" s="1"/>
  <c r="AE439" i="40"/>
  <c r="AF439" i="40" s="1"/>
  <c r="AE407" i="40"/>
  <c r="AF407" i="40" s="1"/>
  <c r="AE375" i="40"/>
  <c r="AF375" i="40" s="1"/>
  <c r="AE189" i="40"/>
  <c r="AF189" i="40" s="1"/>
  <c r="AE767" i="40"/>
  <c r="AF767" i="40" s="1"/>
  <c r="AE231" i="40"/>
  <c r="AF231" i="40" s="1"/>
  <c r="AE348" i="40"/>
  <c r="AF348" i="40" s="1"/>
  <c r="AE357" i="40"/>
  <c r="AF357" i="40" s="1"/>
  <c r="AE84" i="40"/>
  <c r="AF84" i="40" s="1"/>
  <c r="AE46" i="40"/>
  <c r="AF46" i="40" s="1"/>
  <c r="AE49" i="40"/>
  <c r="AF49" i="40" s="1"/>
  <c r="AE10" i="40"/>
  <c r="AF10" i="40" s="1"/>
  <c r="AE668" i="40"/>
  <c r="AF668" i="40" s="1"/>
  <c r="AE298" i="40"/>
  <c r="AF298" i="40" s="1"/>
  <c r="AE330" i="40"/>
  <c r="AF330" i="40" s="1"/>
  <c r="AE182" i="40"/>
  <c r="AF182" i="40" s="1"/>
  <c r="AE748" i="40"/>
  <c r="AF748" i="40" s="1"/>
  <c r="AE620" i="40"/>
  <c r="AF620" i="40" s="1"/>
  <c r="AE728" i="40"/>
  <c r="AF728" i="40" s="1"/>
  <c r="AE664" i="40"/>
  <c r="AF664" i="40" s="1"/>
  <c r="AE600" i="40"/>
  <c r="AF600" i="40" s="1"/>
  <c r="AE415" i="40"/>
  <c r="AF415" i="40" s="1"/>
  <c r="AE523" i="40"/>
  <c r="AF523" i="40" s="1"/>
  <c r="AE258" i="40"/>
  <c r="AF258" i="40" s="1"/>
  <c r="AE175" i="40"/>
  <c r="AF175" i="40" s="1"/>
  <c r="AE346" i="40"/>
  <c r="AF346" i="40" s="1"/>
  <c r="AE286" i="40"/>
  <c r="AF286" i="40" s="1"/>
  <c r="AE95" i="40"/>
  <c r="AF95" i="40" s="1"/>
  <c r="AE583" i="40"/>
  <c r="AF583" i="40" s="1"/>
  <c r="AE635" i="40"/>
  <c r="AF635" i="40" s="1"/>
  <c r="AE99" i="40"/>
  <c r="AF99" i="40" s="1"/>
  <c r="AE87" i="40"/>
  <c r="AF87" i="40" s="1"/>
  <c r="AE601" i="40"/>
  <c r="AF601" i="40" s="1"/>
  <c r="AE560" i="40"/>
  <c r="AF560" i="40" s="1"/>
  <c r="AE448" i="40"/>
  <c r="AF448" i="40" s="1"/>
  <c r="AE80" i="40"/>
  <c r="AF80" i="40" s="1"/>
  <c r="AE222" i="40"/>
  <c r="AF222" i="40" s="1"/>
  <c r="AE19" i="40"/>
  <c r="AF19" i="40" s="1"/>
  <c r="AE604" i="40"/>
  <c r="AF604" i="40" s="1"/>
  <c r="AE493" i="40"/>
  <c r="AF493" i="40" s="1"/>
  <c r="AE325" i="40"/>
  <c r="AF325" i="40" s="1"/>
  <c r="AE78" i="40"/>
  <c r="AF78" i="40" s="1"/>
  <c r="AE35" i="40"/>
  <c r="AF35" i="40" s="1"/>
  <c r="AE700" i="40"/>
  <c r="AF700" i="40" s="1"/>
  <c r="AE527" i="40"/>
  <c r="AF527" i="40" s="1"/>
  <c r="AE511" i="40"/>
  <c r="AF511" i="40" s="1"/>
  <c r="AE155" i="40"/>
  <c r="AF155" i="40" s="1"/>
  <c r="AE764" i="40"/>
  <c r="AF764" i="40" s="1"/>
  <c r="AE636" i="40"/>
  <c r="AF636" i="40" s="1"/>
  <c r="AE505" i="40"/>
  <c r="AF505" i="40" s="1"/>
  <c r="AE57" i="40"/>
  <c r="AF57" i="40" s="1"/>
  <c r="AE567" i="40"/>
  <c r="AF567" i="40" s="1"/>
  <c r="AE318" i="40"/>
  <c r="AF318" i="40" s="1"/>
  <c r="AF38" i="40"/>
  <c r="AE250" i="40"/>
  <c r="AF250" i="40" s="1"/>
  <c r="AE111" i="40"/>
  <c r="AF111" i="40" s="1"/>
  <c r="AE758" i="40"/>
  <c r="AF758" i="40" s="1"/>
  <c r="AE497" i="40"/>
  <c r="AF497" i="40" s="1"/>
  <c r="AE612" i="40"/>
  <c r="AF612" i="40" s="1"/>
  <c r="AE557" i="40"/>
  <c r="AF557" i="40" s="1"/>
  <c r="AE541" i="40"/>
  <c r="AF541" i="40" s="1"/>
  <c r="AE525" i="40"/>
  <c r="AF525" i="40" s="1"/>
  <c r="AE509" i="40"/>
  <c r="AF509" i="40" s="1"/>
  <c r="AE118" i="40"/>
  <c r="AF118" i="40" s="1"/>
  <c r="AE273" i="40"/>
  <c r="AF273" i="40" s="1"/>
  <c r="AE547" i="40"/>
  <c r="AF547" i="40" s="1"/>
  <c r="AE531" i="40"/>
  <c r="AF531" i="40" s="1"/>
  <c r="AE675" i="40"/>
  <c r="AF675" i="40" s="1"/>
  <c r="AE460" i="40"/>
  <c r="AF460" i="40" s="1"/>
  <c r="AE428" i="40"/>
  <c r="AF428" i="40" s="1"/>
  <c r="AE396" i="40"/>
  <c r="AF396" i="40" s="1"/>
  <c r="AE350" i="40"/>
  <c r="AF350" i="40" s="1"/>
  <c r="AE217" i="40"/>
  <c r="AF217" i="40" s="1"/>
  <c r="AE126" i="40"/>
  <c r="AF126" i="40" s="1"/>
  <c r="AE58" i="40"/>
  <c r="AF58" i="40" s="1"/>
  <c r="AE171" i="40"/>
  <c r="AF171" i="40" s="1"/>
  <c r="AE238" i="40"/>
  <c r="AF238" i="40" s="1"/>
  <c r="AE314" i="40"/>
  <c r="AF314" i="40" s="1"/>
  <c r="AE214" i="40"/>
  <c r="AF214" i="40" s="1"/>
  <c r="AE744" i="40"/>
  <c r="AF744" i="40" s="1"/>
  <c r="AE680" i="40"/>
  <c r="AF680" i="40" s="1"/>
  <c r="AE616" i="40"/>
  <c r="AF616" i="40" s="1"/>
  <c r="AE543" i="40"/>
  <c r="AF543" i="40" s="1"/>
  <c r="AF383" i="40"/>
  <c r="AE290" i="40"/>
  <c r="AF290" i="40" s="1"/>
  <c r="AE100" i="40"/>
  <c r="AF100" i="40" s="1"/>
  <c r="AE716" i="40"/>
  <c r="AF716" i="40" s="1"/>
  <c r="AE480" i="40"/>
  <c r="AF480" i="40" s="1"/>
  <c r="AE274" i="40"/>
  <c r="AF274" i="40" s="1"/>
  <c r="AE362" i="40"/>
  <c r="AF362" i="40" s="1"/>
  <c r="AE209" i="40"/>
  <c r="AF209" i="40" s="1"/>
  <c r="AE246" i="40"/>
  <c r="AF246" i="40" s="1"/>
  <c r="AE104" i="40"/>
  <c r="AF104" i="40" s="1"/>
  <c r="AE732" i="40"/>
  <c r="AF732" i="40" s="1"/>
  <c r="AE447" i="40"/>
  <c r="AF447" i="40" s="1"/>
  <c r="AE305" i="40"/>
  <c r="AF305" i="40" s="1"/>
  <c r="AE266" i="40"/>
  <c r="AF266" i="40" s="1"/>
  <c r="AE88" i="40"/>
  <c r="AF88" i="40" s="1"/>
  <c r="AE230" i="40"/>
  <c r="AF230" i="40" s="1"/>
  <c r="AE684" i="40"/>
  <c r="AF684" i="40" s="1"/>
  <c r="AE760" i="40"/>
  <c r="AF760" i="40" s="1"/>
  <c r="AE696" i="40"/>
  <c r="AF696" i="40" s="1"/>
  <c r="AE632" i="40"/>
  <c r="AF632" i="40" s="1"/>
  <c r="AE568" i="40"/>
  <c r="AF568" i="40" s="1"/>
  <c r="AE515" i="40"/>
  <c r="AF515" i="40" s="1"/>
  <c r="AE476" i="40"/>
  <c r="AF476" i="40" s="1"/>
  <c r="AE138" i="40"/>
  <c r="AF138" i="40" s="1"/>
  <c r="AE70" i="40"/>
  <c r="AF70" i="40" s="1"/>
  <c r="AE62" i="40"/>
  <c r="AF62" i="40" s="1"/>
  <c r="AE489" i="40"/>
  <c r="AF489" i="40" s="1"/>
  <c r="AE321" i="40"/>
  <c r="AF321" i="40" s="1"/>
  <c r="AE257" i="40"/>
  <c r="AF257" i="40" s="1"/>
  <c r="AE563" i="40"/>
  <c r="AF563" i="40" s="1"/>
  <c r="AE553" i="40"/>
  <c r="AF553" i="40" s="1"/>
  <c r="AE537" i="40"/>
  <c r="AF537" i="40" s="1"/>
  <c r="AE521" i="40"/>
  <c r="AF521" i="40" s="1"/>
  <c r="AE306" i="40"/>
  <c r="AF306" i="40" s="1"/>
  <c r="AE206" i="40"/>
  <c r="AF206" i="40" s="1"/>
  <c r="AE338" i="40"/>
  <c r="AF338" i="40" s="1"/>
  <c r="AE116" i="40"/>
  <c r="AF116" i="40" s="1"/>
  <c r="AE455" i="40"/>
  <c r="AF455" i="40" s="1"/>
  <c r="AE423" i="40"/>
  <c r="AF423" i="40" s="1"/>
  <c r="AE391" i="40"/>
  <c r="AF391" i="40" s="1"/>
  <c r="AE289" i="40"/>
  <c r="AF289" i="40" s="1"/>
  <c r="AE551" i="40"/>
  <c r="AF551" i="40" s="1"/>
  <c r="AE535" i="40"/>
  <c r="AF535" i="40" s="1"/>
  <c r="AE519" i="40"/>
  <c r="AF519" i="40" s="1"/>
  <c r="AE265" i="40"/>
  <c r="AF265" i="40" s="1"/>
  <c r="AE342" i="40"/>
  <c r="AF342" i="40" s="1"/>
  <c r="A242" i="42" l="1"/>
  <c r="B242" i="42"/>
  <c r="C242" i="42"/>
  <c r="D242" i="42"/>
  <c r="AB242" i="42" s="1"/>
  <c r="E242" i="42"/>
  <c r="F242" i="42"/>
  <c r="G242" i="42"/>
  <c r="H242" i="42"/>
  <c r="I242" i="42"/>
  <c r="J242" i="42"/>
  <c r="K242" i="42"/>
  <c r="L242" i="42"/>
  <c r="W242" i="42" s="1"/>
  <c r="M242" i="42"/>
  <c r="N242" i="42"/>
  <c r="Q242" i="42"/>
  <c r="R242" i="42"/>
  <c r="S242" i="42"/>
  <c r="T242" i="42"/>
  <c r="U242" i="42"/>
  <c r="A243" i="42"/>
  <c r="B243" i="42"/>
  <c r="C243" i="42"/>
  <c r="D243" i="42"/>
  <c r="AB243" i="42" s="1"/>
  <c r="AA243" i="42" s="1"/>
  <c r="E243" i="42"/>
  <c r="F243" i="42"/>
  <c r="G243" i="42"/>
  <c r="H243" i="42"/>
  <c r="I243" i="42"/>
  <c r="J243" i="42"/>
  <c r="K243" i="42"/>
  <c r="L243" i="42"/>
  <c r="W243" i="42" s="1"/>
  <c r="M243" i="42"/>
  <c r="N243" i="42"/>
  <c r="Q243" i="42"/>
  <c r="R243" i="42"/>
  <c r="S243" i="42"/>
  <c r="T243" i="42"/>
  <c r="U243" i="42"/>
  <c r="A244" i="42"/>
  <c r="B244" i="42"/>
  <c r="C244" i="42"/>
  <c r="D244" i="42"/>
  <c r="AB244" i="42" s="1"/>
  <c r="AA244" i="42" s="1"/>
  <c r="E244" i="42"/>
  <c r="F244" i="42"/>
  <c r="G244" i="42"/>
  <c r="H244" i="42"/>
  <c r="I244" i="42"/>
  <c r="J244" i="42"/>
  <c r="K244" i="42"/>
  <c r="L244" i="42"/>
  <c r="W244" i="42" s="1"/>
  <c r="M244" i="42"/>
  <c r="N244" i="42"/>
  <c r="Q244" i="42"/>
  <c r="R244" i="42"/>
  <c r="S244" i="42"/>
  <c r="T244" i="42"/>
  <c r="U244" i="42"/>
  <c r="A245" i="42"/>
  <c r="B245" i="42"/>
  <c r="C245" i="42"/>
  <c r="D245" i="42"/>
  <c r="AB245" i="42" s="1"/>
  <c r="AA245" i="42" s="1"/>
  <c r="E245" i="42"/>
  <c r="F245" i="42"/>
  <c r="G245" i="42"/>
  <c r="H245" i="42"/>
  <c r="I245" i="42"/>
  <c r="J245" i="42"/>
  <c r="K245" i="42"/>
  <c r="L245" i="42"/>
  <c r="W245" i="42" s="1"/>
  <c r="M245" i="42"/>
  <c r="N245" i="42"/>
  <c r="Q245" i="42"/>
  <c r="R245" i="42"/>
  <c r="S245" i="42"/>
  <c r="T245" i="42"/>
  <c r="U245" i="42"/>
  <c r="AA242" i="42" l="1"/>
  <c r="O243" i="42"/>
  <c r="P243" i="42" s="1"/>
  <c r="O242" i="42"/>
  <c r="P242" i="42" s="1"/>
  <c r="Y242" i="42" s="1"/>
  <c r="O245" i="42"/>
  <c r="P245" i="42" s="1"/>
  <c r="O244" i="42"/>
  <c r="P244" i="42" s="1"/>
  <c r="E14" i="26"/>
  <c r="E15" i="26"/>
  <c r="Z245" i="42" l="1"/>
  <c r="AD245" i="42" s="1"/>
  <c r="V245" i="42"/>
  <c r="Z242" i="42"/>
  <c r="V242" i="42"/>
  <c r="Z243" i="42"/>
  <c r="V243" i="42"/>
  <c r="Z244" i="42"/>
  <c r="V244" i="42"/>
  <c r="Y244" i="42"/>
  <c r="Y243" i="42"/>
  <c r="Y245" i="42"/>
  <c r="Y5" i="40"/>
  <c r="Y3" i="40" s="1"/>
  <c r="X6" i="42"/>
  <c r="X4" i="42" s="1"/>
  <c r="AD243" i="42" l="1"/>
  <c r="AE243" i="42" s="1"/>
  <c r="AD242" i="42"/>
  <c r="AE242" i="42" s="1"/>
  <c r="AD244" i="42"/>
  <c r="AE245" i="42"/>
  <c r="AE244" i="42"/>
  <c r="A9" i="42" l="1"/>
  <c r="B9" i="42"/>
  <c r="C9" i="42"/>
  <c r="D9" i="42"/>
  <c r="AB9" i="42" s="1"/>
  <c r="E9" i="42"/>
  <c r="F9" i="42"/>
  <c r="G9" i="42"/>
  <c r="H9" i="42"/>
  <c r="I9" i="42"/>
  <c r="J9" i="42"/>
  <c r="K9" i="42"/>
  <c r="L9" i="42"/>
  <c r="W9" i="42" s="1"/>
  <c r="M9" i="42"/>
  <c r="N9" i="42"/>
  <c r="Q9" i="42"/>
  <c r="R9" i="42"/>
  <c r="S9" i="42"/>
  <c r="T9" i="42"/>
  <c r="U9" i="42"/>
  <c r="A10" i="42"/>
  <c r="B10" i="42"/>
  <c r="C10" i="42"/>
  <c r="D10" i="42"/>
  <c r="AB10" i="42" s="1"/>
  <c r="AA10" i="42" s="1"/>
  <c r="E10" i="42"/>
  <c r="F10" i="42"/>
  <c r="G10" i="42"/>
  <c r="H10" i="42"/>
  <c r="I10" i="42"/>
  <c r="J10" i="42"/>
  <c r="K10" i="42"/>
  <c r="L10" i="42"/>
  <c r="W10" i="42" s="1"/>
  <c r="M10" i="42"/>
  <c r="N10" i="42"/>
  <c r="Q10" i="42"/>
  <c r="R10" i="42"/>
  <c r="S10" i="42"/>
  <c r="T10" i="42"/>
  <c r="U10" i="42"/>
  <c r="A11" i="42"/>
  <c r="B11" i="42"/>
  <c r="C11" i="42"/>
  <c r="D11" i="42"/>
  <c r="AB11" i="42" s="1"/>
  <c r="AA11" i="42" s="1"/>
  <c r="E11" i="42"/>
  <c r="F11" i="42"/>
  <c r="G11" i="42"/>
  <c r="H11" i="42"/>
  <c r="I11" i="42"/>
  <c r="J11" i="42"/>
  <c r="K11" i="42"/>
  <c r="L11" i="42"/>
  <c r="W11" i="42" s="1"/>
  <c r="M11" i="42"/>
  <c r="N11" i="42"/>
  <c r="Q11" i="42"/>
  <c r="R11" i="42"/>
  <c r="S11" i="42"/>
  <c r="T11" i="42"/>
  <c r="U11" i="42"/>
  <c r="A12" i="42"/>
  <c r="B12" i="42"/>
  <c r="C12" i="42"/>
  <c r="D12" i="42"/>
  <c r="AB12" i="42" s="1"/>
  <c r="E12" i="42"/>
  <c r="F12" i="42"/>
  <c r="G12" i="42"/>
  <c r="H12" i="42"/>
  <c r="I12" i="42"/>
  <c r="J12" i="42"/>
  <c r="K12" i="42"/>
  <c r="L12" i="42"/>
  <c r="W12" i="42" s="1"/>
  <c r="M12" i="42"/>
  <c r="N12" i="42"/>
  <c r="Q12" i="42"/>
  <c r="R12" i="42"/>
  <c r="S12" i="42"/>
  <c r="T12" i="42"/>
  <c r="U12" i="42"/>
  <c r="A13" i="42"/>
  <c r="B13" i="42"/>
  <c r="C13" i="42"/>
  <c r="D13" i="42"/>
  <c r="AB13" i="42" s="1"/>
  <c r="AA13" i="42" s="1"/>
  <c r="E13" i="42"/>
  <c r="F13" i="42"/>
  <c r="G13" i="42"/>
  <c r="H13" i="42"/>
  <c r="I13" i="42"/>
  <c r="J13" i="42"/>
  <c r="K13" i="42"/>
  <c r="L13" i="42"/>
  <c r="W13" i="42" s="1"/>
  <c r="M13" i="42"/>
  <c r="N13" i="42"/>
  <c r="Q13" i="42"/>
  <c r="R13" i="42"/>
  <c r="S13" i="42"/>
  <c r="T13" i="42"/>
  <c r="U13" i="42"/>
  <c r="A14" i="42"/>
  <c r="B14" i="42"/>
  <c r="C14" i="42"/>
  <c r="D14" i="42"/>
  <c r="AB14" i="42" s="1"/>
  <c r="E14" i="42"/>
  <c r="F14" i="42"/>
  <c r="G14" i="42"/>
  <c r="H14" i="42"/>
  <c r="I14" i="42"/>
  <c r="J14" i="42"/>
  <c r="L14" i="42"/>
  <c r="W14" i="42" s="1"/>
  <c r="M14" i="42"/>
  <c r="N14" i="42"/>
  <c r="Q14" i="42"/>
  <c r="R14" i="42"/>
  <c r="S14" i="42"/>
  <c r="T14" i="42"/>
  <c r="U14" i="42"/>
  <c r="A15" i="42"/>
  <c r="B15" i="42"/>
  <c r="C15" i="42"/>
  <c r="D15" i="42"/>
  <c r="AB15" i="42" s="1"/>
  <c r="E15" i="42"/>
  <c r="F15" i="42"/>
  <c r="G15" i="42"/>
  <c r="H15" i="42"/>
  <c r="I15" i="42"/>
  <c r="J15" i="42"/>
  <c r="K15" i="42"/>
  <c r="L15" i="42"/>
  <c r="W15" i="42" s="1"/>
  <c r="M15" i="42"/>
  <c r="N15" i="42"/>
  <c r="Q15" i="42"/>
  <c r="R15" i="42"/>
  <c r="S15" i="42"/>
  <c r="T15" i="42"/>
  <c r="U15" i="42"/>
  <c r="A16" i="42"/>
  <c r="B16" i="42"/>
  <c r="C16" i="42"/>
  <c r="D16" i="42"/>
  <c r="AB16" i="42" s="1"/>
  <c r="AA16" i="42" s="1"/>
  <c r="E16" i="42"/>
  <c r="F16" i="42"/>
  <c r="G16" i="42"/>
  <c r="H16" i="42"/>
  <c r="I16" i="42"/>
  <c r="J16" i="42"/>
  <c r="K16" i="42"/>
  <c r="L16" i="42"/>
  <c r="W16" i="42" s="1"/>
  <c r="M16" i="42"/>
  <c r="N16" i="42"/>
  <c r="Q16" i="42"/>
  <c r="R16" i="42"/>
  <c r="S16" i="42"/>
  <c r="T16" i="42"/>
  <c r="U16" i="42"/>
  <c r="A17" i="42"/>
  <c r="B17" i="42"/>
  <c r="C17" i="42"/>
  <c r="D17" i="42"/>
  <c r="AB17" i="42" s="1"/>
  <c r="AA17" i="42" s="1"/>
  <c r="E17" i="42"/>
  <c r="F17" i="42"/>
  <c r="G17" i="42"/>
  <c r="H17" i="42"/>
  <c r="I17" i="42"/>
  <c r="J17" i="42"/>
  <c r="K17" i="42"/>
  <c r="L17" i="42"/>
  <c r="W17" i="42" s="1"/>
  <c r="M17" i="42"/>
  <c r="N17" i="42"/>
  <c r="Q17" i="42"/>
  <c r="R17" i="42"/>
  <c r="S17" i="42"/>
  <c r="T17" i="42"/>
  <c r="U17" i="42"/>
  <c r="A18" i="42"/>
  <c r="B18" i="42"/>
  <c r="C18" i="42"/>
  <c r="D18" i="42"/>
  <c r="AB18" i="42" s="1"/>
  <c r="AA18" i="42" s="1"/>
  <c r="E18" i="42"/>
  <c r="F18" i="42"/>
  <c r="G18" i="42"/>
  <c r="H18" i="42"/>
  <c r="I18" i="42"/>
  <c r="J18" i="42"/>
  <c r="K18" i="42"/>
  <c r="L18" i="42"/>
  <c r="W18" i="42" s="1"/>
  <c r="M18" i="42"/>
  <c r="N18" i="42"/>
  <c r="Q18" i="42"/>
  <c r="R18" i="42"/>
  <c r="S18" i="42"/>
  <c r="T18" i="42"/>
  <c r="U18" i="42"/>
  <c r="A19" i="42"/>
  <c r="B19" i="42"/>
  <c r="C19" i="42"/>
  <c r="D19" i="42"/>
  <c r="AB19" i="42" s="1"/>
  <c r="E19" i="42"/>
  <c r="F19" i="42"/>
  <c r="G19" i="42"/>
  <c r="H19" i="42"/>
  <c r="I19" i="42"/>
  <c r="J19" i="42"/>
  <c r="K19" i="42"/>
  <c r="L19" i="42"/>
  <c r="W19" i="42" s="1"/>
  <c r="M19" i="42"/>
  <c r="N19" i="42"/>
  <c r="Q19" i="42"/>
  <c r="R19" i="42"/>
  <c r="S19" i="42"/>
  <c r="T19" i="42"/>
  <c r="U19" i="42"/>
  <c r="A20" i="42"/>
  <c r="B20" i="42"/>
  <c r="C20" i="42"/>
  <c r="D20" i="42"/>
  <c r="AB20" i="42" s="1"/>
  <c r="E20" i="42"/>
  <c r="F20" i="42"/>
  <c r="G20" i="42"/>
  <c r="H20" i="42"/>
  <c r="I20" i="42"/>
  <c r="J20" i="42"/>
  <c r="K20" i="42"/>
  <c r="L20" i="42"/>
  <c r="W20" i="42" s="1"/>
  <c r="M20" i="42"/>
  <c r="N20" i="42"/>
  <c r="Q20" i="42"/>
  <c r="R20" i="42"/>
  <c r="S20" i="42"/>
  <c r="T20" i="42"/>
  <c r="U20" i="42"/>
  <c r="A21" i="42"/>
  <c r="B21" i="42"/>
  <c r="C21" i="42"/>
  <c r="D21" i="42"/>
  <c r="AA21" i="42" s="1"/>
  <c r="E21" i="42"/>
  <c r="F21" i="42"/>
  <c r="G21" i="42"/>
  <c r="H21" i="42"/>
  <c r="I21" i="42"/>
  <c r="J21" i="42"/>
  <c r="K21" i="42"/>
  <c r="L21" i="42"/>
  <c r="W21" i="42" s="1"/>
  <c r="M21" i="42"/>
  <c r="N21" i="42"/>
  <c r="Q21" i="42"/>
  <c r="R21" i="42"/>
  <c r="S21" i="42"/>
  <c r="T21" i="42"/>
  <c r="U21" i="42"/>
  <c r="A22" i="42"/>
  <c r="B22" i="42"/>
  <c r="C22" i="42"/>
  <c r="D22" i="42"/>
  <c r="AB22" i="42" s="1"/>
  <c r="AA22" i="42" s="1"/>
  <c r="E22" i="42"/>
  <c r="F22" i="42"/>
  <c r="G22" i="42"/>
  <c r="H22" i="42"/>
  <c r="I22" i="42"/>
  <c r="J22" i="42"/>
  <c r="K22" i="42"/>
  <c r="L22" i="42"/>
  <c r="W22" i="42" s="1"/>
  <c r="M22" i="42"/>
  <c r="N22" i="42"/>
  <c r="Q22" i="42"/>
  <c r="R22" i="42"/>
  <c r="S22" i="42"/>
  <c r="T22" i="42"/>
  <c r="U22" i="42"/>
  <c r="A23" i="42"/>
  <c r="B23" i="42"/>
  <c r="C23" i="42"/>
  <c r="D23" i="42"/>
  <c r="AB23" i="42" s="1"/>
  <c r="E23" i="42"/>
  <c r="F23" i="42"/>
  <c r="G23" i="42"/>
  <c r="H23" i="42"/>
  <c r="I23" i="42"/>
  <c r="J23" i="42"/>
  <c r="K23" i="42"/>
  <c r="L23" i="42"/>
  <c r="W23" i="42" s="1"/>
  <c r="M23" i="42"/>
  <c r="N23" i="42"/>
  <c r="Q23" i="42"/>
  <c r="R23" i="42"/>
  <c r="S23" i="42"/>
  <c r="T23" i="42"/>
  <c r="U23" i="42"/>
  <c r="A24" i="42"/>
  <c r="B24" i="42"/>
  <c r="C24" i="42"/>
  <c r="D24" i="42"/>
  <c r="AB24" i="42" s="1"/>
  <c r="AA24" i="42" s="1"/>
  <c r="E24" i="42"/>
  <c r="F24" i="42"/>
  <c r="G24" i="42"/>
  <c r="H24" i="42"/>
  <c r="I24" i="42"/>
  <c r="J24" i="42"/>
  <c r="K24" i="42"/>
  <c r="L24" i="42"/>
  <c r="W24" i="42" s="1"/>
  <c r="M24" i="42"/>
  <c r="N24" i="42"/>
  <c r="Q24" i="42"/>
  <c r="R24" i="42"/>
  <c r="S24" i="42"/>
  <c r="T24" i="42"/>
  <c r="U24" i="42"/>
  <c r="A25" i="42"/>
  <c r="B25" i="42"/>
  <c r="C25" i="42"/>
  <c r="D25" i="42"/>
  <c r="AB25" i="42" s="1"/>
  <c r="E25" i="42"/>
  <c r="F25" i="42"/>
  <c r="G25" i="42"/>
  <c r="H25" i="42"/>
  <c r="I25" i="42"/>
  <c r="J25" i="42"/>
  <c r="K25" i="42"/>
  <c r="L25" i="42"/>
  <c r="W25" i="42" s="1"/>
  <c r="M25" i="42"/>
  <c r="N25" i="42"/>
  <c r="Q25" i="42"/>
  <c r="R25" i="42"/>
  <c r="S25" i="42"/>
  <c r="T25" i="42"/>
  <c r="U25" i="42"/>
  <c r="A26" i="42"/>
  <c r="B26" i="42"/>
  <c r="C26" i="42"/>
  <c r="D26" i="42"/>
  <c r="AB26" i="42" s="1"/>
  <c r="E26" i="42"/>
  <c r="F26" i="42"/>
  <c r="G26" i="42"/>
  <c r="H26" i="42"/>
  <c r="I26" i="42"/>
  <c r="J26" i="42"/>
  <c r="L26" i="42"/>
  <c r="W26" i="42" s="1"/>
  <c r="M26" i="42"/>
  <c r="N26" i="42"/>
  <c r="Q26" i="42"/>
  <c r="R26" i="42"/>
  <c r="S26" i="42"/>
  <c r="T26" i="42"/>
  <c r="U26" i="42"/>
  <c r="A27" i="42"/>
  <c r="B27" i="42"/>
  <c r="C27" i="42"/>
  <c r="D27" i="42"/>
  <c r="AA27" i="42" s="1"/>
  <c r="E27" i="42"/>
  <c r="F27" i="42"/>
  <c r="G27" i="42"/>
  <c r="H27" i="42"/>
  <c r="I27" i="42"/>
  <c r="J27" i="42"/>
  <c r="K27" i="42"/>
  <c r="L27" i="42"/>
  <c r="W27" i="42" s="1"/>
  <c r="M27" i="42"/>
  <c r="N27" i="42"/>
  <c r="Q27" i="42"/>
  <c r="R27" i="42"/>
  <c r="S27" i="42"/>
  <c r="T27" i="42"/>
  <c r="U27" i="42"/>
  <c r="A28" i="42"/>
  <c r="B28" i="42"/>
  <c r="C28" i="42"/>
  <c r="D28" i="42"/>
  <c r="AB28" i="42" s="1"/>
  <c r="AA28" i="42" s="1"/>
  <c r="E28" i="42"/>
  <c r="F28" i="42"/>
  <c r="G28" i="42"/>
  <c r="H28" i="42"/>
  <c r="I28" i="42"/>
  <c r="J28" i="42"/>
  <c r="K28" i="42"/>
  <c r="L28" i="42"/>
  <c r="W28" i="42" s="1"/>
  <c r="M28" i="42"/>
  <c r="N28" i="42"/>
  <c r="Q28" i="42"/>
  <c r="R28" i="42"/>
  <c r="S28" i="42"/>
  <c r="T28" i="42"/>
  <c r="U28" i="42"/>
  <c r="A29" i="42"/>
  <c r="B29" i="42"/>
  <c r="C29" i="42"/>
  <c r="D29" i="42"/>
  <c r="AB29" i="42" s="1"/>
  <c r="AA29" i="42" s="1"/>
  <c r="E29" i="42"/>
  <c r="F29" i="42"/>
  <c r="G29" i="42"/>
  <c r="H29" i="42"/>
  <c r="I29" i="42"/>
  <c r="J29" i="42"/>
  <c r="K29" i="42"/>
  <c r="L29" i="42"/>
  <c r="W29" i="42" s="1"/>
  <c r="M29" i="42"/>
  <c r="N29" i="42"/>
  <c r="Q29" i="42"/>
  <c r="R29" i="42"/>
  <c r="S29" i="42"/>
  <c r="T29" i="42"/>
  <c r="U29" i="42"/>
  <c r="A30" i="42"/>
  <c r="B30" i="42"/>
  <c r="C30" i="42"/>
  <c r="D30" i="42"/>
  <c r="AB30" i="42" s="1"/>
  <c r="E30" i="42"/>
  <c r="F30" i="42"/>
  <c r="G30" i="42"/>
  <c r="H30" i="42"/>
  <c r="I30" i="42"/>
  <c r="J30" i="42"/>
  <c r="K30" i="42"/>
  <c r="L30" i="42"/>
  <c r="W30" i="42" s="1"/>
  <c r="M30" i="42"/>
  <c r="N30" i="42"/>
  <c r="Q30" i="42"/>
  <c r="R30" i="42"/>
  <c r="S30" i="42"/>
  <c r="T30" i="42"/>
  <c r="U30" i="42"/>
  <c r="A31" i="42"/>
  <c r="B31" i="42"/>
  <c r="C31" i="42"/>
  <c r="D31" i="42"/>
  <c r="AB31" i="42" s="1"/>
  <c r="E31" i="42"/>
  <c r="F31" i="42"/>
  <c r="G31" i="42"/>
  <c r="H31" i="42"/>
  <c r="I31" i="42"/>
  <c r="J31" i="42"/>
  <c r="K31" i="42"/>
  <c r="L31" i="42"/>
  <c r="W31" i="42" s="1"/>
  <c r="M31" i="42"/>
  <c r="N31" i="42"/>
  <c r="Q31" i="42"/>
  <c r="R31" i="42"/>
  <c r="S31" i="42"/>
  <c r="T31" i="42"/>
  <c r="U31" i="42"/>
  <c r="A32" i="42"/>
  <c r="B32" i="42"/>
  <c r="C32" i="42"/>
  <c r="D32" i="42"/>
  <c r="AB32" i="42" s="1"/>
  <c r="AA32" i="42" s="1"/>
  <c r="E32" i="42"/>
  <c r="F32" i="42"/>
  <c r="G32" i="42"/>
  <c r="H32" i="42"/>
  <c r="I32" i="42"/>
  <c r="J32" i="42"/>
  <c r="K32" i="42"/>
  <c r="L32" i="42"/>
  <c r="W32" i="42" s="1"/>
  <c r="M32" i="42"/>
  <c r="N32" i="42"/>
  <c r="Q32" i="42"/>
  <c r="R32" i="42"/>
  <c r="S32" i="42"/>
  <c r="T32" i="42"/>
  <c r="U32" i="42"/>
  <c r="A33" i="42"/>
  <c r="B33" i="42"/>
  <c r="C33" i="42"/>
  <c r="D33" i="42"/>
  <c r="AB33" i="42" s="1"/>
  <c r="AA33" i="42" s="1"/>
  <c r="E33" i="42"/>
  <c r="F33" i="42"/>
  <c r="G33" i="42"/>
  <c r="H33" i="42"/>
  <c r="I33" i="42"/>
  <c r="J33" i="42"/>
  <c r="K33" i="42"/>
  <c r="L33" i="42"/>
  <c r="W33" i="42" s="1"/>
  <c r="M33" i="42"/>
  <c r="N33" i="42"/>
  <c r="Q33" i="42"/>
  <c r="R33" i="42"/>
  <c r="S33" i="42"/>
  <c r="T33" i="42"/>
  <c r="U33" i="42"/>
  <c r="A34" i="42"/>
  <c r="B34" i="42"/>
  <c r="C34" i="42"/>
  <c r="D34" i="42"/>
  <c r="AB34" i="42" s="1"/>
  <c r="E34" i="42"/>
  <c r="F34" i="42"/>
  <c r="G34" i="42"/>
  <c r="H34" i="42"/>
  <c r="I34" i="42"/>
  <c r="J34" i="42"/>
  <c r="L34" i="42"/>
  <c r="W34" i="42" s="1"/>
  <c r="M34" i="42"/>
  <c r="N34" i="42"/>
  <c r="Q34" i="42"/>
  <c r="R34" i="42"/>
  <c r="S34" i="42"/>
  <c r="T34" i="42"/>
  <c r="U34" i="42"/>
  <c r="A35" i="42"/>
  <c r="B35" i="42"/>
  <c r="C35" i="42"/>
  <c r="D35" i="42"/>
  <c r="AB35" i="42" s="1"/>
  <c r="E35" i="42"/>
  <c r="F35" i="42"/>
  <c r="G35" i="42"/>
  <c r="H35" i="42"/>
  <c r="I35" i="42"/>
  <c r="J35" i="42"/>
  <c r="K35" i="42"/>
  <c r="L35" i="42"/>
  <c r="W35" i="42" s="1"/>
  <c r="M35" i="42"/>
  <c r="N35" i="42"/>
  <c r="Q35" i="42"/>
  <c r="R35" i="42"/>
  <c r="S35" i="42"/>
  <c r="T35" i="42"/>
  <c r="U35" i="42"/>
  <c r="A36" i="42"/>
  <c r="B36" i="42"/>
  <c r="C36" i="42"/>
  <c r="D36" i="42"/>
  <c r="AB36" i="42" s="1"/>
  <c r="E36" i="42"/>
  <c r="F36" i="42"/>
  <c r="G36" i="42"/>
  <c r="H36" i="42"/>
  <c r="I36" i="42"/>
  <c r="J36" i="42"/>
  <c r="K36" i="42"/>
  <c r="L36" i="42"/>
  <c r="W36" i="42" s="1"/>
  <c r="M36" i="42"/>
  <c r="N36" i="42"/>
  <c r="Q36" i="42"/>
  <c r="R36" i="42"/>
  <c r="S36" i="42"/>
  <c r="T36" i="42"/>
  <c r="U36" i="42"/>
  <c r="A37" i="42"/>
  <c r="B37" i="42"/>
  <c r="C37" i="42"/>
  <c r="D37" i="42"/>
  <c r="AB37" i="42" s="1"/>
  <c r="E37" i="42"/>
  <c r="F37" i="42"/>
  <c r="G37" i="42"/>
  <c r="H37" i="42"/>
  <c r="I37" i="42"/>
  <c r="J37" i="42"/>
  <c r="K37" i="42"/>
  <c r="L37" i="42"/>
  <c r="W37" i="42" s="1"/>
  <c r="M37" i="42"/>
  <c r="N37" i="42"/>
  <c r="Q37" i="42"/>
  <c r="R37" i="42"/>
  <c r="S37" i="42"/>
  <c r="T37" i="42"/>
  <c r="U37" i="42"/>
  <c r="A38" i="42"/>
  <c r="B38" i="42"/>
  <c r="C38" i="42"/>
  <c r="D38" i="42"/>
  <c r="AB38" i="42" s="1"/>
  <c r="AA38" i="42" s="1"/>
  <c r="E38" i="42"/>
  <c r="F38" i="42"/>
  <c r="G38" i="42"/>
  <c r="H38" i="42"/>
  <c r="I38" i="42"/>
  <c r="J38" i="42"/>
  <c r="K38" i="42"/>
  <c r="L38" i="42"/>
  <c r="W38" i="42" s="1"/>
  <c r="M38" i="42"/>
  <c r="N38" i="42"/>
  <c r="Q38" i="42"/>
  <c r="R38" i="42"/>
  <c r="S38" i="42"/>
  <c r="T38" i="42"/>
  <c r="U38" i="42"/>
  <c r="A39" i="42"/>
  <c r="B39" i="42"/>
  <c r="C39" i="42"/>
  <c r="D39" i="42"/>
  <c r="AB39" i="42" s="1"/>
  <c r="AA39" i="42" s="1"/>
  <c r="E39" i="42"/>
  <c r="F39" i="42"/>
  <c r="G39" i="42"/>
  <c r="H39" i="42"/>
  <c r="I39" i="42"/>
  <c r="J39" i="42"/>
  <c r="K39" i="42"/>
  <c r="L39" i="42"/>
  <c r="W39" i="42" s="1"/>
  <c r="M39" i="42"/>
  <c r="N39" i="42"/>
  <c r="Q39" i="42"/>
  <c r="R39" i="42"/>
  <c r="S39" i="42"/>
  <c r="T39" i="42"/>
  <c r="U39" i="42"/>
  <c r="A40" i="42"/>
  <c r="B40" i="42"/>
  <c r="C40" i="42"/>
  <c r="D40" i="42"/>
  <c r="AB40" i="42" s="1"/>
  <c r="AA40" i="42" s="1"/>
  <c r="E40" i="42"/>
  <c r="F40" i="42"/>
  <c r="G40" i="42"/>
  <c r="H40" i="42"/>
  <c r="I40" i="42"/>
  <c r="J40" i="42"/>
  <c r="K40" i="42"/>
  <c r="L40" i="42"/>
  <c r="W40" i="42" s="1"/>
  <c r="M40" i="42"/>
  <c r="N40" i="42"/>
  <c r="Q40" i="42"/>
  <c r="R40" i="42"/>
  <c r="S40" i="42"/>
  <c r="T40" i="42"/>
  <c r="U40" i="42"/>
  <c r="A41" i="42"/>
  <c r="B41" i="42"/>
  <c r="C41" i="42"/>
  <c r="D41" i="42"/>
  <c r="AB41" i="42" s="1"/>
  <c r="E41" i="42"/>
  <c r="F41" i="42"/>
  <c r="G41" i="42"/>
  <c r="H41" i="42"/>
  <c r="I41" i="42"/>
  <c r="J41" i="42"/>
  <c r="L41" i="42"/>
  <c r="W41" i="42" s="1"/>
  <c r="M41" i="42"/>
  <c r="N41" i="42"/>
  <c r="Q41" i="42"/>
  <c r="R41" i="42"/>
  <c r="S41" i="42"/>
  <c r="T41" i="42"/>
  <c r="U41" i="42"/>
  <c r="A42" i="42"/>
  <c r="B42" i="42"/>
  <c r="C42" i="42"/>
  <c r="D42" i="42"/>
  <c r="AB42" i="42" s="1"/>
  <c r="E42" i="42"/>
  <c r="F42" i="42"/>
  <c r="G42" i="42"/>
  <c r="H42" i="42"/>
  <c r="I42" i="42"/>
  <c r="J42" i="42"/>
  <c r="L42" i="42"/>
  <c r="W42" i="42" s="1"/>
  <c r="M42" i="42"/>
  <c r="N42" i="42"/>
  <c r="Q42" i="42"/>
  <c r="R42" i="42"/>
  <c r="S42" i="42"/>
  <c r="T42" i="42"/>
  <c r="U42" i="42"/>
  <c r="A43" i="42"/>
  <c r="B43" i="42"/>
  <c r="C43" i="42"/>
  <c r="D43" i="42"/>
  <c r="AB43" i="42" s="1"/>
  <c r="E43" i="42"/>
  <c r="F43" i="42"/>
  <c r="G43" i="42"/>
  <c r="H43" i="42"/>
  <c r="I43" i="42"/>
  <c r="J43" i="42"/>
  <c r="K43" i="42"/>
  <c r="L43" i="42"/>
  <c r="W43" i="42" s="1"/>
  <c r="M43" i="42"/>
  <c r="N43" i="42"/>
  <c r="Q43" i="42"/>
  <c r="R43" i="42"/>
  <c r="S43" i="42"/>
  <c r="T43" i="42"/>
  <c r="U43" i="42"/>
  <c r="A44" i="42"/>
  <c r="B44" i="42"/>
  <c r="C44" i="42"/>
  <c r="D44" i="42"/>
  <c r="AB44" i="42" s="1"/>
  <c r="AA44" i="42" s="1"/>
  <c r="E44" i="42"/>
  <c r="F44" i="42"/>
  <c r="G44" i="42"/>
  <c r="H44" i="42"/>
  <c r="I44" i="42"/>
  <c r="J44" i="42"/>
  <c r="K44" i="42"/>
  <c r="L44" i="42"/>
  <c r="W44" i="42" s="1"/>
  <c r="M44" i="42"/>
  <c r="N44" i="42"/>
  <c r="Q44" i="42"/>
  <c r="R44" i="42"/>
  <c r="S44" i="42"/>
  <c r="T44" i="42"/>
  <c r="U44" i="42"/>
  <c r="A45" i="42"/>
  <c r="B45" i="42"/>
  <c r="C45" i="42"/>
  <c r="D45" i="42"/>
  <c r="AB45" i="42" s="1"/>
  <c r="AA45" i="42" s="1"/>
  <c r="E45" i="42"/>
  <c r="F45" i="42"/>
  <c r="G45" i="42"/>
  <c r="H45" i="42"/>
  <c r="I45" i="42"/>
  <c r="J45" i="42"/>
  <c r="K45" i="42"/>
  <c r="L45" i="42"/>
  <c r="W45" i="42" s="1"/>
  <c r="M45" i="42"/>
  <c r="N45" i="42"/>
  <c r="Q45" i="42"/>
  <c r="R45" i="42"/>
  <c r="S45" i="42"/>
  <c r="T45" i="42"/>
  <c r="U45" i="42"/>
  <c r="A46" i="42"/>
  <c r="B46" i="42"/>
  <c r="C46" i="42"/>
  <c r="D46" i="42"/>
  <c r="AB46" i="42" s="1"/>
  <c r="AA46" i="42" s="1"/>
  <c r="E46" i="42"/>
  <c r="F46" i="42"/>
  <c r="G46" i="42"/>
  <c r="H46" i="42"/>
  <c r="I46" i="42"/>
  <c r="J46" i="42"/>
  <c r="K46" i="42"/>
  <c r="L46" i="42"/>
  <c r="W46" i="42" s="1"/>
  <c r="M46" i="42"/>
  <c r="N46" i="42"/>
  <c r="Q46" i="42"/>
  <c r="R46" i="42"/>
  <c r="S46" i="42"/>
  <c r="T46" i="42"/>
  <c r="U46" i="42"/>
  <c r="A47" i="42"/>
  <c r="B47" i="42"/>
  <c r="C47" i="42"/>
  <c r="D47" i="42"/>
  <c r="E47" i="42"/>
  <c r="F47" i="42"/>
  <c r="G47" i="42"/>
  <c r="H47" i="42"/>
  <c r="I47" i="42"/>
  <c r="J47" i="42"/>
  <c r="K47" i="42"/>
  <c r="L47" i="42"/>
  <c r="W47" i="42" s="1"/>
  <c r="M47" i="42"/>
  <c r="N47" i="42"/>
  <c r="Q47" i="42"/>
  <c r="R47" i="42"/>
  <c r="S47" i="42"/>
  <c r="T47" i="42"/>
  <c r="U47" i="42"/>
  <c r="A48" i="42"/>
  <c r="B48" i="42"/>
  <c r="C48" i="42"/>
  <c r="D48" i="42"/>
  <c r="AB48" i="42" s="1"/>
  <c r="E48" i="42"/>
  <c r="F48" i="42"/>
  <c r="G48" i="42"/>
  <c r="H48" i="42"/>
  <c r="I48" i="42"/>
  <c r="J48" i="42"/>
  <c r="L48" i="42"/>
  <c r="W48" i="42" s="1"/>
  <c r="M48" i="42"/>
  <c r="N48" i="42"/>
  <c r="Q48" i="42"/>
  <c r="R48" i="42"/>
  <c r="S48" i="42"/>
  <c r="T48" i="42"/>
  <c r="U48" i="42"/>
  <c r="A49" i="42"/>
  <c r="B49" i="42"/>
  <c r="C49" i="42"/>
  <c r="D49" i="42"/>
  <c r="AB49" i="42" s="1"/>
  <c r="AA49" i="42" s="1"/>
  <c r="E49" i="42"/>
  <c r="F49" i="42"/>
  <c r="G49" i="42"/>
  <c r="H49" i="42"/>
  <c r="I49" i="42"/>
  <c r="J49" i="42"/>
  <c r="K49" i="42"/>
  <c r="L49" i="42"/>
  <c r="W49" i="42" s="1"/>
  <c r="M49" i="42"/>
  <c r="N49" i="42"/>
  <c r="Q49" i="42"/>
  <c r="R49" i="42"/>
  <c r="S49" i="42"/>
  <c r="T49" i="42"/>
  <c r="U49" i="42"/>
  <c r="A50" i="42"/>
  <c r="B50" i="42"/>
  <c r="C50" i="42"/>
  <c r="D50" i="42"/>
  <c r="AB50" i="42" s="1"/>
  <c r="E50" i="42"/>
  <c r="F50" i="42"/>
  <c r="G50" i="42"/>
  <c r="H50" i="42"/>
  <c r="I50" i="42"/>
  <c r="J50" i="42"/>
  <c r="K50" i="42"/>
  <c r="L50" i="42"/>
  <c r="W50" i="42" s="1"/>
  <c r="M50" i="42"/>
  <c r="N50" i="42"/>
  <c r="Q50" i="42"/>
  <c r="R50" i="42"/>
  <c r="S50" i="42"/>
  <c r="T50" i="42"/>
  <c r="U50" i="42"/>
  <c r="A51" i="42"/>
  <c r="B51" i="42"/>
  <c r="C51" i="42"/>
  <c r="D51" i="42"/>
  <c r="AB51" i="42" s="1"/>
  <c r="AA51" i="42" s="1"/>
  <c r="E51" i="42"/>
  <c r="F51" i="42"/>
  <c r="G51" i="42"/>
  <c r="H51" i="42"/>
  <c r="I51" i="42"/>
  <c r="J51" i="42"/>
  <c r="K51" i="42"/>
  <c r="L51" i="42"/>
  <c r="W51" i="42" s="1"/>
  <c r="M51" i="42"/>
  <c r="N51" i="42"/>
  <c r="Q51" i="42"/>
  <c r="R51" i="42"/>
  <c r="S51" i="42"/>
  <c r="T51" i="42"/>
  <c r="U51" i="42"/>
  <c r="A52" i="42"/>
  <c r="B52" i="42"/>
  <c r="C52" i="42"/>
  <c r="D52" i="42"/>
  <c r="AB52" i="42" s="1"/>
  <c r="E52" i="42"/>
  <c r="F52" i="42"/>
  <c r="G52" i="42"/>
  <c r="H52" i="42"/>
  <c r="I52" i="42"/>
  <c r="J52" i="42"/>
  <c r="K52" i="42"/>
  <c r="L52" i="42"/>
  <c r="W52" i="42" s="1"/>
  <c r="M52" i="42"/>
  <c r="N52" i="42"/>
  <c r="Q52" i="42"/>
  <c r="R52" i="42"/>
  <c r="S52" i="42"/>
  <c r="T52" i="42"/>
  <c r="U52" i="42"/>
  <c r="A53" i="42"/>
  <c r="B53" i="42"/>
  <c r="C53" i="42"/>
  <c r="D53" i="42"/>
  <c r="AB53" i="42" s="1"/>
  <c r="E53" i="42"/>
  <c r="F53" i="42"/>
  <c r="G53" i="42"/>
  <c r="H53" i="42"/>
  <c r="I53" i="42"/>
  <c r="J53" i="42"/>
  <c r="K53" i="42"/>
  <c r="L53" i="42"/>
  <c r="W53" i="42" s="1"/>
  <c r="M53" i="42"/>
  <c r="N53" i="42"/>
  <c r="Q53" i="42"/>
  <c r="R53" i="42"/>
  <c r="S53" i="42"/>
  <c r="T53" i="42"/>
  <c r="U53" i="42"/>
  <c r="A54" i="42"/>
  <c r="B54" i="42"/>
  <c r="C54" i="42"/>
  <c r="D54" i="42"/>
  <c r="AB54" i="42" s="1"/>
  <c r="E54" i="42"/>
  <c r="F54" i="42"/>
  <c r="G54" i="42"/>
  <c r="H54" i="42"/>
  <c r="I54" i="42"/>
  <c r="J54" i="42"/>
  <c r="K54" i="42"/>
  <c r="L54" i="42"/>
  <c r="W54" i="42" s="1"/>
  <c r="M54" i="42"/>
  <c r="N54" i="42"/>
  <c r="Q54" i="42"/>
  <c r="R54" i="42"/>
  <c r="S54" i="42"/>
  <c r="T54" i="42"/>
  <c r="U54" i="42"/>
  <c r="A55" i="42"/>
  <c r="B55" i="42"/>
  <c r="C55" i="42"/>
  <c r="D55" i="42"/>
  <c r="AB55" i="42" s="1"/>
  <c r="AA55" i="42" s="1"/>
  <c r="E55" i="42"/>
  <c r="F55" i="42"/>
  <c r="G55" i="42"/>
  <c r="H55" i="42"/>
  <c r="I55" i="42"/>
  <c r="J55" i="42"/>
  <c r="K55" i="42"/>
  <c r="L55" i="42"/>
  <c r="W55" i="42" s="1"/>
  <c r="M55" i="42"/>
  <c r="N55" i="42"/>
  <c r="Q55" i="42"/>
  <c r="R55" i="42"/>
  <c r="S55" i="42"/>
  <c r="T55" i="42"/>
  <c r="U55" i="42"/>
  <c r="A56" i="42"/>
  <c r="B56" i="42"/>
  <c r="C56" i="42"/>
  <c r="D56" i="42"/>
  <c r="AB56" i="42" s="1"/>
  <c r="AA56" i="42" s="1"/>
  <c r="E56" i="42"/>
  <c r="F56" i="42"/>
  <c r="G56" i="42"/>
  <c r="H56" i="42"/>
  <c r="I56" i="42"/>
  <c r="J56" i="42"/>
  <c r="K56" i="42"/>
  <c r="L56" i="42"/>
  <c r="W56" i="42" s="1"/>
  <c r="M56" i="42"/>
  <c r="N56" i="42"/>
  <c r="Q56" i="42"/>
  <c r="R56" i="42"/>
  <c r="S56" i="42"/>
  <c r="T56" i="42"/>
  <c r="U56" i="42"/>
  <c r="A57" i="42"/>
  <c r="B57" i="42"/>
  <c r="C57" i="42"/>
  <c r="D57" i="42"/>
  <c r="AB57" i="42" s="1"/>
  <c r="AA57" i="42" s="1"/>
  <c r="E57" i="42"/>
  <c r="F57" i="42"/>
  <c r="G57" i="42"/>
  <c r="H57" i="42"/>
  <c r="I57" i="42"/>
  <c r="J57" i="42"/>
  <c r="K57" i="42"/>
  <c r="L57" i="42"/>
  <c r="W57" i="42" s="1"/>
  <c r="M57" i="42"/>
  <c r="N57" i="42"/>
  <c r="Q57" i="42"/>
  <c r="R57" i="42"/>
  <c r="S57" i="42"/>
  <c r="T57" i="42"/>
  <c r="U57" i="42"/>
  <c r="A58" i="42"/>
  <c r="B58" i="42"/>
  <c r="C58" i="42"/>
  <c r="D58" i="42"/>
  <c r="AB58" i="42" s="1"/>
  <c r="E58" i="42"/>
  <c r="F58" i="42"/>
  <c r="G58" i="42"/>
  <c r="H58" i="42"/>
  <c r="I58" i="42"/>
  <c r="J58" i="42"/>
  <c r="K58" i="42"/>
  <c r="L58" i="42"/>
  <c r="W58" i="42" s="1"/>
  <c r="M58" i="42"/>
  <c r="N58" i="42"/>
  <c r="Q58" i="42"/>
  <c r="R58" i="42"/>
  <c r="S58" i="42"/>
  <c r="T58" i="42"/>
  <c r="U58" i="42"/>
  <c r="A59" i="42"/>
  <c r="B59" i="42"/>
  <c r="C59" i="42"/>
  <c r="D59" i="42"/>
  <c r="AB59" i="42" s="1"/>
  <c r="E59" i="42"/>
  <c r="F59" i="42"/>
  <c r="G59" i="42"/>
  <c r="H59" i="42"/>
  <c r="I59" i="42"/>
  <c r="J59" i="42"/>
  <c r="K59" i="42"/>
  <c r="L59" i="42"/>
  <c r="W59" i="42" s="1"/>
  <c r="M59" i="42"/>
  <c r="N59" i="42"/>
  <c r="Q59" i="42"/>
  <c r="R59" i="42"/>
  <c r="S59" i="42"/>
  <c r="T59" i="42"/>
  <c r="U59" i="42"/>
  <c r="A60" i="42"/>
  <c r="B60" i="42"/>
  <c r="C60" i="42"/>
  <c r="D60" i="42"/>
  <c r="AB60" i="42" s="1"/>
  <c r="E60" i="42"/>
  <c r="F60" i="42"/>
  <c r="G60" i="42"/>
  <c r="H60" i="42"/>
  <c r="I60" i="42"/>
  <c r="J60" i="42"/>
  <c r="K60" i="42"/>
  <c r="L60" i="42"/>
  <c r="W60" i="42" s="1"/>
  <c r="M60" i="42"/>
  <c r="N60" i="42"/>
  <c r="Q60" i="42"/>
  <c r="R60" i="42"/>
  <c r="S60" i="42"/>
  <c r="T60" i="42"/>
  <c r="U60" i="42"/>
  <c r="A61" i="42"/>
  <c r="B61" i="42"/>
  <c r="C61" i="42"/>
  <c r="D61" i="42"/>
  <c r="AB61" i="42" s="1"/>
  <c r="AA61" i="42" s="1"/>
  <c r="E61" i="42"/>
  <c r="F61" i="42"/>
  <c r="G61" i="42"/>
  <c r="H61" i="42"/>
  <c r="I61" i="42"/>
  <c r="J61" i="42"/>
  <c r="K61" i="42"/>
  <c r="L61" i="42"/>
  <c r="W61" i="42" s="1"/>
  <c r="M61" i="42"/>
  <c r="N61" i="42"/>
  <c r="Q61" i="42"/>
  <c r="R61" i="42"/>
  <c r="S61" i="42"/>
  <c r="T61" i="42"/>
  <c r="U61" i="42"/>
  <c r="A62" i="42"/>
  <c r="B62" i="42"/>
  <c r="C62" i="42"/>
  <c r="D62" i="42"/>
  <c r="AB62" i="42" s="1"/>
  <c r="E62" i="42"/>
  <c r="F62" i="42"/>
  <c r="G62" i="42"/>
  <c r="H62" i="42"/>
  <c r="I62" i="42"/>
  <c r="J62" i="42"/>
  <c r="K62" i="42"/>
  <c r="L62" i="42"/>
  <c r="W62" i="42" s="1"/>
  <c r="M62" i="42"/>
  <c r="N62" i="42"/>
  <c r="Q62" i="42"/>
  <c r="R62" i="42"/>
  <c r="S62" i="42"/>
  <c r="T62" i="42"/>
  <c r="U62" i="42"/>
  <c r="A63" i="42"/>
  <c r="B63" i="42"/>
  <c r="C63" i="42"/>
  <c r="D63" i="42"/>
  <c r="AB63" i="42" s="1"/>
  <c r="AA63" i="42" s="1"/>
  <c r="E63" i="42"/>
  <c r="F63" i="42"/>
  <c r="G63" i="42"/>
  <c r="H63" i="42"/>
  <c r="I63" i="42"/>
  <c r="J63" i="42"/>
  <c r="K63" i="42"/>
  <c r="L63" i="42"/>
  <c r="W63" i="42" s="1"/>
  <c r="M63" i="42"/>
  <c r="N63" i="42"/>
  <c r="Q63" i="42"/>
  <c r="R63" i="42"/>
  <c r="S63" i="42"/>
  <c r="T63" i="42"/>
  <c r="U63" i="42"/>
  <c r="A64" i="42"/>
  <c r="B64" i="42"/>
  <c r="C64" i="42"/>
  <c r="D64" i="42"/>
  <c r="AB64" i="42" s="1"/>
  <c r="E64" i="42"/>
  <c r="F64" i="42"/>
  <c r="G64" i="42"/>
  <c r="H64" i="42"/>
  <c r="I64" i="42"/>
  <c r="J64" i="42"/>
  <c r="K64" i="42"/>
  <c r="L64" i="42"/>
  <c r="W64" i="42" s="1"/>
  <c r="M64" i="42"/>
  <c r="N64" i="42"/>
  <c r="Q64" i="42"/>
  <c r="R64" i="42"/>
  <c r="S64" i="42"/>
  <c r="T64" i="42"/>
  <c r="U64" i="42"/>
  <c r="A65" i="42"/>
  <c r="B65" i="42"/>
  <c r="C65" i="42"/>
  <c r="D65" i="42"/>
  <c r="AB65" i="42" s="1"/>
  <c r="AA65" i="42" s="1"/>
  <c r="E65" i="42"/>
  <c r="F65" i="42"/>
  <c r="G65" i="42"/>
  <c r="H65" i="42"/>
  <c r="I65" i="42"/>
  <c r="J65" i="42"/>
  <c r="K65" i="42"/>
  <c r="L65" i="42"/>
  <c r="W65" i="42" s="1"/>
  <c r="M65" i="42"/>
  <c r="N65" i="42"/>
  <c r="Q65" i="42"/>
  <c r="R65" i="42"/>
  <c r="S65" i="42"/>
  <c r="T65" i="42"/>
  <c r="U65" i="42"/>
  <c r="A66" i="42"/>
  <c r="B66" i="42"/>
  <c r="C66" i="42"/>
  <c r="D66" i="42"/>
  <c r="AB66" i="42" s="1"/>
  <c r="E66" i="42"/>
  <c r="F66" i="42"/>
  <c r="G66" i="42"/>
  <c r="H66" i="42"/>
  <c r="I66" i="42"/>
  <c r="J66" i="42"/>
  <c r="K66" i="42"/>
  <c r="L66" i="42"/>
  <c r="W66" i="42" s="1"/>
  <c r="M66" i="42"/>
  <c r="N66" i="42"/>
  <c r="Q66" i="42"/>
  <c r="R66" i="42"/>
  <c r="S66" i="42"/>
  <c r="T66" i="42"/>
  <c r="U66" i="42"/>
  <c r="A67" i="42"/>
  <c r="B67" i="42"/>
  <c r="C67" i="42"/>
  <c r="D67" i="42"/>
  <c r="AB67" i="42" s="1"/>
  <c r="AA67" i="42" s="1"/>
  <c r="E67" i="42"/>
  <c r="F67" i="42"/>
  <c r="G67" i="42"/>
  <c r="H67" i="42"/>
  <c r="I67" i="42"/>
  <c r="J67" i="42"/>
  <c r="K67" i="42"/>
  <c r="L67" i="42"/>
  <c r="W67" i="42" s="1"/>
  <c r="M67" i="42"/>
  <c r="N67" i="42"/>
  <c r="Q67" i="42"/>
  <c r="R67" i="42"/>
  <c r="S67" i="42"/>
  <c r="T67" i="42"/>
  <c r="U67" i="42"/>
  <c r="A68" i="42"/>
  <c r="B68" i="42"/>
  <c r="C68" i="42"/>
  <c r="D68" i="42"/>
  <c r="AB68" i="42" s="1"/>
  <c r="E68" i="42"/>
  <c r="F68" i="42"/>
  <c r="G68" i="42"/>
  <c r="H68" i="42"/>
  <c r="I68" i="42"/>
  <c r="J68" i="42"/>
  <c r="K68" i="42"/>
  <c r="L68" i="42"/>
  <c r="W68" i="42" s="1"/>
  <c r="M68" i="42"/>
  <c r="N68" i="42"/>
  <c r="Q68" i="42"/>
  <c r="R68" i="42"/>
  <c r="S68" i="42"/>
  <c r="T68" i="42"/>
  <c r="U68" i="42"/>
  <c r="A69" i="42"/>
  <c r="B69" i="42"/>
  <c r="C69" i="42"/>
  <c r="D69" i="42"/>
  <c r="AB69" i="42" s="1"/>
  <c r="E69" i="42"/>
  <c r="F69" i="42"/>
  <c r="G69" i="42"/>
  <c r="H69" i="42"/>
  <c r="I69" i="42"/>
  <c r="J69" i="42"/>
  <c r="K69" i="42"/>
  <c r="L69" i="42"/>
  <c r="W69" i="42" s="1"/>
  <c r="M69" i="42"/>
  <c r="N69" i="42"/>
  <c r="Q69" i="42"/>
  <c r="R69" i="42"/>
  <c r="S69" i="42"/>
  <c r="T69" i="42"/>
  <c r="U69" i="42"/>
  <c r="A70" i="42"/>
  <c r="B70" i="42"/>
  <c r="C70" i="42"/>
  <c r="D70" i="42"/>
  <c r="AB70" i="42" s="1"/>
  <c r="E70" i="42"/>
  <c r="F70" i="42"/>
  <c r="G70" i="42"/>
  <c r="H70" i="42"/>
  <c r="I70" i="42"/>
  <c r="J70" i="42"/>
  <c r="K70" i="42"/>
  <c r="L70" i="42"/>
  <c r="W70" i="42" s="1"/>
  <c r="M70" i="42"/>
  <c r="N70" i="42"/>
  <c r="Q70" i="42"/>
  <c r="R70" i="42"/>
  <c r="S70" i="42"/>
  <c r="T70" i="42"/>
  <c r="U70" i="42"/>
  <c r="A71" i="42"/>
  <c r="B71" i="42"/>
  <c r="C71" i="42"/>
  <c r="D71" i="42"/>
  <c r="AB71" i="42" s="1"/>
  <c r="AA71" i="42" s="1"/>
  <c r="E71" i="42"/>
  <c r="F71" i="42"/>
  <c r="G71" i="42"/>
  <c r="H71" i="42"/>
  <c r="I71" i="42"/>
  <c r="J71" i="42"/>
  <c r="K71" i="42"/>
  <c r="L71" i="42"/>
  <c r="W71" i="42" s="1"/>
  <c r="M71" i="42"/>
  <c r="N71" i="42"/>
  <c r="Q71" i="42"/>
  <c r="R71" i="42"/>
  <c r="S71" i="42"/>
  <c r="T71" i="42"/>
  <c r="U71" i="42"/>
  <c r="A72" i="42"/>
  <c r="B72" i="42"/>
  <c r="C72" i="42"/>
  <c r="D72" i="42"/>
  <c r="AB72" i="42" s="1"/>
  <c r="AA72" i="42" s="1"/>
  <c r="E72" i="42"/>
  <c r="F72" i="42"/>
  <c r="G72" i="42"/>
  <c r="H72" i="42"/>
  <c r="I72" i="42"/>
  <c r="J72" i="42"/>
  <c r="K72" i="42"/>
  <c r="L72" i="42"/>
  <c r="W72" i="42" s="1"/>
  <c r="M72" i="42"/>
  <c r="N72" i="42"/>
  <c r="Q72" i="42"/>
  <c r="R72" i="42"/>
  <c r="S72" i="42"/>
  <c r="T72" i="42"/>
  <c r="U72" i="42"/>
  <c r="A73" i="42"/>
  <c r="B73" i="42"/>
  <c r="C73" i="42"/>
  <c r="D73" i="42"/>
  <c r="AB73" i="42" s="1"/>
  <c r="AA73" i="42" s="1"/>
  <c r="E73" i="42"/>
  <c r="F73" i="42"/>
  <c r="G73" i="42"/>
  <c r="H73" i="42"/>
  <c r="I73" i="42"/>
  <c r="J73" i="42"/>
  <c r="K73" i="42"/>
  <c r="L73" i="42"/>
  <c r="W73" i="42" s="1"/>
  <c r="M73" i="42"/>
  <c r="N73" i="42"/>
  <c r="Q73" i="42"/>
  <c r="R73" i="42"/>
  <c r="S73" i="42"/>
  <c r="T73" i="42"/>
  <c r="U73" i="42"/>
  <c r="A74" i="42"/>
  <c r="B74" i="42"/>
  <c r="C74" i="42"/>
  <c r="D74" i="42"/>
  <c r="AB74" i="42" s="1"/>
  <c r="E74" i="42"/>
  <c r="F74" i="42"/>
  <c r="G74" i="42"/>
  <c r="H74" i="42"/>
  <c r="I74" i="42"/>
  <c r="J74" i="42"/>
  <c r="K74" i="42"/>
  <c r="L74" i="42"/>
  <c r="W74" i="42" s="1"/>
  <c r="M74" i="42"/>
  <c r="N74" i="42"/>
  <c r="Q74" i="42"/>
  <c r="R74" i="42"/>
  <c r="S74" i="42"/>
  <c r="T74" i="42"/>
  <c r="U74" i="42"/>
  <c r="A75" i="42"/>
  <c r="B75" i="42"/>
  <c r="C75" i="42"/>
  <c r="D75" i="42"/>
  <c r="AB75" i="42" s="1"/>
  <c r="E75" i="42"/>
  <c r="F75" i="42"/>
  <c r="G75" i="42"/>
  <c r="H75" i="42"/>
  <c r="I75" i="42"/>
  <c r="J75" i="42"/>
  <c r="K75" i="42"/>
  <c r="L75" i="42"/>
  <c r="W75" i="42" s="1"/>
  <c r="M75" i="42"/>
  <c r="N75" i="42"/>
  <c r="Q75" i="42"/>
  <c r="R75" i="42"/>
  <c r="S75" i="42"/>
  <c r="T75" i="42"/>
  <c r="U75" i="42"/>
  <c r="A76" i="42"/>
  <c r="B76" i="42"/>
  <c r="C76" i="42"/>
  <c r="D76" i="42"/>
  <c r="AB76" i="42" s="1"/>
  <c r="E76" i="42"/>
  <c r="F76" i="42"/>
  <c r="G76" i="42"/>
  <c r="H76" i="42"/>
  <c r="I76" i="42"/>
  <c r="J76" i="42"/>
  <c r="K76" i="42"/>
  <c r="L76" i="42"/>
  <c r="W76" i="42" s="1"/>
  <c r="M76" i="42"/>
  <c r="N76" i="42"/>
  <c r="Q76" i="42"/>
  <c r="R76" i="42"/>
  <c r="S76" i="42"/>
  <c r="T76" i="42"/>
  <c r="U76" i="42"/>
  <c r="A77" i="42"/>
  <c r="B77" i="42"/>
  <c r="C77" i="42"/>
  <c r="D77" i="42"/>
  <c r="AB77" i="42" s="1"/>
  <c r="AA77" i="42" s="1"/>
  <c r="E77" i="42"/>
  <c r="F77" i="42"/>
  <c r="G77" i="42"/>
  <c r="H77" i="42"/>
  <c r="I77" i="42"/>
  <c r="J77" i="42"/>
  <c r="K77" i="42"/>
  <c r="L77" i="42"/>
  <c r="W77" i="42" s="1"/>
  <c r="M77" i="42"/>
  <c r="N77" i="42"/>
  <c r="Q77" i="42"/>
  <c r="R77" i="42"/>
  <c r="S77" i="42"/>
  <c r="T77" i="42"/>
  <c r="U77" i="42"/>
  <c r="A78" i="42"/>
  <c r="B78" i="42"/>
  <c r="C78" i="42"/>
  <c r="D78" i="42"/>
  <c r="AB78" i="42" s="1"/>
  <c r="E78" i="42"/>
  <c r="F78" i="42"/>
  <c r="G78" i="42"/>
  <c r="H78" i="42"/>
  <c r="I78" i="42"/>
  <c r="J78" i="42"/>
  <c r="K78" i="42"/>
  <c r="L78" i="42"/>
  <c r="W78" i="42" s="1"/>
  <c r="M78" i="42"/>
  <c r="N78" i="42"/>
  <c r="Q78" i="42"/>
  <c r="R78" i="42"/>
  <c r="S78" i="42"/>
  <c r="T78" i="42"/>
  <c r="U78" i="42"/>
  <c r="A79" i="42"/>
  <c r="B79" i="42"/>
  <c r="C79" i="42"/>
  <c r="D79" i="42"/>
  <c r="AB79" i="42" s="1"/>
  <c r="AA79" i="42" s="1"/>
  <c r="E79" i="42"/>
  <c r="F79" i="42"/>
  <c r="G79" i="42"/>
  <c r="H79" i="42"/>
  <c r="I79" i="42"/>
  <c r="J79" i="42"/>
  <c r="K79" i="42"/>
  <c r="L79" i="42"/>
  <c r="W79" i="42" s="1"/>
  <c r="M79" i="42"/>
  <c r="N79" i="42"/>
  <c r="Q79" i="42"/>
  <c r="R79" i="42"/>
  <c r="S79" i="42"/>
  <c r="T79" i="42"/>
  <c r="U79" i="42"/>
  <c r="A80" i="42"/>
  <c r="B80" i="42"/>
  <c r="C80" i="42"/>
  <c r="D80" i="42"/>
  <c r="AB80" i="42" s="1"/>
  <c r="E80" i="42"/>
  <c r="F80" i="42"/>
  <c r="G80" i="42"/>
  <c r="H80" i="42"/>
  <c r="I80" i="42"/>
  <c r="J80" i="42"/>
  <c r="K80" i="42"/>
  <c r="L80" i="42"/>
  <c r="W80" i="42" s="1"/>
  <c r="M80" i="42"/>
  <c r="N80" i="42"/>
  <c r="Q80" i="42"/>
  <c r="R80" i="42"/>
  <c r="S80" i="42"/>
  <c r="T80" i="42"/>
  <c r="U80" i="42"/>
  <c r="A81" i="42"/>
  <c r="B81" i="42"/>
  <c r="C81" i="42"/>
  <c r="D81" i="42"/>
  <c r="AB81" i="42" s="1"/>
  <c r="AA81" i="42" s="1"/>
  <c r="E81" i="42"/>
  <c r="F81" i="42"/>
  <c r="G81" i="42"/>
  <c r="H81" i="42"/>
  <c r="I81" i="42"/>
  <c r="J81" i="42"/>
  <c r="K81" i="42"/>
  <c r="L81" i="42"/>
  <c r="W81" i="42" s="1"/>
  <c r="M81" i="42"/>
  <c r="N81" i="42"/>
  <c r="Q81" i="42"/>
  <c r="R81" i="42"/>
  <c r="S81" i="42"/>
  <c r="T81" i="42"/>
  <c r="U81" i="42"/>
  <c r="A82" i="42"/>
  <c r="B82" i="42"/>
  <c r="C82" i="42"/>
  <c r="D82" i="42"/>
  <c r="AB82" i="42" s="1"/>
  <c r="E82" i="42"/>
  <c r="F82" i="42"/>
  <c r="G82" i="42"/>
  <c r="H82" i="42"/>
  <c r="I82" i="42"/>
  <c r="J82" i="42"/>
  <c r="K82" i="42"/>
  <c r="L82" i="42"/>
  <c r="W82" i="42" s="1"/>
  <c r="M82" i="42"/>
  <c r="N82" i="42"/>
  <c r="Q82" i="42"/>
  <c r="R82" i="42"/>
  <c r="S82" i="42"/>
  <c r="T82" i="42"/>
  <c r="U82" i="42"/>
  <c r="A83" i="42"/>
  <c r="B83" i="42"/>
  <c r="C83" i="42"/>
  <c r="D83" i="42"/>
  <c r="AB83" i="42" s="1"/>
  <c r="AA83" i="42" s="1"/>
  <c r="E83" i="42"/>
  <c r="F83" i="42"/>
  <c r="G83" i="42"/>
  <c r="H83" i="42"/>
  <c r="I83" i="42"/>
  <c r="J83" i="42"/>
  <c r="K83" i="42"/>
  <c r="L83" i="42"/>
  <c r="W83" i="42" s="1"/>
  <c r="M83" i="42"/>
  <c r="N83" i="42"/>
  <c r="Q83" i="42"/>
  <c r="R83" i="42"/>
  <c r="S83" i="42"/>
  <c r="T83" i="42"/>
  <c r="U83" i="42"/>
  <c r="A84" i="42"/>
  <c r="B84" i="42"/>
  <c r="C84" i="42"/>
  <c r="D84" i="42"/>
  <c r="AB84" i="42" s="1"/>
  <c r="E84" i="42"/>
  <c r="F84" i="42"/>
  <c r="G84" i="42"/>
  <c r="H84" i="42"/>
  <c r="I84" i="42"/>
  <c r="J84" i="42"/>
  <c r="K84" i="42"/>
  <c r="L84" i="42"/>
  <c r="W84" i="42" s="1"/>
  <c r="M84" i="42"/>
  <c r="N84" i="42"/>
  <c r="Q84" i="42"/>
  <c r="R84" i="42"/>
  <c r="S84" i="42"/>
  <c r="T84" i="42"/>
  <c r="U84" i="42"/>
  <c r="A85" i="42"/>
  <c r="B85" i="42"/>
  <c r="C85" i="42"/>
  <c r="D85" i="42"/>
  <c r="AB85" i="42" s="1"/>
  <c r="E85" i="42"/>
  <c r="F85" i="42"/>
  <c r="G85" i="42"/>
  <c r="H85" i="42"/>
  <c r="I85" i="42"/>
  <c r="J85" i="42"/>
  <c r="K85" i="42"/>
  <c r="L85" i="42"/>
  <c r="W85" i="42" s="1"/>
  <c r="M85" i="42"/>
  <c r="N85" i="42"/>
  <c r="Q85" i="42"/>
  <c r="R85" i="42"/>
  <c r="S85" i="42"/>
  <c r="T85" i="42"/>
  <c r="U85" i="42"/>
  <c r="A86" i="42"/>
  <c r="B86" i="42"/>
  <c r="C86" i="42"/>
  <c r="D86" i="42"/>
  <c r="AB86" i="42" s="1"/>
  <c r="E86" i="42"/>
  <c r="F86" i="42"/>
  <c r="G86" i="42"/>
  <c r="H86" i="42"/>
  <c r="I86" i="42"/>
  <c r="J86" i="42"/>
  <c r="K86" i="42"/>
  <c r="L86" i="42"/>
  <c r="W86" i="42" s="1"/>
  <c r="M86" i="42"/>
  <c r="N86" i="42"/>
  <c r="Q86" i="42"/>
  <c r="R86" i="42"/>
  <c r="S86" i="42"/>
  <c r="T86" i="42"/>
  <c r="U86" i="42"/>
  <c r="A87" i="42"/>
  <c r="B87" i="42"/>
  <c r="C87" i="42"/>
  <c r="D87" i="42"/>
  <c r="AB87" i="42" s="1"/>
  <c r="AA87" i="42" s="1"/>
  <c r="E87" i="42"/>
  <c r="F87" i="42"/>
  <c r="G87" i="42"/>
  <c r="H87" i="42"/>
  <c r="I87" i="42"/>
  <c r="J87" i="42"/>
  <c r="K87" i="42"/>
  <c r="L87" i="42"/>
  <c r="W87" i="42" s="1"/>
  <c r="M87" i="42"/>
  <c r="N87" i="42"/>
  <c r="Q87" i="42"/>
  <c r="R87" i="42"/>
  <c r="S87" i="42"/>
  <c r="T87" i="42"/>
  <c r="U87" i="42"/>
  <c r="A88" i="42"/>
  <c r="B88" i="42"/>
  <c r="C88" i="42"/>
  <c r="D88" i="42"/>
  <c r="AB88" i="42" s="1"/>
  <c r="AA88" i="42" s="1"/>
  <c r="E88" i="42"/>
  <c r="F88" i="42"/>
  <c r="G88" i="42"/>
  <c r="H88" i="42"/>
  <c r="I88" i="42"/>
  <c r="J88" i="42"/>
  <c r="K88" i="42"/>
  <c r="L88" i="42"/>
  <c r="W88" i="42" s="1"/>
  <c r="M88" i="42"/>
  <c r="N88" i="42"/>
  <c r="Q88" i="42"/>
  <c r="R88" i="42"/>
  <c r="S88" i="42"/>
  <c r="T88" i="42"/>
  <c r="U88" i="42"/>
  <c r="A89" i="42"/>
  <c r="B89" i="42"/>
  <c r="C89" i="42"/>
  <c r="D89" i="42"/>
  <c r="AB89" i="42" s="1"/>
  <c r="AA89" i="42" s="1"/>
  <c r="E89" i="42"/>
  <c r="F89" i="42"/>
  <c r="G89" i="42"/>
  <c r="H89" i="42"/>
  <c r="I89" i="42"/>
  <c r="J89" i="42"/>
  <c r="K89" i="42"/>
  <c r="L89" i="42"/>
  <c r="W89" i="42" s="1"/>
  <c r="M89" i="42"/>
  <c r="N89" i="42"/>
  <c r="Q89" i="42"/>
  <c r="R89" i="42"/>
  <c r="S89" i="42"/>
  <c r="T89" i="42"/>
  <c r="U89" i="42"/>
  <c r="A90" i="42"/>
  <c r="B90" i="42"/>
  <c r="C90" i="42"/>
  <c r="D90" i="42"/>
  <c r="AB90" i="42" s="1"/>
  <c r="E90" i="42"/>
  <c r="F90" i="42"/>
  <c r="G90" i="42"/>
  <c r="H90" i="42"/>
  <c r="I90" i="42"/>
  <c r="J90" i="42"/>
  <c r="K90" i="42"/>
  <c r="L90" i="42"/>
  <c r="W90" i="42" s="1"/>
  <c r="M90" i="42"/>
  <c r="N90" i="42"/>
  <c r="Q90" i="42"/>
  <c r="R90" i="42"/>
  <c r="S90" i="42"/>
  <c r="T90" i="42"/>
  <c r="U90" i="42"/>
  <c r="A91" i="42"/>
  <c r="B91" i="42"/>
  <c r="C91" i="42"/>
  <c r="D91" i="42"/>
  <c r="AB91" i="42" s="1"/>
  <c r="E91" i="42"/>
  <c r="F91" i="42"/>
  <c r="G91" i="42"/>
  <c r="H91" i="42"/>
  <c r="I91" i="42"/>
  <c r="J91" i="42"/>
  <c r="L91" i="42"/>
  <c r="W91" i="42" s="1"/>
  <c r="M91" i="42"/>
  <c r="N91" i="42"/>
  <c r="Q91" i="42"/>
  <c r="R91" i="42"/>
  <c r="S91" i="42"/>
  <c r="T91" i="42"/>
  <c r="U91" i="42"/>
  <c r="A92" i="42"/>
  <c r="B92" i="42"/>
  <c r="C92" i="42"/>
  <c r="D92" i="42"/>
  <c r="AB92" i="42" s="1"/>
  <c r="AA92" i="42" s="1"/>
  <c r="E92" i="42"/>
  <c r="F92" i="42"/>
  <c r="G92" i="42"/>
  <c r="H92" i="42"/>
  <c r="I92" i="42"/>
  <c r="J92" i="42"/>
  <c r="K92" i="42"/>
  <c r="L92" i="42"/>
  <c r="W92" i="42" s="1"/>
  <c r="M92" i="42"/>
  <c r="N92" i="42"/>
  <c r="Q92" i="42"/>
  <c r="R92" i="42"/>
  <c r="S92" i="42"/>
  <c r="T92" i="42"/>
  <c r="U92" i="42"/>
  <c r="A93" i="42"/>
  <c r="B93" i="42"/>
  <c r="C93" i="42"/>
  <c r="D93" i="42"/>
  <c r="AB93" i="42" s="1"/>
  <c r="E93" i="42"/>
  <c r="F93" i="42"/>
  <c r="G93" i="42"/>
  <c r="H93" i="42"/>
  <c r="I93" i="42"/>
  <c r="J93" i="42"/>
  <c r="K93" i="42"/>
  <c r="L93" i="42"/>
  <c r="W93" i="42" s="1"/>
  <c r="M93" i="42"/>
  <c r="N93" i="42"/>
  <c r="Q93" i="42"/>
  <c r="R93" i="42"/>
  <c r="S93" i="42"/>
  <c r="T93" i="42"/>
  <c r="U93" i="42"/>
  <c r="A94" i="42"/>
  <c r="B94" i="42"/>
  <c r="C94" i="42"/>
  <c r="D94" i="42"/>
  <c r="AB94" i="42" s="1"/>
  <c r="AA94" i="42" s="1"/>
  <c r="E94" i="42"/>
  <c r="F94" i="42"/>
  <c r="G94" i="42"/>
  <c r="H94" i="42"/>
  <c r="I94" i="42"/>
  <c r="J94" i="42"/>
  <c r="K94" i="42"/>
  <c r="L94" i="42"/>
  <c r="W94" i="42" s="1"/>
  <c r="M94" i="42"/>
  <c r="N94" i="42"/>
  <c r="Q94" i="42"/>
  <c r="R94" i="42"/>
  <c r="S94" i="42"/>
  <c r="T94" i="42"/>
  <c r="U94" i="42"/>
  <c r="A95" i="42"/>
  <c r="B95" i="42"/>
  <c r="C95" i="42"/>
  <c r="D95" i="42"/>
  <c r="AB95" i="42" s="1"/>
  <c r="E95" i="42"/>
  <c r="F95" i="42"/>
  <c r="G95" i="42"/>
  <c r="H95" i="42"/>
  <c r="I95" i="42"/>
  <c r="J95" i="42"/>
  <c r="K95" i="42"/>
  <c r="L95" i="42"/>
  <c r="W95" i="42" s="1"/>
  <c r="M95" i="42"/>
  <c r="N95" i="42"/>
  <c r="Q95" i="42"/>
  <c r="R95" i="42"/>
  <c r="S95" i="42"/>
  <c r="T95" i="42"/>
  <c r="U95" i="42"/>
  <c r="A96" i="42"/>
  <c r="B96" i="42"/>
  <c r="C96" i="42"/>
  <c r="D96" i="42"/>
  <c r="AB96" i="42" s="1"/>
  <c r="E96" i="42"/>
  <c r="F96" i="42"/>
  <c r="G96" i="42"/>
  <c r="H96" i="42"/>
  <c r="I96" i="42"/>
  <c r="J96" i="42"/>
  <c r="K96" i="42"/>
  <c r="L96" i="42"/>
  <c r="W96" i="42" s="1"/>
  <c r="M96" i="42"/>
  <c r="N96" i="42"/>
  <c r="Q96" i="42"/>
  <c r="R96" i="42"/>
  <c r="S96" i="42"/>
  <c r="T96" i="42"/>
  <c r="U96" i="42"/>
  <c r="A97" i="42"/>
  <c r="B97" i="42"/>
  <c r="C97" i="42"/>
  <c r="D97" i="42"/>
  <c r="AB97" i="42" s="1"/>
  <c r="E97" i="42"/>
  <c r="F97" i="42"/>
  <c r="G97" i="42"/>
  <c r="H97" i="42"/>
  <c r="I97" i="42"/>
  <c r="J97" i="42"/>
  <c r="K97" i="42"/>
  <c r="L97" i="42"/>
  <c r="W97" i="42" s="1"/>
  <c r="M97" i="42"/>
  <c r="N97" i="42"/>
  <c r="Q97" i="42"/>
  <c r="R97" i="42"/>
  <c r="S97" i="42"/>
  <c r="T97" i="42"/>
  <c r="U97" i="42"/>
  <c r="A98" i="42"/>
  <c r="B98" i="42"/>
  <c r="C98" i="42"/>
  <c r="D98" i="42"/>
  <c r="AB98" i="42" s="1"/>
  <c r="AA98" i="42" s="1"/>
  <c r="E98" i="42"/>
  <c r="F98" i="42"/>
  <c r="G98" i="42"/>
  <c r="H98" i="42"/>
  <c r="I98" i="42"/>
  <c r="J98" i="42"/>
  <c r="K98" i="42"/>
  <c r="L98" i="42"/>
  <c r="W98" i="42" s="1"/>
  <c r="M98" i="42"/>
  <c r="N98" i="42"/>
  <c r="Q98" i="42"/>
  <c r="R98" i="42"/>
  <c r="S98" i="42"/>
  <c r="T98" i="42"/>
  <c r="U98" i="42"/>
  <c r="A99" i="42"/>
  <c r="B99" i="42"/>
  <c r="C99" i="42"/>
  <c r="D99" i="42"/>
  <c r="AB99" i="42" s="1"/>
  <c r="AA99" i="42" s="1"/>
  <c r="E99" i="42"/>
  <c r="F99" i="42"/>
  <c r="G99" i="42"/>
  <c r="H99" i="42"/>
  <c r="I99" i="42"/>
  <c r="J99" i="42"/>
  <c r="K99" i="42"/>
  <c r="L99" i="42"/>
  <c r="W99" i="42" s="1"/>
  <c r="M99" i="42"/>
  <c r="N99" i="42"/>
  <c r="Q99" i="42"/>
  <c r="R99" i="42"/>
  <c r="S99" i="42"/>
  <c r="T99" i="42"/>
  <c r="U99" i="42"/>
  <c r="A100" i="42"/>
  <c r="B100" i="42"/>
  <c r="C100" i="42"/>
  <c r="D100" i="42"/>
  <c r="AB100" i="42" s="1"/>
  <c r="AA100" i="42" s="1"/>
  <c r="E100" i="42"/>
  <c r="F100" i="42"/>
  <c r="G100" i="42"/>
  <c r="H100" i="42"/>
  <c r="I100" i="42"/>
  <c r="J100" i="42"/>
  <c r="K100" i="42"/>
  <c r="L100" i="42"/>
  <c r="W100" i="42" s="1"/>
  <c r="M100" i="42"/>
  <c r="N100" i="42"/>
  <c r="Q100" i="42"/>
  <c r="R100" i="42"/>
  <c r="S100" i="42"/>
  <c r="T100" i="42"/>
  <c r="U100" i="42"/>
  <c r="A101" i="42"/>
  <c r="B101" i="42"/>
  <c r="C101" i="42"/>
  <c r="D101" i="42"/>
  <c r="AB101" i="42" s="1"/>
  <c r="E101" i="42"/>
  <c r="F101" i="42"/>
  <c r="G101" i="42"/>
  <c r="H101" i="42"/>
  <c r="I101" i="42"/>
  <c r="J101" i="42"/>
  <c r="K101" i="42"/>
  <c r="L101" i="42"/>
  <c r="W101" i="42" s="1"/>
  <c r="M101" i="42"/>
  <c r="N101" i="42"/>
  <c r="Q101" i="42"/>
  <c r="R101" i="42"/>
  <c r="S101" i="42"/>
  <c r="T101" i="42"/>
  <c r="U101" i="42"/>
  <c r="A102" i="42"/>
  <c r="B102" i="42"/>
  <c r="C102" i="42"/>
  <c r="D102" i="42"/>
  <c r="AB102" i="42" s="1"/>
  <c r="E102" i="42"/>
  <c r="F102" i="42"/>
  <c r="G102" i="42"/>
  <c r="H102" i="42"/>
  <c r="I102" i="42"/>
  <c r="J102" i="42"/>
  <c r="K102" i="42"/>
  <c r="L102" i="42"/>
  <c r="W102" i="42" s="1"/>
  <c r="M102" i="42"/>
  <c r="N102" i="42"/>
  <c r="Q102" i="42"/>
  <c r="R102" i="42"/>
  <c r="S102" i="42"/>
  <c r="T102" i="42"/>
  <c r="U102" i="42"/>
  <c r="A103" i="42"/>
  <c r="B103" i="42"/>
  <c r="C103" i="42"/>
  <c r="D103" i="42"/>
  <c r="AB103" i="42" s="1"/>
  <c r="E103" i="42"/>
  <c r="F103" i="42"/>
  <c r="G103" i="42"/>
  <c r="H103" i="42"/>
  <c r="I103" i="42"/>
  <c r="J103" i="42"/>
  <c r="K103" i="42"/>
  <c r="L103" i="42"/>
  <c r="W103" i="42" s="1"/>
  <c r="M103" i="42"/>
  <c r="N103" i="42"/>
  <c r="Q103" i="42"/>
  <c r="R103" i="42"/>
  <c r="S103" i="42"/>
  <c r="T103" i="42"/>
  <c r="U103" i="42"/>
  <c r="A104" i="42"/>
  <c r="B104" i="42"/>
  <c r="C104" i="42"/>
  <c r="D104" i="42"/>
  <c r="AB104" i="42" s="1"/>
  <c r="E104" i="42"/>
  <c r="F104" i="42"/>
  <c r="G104" i="42"/>
  <c r="H104" i="42"/>
  <c r="I104" i="42"/>
  <c r="J104" i="42"/>
  <c r="K104" i="42"/>
  <c r="L104" i="42"/>
  <c r="W104" i="42" s="1"/>
  <c r="M104" i="42"/>
  <c r="N104" i="42"/>
  <c r="Q104" i="42"/>
  <c r="R104" i="42"/>
  <c r="S104" i="42"/>
  <c r="T104" i="42"/>
  <c r="U104" i="42"/>
  <c r="A105" i="42"/>
  <c r="B105" i="42"/>
  <c r="C105" i="42"/>
  <c r="D105" i="42"/>
  <c r="AB105" i="42" s="1"/>
  <c r="E105" i="42"/>
  <c r="F105" i="42"/>
  <c r="G105" i="42"/>
  <c r="H105" i="42"/>
  <c r="I105" i="42"/>
  <c r="J105" i="42"/>
  <c r="K105" i="42"/>
  <c r="L105" i="42"/>
  <c r="W105" i="42" s="1"/>
  <c r="M105" i="42"/>
  <c r="N105" i="42"/>
  <c r="Q105" i="42"/>
  <c r="R105" i="42"/>
  <c r="S105" i="42"/>
  <c r="T105" i="42"/>
  <c r="U105" i="42"/>
  <c r="A106" i="42"/>
  <c r="B106" i="42"/>
  <c r="C106" i="42"/>
  <c r="D106" i="42"/>
  <c r="AB106" i="42" s="1"/>
  <c r="AA106" i="42" s="1"/>
  <c r="E106" i="42"/>
  <c r="F106" i="42"/>
  <c r="G106" i="42"/>
  <c r="H106" i="42"/>
  <c r="I106" i="42"/>
  <c r="J106" i="42"/>
  <c r="K106" i="42"/>
  <c r="L106" i="42"/>
  <c r="W106" i="42" s="1"/>
  <c r="M106" i="42"/>
  <c r="N106" i="42"/>
  <c r="Q106" i="42"/>
  <c r="R106" i="42"/>
  <c r="S106" i="42"/>
  <c r="T106" i="42"/>
  <c r="U106" i="42"/>
  <c r="A107" i="42"/>
  <c r="B107" i="42"/>
  <c r="C107" i="42"/>
  <c r="D107" i="42"/>
  <c r="AB107" i="42" s="1"/>
  <c r="E107" i="42"/>
  <c r="F107" i="42"/>
  <c r="G107" i="42"/>
  <c r="H107" i="42"/>
  <c r="I107" i="42"/>
  <c r="J107" i="42"/>
  <c r="K107" i="42"/>
  <c r="L107" i="42"/>
  <c r="W107" i="42" s="1"/>
  <c r="M107" i="42"/>
  <c r="N107" i="42"/>
  <c r="Q107" i="42"/>
  <c r="R107" i="42"/>
  <c r="S107" i="42"/>
  <c r="T107" i="42"/>
  <c r="U107" i="42"/>
  <c r="A108" i="42"/>
  <c r="B108" i="42"/>
  <c r="C108" i="42"/>
  <c r="D108" i="42"/>
  <c r="AB108" i="42" s="1"/>
  <c r="AA108" i="42" s="1"/>
  <c r="E108" i="42"/>
  <c r="F108" i="42"/>
  <c r="G108" i="42"/>
  <c r="H108" i="42"/>
  <c r="I108" i="42"/>
  <c r="J108" i="42"/>
  <c r="K108" i="42"/>
  <c r="L108" i="42"/>
  <c r="W108" i="42" s="1"/>
  <c r="M108" i="42"/>
  <c r="N108" i="42"/>
  <c r="Q108" i="42"/>
  <c r="R108" i="42"/>
  <c r="S108" i="42"/>
  <c r="T108" i="42"/>
  <c r="U108" i="42"/>
  <c r="A109" i="42"/>
  <c r="B109" i="42"/>
  <c r="C109" i="42"/>
  <c r="D109" i="42"/>
  <c r="AB109" i="42" s="1"/>
  <c r="E109" i="42"/>
  <c r="F109" i="42"/>
  <c r="G109" i="42"/>
  <c r="H109" i="42"/>
  <c r="I109" i="42"/>
  <c r="J109" i="42"/>
  <c r="K109" i="42"/>
  <c r="L109" i="42"/>
  <c r="W109" i="42" s="1"/>
  <c r="M109" i="42"/>
  <c r="N109" i="42"/>
  <c r="Q109" i="42"/>
  <c r="R109" i="42"/>
  <c r="S109" i="42"/>
  <c r="T109" i="42"/>
  <c r="U109" i="42"/>
  <c r="A110" i="42"/>
  <c r="B110" i="42"/>
  <c r="C110" i="42"/>
  <c r="D110" i="42"/>
  <c r="AB110" i="42" s="1"/>
  <c r="AA110" i="42" s="1"/>
  <c r="E110" i="42"/>
  <c r="F110" i="42"/>
  <c r="G110" i="42"/>
  <c r="H110" i="42"/>
  <c r="I110" i="42"/>
  <c r="J110" i="42"/>
  <c r="K110" i="42"/>
  <c r="L110" i="42"/>
  <c r="W110" i="42" s="1"/>
  <c r="M110" i="42"/>
  <c r="N110" i="42"/>
  <c r="Q110" i="42"/>
  <c r="R110" i="42"/>
  <c r="S110" i="42"/>
  <c r="T110" i="42"/>
  <c r="U110" i="42"/>
  <c r="A111" i="42"/>
  <c r="B111" i="42"/>
  <c r="C111" i="42"/>
  <c r="D111" i="42"/>
  <c r="AB111" i="42" s="1"/>
  <c r="E111" i="42"/>
  <c r="F111" i="42"/>
  <c r="G111" i="42"/>
  <c r="H111" i="42"/>
  <c r="I111" i="42"/>
  <c r="J111" i="42"/>
  <c r="K111" i="42"/>
  <c r="L111" i="42"/>
  <c r="W111" i="42" s="1"/>
  <c r="M111" i="42"/>
  <c r="N111" i="42"/>
  <c r="Q111" i="42"/>
  <c r="R111" i="42"/>
  <c r="S111" i="42"/>
  <c r="T111" i="42"/>
  <c r="U111" i="42"/>
  <c r="A112" i="42"/>
  <c r="B112" i="42"/>
  <c r="C112" i="42"/>
  <c r="D112" i="42"/>
  <c r="AB112" i="42" s="1"/>
  <c r="E112" i="42"/>
  <c r="F112" i="42"/>
  <c r="G112" i="42"/>
  <c r="H112" i="42"/>
  <c r="I112" i="42"/>
  <c r="J112" i="42"/>
  <c r="K112" i="42"/>
  <c r="L112" i="42"/>
  <c r="W112" i="42" s="1"/>
  <c r="M112" i="42"/>
  <c r="N112" i="42"/>
  <c r="Q112" i="42"/>
  <c r="R112" i="42"/>
  <c r="S112" i="42"/>
  <c r="T112" i="42"/>
  <c r="U112" i="42"/>
  <c r="A113" i="42"/>
  <c r="B113" i="42"/>
  <c r="C113" i="42"/>
  <c r="D113" i="42"/>
  <c r="AB113" i="42" s="1"/>
  <c r="E113" i="42"/>
  <c r="F113" i="42"/>
  <c r="G113" i="42"/>
  <c r="H113" i="42"/>
  <c r="I113" i="42"/>
  <c r="J113" i="42"/>
  <c r="K113" i="42"/>
  <c r="L113" i="42"/>
  <c r="W113" i="42" s="1"/>
  <c r="M113" i="42"/>
  <c r="N113" i="42"/>
  <c r="Q113" i="42"/>
  <c r="R113" i="42"/>
  <c r="S113" i="42"/>
  <c r="T113" i="42"/>
  <c r="U113" i="42"/>
  <c r="A114" i="42"/>
  <c r="B114" i="42"/>
  <c r="C114" i="42"/>
  <c r="D114" i="42"/>
  <c r="AB114" i="42" s="1"/>
  <c r="AA114" i="42" s="1"/>
  <c r="E114" i="42"/>
  <c r="F114" i="42"/>
  <c r="G114" i="42"/>
  <c r="H114" i="42"/>
  <c r="I114" i="42"/>
  <c r="J114" i="42"/>
  <c r="K114" i="42"/>
  <c r="L114" i="42"/>
  <c r="W114" i="42" s="1"/>
  <c r="M114" i="42"/>
  <c r="N114" i="42"/>
  <c r="Q114" i="42"/>
  <c r="R114" i="42"/>
  <c r="S114" i="42"/>
  <c r="T114" i="42"/>
  <c r="U114" i="42"/>
  <c r="A115" i="42"/>
  <c r="B115" i="42"/>
  <c r="C115" i="42"/>
  <c r="D115" i="42"/>
  <c r="AB115" i="42" s="1"/>
  <c r="AA115" i="42" s="1"/>
  <c r="E115" i="42"/>
  <c r="F115" i="42"/>
  <c r="G115" i="42"/>
  <c r="H115" i="42"/>
  <c r="I115" i="42"/>
  <c r="J115" i="42"/>
  <c r="K115" i="42"/>
  <c r="L115" i="42"/>
  <c r="W115" i="42" s="1"/>
  <c r="M115" i="42"/>
  <c r="N115" i="42"/>
  <c r="Q115" i="42"/>
  <c r="R115" i="42"/>
  <c r="S115" i="42"/>
  <c r="T115" i="42"/>
  <c r="U115" i="42"/>
  <c r="A116" i="42"/>
  <c r="B116" i="42"/>
  <c r="C116" i="42"/>
  <c r="D116" i="42"/>
  <c r="AB116" i="42" s="1"/>
  <c r="AA116" i="42" s="1"/>
  <c r="E116" i="42"/>
  <c r="F116" i="42"/>
  <c r="G116" i="42"/>
  <c r="H116" i="42"/>
  <c r="I116" i="42"/>
  <c r="J116" i="42"/>
  <c r="K116" i="42"/>
  <c r="L116" i="42"/>
  <c r="W116" i="42" s="1"/>
  <c r="M116" i="42"/>
  <c r="N116" i="42"/>
  <c r="Q116" i="42"/>
  <c r="R116" i="42"/>
  <c r="S116" i="42"/>
  <c r="T116" i="42"/>
  <c r="U116" i="42"/>
  <c r="A117" i="42"/>
  <c r="B117" i="42"/>
  <c r="C117" i="42"/>
  <c r="D117" i="42"/>
  <c r="AB117" i="42" s="1"/>
  <c r="E117" i="42"/>
  <c r="F117" i="42"/>
  <c r="G117" i="42"/>
  <c r="H117" i="42"/>
  <c r="I117" i="42"/>
  <c r="J117" i="42"/>
  <c r="K117" i="42"/>
  <c r="L117" i="42"/>
  <c r="W117" i="42" s="1"/>
  <c r="M117" i="42"/>
  <c r="N117" i="42"/>
  <c r="Q117" i="42"/>
  <c r="R117" i="42"/>
  <c r="S117" i="42"/>
  <c r="T117" i="42"/>
  <c r="U117" i="42"/>
  <c r="A118" i="42"/>
  <c r="B118" i="42"/>
  <c r="C118" i="42"/>
  <c r="D118" i="42"/>
  <c r="AB118" i="42" s="1"/>
  <c r="E118" i="42"/>
  <c r="F118" i="42"/>
  <c r="G118" i="42"/>
  <c r="H118" i="42"/>
  <c r="I118" i="42"/>
  <c r="J118" i="42"/>
  <c r="K118" i="42"/>
  <c r="L118" i="42"/>
  <c r="W118" i="42" s="1"/>
  <c r="M118" i="42"/>
  <c r="N118" i="42"/>
  <c r="Q118" i="42"/>
  <c r="R118" i="42"/>
  <c r="S118" i="42"/>
  <c r="T118" i="42"/>
  <c r="U118" i="42"/>
  <c r="A119" i="42"/>
  <c r="B119" i="42"/>
  <c r="C119" i="42"/>
  <c r="D119" i="42"/>
  <c r="AB119" i="42" s="1"/>
  <c r="AA119" i="42" s="1"/>
  <c r="E119" i="42"/>
  <c r="F119" i="42"/>
  <c r="G119" i="42"/>
  <c r="H119" i="42"/>
  <c r="I119" i="42"/>
  <c r="J119" i="42"/>
  <c r="K119" i="42"/>
  <c r="L119" i="42"/>
  <c r="W119" i="42" s="1"/>
  <c r="M119" i="42"/>
  <c r="N119" i="42"/>
  <c r="Q119" i="42"/>
  <c r="R119" i="42"/>
  <c r="S119" i="42"/>
  <c r="T119" i="42"/>
  <c r="U119" i="42"/>
  <c r="A120" i="42"/>
  <c r="B120" i="42"/>
  <c r="C120" i="42"/>
  <c r="D120" i="42"/>
  <c r="AB120" i="42" s="1"/>
  <c r="E120" i="42"/>
  <c r="F120" i="42"/>
  <c r="G120" i="42"/>
  <c r="H120" i="42"/>
  <c r="I120" i="42"/>
  <c r="J120" i="42"/>
  <c r="K120" i="42"/>
  <c r="L120" i="42"/>
  <c r="W120" i="42" s="1"/>
  <c r="M120" i="42"/>
  <c r="N120" i="42"/>
  <c r="Q120" i="42"/>
  <c r="R120" i="42"/>
  <c r="S120" i="42"/>
  <c r="T120" i="42"/>
  <c r="U120" i="42"/>
  <c r="A121" i="42"/>
  <c r="B121" i="42"/>
  <c r="C121" i="42"/>
  <c r="D121" i="42"/>
  <c r="AB121" i="42" s="1"/>
  <c r="E121" i="42"/>
  <c r="F121" i="42"/>
  <c r="G121" i="42"/>
  <c r="H121" i="42"/>
  <c r="I121" i="42"/>
  <c r="J121" i="42"/>
  <c r="K121" i="42"/>
  <c r="L121" i="42"/>
  <c r="W121" i="42" s="1"/>
  <c r="M121" i="42"/>
  <c r="N121" i="42"/>
  <c r="Q121" i="42"/>
  <c r="R121" i="42"/>
  <c r="S121" i="42"/>
  <c r="T121" i="42"/>
  <c r="U121" i="42"/>
  <c r="A122" i="42"/>
  <c r="B122" i="42"/>
  <c r="C122" i="42"/>
  <c r="D122" i="42"/>
  <c r="AB122" i="42" s="1"/>
  <c r="AA122" i="42" s="1"/>
  <c r="E122" i="42"/>
  <c r="F122" i="42"/>
  <c r="G122" i="42"/>
  <c r="H122" i="42"/>
  <c r="I122" i="42"/>
  <c r="J122" i="42"/>
  <c r="K122" i="42"/>
  <c r="L122" i="42"/>
  <c r="W122" i="42" s="1"/>
  <c r="M122" i="42"/>
  <c r="N122" i="42"/>
  <c r="Q122" i="42"/>
  <c r="R122" i="42"/>
  <c r="S122" i="42"/>
  <c r="T122" i="42"/>
  <c r="U122" i="42"/>
  <c r="A123" i="42"/>
  <c r="B123" i="42"/>
  <c r="C123" i="42"/>
  <c r="D123" i="42"/>
  <c r="AB123" i="42" s="1"/>
  <c r="E123" i="42"/>
  <c r="F123" i="42"/>
  <c r="G123" i="42"/>
  <c r="H123" i="42"/>
  <c r="I123" i="42"/>
  <c r="J123" i="42"/>
  <c r="K123" i="42"/>
  <c r="L123" i="42"/>
  <c r="W123" i="42" s="1"/>
  <c r="M123" i="42"/>
  <c r="N123" i="42"/>
  <c r="Q123" i="42"/>
  <c r="R123" i="42"/>
  <c r="S123" i="42"/>
  <c r="T123" i="42"/>
  <c r="U123" i="42"/>
  <c r="A124" i="42"/>
  <c r="B124" i="42"/>
  <c r="C124" i="42"/>
  <c r="D124" i="42"/>
  <c r="AB124" i="42" s="1"/>
  <c r="AA124" i="42" s="1"/>
  <c r="E124" i="42"/>
  <c r="F124" i="42"/>
  <c r="G124" i="42"/>
  <c r="H124" i="42"/>
  <c r="I124" i="42"/>
  <c r="J124" i="42"/>
  <c r="K124" i="42"/>
  <c r="L124" i="42"/>
  <c r="W124" i="42" s="1"/>
  <c r="M124" i="42"/>
  <c r="N124" i="42"/>
  <c r="Q124" i="42"/>
  <c r="R124" i="42"/>
  <c r="S124" i="42"/>
  <c r="T124" i="42"/>
  <c r="U124" i="42"/>
  <c r="A125" i="42"/>
  <c r="B125" i="42"/>
  <c r="C125" i="42"/>
  <c r="D125" i="42"/>
  <c r="AB125" i="42" s="1"/>
  <c r="E125" i="42"/>
  <c r="F125" i="42"/>
  <c r="G125" i="42"/>
  <c r="H125" i="42"/>
  <c r="I125" i="42"/>
  <c r="J125" i="42"/>
  <c r="K125" i="42"/>
  <c r="L125" i="42"/>
  <c r="W125" i="42" s="1"/>
  <c r="M125" i="42"/>
  <c r="N125" i="42"/>
  <c r="Q125" i="42"/>
  <c r="R125" i="42"/>
  <c r="S125" i="42"/>
  <c r="T125" i="42"/>
  <c r="U125" i="42"/>
  <c r="A126" i="42"/>
  <c r="B126" i="42"/>
  <c r="C126" i="42"/>
  <c r="D126" i="42"/>
  <c r="AB126" i="42" s="1"/>
  <c r="AA126" i="42" s="1"/>
  <c r="E126" i="42"/>
  <c r="F126" i="42"/>
  <c r="G126" i="42"/>
  <c r="H126" i="42"/>
  <c r="I126" i="42"/>
  <c r="J126" i="42"/>
  <c r="K126" i="42"/>
  <c r="L126" i="42"/>
  <c r="W126" i="42" s="1"/>
  <c r="M126" i="42"/>
  <c r="N126" i="42"/>
  <c r="Q126" i="42"/>
  <c r="R126" i="42"/>
  <c r="S126" i="42"/>
  <c r="T126" i="42"/>
  <c r="U126" i="42"/>
  <c r="A127" i="42"/>
  <c r="B127" i="42"/>
  <c r="C127" i="42"/>
  <c r="D127" i="42"/>
  <c r="AB127" i="42" s="1"/>
  <c r="E127" i="42"/>
  <c r="F127" i="42"/>
  <c r="G127" i="42"/>
  <c r="H127" i="42"/>
  <c r="I127" i="42"/>
  <c r="J127" i="42"/>
  <c r="K127" i="42"/>
  <c r="L127" i="42"/>
  <c r="W127" i="42" s="1"/>
  <c r="M127" i="42"/>
  <c r="N127" i="42"/>
  <c r="Q127" i="42"/>
  <c r="R127" i="42"/>
  <c r="S127" i="42"/>
  <c r="T127" i="42"/>
  <c r="U127" i="42"/>
  <c r="A128" i="42"/>
  <c r="B128" i="42"/>
  <c r="C128" i="42"/>
  <c r="D128" i="42"/>
  <c r="AB128" i="42" s="1"/>
  <c r="E128" i="42"/>
  <c r="F128" i="42"/>
  <c r="G128" i="42"/>
  <c r="H128" i="42"/>
  <c r="I128" i="42"/>
  <c r="J128" i="42"/>
  <c r="K128" i="42"/>
  <c r="L128" i="42"/>
  <c r="W128" i="42" s="1"/>
  <c r="M128" i="42"/>
  <c r="N128" i="42"/>
  <c r="Q128" i="42"/>
  <c r="R128" i="42"/>
  <c r="S128" i="42"/>
  <c r="T128" i="42"/>
  <c r="U128" i="42"/>
  <c r="A129" i="42"/>
  <c r="B129" i="42"/>
  <c r="C129" i="42"/>
  <c r="D129" i="42"/>
  <c r="AB129" i="42" s="1"/>
  <c r="E129" i="42"/>
  <c r="F129" i="42"/>
  <c r="G129" i="42"/>
  <c r="H129" i="42"/>
  <c r="I129" i="42"/>
  <c r="J129" i="42"/>
  <c r="L129" i="42"/>
  <c r="W129" i="42" s="1"/>
  <c r="M129" i="42"/>
  <c r="N129" i="42"/>
  <c r="Q129" i="42"/>
  <c r="R129" i="42"/>
  <c r="S129" i="42"/>
  <c r="T129" i="42"/>
  <c r="U129" i="42"/>
  <c r="A130" i="42"/>
  <c r="B130" i="42"/>
  <c r="C130" i="42"/>
  <c r="D130" i="42"/>
  <c r="AB130" i="42" s="1"/>
  <c r="AA130" i="42" s="1"/>
  <c r="E130" i="42"/>
  <c r="F130" i="42"/>
  <c r="G130" i="42"/>
  <c r="H130" i="42"/>
  <c r="I130" i="42"/>
  <c r="J130" i="42"/>
  <c r="K130" i="42"/>
  <c r="L130" i="42"/>
  <c r="W130" i="42" s="1"/>
  <c r="M130" i="42"/>
  <c r="N130" i="42"/>
  <c r="Q130" i="42"/>
  <c r="R130" i="42"/>
  <c r="S130" i="42"/>
  <c r="T130" i="42"/>
  <c r="U130" i="42"/>
  <c r="A131" i="42"/>
  <c r="B131" i="42"/>
  <c r="C131" i="42"/>
  <c r="D131" i="42"/>
  <c r="AB131" i="42" s="1"/>
  <c r="E131" i="42"/>
  <c r="F131" i="42"/>
  <c r="G131" i="42"/>
  <c r="H131" i="42"/>
  <c r="I131" i="42"/>
  <c r="J131" i="42"/>
  <c r="K131" i="42"/>
  <c r="L131" i="42"/>
  <c r="W131" i="42" s="1"/>
  <c r="M131" i="42"/>
  <c r="N131" i="42"/>
  <c r="Q131" i="42"/>
  <c r="R131" i="42"/>
  <c r="S131" i="42"/>
  <c r="T131" i="42"/>
  <c r="U131" i="42"/>
  <c r="A132" i="42"/>
  <c r="B132" i="42"/>
  <c r="C132" i="42"/>
  <c r="D132" i="42"/>
  <c r="E132" i="42"/>
  <c r="F132" i="42"/>
  <c r="G132" i="42"/>
  <c r="H132" i="42"/>
  <c r="I132" i="42"/>
  <c r="J132" i="42"/>
  <c r="K132" i="42"/>
  <c r="L132" i="42"/>
  <c r="W132" i="42" s="1"/>
  <c r="M132" i="42"/>
  <c r="N132" i="42"/>
  <c r="Q132" i="42"/>
  <c r="R132" i="42"/>
  <c r="S132" i="42"/>
  <c r="T132" i="42"/>
  <c r="U132" i="42"/>
  <c r="A133" i="42"/>
  <c r="B133" i="42"/>
  <c r="C133" i="42"/>
  <c r="D133" i="42"/>
  <c r="AB133" i="42" s="1"/>
  <c r="AA133" i="42" s="1"/>
  <c r="E133" i="42"/>
  <c r="F133" i="42"/>
  <c r="G133" i="42"/>
  <c r="H133" i="42"/>
  <c r="I133" i="42"/>
  <c r="J133" i="42"/>
  <c r="K133" i="42"/>
  <c r="L133" i="42"/>
  <c r="W133" i="42" s="1"/>
  <c r="M133" i="42"/>
  <c r="N133" i="42"/>
  <c r="Q133" i="42"/>
  <c r="R133" i="42"/>
  <c r="S133" i="42"/>
  <c r="T133" i="42"/>
  <c r="U133" i="42"/>
  <c r="A134" i="42"/>
  <c r="B134" i="42"/>
  <c r="C134" i="42"/>
  <c r="D134" i="42"/>
  <c r="AB134" i="42" s="1"/>
  <c r="E134" i="42"/>
  <c r="F134" i="42"/>
  <c r="G134" i="42"/>
  <c r="H134" i="42"/>
  <c r="I134" i="42"/>
  <c r="J134" i="42"/>
  <c r="K134" i="42"/>
  <c r="L134" i="42"/>
  <c r="W134" i="42" s="1"/>
  <c r="M134" i="42"/>
  <c r="N134" i="42"/>
  <c r="Q134" i="42"/>
  <c r="R134" i="42"/>
  <c r="S134" i="42"/>
  <c r="T134" i="42"/>
  <c r="U134" i="42"/>
  <c r="A135" i="42"/>
  <c r="B135" i="42"/>
  <c r="C135" i="42"/>
  <c r="D135" i="42"/>
  <c r="AB135" i="42" s="1"/>
  <c r="AA135" i="42" s="1"/>
  <c r="E135" i="42"/>
  <c r="F135" i="42"/>
  <c r="G135" i="42"/>
  <c r="H135" i="42"/>
  <c r="I135" i="42"/>
  <c r="J135" i="42"/>
  <c r="K135" i="42"/>
  <c r="L135" i="42"/>
  <c r="W135" i="42" s="1"/>
  <c r="M135" i="42"/>
  <c r="N135" i="42"/>
  <c r="Q135" i="42"/>
  <c r="R135" i="42"/>
  <c r="S135" i="42"/>
  <c r="T135" i="42"/>
  <c r="U135" i="42"/>
  <c r="A136" i="42"/>
  <c r="B136" i="42"/>
  <c r="C136" i="42"/>
  <c r="D136" i="42"/>
  <c r="AB136" i="42" s="1"/>
  <c r="E136" i="42"/>
  <c r="F136" i="42"/>
  <c r="G136" i="42"/>
  <c r="H136" i="42"/>
  <c r="I136" i="42"/>
  <c r="J136" i="42"/>
  <c r="K136" i="42"/>
  <c r="L136" i="42"/>
  <c r="W136" i="42" s="1"/>
  <c r="M136" i="42"/>
  <c r="N136" i="42"/>
  <c r="Q136" i="42"/>
  <c r="R136" i="42"/>
  <c r="S136" i="42"/>
  <c r="T136" i="42"/>
  <c r="U136" i="42"/>
  <c r="A137" i="42"/>
  <c r="B137" i="42"/>
  <c r="C137" i="42"/>
  <c r="D137" i="42"/>
  <c r="AB137" i="42" s="1"/>
  <c r="AA137" i="42" s="1"/>
  <c r="E137" i="42"/>
  <c r="F137" i="42"/>
  <c r="G137" i="42"/>
  <c r="H137" i="42"/>
  <c r="I137" i="42"/>
  <c r="J137" i="42"/>
  <c r="K137" i="42"/>
  <c r="L137" i="42"/>
  <c r="W137" i="42" s="1"/>
  <c r="M137" i="42"/>
  <c r="N137" i="42"/>
  <c r="Q137" i="42"/>
  <c r="R137" i="42"/>
  <c r="S137" i="42"/>
  <c r="T137" i="42"/>
  <c r="U137" i="42"/>
  <c r="A138" i="42"/>
  <c r="B138" i="42"/>
  <c r="C138" i="42"/>
  <c r="D138" i="42"/>
  <c r="AB138" i="42" s="1"/>
  <c r="E138" i="42"/>
  <c r="F138" i="42"/>
  <c r="G138" i="42"/>
  <c r="H138" i="42"/>
  <c r="I138" i="42"/>
  <c r="J138" i="42"/>
  <c r="K138" i="42"/>
  <c r="L138" i="42"/>
  <c r="W138" i="42" s="1"/>
  <c r="M138" i="42"/>
  <c r="N138" i="42"/>
  <c r="Q138" i="42"/>
  <c r="R138" i="42"/>
  <c r="S138" i="42"/>
  <c r="T138" i="42"/>
  <c r="U138" i="42"/>
  <c r="A139" i="42"/>
  <c r="B139" i="42"/>
  <c r="C139" i="42"/>
  <c r="D139" i="42"/>
  <c r="AB139" i="42" s="1"/>
  <c r="E139" i="42"/>
  <c r="F139" i="42"/>
  <c r="G139" i="42"/>
  <c r="H139" i="42"/>
  <c r="I139" i="42"/>
  <c r="J139" i="42"/>
  <c r="K139" i="42"/>
  <c r="L139" i="42"/>
  <c r="W139" i="42" s="1"/>
  <c r="M139" i="42"/>
  <c r="N139" i="42"/>
  <c r="Q139" i="42"/>
  <c r="R139" i="42"/>
  <c r="S139" i="42"/>
  <c r="T139" i="42"/>
  <c r="U139" i="42"/>
  <c r="A140" i="42"/>
  <c r="B140" i="42"/>
  <c r="C140" i="42"/>
  <c r="D140" i="42"/>
  <c r="AB140" i="42" s="1"/>
  <c r="E140" i="42"/>
  <c r="F140" i="42"/>
  <c r="G140" i="42"/>
  <c r="H140" i="42"/>
  <c r="I140" i="42"/>
  <c r="J140" i="42"/>
  <c r="K140" i="42"/>
  <c r="L140" i="42"/>
  <c r="W140" i="42" s="1"/>
  <c r="M140" i="42"/>
  <c r="N140" i="42"/>
  <c r="Q140" i="42"/>
  <c r="R140" i="42"/>
  <c r="S140" i="42"/>
  <c r="T140" i="42"/>
  <c r="U140" i="42"/>
  <c r="A141" i="42"/>
  <c r="B141" i="42"/>
  <c r="C141" i="42"/>
  <c r="D141" i="42"/>
  <c r="AB141" i="42" s="1"/>
  <c r="AA141" i="42" s="1"/>
  <c r="E141" i="42"/>
  <c r="F141" i="42"/>
  <c r="G141" i="42"/>
  <c r="H141" i="42"/>
  <c r="I141" i="42"/>
  <c r="J141" i="42"/>
  <c r="L141" i="42"/>
  <c r="W141" i="42" s="1"/>
  <c r="M141" i="42"/>
  <c r="N141" i="42"/>
  <c r="Q141" i="42"/>
  <c r="R141" i="42"/>
  <c r="S141" i="42"/>
  <c r="T141" i="42"/>
  <c r="U141" i="42"/>
  <c r="A142" i="42"/>
  <c r="B142" i="42"/>
  <c r="C142" i="42"/>
  <c r="D142" i="42"/>
  <c r="AB142" i="42" s="1"/>
  <c r="E142" i="42"/>
  <c r="F142" i="42"/>
  <c r="G142" i="42"/>
  <c r="H142" i="42"/>
  <c r="I142" i="42"/>
  <c r="J142" i="42"/>
  <c r="K142" i="42"/>
  <c r="L142" i="42"/>
  <c r="W142" i="42" s="1"/>
  <c r="M142" i="42"/>
  <c r="N142" i="42"/>
  <c r="Q142" i="42"/>
  <c r="R142" i="42"/>
  <c r="S142" i="42"/>
  <c r="T142" i="42"/>
  <c r="U142" i="42"/>
  <c r="A143" i="42"/>
  <c r="B143" i="42"/>
  <c r="C143" i="42"/>
  <c r="D143" i="42"/>
  <c r="AB143" i="42" s="1"/>
  <c r="AA143" i="42" s="1"/>
  <c r="E143" i="42"/>
  <c r="F143" i="42"/>
  <c r="G143" i="42"/>
  <c r="H143" i="42"/>
  <c r="I143" i="42"/>
  <c r="J143" i="42"/>
  <c r="K143" i="42"/>
  <c r="L143" i="42"/>
  <c r="W143" i="42" s="1"/>
  <c r="M143" i="42"/>
  <c r="N143" i="42"/>
  <c r="Q143" i="42"/>
  <c r="R143" i="42"/>
  <c r="S143" i="42"/>
  <c r="T143" i="42"/>
  <c r="U143" i="42"/>
  <c r="A144" i="42"/>
  <c r="B144" i="42"/>
  <c r="C144" i="42"/>
  <c r="D144" i="42"/>
  <c r="AB144" i="42" s="1"/>
  <c r="AA144" i="42" s="1"/>
  <c r="E144" i="42"/>
  <c r="F144" i="42"/>
  <c r="G144" i="42"/>
  <c r="H144" i="42"/>
  <c r="I144" i="42"/>
  <c r="J144" i="42"/>
  <c r="K144" i="42"/>
  <c r="L144" i="42"/>
  <c r="W144" i="42" s="1"/>
  <c r="M144" i="42"/>
  <c r="N144" i="42"/>
  <c r="Q144" i="42"/>
  <c r="R144" i="42"/>
  <c r="S144" i="42"/>
  <c r="T144" i="42"/>
  <c r="U144" i="42"/>
  <c r="A145" i="42"/>
  <c r="B145" i="42"/>
  <c r="C145" i="42"/>
  <c r="D145" i="42"/>
  <c r="AB145" i="42" s="1"/>
  <c r="E145" i="42"/>
  <c r="F145" i="42"/>
  <c r="G145" i="42"/>
  <c r="H145" i="42"/>
  <c r="I145" i="42"/>
  <c r="J145" i="42"/>
  <c r="K145" i="42"/>
  <c r="L145" i="42"/>
  <c r="W145" i="42" s="1"/>
  <c r="M145" i="42"/>
  <c r="N145" i="42"/>
  <c r="Q145" i="42"/>
  <c r="R145" i="42"/>
  <c r="S145" i="42"/>
  <c r="T145" i="42"/>
  <c r="U145" i="42"/>
  <c r="A146" i="42"/>
  <c r="B146" i="42"/>
  <c r="C146" i="42"/>
  <c r="D146" i="42"/>
  <c r="AB146" i="42" s="1"/>
  <c r="AA146" i="42" s="1"/>
  <c r="E146" i="42"/>
  <c r="F146" i="42"/>
  <c r="G146" i="42"/>
  <c r="H146" i="42"/>
  <c r="I146" i="42"/>
  <c r="J146" i="42"/>
  <c r="K146" i="42"/>
  <c r="L146" i="42"/>
  <c r="W146" i="42" s="1"/>
  <c r="M146" i="42"/>
  <c r="N146" i="42"/>
  <c r="Q146" i="42"/>
  <c r="R146" i="42"/>
  <c r="S146" i="42"/>
  <c r="T146" i="42"/>
  <c r="U146" i="42"/>
  <c r="A147" i="42"/>
  <c r="B147" i="42"/>
  <c r="C147" i="42"/>
  <c r="D147" i="42"/>
  <c r="AB147" i="42" s="1"/>
  <c r="E147" i="42"/>
  <c r="F147" i="42"/>
  <c r="G147" i="42"/>
  <c r="H147" i="42"/>
  <c r="I147" i="42"/>
  <c r="J147" i="42"/>
  <c r="K147" i="42"/>
  <c r="L147" i="42"/>
  <c r="W147" i="42" s="1"/>
  <c r="M147" i="42"/>
  <c r="N147" i="42"/>
  <c r="Q147" i="42"/>
  <c r="R147" i="42"/>
  <c r="S147" i="42"/>
  <c r="T147" i="42"/>
  <c r="U147" i="42"/>
  <c r="A148" i="42"/>
  <c r="B148" i="42"/>
  <c r="C148" i="42"/>
  <c r="D148" i="42"/>
  <c r="AB148" i="42" s="1"/>
  <c r="AA148" i="42" s="1"/>
  <c r="E148" i="42"/>
  <c r="F148" i="42"/>
  <c r="G148" i="42"/>
  <c r="H148" i="42"/>
  <c r="I148" i="42"/>
  <c r="J148" i="42"/>
  <c r="L148" i="42"/>
  <c r="W148" i="42" s="1"/>
  <c r="M148" i="42"/>
  <c r="N148" i="42"/>
  <c r="Q148" i="42"/>
  <c r="R148" i="42"/>
  <c r="S148" i="42"/>
  <c r="T148" i="42"/>
  <c r="U148" i="42"/>
  <c r="A149" i="42"/>
  <c r="B149" i="42"/>
  <c r="C149" i="42"/>
  <c r="D149" i="42"/>
  <c r="AB149" i="42" s="1"/>
  <c r="AA149" i="42" s="1"/>
  <c r="E149" i="42"/>
  <c r="F149" i="42"/>
  <c r="G149" i="42"/>
  <c r="H149" i="42"/>
  <c r="I149" i="42"/>
  <c r="J149" i="42"/>
  <c r="K149" i="42"/>
  <c r="L149" i="42"/>
  <c r="W149" i="42" s="1"/>
  <c r="M149" i="42"/>
  <c r="N149" i="42"/>
  <c r="Q149" i="42"/>
  <c r="R149" i="42"/>
  <c r="S149" i="42"/>
  <c r="T149" i="42"/>
  <c r="U149" i="42"/>
  <c r="A150" i="42"/>
  <c r="B150" i="42"/>
  <c r="C150" i="42"/>
  <c r="D150" i="42"/>
  <c r="AB150" i="42" s="1"/>
  <c r="E150" i="42"/>
  <c r="F150" i="42"/>
  <c r="G150" i="42"/>
  <c r="H150" i="42"/>
  <c r="I150" i="42"/>
  <c r="J150" i="42"/>
  <c r="K150" i="42"/>
  <c r="L150" i="42"/>
  <c r="W150" i="42" s="1"/>
  <c r="M150" i="42"/>
  <c r="N150" i="42"/>
  <c r="Q150" i="42"/>
  <c r="R150" i="42"/>
  <c r="S150" i="42"/>
  <c r="T150" i="42"/>
  <c r="U150" i="42"/>
  <c r="A151" i="42"/>
  <c r="B151" i="42"/>
  <c r="C151" i="42"/>
  <c r="D151" i="42"/>
  <c r="AB151" i="42" s="1"/>
  <c r="E151" i="42"/>
  <c r="F151" i="42"/>
  <c r="G151" i="42"/>
  <c r="H151" i="42"/>
  <c r="I151" i="42"/>
  <c r="J151" i="42"/>
  <c r="K151" i="42"/>
  <c r="L151" i="42"/>
  <c r="W151" i="42" s="1"/>
  <c r="M151" i="42"/>
  <c r="N151" i="42"/>
  <c r="Q151" i="42"/>
  <c r="R151" i="42"/>
  <c r="S151" i="42"/>
  <c r="T151" i="42"/>
  <c r="U151" i="42"/>
  <c r="A152" i="42"/>
  <c r="B152" i="42"/>
  <c r="C152" i="42"/>
  <c r="D152" i="42"/>
  <c r="AB152" i="42" s="1"/>
  <c r="E152" i="42"/>
  <c r="F152" i="42"/>
  <c r="G152" i="42"/>
  <c r="H152" i="42"/>
  <c r="I152" i="42"/>
  <c r="J152" i="42"/>
  <c r="K152" i="42"/>
  <c r="L152" i="42"/>
  <c r="W152" i="42" s="1"/>
  <c r="M152" i="42"/>
  <c r="N152" i="42"/>
  <c r="Q152" i="42"/>
  <c r="R152" i="42"/>
  <c r="S152" i="42"/>
  <c r="T152" i="42"/>
  <c r="U152" i="42"/>
  <c r="A153" i="42"/>
  <c r="B153" i="42"/>
  <c r="C153" i="42"/>
  <c r="D153" i="42"/>
  <c r="AB153" i="42" s="1"/>
  <c r="E153" i="42"/>
  <c r="F153" i="42"/>
  <c r="G153" i="42"/>
  <c r="H153" i="42"/>
  <c r="I153" i="42"/>
  <c r="J153" i="42"/>
  <c r="K153" i="42"/>
  <c r="L153" i="42"/>
  <c r="W153" i="42" s="1"/>
  <c r="M153" i="42"/>
  <c r="N153" i="42"/>
  <c r="Q153" i="42"/>
  <c r="R153" i="42"/>
  <c r="S153" i="42"/>
  <c r="T153" i="42"/>
  <c r="U153" i="42"/>
  <c r="A154" i="42"/>
  <c r="B154" i="42"/>
  <c r="C154" i="42"/>
  <c r="D154" i="42"/>
  <c r="AB154" i="42" s="1"/>
  <c r="AA154" i="42" s="1"/>
  <c r="E154" i="42"/>
  <c r="F154" i="42"/>
  <c r="G154" i="42"/>
  <c r="H154" i="42"/>
  <c r="I154" i="42"/>
  <c r="J154" i="42"/>
  <c r="K154" i="42"/>
  <c r="L154" i="42"/>
  <c r="W154" i="42" s="1"/>
  <c r="M154" i="42"/>
  <c r="N154" i="42"/>
  <c r="Q154" i="42"/>
  <c r="R154" i="42"/>
  <c r="S154" i="42"/>
  <c r="T154" i="42"/>
  <c r="U154" i="42"/>
  <c r="A155" i="42"/>
  <c r="B155" i="42"/>
  <c r="C155" i="42"/>
  <c r="D155" i="42"/>
  <c r="AB155" i="42" s="1"/>
  <c r="AA155" i="42" s="1"/>
  <c r="E155" i="42"/>
  <c r="F155" i="42"/>
  <c r="G155" i="42"/>
  <c r="H155" i="42"/>
  <c r="I155" i="42"/>
  <c r="J155" i="42"/>
  <c r="K155" i="42"/>
  <c r="L155" i="42"/>
  <c r="W155" i="42" s="1"/>
  <c r="M155" i="42"/>
  <c r="N155" i="42"/>
  <c r="Q155" i="42"/>
  <c r="R155" i="42"/>
  <c r="S155" i="42"/>
  <c r="T155" i="42"/>
  <c r="U155" i="42"/>
  <c r="A156" i="42"/>
  <c r="B156" i="42"/>
  <c r="C156" i="42"/>
  <c r="D156" i="42"/>
  <c r="AB156" i="42" s="1"/>
  <c r="AA156" i="42" s="1"/>
  <c r="E156" i="42"/>
  <c r="F156" i="42"/>
  <c r="G156" i="42"/>
  <c r="H156" i="42"/>
  <c r="I156" i="42"/>
  <c r="J156" i="42"/>
  <c r="K156" i="42"/>
  <c r="L156" i="42"/>
  <c r="W156" i="42" s="1"/>
  <c r="M156" i="42"/>
  <c r="N156" i="42"/>
  <c r="Q156" i="42"/>
  <c r="R156" i="42"/>
  <c r="S156" i="42"/>
  <c r="T156" i="42"/>
  <c r="U156" i="42"/>
  <c r="A157" i="42"/>
  <c r="B157" i="42"/>
  <c r="C157" i="42"/>
  <c r="D157" i="42"/>
  <c r="AB157" i="42" s="1"/>
  <c r="AA157" i="42" s="1"/>
  <c r="E157" i="42"/>
  <c r="F157" i="42"/>
  <c r="G157" i="42"/>
  <c r="H157" i="42"/>
  <c r="I157" i="42"/>
  <c r="J157" i="42"/>
  <c r="K157" i="42"/>
  <c r="L157" i="42"/>
  <c r="W157" i="42" s="1"/>
  <c r="M157" i="42"/>
  <c r="N157" i="42"/>
  <c r="Q157" i="42"/>
  <c r="R157" i="42"/>
  <c r="S157" i="42"/>
  <c r="T157" i="42"/>
  <c r="U157" i="42"/>
  <c r="A158" i="42"/>
  <c r="B158" i="42"/>
  <c r="C158" i="42"/>
  <c r="D158" i="42"/>
  <c r="AB158" i="42" s="1"/>
  <c r="E158" i="42"/>
  <c r="F158" i="42"/>
  <c r="G158" i="42"/>
  <c r="H158" i="42"/>
  <c r="I158" i="42"/>
  <c r="J158" i="42"/>
  <c r="K158" i="42"/>
  <c r="L158" i="42"/>
  <c r="W158" i="42" s="1"/>
  <c r="M158" i="42"/>
  <c r="N158" i="42"/>
  <c r="Q158" i="42"/>
  <c r="R158" i="42"/>
  <c r="S158" i="42"/>
  <c r="T158" i="42"/>
  <c r="U158" i="42"/>
  <c r="A159" i="42"/>
  <c r="B159" i="42"/>
  <c r="C159" i="42"/>
  <c r="D159" i="42"/>
  <c r="AB159" i="42" s="1"/>
  <c r="AA159" i="42" s="1"/>
  <c r="E159" i="42"/>
  <c r="F159" i="42"/>
  <c r="G159" i="42"/>
  <c r="H159" i="42"/>
  <c r="I159" i="42"/>
  <c r="J159" i="42"/>
  <c r="L159" i="42"/>
  <c r="W159" i="42" s="1"/>
  <c r="M159" i="42"/>
  <c r="N159" i="42"/>
  <c r="Q159" i="42"/>
  <c r="R159" i="42"/>
  <c r="S159" i="42"/>
  <c r="T159" i="42"/>
  <c r="U159" i="42"/>
  <c r="A160" i="42"/>
  <c r="B160" i="42"/>
  <c r="C160" i="42"/>
  <c r="D160" i="42"/>
  <c r="AB160" i="42" s="1"/>
  <c r="AA160" i="42" s="1"/>
  <c r="E160" i="42"/>
  <c r="F160" i="42"/>
  <c r="G160" i="42"/>
  <c r="H160" i="42"/>
  <c r="I160" i="42"/>
  <c r="J160" i="42"/>
  <c r="K160" i="42"/>
  <c r="L160" i="42"/>
  <c r="W160" i="42" s="1"/>
  <c r="M160" i="42"/>
  <c r="N160" i="42"/>
  <c r="Q160" i="42"/>
  <c r="R160" i="42"/>
  <c r="S160" i="42"/>
  <c r="T160" i="42"/>
  <c r="U160" i="42"/>
  <c r="A161" i="42"/>
  <c r="B161" i="42"/>
  <c r="C161" i="42"/>
  <c r="D161" i="42"/>
  <c r="E161" i="42"/>
  <c r="F161" i="42"/>
  <c r="G161" i="42"/>
  <c r="H161" i="42"/>
  <c r="I161" i="42"/>
  <c r="J161" i="42"/>
  <c r="L161" i="42"/>
  <c r="W161" i="42" s="1"/>
  <c r="M161" i="42"/>
  <c r="N161" i="42"/>
  <c r="Q161" i="42"/>
  <c r="R161" i="42"/>
  <c r="S161" i="42"/>
  <c r="T161" i="42"/>
  <c r="U161" i="42"/>
  <c r="A162" i="42"/>
  <c r="B162" i="42"/>
  <c r="C162" i="42"/>
  <c r="D162" i="42"/>
  <c r="AB162" i="42" s="1"/>
  <c r="E162" i="42"/>
  <c r="F162" i="42"/>
  <c r="G162" i="42"/>
  <c r="H162" i="42"/>
  <c r="I162" i="42"/>
  <c r="J162" i="42"/>
  <c r="K162" i="42"/>
  <c r="L162" i="42"/>
  <c r="W162" i="42" s="1"/>
  <c r="M162" i="42"/>
  <c r="N162" i="42"/>
  <c r="Q162" i="42"/>
  <c r="R162" i="42"/>
  <c r="S162" i="42"/>
  <c r="T162" i="42"/>
  <c r="U162" i="42"/>
  <c r="A163" i="42"/>
  <c r="B163" i="42"/>
  <c r="C163" i="42"/>
  <c r="D163" i="42"/>
  <c r="AB163" i="42" s="1"/>
  <c r="AA163" i="42" s="1"/>
  <c r="E163" i="42"/>
  <c r="F163" i="42"/>
  <c r="G163" i="42"/>
  <c r="H163" i="42"/>
  <c r="I163" i="42"/>
  <c r="J163" i="42"/>
  <c r="K163" i="42"/>
  <c r="L163" i="42"/>
  <c r="W163" i="42" s="1"/>
  <c r="M163" i="42"/>
  <c r="N163" i="42"/>
  <c r="Q163" i="42"/>
  <c r="R163" i="42"/>
  <c r="S163" i="42"/>
  <c r="T163" i="42"/>
  <c r="U163" i="42"/>
  <c r="A164" i="42"/>
  <c r="B164" i="42"/>
  <c r="C164" i="42"/>
  <c r="D164" i="42"/>
  <c r="AB164" i="42" s="1"/>
  <c r="E164" i="42"/>
  <c r="F164" i="42"/>
  <c r="G164" i="42"/>
  <c r="H164" i="42"/>
  <c r="I164" i="42"/>
  <c r="J164" i="42"/>
  <c r="K164" i="42"/>
  <c r="L164" i="42"/>
  <c r="W164" i="42" s="1"/>
  <c r="M164" i="42"/>
  <c r="N164" i="42"/>
  <c r="Q164" i="42"/>
  <c r="R164" i="42"/>
  <c r="S164" i="42"/>
  <c r="T164" i="42"/>
  <c r="U164" i="42"/>
  <c r="A165" i="42"/>
  <c r="B165" i="42"/>
  <c r="C165" i="42"/>
  <c r="D165" i="42"/>
  <c r="AB165" i="42" s="1"/>
  <c r="AA165" i="42" s="1"/>
  <c r="E165" i="42"/>
  <c r="F165" i="42"/>
  <c r="G165" i="42"/>
  <c r="H165" i="42"/>
  <c r="I165" i="42"/>
  <c r="J165" i="42"/>
  <c r="K165" i="42"/>
  <c r="L165" i="42"/>
  <c r="W165" i="42" s="1"/>
  <c r="M165" i="42"/>
  <c r="N165" i="42"/>
  <c r="Q165" i="42"/>
  <c r="R165" i="42"/>
  <c r="S165" i="42"/>
  <c r="T165" i="42"/>
  <c r="U165" i="42"/>
  <c r="A166" i="42"/>
  <c r="B166" i="42"/>
  <c r="C166" i="42"/>
  <c r="D166" i="42"/>
  <c r="AA166" i="42" s="1"/>
  <c r="E166" i="42"/>
  <c r="F166" i="42"/>
  <c r="G166" i="42"/>
  <c r="H166" i="42"/>
  <c r="I166" i="42"/>
  <c r="J166" i="42"/>
  <c r="K166" i="42"/>
  <c r="L166" i="42"/>
  <c r="W166" i="42" s="1"/>
  <c r="M166" i="42"/>
  <c r="N166" i="42"/>
  <c r="Q166" i="42"/>
  <c r="R166" i="42"/>
  <c r="S166" i="42"/>
  <c r="T166" i="42"/>
  <c r="U166" i="42"/>
  <c r="A167" i="42"/>
  <c r="B167" i="42"/>
  <c r="C167" i="42"/>
  <c r="D167" i="42"/>
  <c r="AB167" i="42" s="1"/>
  <c r="E167" i="42"/>
  <c r="F167" i="42"/>
  <c r="G167" i="42"/>
  <c r="H167" i="42"/>
  <c r="I167" i="42"/>
  <c r="J167" i="42"/>
  <c r="K167" i="42"/>
  <c r="L167" i="42"/>
  <c r="W167" i="42" s="1"/>
  <c r="M167" i="42"/>
  <c r="N167" i="42"/>
  <c r="Q167" i="42"/>
  <c r="R167" i="42"/>
  <c r="S167" i="42"/>
  <c r="T167" i="42"/>
  <c r="U167" i="42"/>
  <c r="A168" i="42"/>
  <c r="B168" i="42"/>
  <c r="C168" i="42"/>
  <c r="D168" i="42"/>
  <c r="AB168" i="42" s="1"/>
  <c r="E168" i="42"/>
  <c r="F168" i="42"/>
  <c r="G168" i="42"/>
  <c r="H168" i="42"/>
  <c r="I168" i="42"/>
  <c r="J168" i="42"/>
  <c r="K168" i="42"/>
  <c r="L168" i="42"/>
  <c r="W168" i="42" s="1"/>
  <c r="M168" i="42"/>
  <c r="N168" i="42"/>
  <c r="Q168" i="42"/>
  <c r="R168" i="42"/>
  <c r="S168" i="42"/>
  <c r="T168" i="42"/>
  <c r="U168" i="42"/>
  <c r="A169" i="42"/>
  <c r="B169" i="42"/>
  <c r="C169" i="42"/>
  <c r="D169" i="42"/>
  <c r="AB169" i="42" s="1"/>
  <c r="E169" i="42"/>
  <c r="F169" i="42"/>
  <c r="G169" i="42"/>
  <c r="H169" i="42"/>
  <c r="I169" i="42"/>
  <c r="J169" i="42"/>
  <c r="K169" i="42"/>
  <c r="L169" i="42"/>
  <c r="W169" i="42" s="1"/>
  <c r="M169" i="42"/>
  <c r="N169" i="42"/>
  <c r="Q169" i="42"/>
  <c r="R169" i="42"/>
  <c r="S169" i="42"/>
  <c r="T169" i="42"/>
  <c r="U169" i="42"/>
  <c r="A170" i="42"/>
  <c r="B170" i="42"/>
  <c r="C170" i="42"/>
  <c r="D170" i="42"/>
  <c r="AB170" i="42" s="1"/>
  <c r="AA170" i="42" s="1"/>
  <c r="E170" i="42"/>
  <c r="F170" i="42"/>
  <c r="G170" i="42"/>
  <c r="H170" i="42"/>
  <c r="I170" i="42"/>
  <c r="J170" i="42"/>
  <c r="L170" i="42"/>
  <c r="W170" i="42" s="1"/>
  <c r="M170" i="42"/>
  <c r="N170" i="42"/>
  <c r="Q170" i="42"/>
  <c r="R170" i="42"/>
  <c r="S170" i="42"/>
  <c r="T170" i="42"/>
  <c r="U170" i="42"/>
  <c r="A171" i="42"/>
  <c r="B171" i="42"/>
  <c r="C171" i="42"/>
  <c r="D171" i="42"/>
  <c r="AB171" i="42" s="1"/>
  <c r="AA171" i="42" s="1"/>
  <c r="E171" i="42"/>
  <c r="F171" i="42"/>
  <c r="G171" i="42"/>
  <c r="H171" i="42"/>
  <c r="I171" i="42"/>
  <c r="J171" i="42"/>
  <c r="K171" i="42"/>
  <c r="L171" i="42"/>
  <c r="W171" i="42" s="1"/>
  <c r="M171" i="42"/>
  <c r="N171" i="42"/>
  <c r="Q171" i="42"/>
  <c r="R171" i="42"/>
  <c r="S171" i="42"/>
  <c r="T171" i="42"/>
  <c r="U171" i="42"/>
  <c r="A172" i="42"/>
  <c r="B172" i="42"/>
  <c r="C172" i="42"/>
  <c r="D172" i="42"/>
  <c r="AB172" i="42" s="1"/>
  <c r="AA172" i="42" s="1"/>
  <c r="E172" i="42"/>
  <c r="F172" i="42"/>
  <c r="G172" i="42"/>
  <c r="H172" i="42"/>
  <c r="I172" i="42"/>
  <c r="J172" i="42"/>
  <c r="K172" i="42"/>
  <c r="L172" i="42"/>
  <c r="W172" i="42" s="1"/>
  <c r="M172" i="42"/>
  <c r="N172" i="42"/>
  <c r="Q172" i="42"/>
  <c r="R172" i="42"/>
  <c r="S172" i="42"/>
  <c r="T172" i="42"/>
  <c r="U172" i="42"/>
  <c r="A173" i="42"/>
  <c r="B173" i="42"/>
  <c r="C173" i="42"/>
  <c r="D173" i="42"/>
  <c r="AB173" i="42" s="1"/>
  <c r="E173" i="42"/>
  <c r="F173" i="42"/>
  <c r="G173" i="42"/>
  <c r="H173" i="42"/>
  <c r="I173" i="42"/>
  <c r="J173" i="42"/>
  <c r="L173" i="42"/>
  <c r="W173" i="42" s="1"/>
  <c r="M173" i="42"/>
  <c r="N173" i="42"/>
  <c r="Q173" i="42"/>
  <c r="R173" i="42"/>
  <c r="S173" i="42"/>
  <c r="T173" i="42"/>
  <c r="U173" i="42"/>
  <c r="A174" i="42"/>
  <c r="B174" i="42"/>
  <c r="C174" i="42"/>
  <c r="D174" i="42"/>
  <c r="E174" i="42"/>
  <c r="F174" i="42"/>
  <c r="G174" i="42"/>
  <c r="H174" i="42"/>
  <c r="I174" i="42"/>
  <c r="J174" i="42"/>
  <c r="K174" i="42"/>
  <c r="L174" i="42"/>
  <c r="W174" i="42" s="1"/>
  <c r="M174" i="42"/>
  <c r="N174" i="42"/>
  <c r="Q174" i="42"/>
  <c r="R174" i="42"/>
  <c r="S174" i="42"/>
  <c r="T174" i="42"/>
  <c r="U174" i="42"/>
  <c r="A175" i="42"/>
  <c r="B175" i="42"/>
  <c r="C175" i="42"/>
  <c r="D175" i="42"/>
  <c r="AB175" i="42" s="1"/>
  <c r="E175" i="42"/>
  <c r="F175" i="42"/>
  <c r="G175" i="42"/>
  <c r="H175" i="42"/>
  <c r="I175" i="42"/>
  <c r="J175" i="42"/>
  <c r="K175" i="42"/>
  <c r="L175" i="42"/>
  <c r="W175" i="42" s="1"/>
  <c r="M175" i="42"/>
  <c r="N175" i="42"/>
  <c r="Q175" i="42"/>
  <c r="R175" i="42"/>
  <c r="S175" i="42"/>
  <c r="T175" i="42"/>
  <c r="U175" i="42"/>
  <c r="A176" i="42"/>
  <c r="B176" i="42"/>
  <c r="C176" i="42"/>
  <c r="D176" i="42"/>
  <c r="AB176" i="42" s="1"/>
  <c r="AA176" i="42" s="1"/>
  <c r="E176" i="42"/>
  <c r="F176" i="42"/>
  <c r="G176" i="42"/>
  <c r="H176" i="42"/>
  <c r="I176" i="42"/>
  <c r="J176" i="42"/>
  <c r="K176" i="42"/>
  <c r="L176" i="42"/>
  <c r="W176" i="42" s="1"/>
  <c r="M176" i="42"/>
  <c r="N176" i="42"/>
  <c r="Q176" i="42"/>
  <c r="R176" i="42"/>
  <c r="S176" i="42"/>
  <c r="T176" i="42"/>
  <c r="U176" i="42"/>
  <c r="A177" i="42"/>
  <c r="B177" i="42"/>
  <c r="C177" i="42"/>
  <c r="D177" i="42"/>
  <c r="AB177" i="42" s="1"/>
  <c r="AA177" i="42" s="1"/>
  <c r="E177" i="42"/>
  <c r="F177" i="42"/>
  <c r="G177" i="42"/>
  <c r="H177" i="42"/>
  <c r="I177" i="42"/>
  <c r="J177" i="42"/>
  <c r="K177" i="42"/>
  <c r="L177" i="42"/>
  <c r="W177" i="42" s="1"/>
  <c r="M177" i="42"/>
  <c r="N177" i="42"/>
  <c r="Q177" i="42"/>
  <c r="R177" i="42"/>
  <c r="S177" i="42"/>
  <c r="T177" i="42"/>
  <c r="U177" i="42"/>
  <c r="A178" i="42"/>
  <c r="B178" i="42"/>
  <c r="C178" i="42"/>
  <c r="D178" i="42"/>
  <c r="AB178" i="42" s="1"/>
  <c r="E178" i="42"/>
  <c r="F178" i="42"/>
  <c r="G178" i="42"/>
  <c r="H178" i="42"/>
  <c r="I178" i="42"/>
  <c r="J178" i="42"/>
  <c r="K178" i="42"/>
  <c r="L178" i="42"/>
  <c r="W178" i="42" s="1"/>
  <c r="M178" i="42"/>
  <c r="N178" i="42"/>
  <c r="Q178" i="42"/>
  <c r="R178" i="42"/>
  <c r="S178" i="42"/>
  <c r="T178" i="42"/>
  <c r="U178" i="42"/>
  <c r="A179" i="42"/>
  <c r="B179" i="42"/>
  <c r="C179" i="42"/>
  <c r="D179" i="42"/>
  <c r="AB179" i="42" s="1"/>
  <c r="E179" i="42"/>
  <c r="F179" i="42"/>
  <c r="G179" i="42"/>
  <c r="H179" i="42"/>
  <c r="I179" i="42"/>
  <c r="J179" i="42"/>
  <c r="K179" i="42"/>
  <c r="L179" i="42"/>
  <c r="W179" i="42" s="1"/>
  <c r="M179" i="42"/>
  <c r="N179" i="42"/>
  <c r="Q179" i="42"/>
  <c r="R179" i="42"/>
  <c r="S179" i="42"/>
  <c r="T179" i="42"/>
  <c r="U179" i="42"/>
  <c r="A180" i="42"/>
  <c r="B180" i="42"/>
  <c r="C180" i="42"/>
  <c r="D180" i="42"/>
  <c r="AB180" i="42" s="1"/>
  <c r="E180" i="42"/>
  <c r="F180" i="42"/>
  <c r="G180" i="42"/>
  <c r="H180" i="42"/>
  <c r="I180" i="42"/>
  <c r="J180" i="42"/>
  <c r="K180" i="42"/>
  <c r="L180" i="42"/>
  <c r="W180" i="42" s="1"/>
  <c r="M180" i="42"/>
  <c r="N180" i="42"/>
  <c r="Q180" i="42"/>
  <c r="R180" i="42"/>
  <c r="S180" i="42"/>
  <c r="T180" i="42"/>
  <c r="U180" i="42"/>
  <c r="A181" i="42"/>
  <c r="B181" i="42"/>
  <c r="C181" i="42"/>
  <c r="D181" i="42"/>
  <c r="AB181" i="42" s="1"/>
  <c r="E181" i="42"/>
  <c r="F181" i="42"/>
  <c r="G181" i="42"/>
  <c r="H181" i="42"/>
  <c r="I181" i="42"/>
  <c r="J181" i="42"/>
  <c r="K181" i="42"/>
  <c r="L181" i="42"/>
  <c r="W181" i="42" s="1"/>
  <c r="M181" i="42"/>
  <c r="N181" i="42"/>
  <c r="Q181" i="42"/>
  <c r="R181" i="42"/>
  <c r="S181" i="42"/>
  <c r="T181" i="42"/>
  <c r="U181" i="42"/>
  <c r="A182" i="42"/>
  <c r="B182" i="42"/>
  <c r="C182" i="42"/>
  <c r="D182" i="42"/>
  <c r="AB182" i="42" s="1"/>
  <c r="AA182" i="42" s="1"/>
  <c r="E182" i="42"/>
  <c r="F182" i="42"/>
  <c r="G182" i="42"/>
  <c r="H182" i="42"/>
  <c r="I182" i="42"/>
  <c r="J182" i="42"/>
  <c r="K182" i="42"/>
  <c r="L182" i="42"/>
  <c r="W182" i="42" s="1"/>
  <c r="M182" i="42"/>
  <c r="N182" i="42"/>
  <c r="Q182" i="42"/>
  <c r="R182" i="42"/>
  <c r="S182" i="42"/>
  <c r="T182" i="42"/>
  <c r="U182" i="42"/>
  <c r="A183" i="42"/>
  <c r="B183" i="42"/>
  <c r="C183" i="42"/>
  <c r="D183" i="42"/>
  <c r="AB183" i="42" s="1"/>
  <c r="AA183" i="42" s="1"/>
  <c r="E183" i="42"/>
  <c r="F183" i="42"/>
  <c r="G183" i="42"/>
  <c r="H183" i="42"/>
  <c r="I183" i="42"/>
  <c r="J183" i="42"/>
  <c r="K183" i="42"/>
  <c r="L183" i="42"/>
  <c r="W183" i="42" s="1"/>
  <c r="M183" i="42"/>
  <c r="N183" i="42"/>
  <c r="Q183" i="42"/>
  <c r="R183" i="42"/>
  <c r="S183" i="42"/>
  <c r="T183" i="42"/>
  <c r="U183" i="42"/>
  <c r="A184" i="42"/>
  <c r="B184" i="42"/>
  <c r="C184" i="42"/>
  <c r="D184" i="42"/>
  <c r="AB184" i="42" s="1"/>
  <c r="E184" i="42"/>
  <c r="F184" i="42"/>
  <c r="G184" i="42"/>
  <c r="H184" i="42"/>
  <c r="I184" i="42"/>
  <c r="J184" i="42"/>
  <c r="K184" i="42"/>
  <c r="L184" i="42"/>
  <c r="W184" i="42" s="1"/>
  <c r="M184" i="42"/>
  <c r="N184" i="42"/>
  <c r="Q184" i="42"/>
  <c r="R184" i="42"/>
  <c r="S184" i="42"/>
  <c r="T184" i="42"/>
  <c r="U184" i="42"/>
  <c r="A185" i="42"/>
  <c r="B185" i="42"/>
  <c r="C185" i="42"/>
  <c r="D185" i="42"/>
  <c r="AB185" i="42" s="1"/>
  <c r="E185" i="42"/>
  <c r="F185" i="42"/>
  <c r="G185" i="42"/>
  <c r="H185" i="42"/>
  <c r="I185" i="42"/>
  <c r="J185" i="42"/>
  <c r="K185" i="42"/>
  <c r="L185" i="42"/>
  <c r="W185" i="42" s="1"/>
  <c r="M185" i="42"/>
  <c r="N185" i="42"/>
  <c r="Q185" i="42"/>
  <c r="R185" i="42"/>
  <c r="S185" i="42"/>
  <c r="T185" i="42"/>
  <c r="U185" i="42"/>
  <c r="A186" i="42"/>
  <c r="B186" i="42"/>
  <c r="C186" i="42"/>
  <c r="D186" i="42"/>
  <c r="AB186" i="42" s="1"/>
  <c r="E186" i="42"/>
  <c r="F186" i="42"/>
  <c r="G186" i="42"/>
  <c r="H186" i="42"/>
  <c r="I186" i="42"/>
  <c r="J186" i="42"/>
  <c r="K186" i="42"/>
  <c r="L186" i="42"/>
  <c r="W186" i="42" s="1"/>
  <c r="M186" i="42"/>
  <c r="N186" i="42"/>
  <c r="Q186" i="42"/>
  <c r="R186" i="42"/>
  <c r="S186" i="42"/>
  <c r="T186" i="42"/>
  <c r="U186" i="42"/>
  <c r="A187" i="42"/>
  <c r="B187" i="42"/>
  <c r="C187" i="42"/>
  <c r="D187" i="42"/>
  <c r="AB187" i="42" s="1"/>
  <c r="AA187" i="42" s="1"/>
  <c r="E187" i="42"/>
  <c r="F187" i="42"/>
  <c r="G187" i="42"/>
  <c r="H187" i="42"/>
  <c r="I187" i="42"/>
  <c r="J187" i="42"/>
  <c r="K187" i="42"/>
  <c r="L187" i="42"/>
  <c r="W187" i="42" s="1"/>
  <c r="M187" i="42"/>
  <c r="N187" i="42"/>
  <c r="Q187" i="42"/>
  <c r="R187" i="42"/>
  <c r="S187" i="42"/>
  <c r="T187" i="42"/>
  <c r="U187" i="42"/>
  <c r="A188" i="42"/>
  <c r="B188" i="42"/>
  <c r="C188" i="42"/>
  <c r="D188" i="42"/>
  <c r="AB188" i="42" s="1"/>
  <c r="E188" i="42"/>
  <c r="F188" i="42"/>
  <c r="G188" i="42"/>
  <c r="H188" i="42"/>
  <c r="I188" i="42"/>
  <c r="J188" i="42"/>
  <c r="K188" i="42"/>
  <c r="L188" i="42"/>
  <c r="W188" i="42" s="1"/>
  <c r="M188" i="42"/>
  <c r="N188" i="42"/>
  <c r="Q188" i="42"/>
  <c r="R188" i="42"/>
  <c r="S188" i="42"/>
  <c r="T188" i="42"/>
  <c r="U188" i="42"/>
  <c r="A189" i="42"/>
  <c r="B189" i="42"/>
  <c r="C189" i="42"/>
  <c r="D189" i="42"/>
  <c r="AB189" i="42" s="1"/>
  <c r="E189" i="42"/>
  <c r="F189" i="42"/>
  <c r="G189" i="42"/>
  <c r="H189" i="42"/>
  <c r="I189" i="42"/>
  <c r="J189" i="42"/>
  <c r="K189" i="42"/>
  <c r="L189" i="42"/>
  <c r="W189" i="42" s="1"/>
  <c r="M189" i="42"/>
  <c r="N189" i="42"/>
  <c r="Q189" i="42"/>
  <c r="R189" i="42"/>
  <c r="S189" i="42"/>
  <c r="T189" i="42"/>
  <c r="U189" i="42"/>
  <c r="A190" i="42"/>
  <c r="B190" i="42"/>
  <c r="C190" i="42"/>
  <c r="D190" i="42"/>
  <c r="AB190" i="42" s="1"/>
  <c r="E190" i="42"/>
  <c r="F190" i="42"/>
  <c r="G190" i="42"/>
  <c r="H190" i="42"/>
  <c r="I190" i="42"/>
  <c r="J190" i="42"/>
  <c r="K190" i="42"/>
  <c r="L190" i="42"/>
  <c r="W190" i="42" s="1"/>
  <c r="M190" i="42"/>
  <c r="N190" i="42"/>
  <c r="Q190" i="42"/>
  <c r="R190" i="42"/>
  <c r="S190" i="42"/>
  <c r="T190" i="42"/>
  <c r="U190" i="42"/>
  <c r="A191" i="42"/>
  <c r="B191" i="42"/>
  <c r="C191" i="42"/>
  <c r="D191" i="42"/>
  <c r="AB191" i="42" s="1"/>
  <c r="E191" i="42"/>
  <c r="F191" i="42"/>
  <c r="G191" i="42"/>
  <c r="H191" i="42"/>
  <c r="I191" i="42"/>
  <c r="J191" i="42"/>
  <c r="K191" i="42"/>
  <c r="L191" i="42"/>
  <c r="W191" i="42" s="1"/>
  <c r="M191" i="42"/>
  <c r="N191" i="42"/>
  <c r="Q191" i="42"/>
  <c r="R191" i="42"/>
  <c r="S191" i="42"/>
  <c r="T191" i="42"/>
  <c r="U191" i="42"/>
  <c r="A192" i="42"/>
  <c r="B192" i="42"/>
  <c r="C192" i="42"/>
  <c r="D192" i="42"/>
  <c r="AB192" i="42" s="1"/>
  <c r="AA192" i="42" s="1"/>
  <c r="E192" i="42"/>
  <c r="F192" i="42"/>
  <c r="G192" i="42"/>
  <c r="H192" i="42"/>
  <c r="I192" i="42"/>
  <c r="J192" i="42"/>
  <c r="K192" i="42"/>
  <c r="L192" i="42"/>
  <c r="W192" i="42" s="1"/>
  <c r="M192" i="42"/>
  <c r="N192" i="42"/>
  <c r="Q192" i="42"/>
  <c r="R192" i="42"/>
  <c r="S192" i="42"/>
  <c r="T192" i="42"/>
  <c r="U192" i="42"/>
  <c r="A193" i="42"/>
  <c r="B193" i="42"/>
  <c r="C193" i="42"/>
  <c r="D193" i="42"/>
  <c r="AB193" i="42" s="1"/>
  <c r="AA193" i="42" s="1"/>
  <c r="E193" i="42"/>
  <c r="F193" i="42"/>
  <c r="G193" i="42"/>
  <c r="H193" i="42"/>
  <c r="I193" i="42"/>
  <c r="J193" i="42"/>
  <c r="K193" i="42"/>
  <c r="L193" i="42"/>
  <c r="W193" i="42" s="1"/>
  <c r="M193" i="42"/>
  <c r="N193" i="42"/>
  <c r="Q193" i="42"/>
  <c r="R193" i="42"/>
  <c r="S193" i="42"/>
  <c r="T193" i="42"/>
  <c r="U193" i="42"/>
  <c r="A194" i="42"/>
  <c r="B194" i="42"/>
  <c r="C194" i="42"/>
  <c r="D194" i="42"/>
  <c r="AB194" i="42" s="1"/>
  <c r="E194" i="42"/>
  <c r="F194" i="42"/>
  <c r="G194" i="42"/>
  <c r="H194" i="42"/>
  <c r="I194" i="42"/>
  <c r="J194" i="42"/>
  <c r="K194" i="42"/>
  <c r="L194" i="42"/>
  <c r="W194" i="42" s="1"/>
  <c r="M194" i="42"/>
  <c r="N194" i="42"/>
  <c r="Q194" i="42"/>
  <c r="R194" i="42"/>
  <c r="S194" i="42"/>
  <c r="T194" i="42"/>
  <c r="U194" i="42"/>
  <c r="A195" i="42"/>
  <c r="B195" i="42"/>
  <c r="C195" i="42"/>
  <c r="D195" i="42"/>
  <c r="AB195" i="42" s="1"/>
  <c r="E195" i="42"/>
  <c r="F195" i="42"/>
  <c r="G195" i="42"/>
  <c r="H195" i="42"/>
  <c r="I195" i="42"/>
  <c r="J195" i="42"/>
  <c r="K195" i="42"/>
  <c r="L195" i="42"/>
  <c r="W195" i="42" s="1"/>
  <c r="M195" i="42"/>
  <c r="N195" i="42"/>
  <c r="Q195" i="42"/>
  <c r="R195" i="42"/>
  <c r="S195" i="42"/>
  <c r="T195" i="42"/>
  <c r="U195" i="42"/>
  <c r="A196" i="42"/>
  <c r="B196" i="42"/>
  <c r="C196" i="42"/>
  <c r="D196" i="42"/>
  <c r="AB196" i="42" s="1"/>
  <c r="E196" i="42"/>
  <c r="F196" i="42"/>
  <c r="G196" i="42"/>
  <c r="H196" i="42"/>
  <c r="I196" i="42"/>
  <c r="J196" i="42"/>
  <c r="K196" i="42"/>
  <c r="L196" i="42"/>
  <c r="W196" i="42" s="1"/>
  <c r="M196" i="42"/>
  <c r="N196" i="42"/>
  <c r="Q196" i="42"/>
  <c r="R196" i="42"/>
  <c r="S196" i="42"/>
  <c r="T196" i="42"/>
  <c r="U196" i="42"/>
  <c r="A197" i="42"/>
  <c r="B197" i="42"/>
  <c r="C197" i="42"/>
  <c r="D197" i="42"/>
  <c r="AB197" i="42" s="1"/>
  <c r="E197" i="42"/>
  <c r="F197" i="42"/>
  <c r="G197" i="42"/>
  <c r="H197" i="42"/>
  <c r="I197" i="42"/>
  <c r="J197" i="42"/>
  <c r="K197" i="42"/>
  <c r="L197" i="42"/>
  <c r="W197" i="42" s="1"/>
  <c r="M197" i="42"/>
  <c r="N197" i="42"/>
  <c r="Q197" i="42"/>
  <c r="R197" i="42"/>
  <c r="S197" i="42"/>
  <c r="T197" i="42"/>
  <c r="U197" i="42"/>
  <c r="A198" i="42"/>
  <c r="B198" i="42"/>
  <c r="C198" i="42"/>
  <c r="D198" i="42"/>
  <c r="AB198" i="42" s="1"/>
  <c r="AA198" i="42" s="1"/>
  <c r="E198" i="42"/>
  <c r="F198" i="42"/>
  <c r="G198" i="42"/>
  <c r="H198" i="42"/>
  <c r="I198" i="42"/>
  <c r="J198" i="42"/>
  <c r="K198" i="42"/>
  <c r="L198" i="42"/>
  <c r="W198" i="42" s="1"/>
  <c r="M198" i="42"/>
  <c r="N198" i="42"/>
  <c r="Q198" i="42"/>
  <c r="R198" i="42"/>
  <c r="S198" i="42"/>
  <c r="T198" i="42"/>
  <c r="U198" i="42"/>
  <c r="A199" i="42"/>
  <c r="B199" i="42"/>
  <c r="C199" i="42"/>
  <c r="D199" i="42"/>
  <c r="AB199" i="42" s="1"/>
  <c r="AA199" i="42" s="1"/>
  <c r="E199" i="42"/>
  <c r="F199" i="42"/>
  <c r="G199" i="42"/>
  <c r="H199" i="42"/>
  <c r="I199" i="42"/>
  <c r="J199" i="42"/>
  <c r="K199" i="42"/>
  <c r="L199" i="42"/>
  <c r="W199" i="42" s="1"/>
  <c r="M199" i="42"/>
  <c r="N199" i="42"/>
  <c r="Q199" i="42"/>
  <c r="R199" i="42"/>
  <c r="S199" i="42"/>
  <c r="T199" i="42"/>
  <c r="U199" i="42"/>
  <c r="A200" i="42"/>
  <c r="B200" i="42"/>
  <c r="C200" i="42"/>
  <c r="D200" i="42"/>
  <c r="AB200" i="42" s="1"/>
  <c r="E200" i="42"/>
  <c r="F200" i="42"/>
  <c r="G200" i="42"/>
  <c r="H200" i="42"/>
  <c r="I200" i="42"/>
  <c r="J200" i="42"/>
  <c r="K200" i="42"/>
  <c r="L200" i="42"/>
  <c r="W200" i="42" s="1"/>
  <c r="M200" i="42"/>
  <c r="N200" i="42"/>
  <c r="Q200" i="42"/>
  <c r="R200" i="42"/>
  <c r="S200" i="42"/>
  <c r="T200" i="42"/>
  <c r="U200" i="42"/>
  <c r="A201" i="42"/>
  <c r="B201" i="42"/>
  <c r="C201" i="42"/>
  <c r="D201" i="42"/>
  <c r="AB201" i="42" s="1"/>
  <c r="E201" i="42"/>
  <c r="F201" i="42"/>
  <c r="G201" i="42"/>
  <c r="H201" i="42"/>
  <c r="I201" i="42"/>
  <c r="J201" i="42"/>
  <c r="K201" i="42"/>
  <c r="L201" i="42"/>
  <c r="W201" i="42" s="1"/>
  <c r="M201" i="42"/>
  <c r="N201" i="42"/>
  <c r="Q201" i="42"/>
  <c r="R201" i="42"/>
  <c r="S201" i="42"/>
  <c r="T201" i="42"/>
  <c r="U201" i="42"/>
  <c r="A202" i="42"/>
  <c r="B202" i="42"/>
  <c r="C202" i="42"/>
  <c r="D202" i="42"/>
  <c r="AB202" i="42" s="1"/>
  <c r="E202" i="42"/>
  <c r="F202" i="42"/>
  <c r="G202" i="42"/>
  <c r="H202" i="42"/>
  <c r="I202" i="42"/>
  <c r="J202" i="42"/>
  <c r="K202" i="42"/>
  <c r="L202" i="42"/>
  <c r="W202" i="42" s="1"/>
  <c r="M202" i="42"/>
  <c r="N202" i="42"/>
  <c r="Q202" i="42"/>
  <c r="R202" i="42"/>
  <c r="S202" i="42"/>
  <c r="T202" i="42"/>
  <c r="U202" i="42"/>
  <c r="A203" i="42"/>
  <c r="B203" i="42"/>
  <c r="C203" i="42"/>
  <c r="D203" i="42"/>
  <c r="AA203" i="42" s="1"/>
  <c r="E203" i="42"/>
  <c r="F203" i="42"/>
  <c r="G203" i="42"/>
  <c r="H203" i="42"/>
  <c r="I203" i="42"/>
  <c r="J203" i="42"/>
  <c r="K203" i="42"/>
  <c r="L203" i="42"/>
  <c r="W203" i="42" s="1"/>
  <c r="M203" i="42"/>
  <c r="N203" i="42"/>
  <c r="Q203" i="42"/>
  <c r="R203" i="42"/>
  <c r="S203" i="42"/>
  <c r="T203" i="42"/>
  <c r="U203" i="42"/>
  <c r="A204" i="42"/>
  <c r="B204" i="42"/>
  <c r="C204" i="42"/>
  <c r="D204" i="42"/>
  <c r="AB204" i="42" s="1"/>
  <c r="E204" i="42"/>
  <c r="F204" i="42"/>
  <c r="G204" i="42"/>
  <c r="H204" i="42"/>
  <c r="I204" i="42"/>
  <c r="J204" i="42"/>
  <c r="K204" i="42"/>
  <c r="L204" i="42"/>
  <c r="W204" i="42" s="1"/>
  <c r="M204" i="42"/>
  <c r="N204" i="42"/>
  <c r="Q204" i="42"/>
  <c r="R204" i="42"/>
  <c r="S204" i="42"/>
  <c r="T204" i="42"/>
  <c r="U204" i="42"/>
  <c r="A205" i="42"/>
  <c r="B205" i="42"/>
  <c r="C205" i="42"/>
  <c r="D205" i="42"/>
  <c r="AB205" i="42" s="1"/>
  <c r="E205" i="42"/>
  <c r="F205" i="42"/>
  <c r="G205" i="42"/>
  <c r="H205" i="42"/>
  <c r="I205" i="42"/>
  <c r="J205" i="42"/>
  <c r="K205" i="42"/>
  <c r="L205" i="42"/>
  <c r="W205" i="42" s="1"/>
  <c r="M205" i="42"/>
  <c r="N205" i="42"/>
  <c r="Q205" i="42"/>
  <c r="R205" i="42"/>
  <c r="S205" i="42"/>
  <c r="T205" i="42"/>
  <c r="U205" i="42"/>
  <c r="A206" i="42"/>
  <c r="B206" i="42"/>
  <c r="C206" i="42"/>
  <c r="D206" i="42"/>
  <c r="AB206" i="42" s="1"/>
  <c r="E206" i="42"/>
  <c r="F206" i="42"/>
  <c r="G206" i="42"/>
  <c r="H206" i="42"/>
  <c r="I206" i="42"/>
  <c r="J206" i="42"/>
  <c r="K206" i="42"/>
  <c r="L206" i="42"/>
  <c r="W206" i="42" s="1"/>
  <c r="M206" i="42"/>
  <c r="N206" i="42"/>
  <c r="Q206" i="42"/>
  <c r="R206" i="42"/>
  <c r="S206" i="42"/>
  <c r="T206" i="42"/>
  <c r="U206" i="42"/>
  <c r="A207" i="42"/>
  <c r="B207" i="42"/>
  <c r="C207" i="42"/>
  <c r="D207" i="42"/>
  <c r="AB207" i="42" s="1"/>
  <c r="AA207" i="42" s="1"/>
  <c r="E207" i="42"/>
  <c r="F207" i="42"/>
  <c r="G207" i="42"/>
  <c r="H207" i="42"/>
  <c r="I207" i="42"/>
  <c r="J207" i="42"/>
  <c r="K207" i="42"/>
  <c r="L207" i="42"/>
  <c r="W207" i="42" s="1"/>
  <c r="M207" i="42"/>
  <c r="N207" i="42"/>
  <c r="Q207" i="42"/>
  <c r="R207" i="42"/>
  <c r="S207" i="42"/>
  <c r="T207" i="42"/>
  <c r="U207" i="42"/>
  <c r="A208" i="42"/>
  <c r="B208" i="42"/>
  <c r="C208" i="42"/>
  <c r="D208" i="42"/>
  <c r="AB208" i="42" s="1"/>
  <c r="AA208" i="42" s="1"/>
  <c r="E208" i="42"/>
  <c r="F208" i="42"/>
  <c r="G208" i="42"/>
  <c r="H208" i="42"/>
  <c r="I208" i="42"/>
  <c r="J208" i="42"/>
  <c r="L208" i="42"/>
  <c r="W208" i="42" s="1"/>
  <c r="M208" i="42"/>
  <c r="N208" i="42"/>
  <c r="Q208" i="42"/>
  <c r="R208" i="42"/>
  <c r="S208" i="42"/>
  <c r="T208" i="42"/>
  <c r="U208" i="42"/>
  <c r="A209" i="42"/>
  <c r="B209" i="42"/>
  <c r="C209" i="42"/>
  <c r="D209" i="42"/>
  <c r="AB209" i="42" s="1"/>
  <c r="AA209" i="42" s="1"/>
  <c r="E209" i="42"/>
  <c r="F209" i="42"/>
  <c r="G209" i="42"/>
  <c r="H209" i="42"/>
  <c r="I209" i="42"/>
  <c r="J209" i="42"/>
  <c r="K209" i="42"/>
  <c r="L209" i="42"/>
  <c r="W209" i="42" s="1"/>
  <c r="M209" i="42"/>
  <c r="N209" i="42"/>
  <c r="Q209" i="42"/>
  <c r="R209" i="42"/>
  <c r="S209" i="42"/>
  <c r="T209" i="42"/>
  <c r="U209" i="42"/>
  <c r="A210" i="42"/>
  <c r="B210" i="42"/>
  <c r="C210" i="42"/>
  <c r="D210" i="42"/>
  <c r="AB210" i="42" s="1"/>
  <c r="AA210" i="42" s="1"/>
  <c r="E210" i="42"/>
  <c r="F210" i="42"/>
  <c r="G210" i="42"/>
  <c r="H210" i="42"/>
  <c r="I210" i="42"/>
  <c r="J210" i="42"/>
  <c r="K210" i="42"/>
  <c r="L210" i="42"/>
  <c r="W210" i="42" s="1"/>
  <c r="M210" i="42"/>
  <c r="N210" i="42"/>
  <c r="Q210" i="42"/>
  <c r="R210" i="42"/>
  <c r="S210" i="42"/>
  <c r="T210" i="42"/>
  <c r="U210" i="42"/>
  <c r="A211" i="42"/>
  <c r="B211" i="42"/>
  <c r="C211" i="42"/>
  <c r="D211" i="42"/>
  <c r="AB211" i="42" s="1"/>
  <c r="E211" i="42"/>
  <c r="F211" i="42"/>
  <c r="G211" i="42"/>
  <c r="H211" i="42"/>
  <c r="I211" i="42"/>
  <c r="J211" i="42"/>
  <c r="K211" i="42"/>
  <c r="L211" i="42"/>
  <c r="W211" i="42" s="1"/>
  <c r="M211" i="42"/>
  <c r="N211" i="42"/>
  <c r="Q211" i="42"/>
  <c r="R211" i="42"/>
  <c r="S211" i="42"/>
  <c r="T211" i="42"/>
  <c r="U211" i="42"/>
  <c r="A212" i="42"/>
  <c r="B212" i="42"/>
  <c r="C212" i="42"/>
  <c r="D212" i="42"/>
  <c r="AB212" i="42" s="1"/>
  <c r="E212" i="42"/>
  <c r="F212" i="42"/>
  <c r="G212" i="42"/>
  <c r="H212" i="42"/>
  <c r="I212" i="42"/>
  <c r="J212" i="42"/>
  <c r="K212" i="42"/>
  <c r="L212" i="42"/>
  <c r="W212" i="42" s="1"/>
  <c r="M212" i="42"/>
  <c r="N212" i="42"/>
  <c r="Q212" i="42"/>
  <c r="R212" i="42"/>
  <c r="S212" i="42"/>
  <c r="T212" i="42"/>
  <c r="U212" i="42"/>
  <c r="A213" i="42"/>
  <c r="B213" i="42"/>
  <c r="C213" i="42"/>
  <c r="D213" i="42"/>
  <c r="AB213" i="42" s="1"/>
  <c r="E213" i="42"/>
  <c r="F213" i="42"/>
  <c r="G213" i="42"/>
  <c r="H213" i="42"/>
  <c r="I213" i="42"/>
  <c r="J213" i="42"/>
  <c r="K213" i="42"/>
  <c r="L213" i="42"/>
  <c r="W213" i="42" s="1"/>
  <c r="M213" i="42"/>
  <c r="N213" i="42"/>
  <c r="Q213" i="42"/>
  <c r="R213" i="42"/>
  <c r="S213" i="42"/>
  <c r="T213" i="42"/>
  <c r="U213" i="42"/>
  <c r="A214" i="42"/>
  <c r="B214" i="42"/>
  <c r="C214" i="42"/>
  <c r="D214" i="42"/>
  <c r="AB214" i="42" s="1"/>
  <c r="AA214" i="42" s="1"/>
  <c r="E214" i="42"/>
  <c r="F214" i="42"/>
  <c r="G214" i="42"/>
  <c r="H214" i="42"/>
  <c r="I214" i="42"/>
  <c r="J214" i="42"/>
  <c r="K214" i="42"/>
  <c r="L214" i="42"/>
  <c r="W214" i="42" s="1"/>
  <c r="M214" i="42"/>
  <c r="N214" i="42"/>
  <c r="Q214" i="42"/>
  <c r="R214" i="42"/>
  <c r="S214" i="42"/>
  <c r="T214" i="42"/>
  <c r="U214" i="42"/>
  <c r="A215" i="42"/>
  <c r="B215" i="42"/>
  <c r="C215" i="42"/>
  <c r="D215" i="42"/>
  <c r="AB215" i="42" s="1"/>
  <c r="AA215" i="42" s="1"/>
  <c r="E215" i="42"/>
  <c r="F215" i="42"/>
  <c r="G215" i="42"/>
  <c r="H215" i="42"/>
  <c r="I215" i="42"/>
  <c r="J215" i="42"/>
  <c r="L215" i="42"/>
  <c r="W215" i="42" s="1"/>
  <c r="M215" i="42"/>
  <c r="N215" i="42"/>
  <c r="Q215" i="42"/>
  <c r="R215" i="42"/>
  <c r="S215" i="42"/>
  <c r="T215" i="42"/>
  <c r="U215" i="42"/>
  <c r="A216" i="42"/>
  <c r="B216" i="42"/>
  <c r="C216" i="42"/>
  <c r="D216" i="42"/>
  <c r="AB216" i="42" s="1"/>
  <c r="E216" i="42"/>
  <c r="F216" i="42"/>
  <c r="G216" i="42"/>
  <c r="H216" i="42"/>
  <c r="I216" i="42"/>
  <c r="J216" i="42"/>
  <c r="K216" i="42"/>
  <c r="L216" i="42"/>
  <c r="W216" i="42" s="1"/>
  <c r="M216" i="42"/>
  <c r="N216" i="42"/>
  <c r="Q216" i="42"/>
  <c r="R216" i="42"/>
  <c r="S216" i="42"/>
  <c r="T216" i="42"/>
  <c r="U216" i="42"/>
  <c r="A217" i="42"/>
  <c r="B217" i="42"/>
  <c r="C217" i="42"/>
  <c r="D217" i="42"/>
  <c r="AB217" i="42" s="1"/>
  <c r="E217" i="42"/>
  <c r="F217" i="42"/>
  <c r="G217" i="42"/>
  <c r="H217" i="42"/>
  <c r="I217" i="42"/>
  <c r="J217" i="42"/>
  <c r="K217" i="42"/>
  <c r="L217" i="42"/>
  <c r="W217" i="42" s="1"/>
  <c r="M217" i="42"/>
  <c r="N217" i="42"/>
  <c r="Q217" i="42"/>
  <c r="R217" i="42"/>
  <c r="S217" i="42"/>
  <c r="T217" i="42"/>
  <c r="U217" i="42"/>
  <c r="A218" i="42"/>
  <c r="B218" i="42"/>
  <c r="C218" i="42"/>
  <c r="D218" i="42"/>
  <c r="AB218" i="42" s="1"/>
  <c r="AA218" i="42" s="1"/>
  <c r="E218" i="42"/>
  <c r="F218" i="42"/>
  <c r="G218" i="42"/>
  <c r="H218" i="42"/>
  <c r="I218" i="42"/>
  <c r="J218" i="42"/>
  <c r="L218" i="42"/>
  <c r="W218" i="42" s="1"/>
  <c r="M218" i="42"/>
  <c r="N218" i="42"/>
  <c r="Q218" i="42"/>
  <c r="R218" i="42"/>
  <c r="S218" i="42"/>
  <c r="T218" i="42"/>
  <c r="U218" i="42"/>
  <c r="A219" i="42"/>
  <c r="B219" i="42"/>
  <c r="C219" i="42"/>
  <c r="D219" i="42"/>
  <c r="AB219" i="42" s="1"/>
  <c r="E219" i="42"/>
  <c r="F219" i="42"/>
  <c r="G219" i="42"/>
  <c r="H219" i="42"/>
  <c r="I219" i="42"/>
  <c r="J219" i="42"/>
  <c r="K219" i="42"/>
  <c r="L219" i="42"/>
  <c r="W219" i="42" s="1"/>
  <c r="M219" i="42"/>
  <c r="N219" i="42"/>
  <c r="Q219" i="42"/>
  <c r="R219" i="42"/>
  <c r="S219" i="42"/>
  <c r="T219" i="42"/>
  <c r="U219" i="42"/>
  <c r="A220" i="42"/>
  <c r="B220" i="42"/>
  <c r="C220" i="42"/>
  <c r="D220" i="42"/>
  <c r="AB220" i="42" s="1"/>
  <c r="AA220" i="42" s="1"/>
  <c r="E220" i="42"/>
  <c r="F220" i="42"/>
  <c r="G220" i="42"/>
  <c r="H220" i="42"/>
  <c r="I220" i="42"/>
  <c r="J220" i="42"/>
  <c r="K220" i="42"/>
  <c r="L220" i="42"/>
  <c r="W220" i="42" s="1"/>
  <c r="M220" i="42"/>
  <c r="N220" i="42"/>
  <c r="Q220" i="42"/>
  <c r="R220" i="42"/>
  <c r="S220" i="42"/>
  <c r="T220" i="42"/>
  <c r="U220" i="42"/>
  <c r="A221" i="42"/>
  <c r="B221" i="42"/>
  <c r="C221" i="42"/>
  <c r="D221" i="42"/>
  <c r="AB221" i="42" s="1"/>
  <c r="E221" i="42"/>
  <c r="F221" i="42"/>
  <c r="G221" i="42"/>
  <c r="H221" i="42"/>
  <c r="I221" i="42"/>
  <c r="J221" i="42"/>
  <c r="K221" i="42"/>
  <c r="L221" i="42"/>
  <c r="W221" i="42" s="1"/>
  <c r="M221" i="42"/>
  <c r="N221" i="42"/>
  <c r="Q221" i="42"/>
  <c r="R221" i="42"/>
  <c r="S221" i="42"/>
  <c r="T221" i="42"/>
  <c r="U221" i="42"/>
  <c r="A222" i="42"/>
  <c r="B222" i="42"/>
  <c r="C222" i="42"/>
  <c r="D222" i="42"/>
  <c r="AB222" i="42" s="1"/>
  <c r="E222" i="42"/>
  <c r="F222" i="42"/>
  <c r="G222" i="42"/>
  <c r="H222" i="42"/>
  <c r="I222" i="42"/>
  <c r="J222" i="42"/>
  <c r="K222" i="42"/>
  <c r="L222" i="42"/>
  <c r="W222" i="42" s="1"/>
  <c r="M222" i="42"/>
  <c r="N222" i="42"/>
  <c r="Q222" i="42"/>
  <c r="R222" i="42"/>
  <c r="S222" i="42"/>
  <c r="T222" i="42"/>
  <c r="U222" i="42"/>
  <c r="A223" i="42"/>
  <c r="B223" i="42"/>
  <c r="C223" i="42"/>
  <c r="D223" i="42"/>
  <c r="AB223" i="42" s="1"/>
  <c r="E223" i="42"/>
  <c r="F223" i="42"/>
  <c r="G223" i="42"/>
  <c r="H223" i="42"/>
  <c r="I223" i="42"/>
  <c r="J223" i="42"/>
  <c r="K223" i="42"/>
  <c r="L223" i="42"/>
  <c r="W223" i="42" s="1"/>
  <c r="M223" i="42"/>
  <c r="N223" i="42"/>
  <c r="Q223" i="42"/>
  <c r="R223" i="42"/>
  <c r="S223" i="42"/>
  <c r="T223" i="42"/>
  <c r="U223" i="42"/>
  <c r="A224" i="42"/>
  <c r="B224" i="42"/>
  <c r="C224" i="42"/>
  <c r="D224" i="42"/>
  <c r="AB224" i="42" s="1"/>
  <c r="E224" i="42"/>
  <c r="F224" i="42"/>
  <c r="G224" i="42"/>
  <c r="H224" i="42"/>
  <c r="I224" i="42"/>
  <c r="J224" i="42"/>
  <c r="K224" i="42"/>
  <c r="L224" i="42"/>
  <c r="W224" i="42" s="1"/>
  <c r="M224" i="42"/>
  <c r="N224" i="42"/>
  <c r="Q224" i="42"/>
  <c r="R224" i="42"/>
  <c r="S224" i="42"/>
  <c r="T224" i="42"/>
  <c r="U224" i="42"/>
  <c r="A225" i="42"/>
  <c r="B225" i="42"/>
  <c r="C225" i="42"/>
  <c r="D225" i="42"/>
  <c r="AB225" i="42" s="1"/>
  <c r="AA225" i="42" s="1"/>
  <c r="E225" i="42"/>
  <c r="F225" i="42"/>
  <c r="G225" i="42"/>
  <c r="H225" i="42"/>
  <c r="I225" i="42"/>
  <c r="J225" i="42"/>
  <c r="K225" i="42"/>
  <c r="L225" i="42"/>
  <c r="W225" i="42" s="1"/>
  <c r="M225" i="42"/>
  <c r="N225" i="42"/>
  <c r="Q225" i="42"/>
  <c r="R225" i="42"/>
  <c r="S225" i="42"/>
  <c r="T225" i="42"/>
  <c r="U225" i="42"/>
  <c r="A226" i="42"/>
  <c r="B226" i="42"/>
  <c r="C226" i="42"/>
  <c r="D226" i="42"/>
  <c r="AB226" i="42" s="1"/>
  <c r="AA226" i="42" s="1"/>
  <c r="E226" i="42"/>
  <c r="F226" i="42"/>
  <c r="G226" i="42"/>
  <c r="H226" i="42"/>
  <c r="I226" i="42"/>
  <c r="J226" i="42"/>
  <c r="K226" i="42"/>
  <c r="L226" i="42"/>
  <c r="W226" i="42" s="1"/>
  <c r="M226" i="42"/>
  <c r="N226" i="42"/>
  <c r="Q226" i="42"/>
  <c r="R226" i="42"/>
  <c r="S226" i="42"/>
  <c r="T226" i="42"/>
  <c r="U226" i="42"/>
  <c r="A227" i="42"/>
  <c r="B227" i="42"/>
  <c r="C227" i="42"/>
  <c r="D227" i="42"/>
  <c r="AB227" i="42" s="1"/>
  <c r="E227" i="42"/>
  <c r="F227" i="42"/>
  <c r="G227" i="42"/>
  <c r="H227" i="42"/>
  <c r="I227" i="42"/>
  <c r="J227" i="42"/>
  <c r="K227" i="42"/>
  <c r="L227" i="42"/>
  <c r="W227" i="42" s="1"/>
  <c r="M227" i="42"/>
  <c r="N227" i="42"/>
  <c r="Q227" i="42"/>
  <c r="R227" i="42"/>
  <c r="S227" i="42"/>
  <c r="T227" i="42"/>
  <c r="U227" i="42"/>
  <c r="A228" i="42"/>
  <c r="B228" i="42"/>
  <c r="C228" i="42"/>
  <c r="D228" i="42"/>
  <c r="AB228" i="42" s="1"/>
  <c r="E228" i="42"/>
  <c r="F228" i="42"/>
  <c r="G228" i="42"/>
  <c r="H228" i="42"/>
  <c r="I228" i="42"/>
  <c r="J228" i="42"/>
  <c r="K228" i="42"/>
  <c r="L228" i="42"/>
  <c r="W228" i="42" s="1"/>
  <c r="M228" i="42"/>
  <c r="N228" i="42"/>
  <c r="Q228" i="42"/>
  <c r="R228" i="42"/>
  <c r="S228" i="42"/>
  <c r="T228" i="42"/>
  <c r="U228" i="42"/>
  <c r="A229" i="42"/>
  <c r="B229" i="42"/>
  <c r="C229" i="42"/>
  <c r="D229" i="42"/>
  <c r="AB229" i="42" s="1"/>
  <c r="E229" i="42"/>
  <c r="F229" i="42"/>
  <c r="G229" i="42"/>
  <c r="H229" i="42"/>
  <c r="I229" i="42"/>
  <c r="J229" i="42"/>
  <c r="K229" i="42"/>
  <c r="L229" i="42"/>
  <c r="W229" i="42" s="1"/>
  <c r="M229" i="42"/>
  <c r="N229" i="42"/>
  <c r="Q229" i="42"/>
  <c r="R229" i="42"/>
  <c r="S229" i="42"/>
  <c r="T229" i="42"/>
  <c r="U229" i="42"/>
  <c r="A230" i="42"/>
  <c r="B230" i="42"/>
  <c r="C230" i="42"/>
  <c r="D230" i="42"/>
  <c r="AB230" i="42" s="1"/>
  <c r="E230" i="42"/>
  <c r="F230" i="42"/>
  <c r="G230" i="42"/>
  <c r="H230" i="42"/>
  <c r="I230" i="42"/>
  <c r="J230" i="42"/>
  <c r="K230" i="42"/>
  <c r="L230" i="42"/>
  <c r="W230" i="42" s="1"/>
  <c r="M230" i="42"/>
  <c r="N230" i="42"/>
  <c r="Q230" i="42"/>
  <c r="R230" i="42"/>
  <c r="S230" i="42"/>
  <c r="T230" i="42"/>
  <c r="U230" i="42"/>
  <c r="A231" i="42"/>
  <c r="B231" i="42"/>
  <c r="C231" i="42"/>
  <c r="D231" i="42"/>
  <c r="AB231" i="42" s="1"/>
  <c r="AA231" i="42" s="1"/>
  <c r="E231" i="42"/>
  <c r="F231" i="42"/>
  <c r="G231" i="42"/>
  <c r="H231" i="42"/>
  <c r="I231" i="42"/>
  <c r="J231" i="42"/>
  <c r="L231" i="42"/>
  <c r="W231" i="42" s="1"/>
  <c r="M231" i="42"/>
  <c r="N231" i="42"/>
  <c r="Q231" i="42"/>
  <c r="R231" i="42"/>
  <c r="S231" i="42"/>
  <c r="T231" i="42"/>
  <c r="U231" i="42"/>
  <c r="A232" i="42"/>
  <c r="B232" i="42"/>
  <c r="C232" i="42"/>
  <c r="D232" i="42"/>
  <c r="AB232" i="42" s="1"/>
  <c r="E232" i="42"/>
  <c r="F232" i="42"/>
  <c r="G232" i="42"/>
  <c r="H232" i="42"/>
  <c r="I232" i="42"/>
  <c r="J232" i="42"/>
  <c r="K232" i="42"/>
  <c r="L232" i="42"/>
  <c r="W232" i="42" s="1"/>
  <c r="M232" i="42"/>
  <c r="N232" i="42"/>
  <c r="Q232" i="42"/>
  <c r="R232" i="42"/>
  <c r="S232" i="42"/>
  <c r="T232" i="42"/>
  <c r="U232" i="42"/>
  <c r="A233" i="42"/>
  <c r="B233" i="42"/>
  <c r="C233" i="42"/>
  <c r="D233" i="42"/>
  <c r="AB233" i="42" s="1"/>
  <c r="E233" i="42"/>
  <c r="F233" i="42"/>
  <c r="G233" i="42"/>
  <c r="H233" i="42"/>
  <c r="I233" i="42"/>
  <c r="J233" i="42"/>
  <c r="K233" i="42"/>
  <c r="L233" i="42"/>
  <c r="W233" i="42" s="1"/>
  <c r="M233" i="42"/>
  <c r="N233" i="42"/>
  <c r="Q233" i="42"/>
  <c r="R233" i="42"/>
  <c r="S233" i="42"/>
  <c r="T233" i="42"/>
  <c r="U233" i="42"/>
  <c r="A234" i="42"/>
  <c r="B234" i="42"/>
  <c r="C234" i="42"/>
  <c r="D234" i="42"/>
  <c r="AB234" i="42" s="1"/>
  <c r="E234" i="42"/>
  <c r="F234" i="42"/>
  <c r="G234" i="42"/>
  <c r="H234" i="42"/>
  <c r="I234" i="42"/>
  <c r="J234" i="42"/>
  <c r="K234" i="42"/>
  <c r="L234" i="42"/>
  <c r="W234" i="42" s="1"/>
  <c r="M234" i="42"/>
  <c r="N234" i="42"/>
  <c r="Q234" i="42"/>
  <c r="R234" i="42"/>
  <c r="S234" i="42"/>
  <c r="T234" i="42"/>
  <c r="U234" i="42"/>
  <c r="A235" i="42"/>
  <c r="B235" i="42"/>
  <c r="C235" i="42"/>
  <c r="D235" i="42"/>
  <c r="AB235" i="42" s="1"/>
  <c r="E235" i="42"/>
  <c r="F235" i="42"/>
  <c r="G235" i="42"/>
  <c r="H235" i="42"/>
  <c r="I235" i="42"/>
  <c r="J235" i="42"/>
  <c r="K235" i="42"/>
  <c r="L235" i="42"/>
  <c r="W235" i="42" s="1"/>
  <c r="M235" i="42"/>
  <c r="N235" i="42"/>
  <c r="Q235" i="42"/>
  <c r="R235" i="42"/>
  <c r="S235" i="42"/>
  <c r="T235" i="42"/>
  <c r="U235" i="42"/>
  <c r="A236" i="42"/>
  <c r="B236" i="42"/>
  <c r="C236" i="42"/>
  <c r="D236" i="42"/>
  <c r="AB236" i="42" s="1"/>
  <c r="AA236" i="42" s="1"/>
  <c r="E236" i="42"/>
  <c r="F236" i="42"/>
  <c r="G236" i="42"/>
  <c r="H236" i="42"/>
  <c r="I236" i="42"/>
  <c r="J236" i="42"/>
  <c r="K236" i="42"/>
  <c r="L236" i="42"/>
  <c r="W236" i="42" s="1"/>
  <c r="M236" i="42"/>
  <c r="N236" i="42"/>
  <c r="Q236" i="42"/>
  <c r="R236" i="42"/>
  <c r="S236" i="42"/>
  <c r="T236" i="42"/>
  <c r="U236" i="42"/>
  <c r="A237" i="42"/>
  <c r="B237" i="42"/>
  <c r="C237" i="42"/>
  <c r="D237" i="42"/>
  <c r="AB237" i="42" s="1"/>
  <c r="AA237" i="42" s="1"/>
  <c r="E237" i="42"/>
  <c r="F237" i="42"/>
  <c r="G237" i="42"/>
  <c r="H237" i="42"/>
  <c r="I237" i="42"/>
  <c r="J237" i="42"/>
  <c r="K237" i="42"/>
  <c r="L237" i="42"/>
  <c r="W237" i="42" s="1"/>
  <c r="M237" i="42"/>
  <c r="N237" i="42"/>
  <c r="Q237" i="42"/>
  <c r="R237" i="42"/>
  <c r="S237" i="42"/>
  <c r="T237" i="42"/>
  <c r="U237" i="42"/>
  <c r="A238" i="42"/>
  <c r="B238" i="42"/>
  <c r="C238" i="42"/>
  <c r="D238" i="42"/>
  <c r="AB238" i="42" s="1"/>
  <c r="E238" i="42"/>
  <c r="F238" i="42"/>
  <c r="G238" i="42"/>
  <c r="H238" i="42"/>
  <c r="I238" i="42"/>
  <c r="J238" i="42"/>
  <c r="L238" i="42"/>
  <c r="W238" i="42" s="1"/>
  <c r="M238" i="42"/>
  <c r="N238" i="42"/>
  <c r="Q238" i="42"/>
  <c r="R238" i="42"/>
  <c r="S238" i="42"/>
  <c r="T238" i="42"/>
  <c r="U238" i="42"/>
  <c r="A239" i="42"/>
  <c r="B239" i="42"/>
  <c r="C239" i="42"/>
  <c r="D239" i="42"/>
  <c r="AB239" i="42" s="1"/>
  <c r="E239" i="42"/>
  <c r="F239" i="42"/>
  <c r="G239" i="42"/>
  <c r="H239" i="42"/>
  <c r="I239" i="42"/>
  <c r="J239" i="42"/>
  <c r="K239" i="42"/>
  <c r="L239" i="42"/>
  <c r="W239" i="42" s="1"/>
  <c r="M239" i="42"/>
  <c r="N239" i="42"/>
  <c r="Q239" i="42"/>
  <c r="R239" i="42"/>
  <c r="S239" i="42"/>
  <c r="T239" i="42"/>
  <c r="U239" i="42"/>
  <c r="A240" i="42"/>
  <c r="B240" i="42"/>
  <c r="C240" i="42"/>
  <c r="D240" i="42"/>
  <c r="AB240" i="42" s="1"/>
  <c r="E240" i="42"/>
  <c r="F240" i="42"/>
  <c r="G240" i="42"/>
  <c r="H240" i="42"/>
  <c r="I240" i="42"/>
  <c r="J240" i="42"/>
  <c r="K240" i="42"/>
  <c r="L240" i="42"/>
  <c r="W240" i="42" s="1"/>
  <c r="M240" i="42"/>
  <c r="N240" i="42"/>
  <c r="Q240" i="42"/>
  <c r="R240" i="42"/>
  <c r="S240" i="42"/>
  <c r="T240" i="42"/>
  <c r="U240" i="42"/>
  <c r="A241" i="42"/>
  <c r="B241" i="42"/>
  <c r="C241" i="42"/>
  <c r="D241" i="42"/>
  <c r="AB241" i="42" s="1"/>
  <c r="E241" i="42"/>
  <c r="F241" i="42"/>
  <c r="G241" i="42"/>
  <c r="H241" i="42"/>
  <c r="I241" i="42"/>
  <c r="J241" i="42"/>
  <c r="K241" i="42"/>
  <c r="L241" i="42"/>
  <c r="W241" i="42" s="1"/>
  <c r="M241" i="42"/>
  <c r="N241" i="42"/>
  <c r="Q241" i="42"/>
  <c r="R241" i="42"/>
  <c r="S241" i="42"/>
  <c r="T241" i="42"/>
  <c r="U241" i="42"/>
  <c r="AA232" i="42" l="1"/>
  <c r="AA221" i="42"/>
  <c r="AA204" i="42"/>
  <c r="AA188" i="42"/>
  <c r="AA138" i="42"/>
  <c r="AA127" i="42"/>
  <c r="AA111" i="42"/>
  <c r="AA95" i="42"/>
  <c r="AA84" i="42"/>
  <c r="AA68" i="42"/>
  <c r="AA52" i="42"/>
  <c r="AA35" i="42"/>
  <c r="AA230" i="42"/>
  <c r="AA197" i="42"/>
  <c r="AA181" i="42"/>
  <c r="AA153" i="42"/>
  <c r="AA142" i="42"/>
  <c r="AA131" i="42"/>
  <c r="AA120" i="42"/>
  <c r="AA104" i="42"/>
  <c r="AA191" i="42"/>
  <c r="AA175" i="42"/>
  <c r="AA169" i="42"/>
  <c r="AA196" i="42"/>
  <c r="AA180" i="42"/>
  <c r="AA152" i="42"/>
  <c r="AA103" i="42"/>
  <c r="AA76" i="42"/>
  <c r="AA60" i="42"/>
  <c r="AA235" i="42"/>
  <c r="AA224" i="42"/>
  <c r="AA229" i="42"/>
  <c r="AA240" i="42"/>
  <c r="AA212" i="42"/>
  <c r="AA201" i="42"/>
  <c r="AA185" i="42"/>
  <c r="AA123" i="42"/>
  <c r="AA132" i="42"/>
  <c r="AA121" i="42"/>
  <c r="AA105" i="42"/>
  <c r="AA78" i="42"/>
  <c r="AA62" i="42"/>
  <c r="AA34" i="42"/>
  <c r="AA23" i="42"/>
  <c r="AA12" i="42"/>
  <c r="AA241" i="42"/>
  <c r="AA219" i="42"/>
  <c r="AA213" i="42"/>
  <c r="AA202" i="42"/>
  <c r="Y197" i="42"/>
  <c r="AA186" i="42"/>
  <c r="Y170" i="42"/>
  <c r="AA164" i="42"/>
  <c r="AA158" i="42"/>
  <c r="AA147" i="42"/>
  <c r="Y142" i="42"/>
  <c r="AA136" i="42"/>
  <c r="AA125" i="42"/>
  <c r="AA109" i="42"/>
  <c r="AA93" i="42"/>
  <c r="AA82" i="42"/>
  <c r="AA66" i="42"/>
  <c r="Y61" i="42"/>
  <c r="AA50" i="42"/>
  <c r="Y23" i="42"/>
  <c r="Y187" i="42"/>
  <c r="Y176" i="42"/>
  <c r="Y55" i="42"/>
  <c r="AA26" i="42"/>
  <c r="Y95" i="42"/>
  <c r="Y84" i="42"/>
  <c r="Y177" i="42"/>
  <c r="Y160" i="42"/>
  <c r="Y149" i="42"/>
  <c r="Y231" i="42"/>
  <c r="AA234" i="42"/>
  <c r="AA223" i="42"/>
  <c r="AA206" i="42"/>
  <c r="AA190" i="42"/>
  <c r="AA174" i="42"/>
  <c r="AA168" i="42"/>
  <c r="Y163" i="42"/>
  <c r="AA140" i="42"/>
  <c r="AA129" i="42"/>
  <c r="AA113" i="42"/>
  <c r="AA97" i="42"/>
  <c r="AA86" i="42"/>
  <c r="Y81" i="42"/>
  <c r="AA70" i="42"/>
  <c r="AA54" i="42"/>
  <c r="AA43" i="42"/>
  <c r="AA37" i="42"/>
  <c r="AA15" i="42"/>
  <c r="Y232" i="42"/>
  <c r="AA102" i="42"/>
  <c r="AA91" i="42"/>
  <c r="AA75" i="42"/>
  <c r="AA59" i="42"/>
  <c r="AA48" i="42"/>
  <c r="AA31" i="42"/>
  <c r="AA20" i="42"/>
  <c r="AA9" i="42"/>
  <c r="Y63" i="42"/>
  <c r="AA107" i="42"/>
  <c r="AA80" i="42"/>
  <c r="AA64" i="42"/>
  <c r="AA42" i="42"/>
  <c r="AA25" i="42"/>
  <c r="AA14" i="42"/>
  <c r="Y19" i="42"/>
  <c r="Y155" i="42"/>
  <c r="AA222" i="42"/>
  <c r="AA205" i="42"/>
  <c r="AA189" i="42"/>
  <c r="AA167" i="42"/>
  <c r="Y145" i="42"/>
  <c r="AA139" i="42"/>
  <c r="AA128" i="42"/>
  <c r="AA112" i="42"/>
  <c r="AA96" i="42"/>
  <c r="AA85" i="42"/>
  <c r="AA69" i="42"/>
  <c r="AA53" i="42"/>
  <c r="Y48" i="42"/>
  <c r="AA36" i="42"/>
  <c r="Y25" i="42"/>
  <c r="Y47" i="42"/>
  <c r="Y30" i="42"/>
  <c r="Y166" i="42"/>
  <c r="Y182" i="42"/>
  <c r="Y83" i="42"/>
  <c r="Y225" i="42"/>
  <c r="Y72" i="42"/>
  <c r="Y17" i="42"/>
  <c r="AA228" i="42"/>
  <c r="Y223" i="42"/>
  <c r="AA217" i="42"/>
  <c r="AA195" i="42"/>
  <c r="AA179" i="42"/>
  <c r="AA151" i="42"/>
  <c r="AA118" i="42"/>
  <c r="AA239" i="42"/>
  <c r="Y217" i="42"/>
  <c r="AA211" i="42"/>
  <c r="AA200" i="42"/>
  <c r="AA184" i="42"/>
  <c r="AA173" i="42"/>
  <c r="AA162" i="42"/>
  <c r="AA145" i="42"/>
  <c r="AA134" i="42"/>
  <c r="AA233" i="42"/>
  <c r="AA238" i="42"/>
  <c r="Y233" i="42"/>
  <c r="AA227" i="42"/>
  <c r="AA216" i="42"/>
  <c r="Y205" i="42"/>
  <c r="AA194" i="42"/>
  <c r="AA178" i="42"/>
  <c r="AA161" i="42"/>
  <c r="AA150" i="42"/>
  <c r="Y128" i="42"/>
  <c r="AA117" i="42"/>
  <c r="AA101" i="42"/>
  <c r="AA90" i="42"/>
  <c r="AA74" i="42"/>
  <c r="AA58" i="42"/>
  <c r="AA47" i="42"/>
  <c r="AA41" i="42"/>
  <c r="AA30" i="42"/>
  <c r="AA19" i="42"/>
  <c r="Y14" i="42"/>
  <c r="O9" i="42"/>
  <c r="P9" i="42" s="1"/>
  <c r="O98" i="42"/>
  <c r="P98" i="42" s="1"/>
  <c r="Y98" i="42" s="1"/>
  <c r="O106" i="42"/>
  <c r="P106" i="42" s="1"/>
  <c r="Y106" i="42" s="1"/>
  <c r="O99" i="42"/>
  <c r="P99" i="42" s="1"/>
  <c r="Y99" i="42" s="1"/>
  <c r="O34" i="42"/>
  <c r="P34" i="42" s="1"/>
  <c r="O212" i="42"/>
  <c r="P212" i="42" s="1"/>
  <c r="O32" i="42"/>
  <c r="P32" i="42" s="1"/>
  <c r="Y32" i="42" s="1"/>
  <c r="O144" i="42"/>
  <c r="P144" i="42" s="1"/>
  <c r="Y144" i="42" s="1"/>
  <c r="O138" i="42"/>
  <c r="P138" i="42" s="1"/>
  <c r="Y138" i="42" s="1"/>
  <c r="O86" i="42"/>
  <c r="P86" i="42" s="1"/>
  <c r="Y86" i="42" s="1"/>
  <c r="O115" i="42"/>
  <c r="P115" i="42" s="1"/>
  <c r="Y115" i="42" s="1"/>
  <c r="O103" i="42"/>
  <c r="P103" i="42" s="1"/>
  <c r="O102" i="42"/>
  <c r="P102" i="42" s="1"/>
  <c r="O97" i="42"/>
  <c r="P97" i="42" s="1"/>
  <c r="Y97" i="42" s="1"/>
  <c r="O91" i="42"/>
  <c r="P91" i="42" s="1"/>
  <c r="Y91" i="42" s="1"/>
  <c r="O10" i="42"/>
  <c r="P10" i="42" s="1"/>
  <c r="Y10" i="42" s="1"/>
  <c r="O216" i="42"/>
  <c r="P216" i="42" s="1"/>
  <c r="Y216" i="42" s="1"/>
  <c r="O15" i="42"/>
  <c r="P15" i="42" s="1"/>
  <c r="O161" i="42"/>
  <c r="P161" i="42" s="1"/>
  <c r="Y161" i="42" s="1"/>
  <c r="O159" i="42"/>
  <c r="P159" i="42" s="1"/>
  <c r="O71" i="42"/>
  <c r="P71" i="42" s="1"/>
  <c r="Y71" i="42" s="1"/>
  <c r="O59" i="42"/>
  <c r="P59" i="42" s="1"/>
  <c r="O55" i="42"/>
  <c r="P55" i="42" s="1"/>
  <c r="O21" i="42"/>
  <c r="P21" i="42" s="1"/>
  <c r="Y21" i="42" s="1"/>
  <c r="O225" i="42"/>
  <c r="P225" i="42" s="1"/>
  <c r="O79" i="42"/>
  <c r="P79" i="42" s="1"/>
  <c r="Y79" i="42" s="1"/>
  <c r="O75" i="42"/>
  <c r="P75" i="42" s="1"/>
  <c r="O236" i="42"/>
  <c r="P236" i="42" s="1"/>
  <c r="Y236" i="42" s="1"/>
  <c r="O226" i="42"/>
  <c r="P226" i="42" s="1"/>
  <c r="Y226" i="42" s="1"/>
  <c r="O198" i="42"/>
  <c r="P198" i="42" s="1"/>
  <c r="Y198" i="42" s="1"/>
  <c r="O197" i="42"/>
  <c r="P197" i="42" s="1"/>
  <c r="O186" i="42"/>
  <c r="P186" i="42" s="1"/>
  <c r="Y186" i="42" s="1"/>
  <c r="O181" i="42"/>
  <c r="P181" i="42" s="1"/>
  <c r="Y181" i="42" s="1"/>
  <c r="O165" i="42"/>
  <c r="P165" i="42" s="1"/>
  <c r="Y165" i="42" s="1"/>
  <c r="O156" i="42"/>
  <c r="P156" i="42" s="1"/>
  <c r="Y156" i="42" s="1"/>
  <c r="O148" i="42"/>
  <c r="P148" i="42" s="1"/>
  <c r="O141" i="42"/>
  <c r="P141" i="42" s="1"/>
  <c r="O130" i="42"/>
  <c r="P130" i="42" s="1"/>
  <c r="O128" i="42"/>
  <c r="P128" i="42" s="1"/>
  <c r="O100" i="42"/>
  <c r="P100" i="42" s="1"/>
  <c r="Y100" i="42" s="1"/>
  <c r="O60" i="42"/>
  <c r="P60" i="42" s="1"/>
  <c r="Y60" i="42" s="1"/>
  <c r="O24" i="42"/>
  <c r="P24" i="42" s="1"/>
  <c r="Y24" i="42" s="1"/>
  <c r="O22" i="42"/>
  <c r="P22" i="42" s="1"/>
  <c r="Y22" i="42" s="1"/>
  <c r="O19" i="42"/>
  <c r="P19" i="42" s="1"/>
  <c r="O18" i="42"/>
  <c r="P18" i="42" s="1"/>
  <c r="O241" i="42"/>
  <c r="P241" i="42" s="1"/>
  <c r="O228" i="42"/>
  <c r="P228" i="42" s="1"/>
  <c r="Y228" i="42" s="1"/>
  <c r="O222" i="42"/>
  <c r="P222" i="42" s="1"/>
  <c r="Y222" i="42" s="1"/>
  <c r="O219" i="42"/>
  <c r="P219" i="42" s="1"/>
  <c r="Y219" i="42" s="1"/>
  <c r="O208" i="42"/>
  <c r="P208" i="42" s="1"/>
  <c r="O201" i="42"/>
  <c r="P201" i="42" s="1"/>
  <c r="O190" i="42"/>
  <c r="P190" i="42" s="1"/>
  <c r="Y190" i="42" s="1"/>
  <c r="O173" i="42"/>
  <c r="P173" i="42" s="1"/>
  <c r="O172" i="42"/>
  <c r="P172" i="42" s="1"/>
  <c r="Y172" i="42" s="1"/>
  <c r="O171" i="42"/>
  <c r="P171" i="42" s="1"/>
  <c r="O170" i="42"/>
  <c r="P170" i="42" s="1"/>
  <c r="O124" i="42"/>
  <c r="P124" i="42" s="1"/>
  <c r="Y124" i="42" s="1"/>
  <c r="O117" i="42"/>
  <c r="P117" i="42" s="1"/>
  <c r="Y117" i="42" s="1"/>
  <c r="O88" i="42"/>
  <c r="P88" i="42" s="1"/>
  <c r="Y88" i="42" s="1"/>
  <c r="O62" i="42"/>
  <c r="P62" i="42" s="1"/>
  <c r="O61" i="42"/>
  <c r="P61" i="42" s="1"/>
  <c r="O27" i="42"/>
  <c r="P27" i="42" s="1"/>
  <c r="Y27" i="42" s="1"/>
  <c r="O209" i="42"/>
  <c r="P209" i="42" s="1"/>
  <c r="Y209" i="42" s="1"/>
  <c r="O192" i="42"/>
  <c r="P192" i="42" s="1"/>
  <c r="Y192" i="42" s="1"/>
  <c r="O177" i="42"/>
  <c r="P177" i="42" s="1"/>
  <c r="O133" i="42"/>
  <c r="P133" i="42" s="1"/>
  <c r="Y133" i="42" s="1"/>
  <c r="O125" i="42"/>
  <c r="P125" i="42" s="1"/>
  <c r="O70" i="42"/>
  <c r="P70" i="42" s="1"/>
  <c r="Y70" i="42" s="1"/>
  <c r="O69" i="42"/>
  <c r="P69" i="42" s="1"/>
  <c r="O67" i="42"/>
  <c r="P67" i="42" s="1"/>
  <c r="O48" i="42"/>
  <c r="P48" i="42" s="1"/>
  <c r="O31" i="42"/>
  <c r="P31" i="42" s="1"/>
  <c r="Y31" i="42" s="1"/>
  <c r="O17" i="42"/>
  <c r="P17" i="42" s="1"/>
  <c r="O233" i="42"/>
  <c r="P233" i="42" s="1"/>
  <c r="O224" i="42"/>
  <c r="P224" i="42" s="1"/>
  <c r="Y224" i="42" s="1"/>
  <c r="O217" i="42"/>
  <c r="P217" i="42" s="1"/>
  <c r="O214" i="42"/>
  <c r="P214" i="42" s="1"/>
  <c r="Y214" i="42" s="1"/>
  <c r="O206" i="42"/>
  <c r="P206" i="42" s="1"/>
  <c r="O202" i="42"/>
  <c r="P202" i="42" s="1"/>
  <c r="Y202" i="42" s="1"/>
  <c r="O200" i="42"/>
  <c r="P200" i="42" s="1"/>
  <c r="Y200" i="42" s="1"/>
  <c r="O164" i="42"/>
  <c r="P164" i="42" s="1"/>
  <c r="Y164" i="42" s="1"/>
  <c r="O162" i="42"/>
  <c r="P162" i="42" s="1"/>
  <c r="Y162" i="42" s="1"/>
  <c r="O151" i="42"/>
  <c r="P151" i="42" s="1"/>
  <c r="O149" i="42"/>
  <c r="P149" i="42" s="1"/>
  <c r="O137" i="42"/>
  <c r="P137" i="42" s="1"/>
  <c r="Y137" i="42" s="1"/>
  <c r="O136" i="42"/>
  <c r="P136" i="42" s="1"/>
  <c r="Y136" i="42" s="1"/>
  <c r="O132" i="42"/>
  <c r="P132" i="42" s="1"/>
  <c r="Y132" i="42" s="1"/>
  <c r="O126" i="42"/>
  <c r="P126" i="42" s="1"/>
  <c r="O111" i="42"/>
  <c r="P111" i="42" s="1"/>
  <c r="Y111" i="42" s="1"/>
  <c r="O110" i="42"/>
  <c r="P110" i="42" s="1"/>
  <c r="Y110" i="42" s="1"/>
  <c r="O105" i="42"/>
  <c r="P105" i="42" s="1"/>
  <c r="O95" i="42"/>
  <c r="P95" i="42" s="1"/>
  <c r="O94" i="42"/>
  <c r="P94" i="42" s="1"/>
  <c r="Y94" i="42" s="1"/>
  <c r="O82" i="42"/>
  <c r="P82" i="42" s="1"/>
  <c r="O80" i="42"/>
  <c r="P80" i="42" s="1"/>
  <c r="Y80" i="42" s="1"/>
  <c r="O77" i="42"/>
  <c r="P77" i="42" s="1"/>
  <c r="Y77" i="42" s="1"/>
  <c r="O76" i="42"/>
  <c r="P76" i="42" s="1"/>
  <c r="Y76" i="42" s="1"/>
  <c r="O63" i="42"/>
  <c r="P63" i="42" s="1"/>
  <c r="O52" i="42"/>
  <c r="P52" i="42" s="1"/>
  <c r="Y52" i="42" s="1"/>
  <c r="O45" i="42"/>
  <c r="P45" i="42" s="1"/>
  <c r="O44" i="42"/>
  <c r="P44" i="42" s="1"/>
  <c r="O35" i="42"/>
  <c r="P35" i="42" s="1"/>
  <c r="O30" i="42"/>
  <c r="P30" i="42" s="1"/>
  <c r="O23" i="42"/>
  <c r="P23" i="42" s="1"/>
  <c r="O12" i="42"/>
  <c r="P12" i="42" s="1"/>
  <c r="Y12" i="42" s="1"/>
  <c r="O56" i="42"/>
  <c r="P56" i="42" s="1"/>
  <c r="Y56" i="42" s="1"/>
  <c r="O49" i="42"/>
  <c r="P49" i="42" s="1"/>
  <c r="Y49" i="42" s="1"/>
  <c r="O39" i="42"/>
  <c r="P39" i="42" s="1"/>
  <c r="O237" i="42"/>
  <c r="P237" i="42" s="1"/>
  <c r="Y237" i="42" s="1"/>
  <c r="O220" i="42"/>
  <c r="P220" i="42" s="1"/>
  <c r="Y220" i="42" s="1"/>
  <c r="O218" i="42"/>
  <c r="P218" i="42" s="1"/>
  <c r="O213" i="42"/>
  <c r="P213" i="42" s="1"/>
  <c r="Y213" i="42" s="1"/>
  <c r="O205" i="42"/>
  <c r="P205" i="42" s="1"/>
  <c r="O204" i="42"/>
  <c r="P204" i="42" s="1"/>
  <c r="Y204" i="42" s="1"/>
  <c r="O188" i="42"/>
  <c r="P188" i="42" s="1"/>
  <c r="Y188" i="42" s="1"/>
  <c r="O184" i="42"/>
  <c r="P184" i="42" s="1"/>
  <c r="O182" i="42"/>
  <c r="P182" i="42" s="1"/>
  <c r="O180" i="42"/>
  <c r="P180" i="42" s="1"/>
  <c r="Y180" i="42" s="1"/>
  <c r="O176" i="42"/>
  <c r="P176" i="42" s="1"/>
  <c r="O169" i="42"/>
  <c r="P169" i="42" s="1"/>
  <c r="Y169" i="42" s="1"/>
  <c r="O160" i="42"/>
  <c r="P160" i="42" s="1"/>
  <c r="O157" i="42"/>
  <c r="P157" i="42" s="1"/>
  <c r="Y157" i="42" s="1"/>
  <c r="O143" i="42"/>
  <c r="P143" i="42" s="1"/>
  <c r="Y143" i="42" s="1"/>
  <c r="O119" i="42"/>
  <c r="P119" i="42" s="1"/>
  <c r="O116" i="42"/>
  <c r="P116" i="42" s="1"/>
  <c r="O112" i="42"/>
  <c r="P112" i="42" s="1"/>
  <c r="Y112" i="42" s="1"/>
  <c r="O108" i="42"/>
  <c r="P108" i="42" s="1"/>
  <c r="O104" i="42"/>
  <c r="P104" i="42" s="1"/>
  <c r="Y104" i="42" s="1"/>
  <c r="O73" i="42"/>
  <c r="P73" i="42" s="1"/>
  <c r="O66" i="42"/>
  <c r="P66" i="42" s="1"/>
  <c r="O51" i="42"/>
  <c r="P51" i="42" s="1"/>
  <c r="O38" i="42"/>
  <c r="P38" i="42" s="1"/>
  <c r="Y38" i="42" s="1"/>
  <c r="O26" i="42"/>
  <c r="P26" i="42" s="1"/>
  <c r="Y26" i="42" s="1"/>
  <c r="O235" i="42"/>
  <c r="P235" i="42" s="1"/>
  <c r="O232" i="42"/>
  <c r="P232" i="42" s="1"/>
  <c r="O168" i="42"/>
  <c r="P168" i="42" s="1"/>
  <c r="Y168" i="42" s="1"/>
  <c r="O152" i="42"/>
  <c r="P152" i="42" s="1"/>
  <c r="Y152" i="42" s="1"/>
  <c r="O140" i="42"/>
  <c r="P140" i="42" s="1"/>
  <c r="Y140" i="42" s="1"/>
  <c r="O131" i="42"/>
  <c r="P131" i="42" s="1"/>
  <c r="Y131" i="42" s="1"/>
  <c r="O240" i="42"/>
  <c r="P240" i="42" s="1"/>
  <c r="O230" i="42"/>
  <c r="P230" i="42" s="1"/>
  <c r="Y230" i="42" s="1"/>
  <c r="O227" i="42"/>
  <c r="P227" i="42" s="1"/>
  <c r="O211" i="42"/>
  <c r="P211" i="42" s="1"/>
  <c r="Y211" i="42" s="1"/>
  <c r="O203" i="42"/>
  <c r="P203" i="42" s="1"/>
  <c r="O193" i="42"/>
  <c r="P193" i="42" s="1"/>
  <c r="Y193" i="42" s="1"/>
  <c r="O238" i="42"/>
  <c r="P238" i="42" s="1"/>
  <c r="O229" i="42"/>
  <c r="P229" i="42" s="1"/>
  <c r="Y229" i="42" s="1"/>
  <c r="O185" i="42"/>
  <c r="P185" i="42" s="1"/>
  <c r="O154" i="42"/>
  <c r="P154" i="42" s="1"/>
  <c r="O146" i="42"/>
  <c r="P146" i="42" s="1"/>
  <c r="O145" i="42"/>
  <c r="P145" i="42" s="1"/>
  <c r="O129" i="42"/>
  <c r="P129" i="42" s="1"/>
  <c r="Y129" i="42" s="1"/>
  <c r="O107" i="42"/>
  <c r="P107" i="42" s="1"/>
  <c r="Y107" i="42" s="1"/>
  <c r="O239" i="42"/>
  <c r="P239" i="42" s="1"/>
  <c r="Y239" i="42" s="1"/>
  <c r="O234" i="42"/>
  <c r="P234" i="42" s="1"/>
  <c r="Y234" i="42" s="1"/>
  <c r="O231" i="42"/>
  <c r="P231" i="42" s="1"/>
  <c r="O221" i="42"/>
  <c r="P221" i="42" s="1"/>
  <c r="Y221" i="42" s="1"/>
  <c r="O210" i="42"/>
  <c r="P210" i="42" s="1"/>
  <c r="Y210" i="42" s="1"/>
  <c r="O207" i="42"/>
  <c r="P207" i="42" s="1"/>
  <c r="Y207" i="42" s="1"/>
  <c r="O199" i="42"/>
  <c r="P199" i="42" s="1"/>
  <c r="O196" i="42"/>
  <c r="P196" i="42" s="1"/>
  <c r="Y196" i="42" s="1"/>
  <c r="O191" i="42"/>
  <c r="P191" i="42" s="1"/>
  <c r="O189" i="42"/>
  <c r="P189" i="42" s="1"/>
  <c r="O178" i="42"/>
  <c r="P178" i="42" s="1"/>
  <c r="O153" i="42"/>
  <c r="P153" i="42" s="1"/>
  <c r="Y153" i="42" s="1"/>
  <c r="O135" i="42"/>
  <c r="P135" i="42" s="1"/>
  <c r="Y135" i="42" s="1"/>
  <c r="O109" i="42"/>
  <c r="P109" i="42" s="1"/>
  <c r="Y109" i="42" s="1"/>
  <c r="O87" i="42"/>
  <c r="P87" i="42" s="1"/>
  <c r="Y87" i="42" s="1"/>
  <c r="O85" i="42"/>
  <c r="P85" i="42" s="1"/>
  <c r="Y85" i="42" s="1"/>
  <c r="O78" i="42"/>
  <c r="P78" i="42" s="1"/>
  <c r="O74" i="42"/>
  <c r="P74" i="42" s="1"/>
  <c r="Y74" i="42" s="1"/>
  <c r="O183" i="42"/>
  <c r="P183" i="42" s="1"/>
  <c r="O175" i="42"/>
  <c r="P175" i="42" s="1"/>
  <c r="Y175" i="42" s="1"/>
  <c r="O167" i="42"/>
  <c r="P167" i="42" s="1"/>
  <c r="O150" i="42"/>
  <c r="P150" i="42" s="1"/>
  <c r="O139" i="42"/>
  <c r="P139" i="42" s="1"/>
  <c r="O123" i="42"/>
  <c r="P123" i="42" s="1"/>
  <c r="Y123" i="42" s="1"/>
  <c r="O121" i="42"/>
  <c r="P121" i="42" s="1"/>
  <c r="O114" i="42"/>
  <c r="P114" i="42" s="1"/>
  <c r="Y114" i="42" s="1"/>
  <c r="O113" i="42"/>
  <c r="P113" i="42" s="1"/>
  <c r="O93" i="42"/>
  <c r="P93" i="42" s="1"/>
  <c r="O90" i="42"/>
  <c r="P90" i="42" s="1"/>
  <c r="O89" i="42"/>
  <c r="P89" i="42" s="1"/>
  <c r="Y89" i="42" s="1"/>
  <c r="O83" i="42"/>
  <c r="P83" i="42" s="1"/>
  <c r="O68" i="42"/>
  <c r="P68" i="42" s="1"/>
  <c r="Y68" i="42" s="1"/>
  <c r="O64" i="42"/>
  <c r="P64" i="42" s="1"/>
  <c r="Y64" i="42" s="1"/>
  <c r="O57" i="42"/>
  <c r="P57" i="42" s="1"/>
  <c r="Y57" i="42" s="1"/>
  <c r="O43" i="42"/>
  <c r="P43" i="42" s="1"/>
  <c r="O14" i="42"/>
  <c r="P14" i="42" s="1"/>
  <c r="O42" i="42"/>
  <c r="P42" i="42" s="1"/>
  <c r="Y42" i="42" s="1"/>
  <c r="O40" i="42"/>
  <c r="P40" i="42" s="1"/>
  <c r="Y40" i="42" s="1"/>
  <c r="O36" i="42"/>
  <c r="P36" i="42" s="1"/>
  <c r="Y36" i="42" s="1"/>
  <c r="O127" i="42"/>
  <c r="P127" i="42" s="1"/>
  <c r="O122" i="42"/>
  <c r="P122" i="42" s="1"/>
  <c r="O120" i="42"/>
  <c r="P120" i="42" s="1"/>
  <c r="O118" i="42"/>
  <c r="P118" i="42" s="1"/>
  <c r="Y118" i="42" s="1"/>
  <c r="O101" i="42"/>
  <c r="P101" i="42" s="1"/>
  <c r="Y101" i="42" s="1"/>
  <c r="O96" i="42"/>
  <c r="P96" i="42" s="1"/>
  <c r="Y96" i="42" s="1"/>
  <c r="O92" i="42"/>
  <c r="P92" i="42" s="1"/>
  <c r="Y92" i="42" s="1"/>
  <c r="O84" i="42"/>
  <c r="P84" i="42" s="1"/>
  <c r="O72" i="42"/>
  <c r="P72" i="42" s="1"/>
  <c r="O65" i="42"/>
  <c r="P65" i="42" s="1"/>
  <c r="Y65" i="42" s="1"/>
  <c r="O54" i="42"/>
  <c r="P54" i="42" s="1"/>
  <c r="Y54" i="42" s="1"/>
  <c r="O47" i="42"/>
  <c r="P47" i="42" s="1"/>
  <c r="O46" i="42"/>
  <c r="P46" i="42" s="1"/>
  <c r="Y46" i="42" s="1"/>
  <c r="O29" i="42"/>
  <c r="P29" i="42" s="1"/>
  <c r="Y29" i="42" s="1"/>
  <c r="O25" i="42"/>
  <c r="P25" i="42" s="1"/>
  <c r="O16" i="42"/>
  <c r="P16" i="42" s="1"/>
  <c r="Y16" i="42" s="1"/>
  <c r="O13" i="42"/>
  <c r="P13" i="42" s="1"/>
  <c r="O11" i="42"/>
  <c r="P11" i="42" s="1"/>
  <c r="O223" i="42"/>
  <c r="P223" i="42" s="1"/>
  <c r="O215" i="42"/>
  <c r="P215" i="42" s="1"/>
  <c r="Y215" i="42" s="1"/>
  <c r="O194" i="42"/>
  <c r="P194" i="42" s="1"/>
  <c r="O195" i="42"/>
  <c r="P195" i="42" s="1"/>
  <c r="Y195" i="42" s="1"/>
  <c r="O174" i="42"/>
  <c r="P174" i="42" s="1"/>
  <c r="Y174" i="42" s="1"/>
  <c r="O163" i="42"/>
  <c r="P163" i="42" s="1"/>
  <c r="O142" i="42"/>
  <c r="P142" i="42" s="1"/>
  <c r="O187" i="42"/>
  <c r="P187" i="42" s="1"/>
  <c r="O166" i="42"/>
  <c r="P166" i="42" s="1"/>
  <c r="O155" i="42"/>
  <c r="P155" i="42" s="1"/>
  <c r="O134" i="42"/>
  <c r="P134" i="42" s="1"/>
  <c r="Y134" i="42" s="1"/>
  <c r="O179" i="42"/>
  <c r="P179" i="42" s="1"/>
  <c r="Y179" i="42" s="1"/>
  <c r="O158" i="42"/>
  <c r="P158" i="42" s="1"/>
  <c r="Y158" i="42" s="1"/>
  <c r="O147" i="42"/>
  <c r="P147" i="42" s="1"/>
  <c r="Y147" i="42" s="1"/>
  <c r="O81" i="42"/>
  <c r="P81" i="42" s="1"/>
  <c r="O58" i="42"/>
  <c r="P58" i="42" s="1"/>
  <c r="Y58" i="42" s="1"/>
  <c r="O50" i="42"/>
  <c r="P50" i="42" s="1"/>
  <c r="O53" i="42"/>
  <c r="P53" i="42" s="1"/>
  <c r="O37" i="42"/>
  <c r="P37" i="42" s="1"/>
  <c r="Y37" i="42" s="1"/>
  <c r="O41" i="42"/>
  <c r="P41" i="42" s="1"/>
  <c r="O33" i="42"/>
  <c r="P33" i="42" s="1"/>
  <c r="Y33" i="42" s="1"/>
  <c r="O28" i="42"/>
  <c r="P28" i="42" s="1"/>
  <c r="Y28" i="42" s="1"/>
  <c r="O20" i="42"/>
  <c r="P20" i="42" s="1"/>
  <c r="Y20" i="42" s="1"/>
  <c r="Z195" i="42" l="1"/>
  <c r="V195" i="42"/>
  <c r="Z130" i="42"/>
  <c r="V130" i="42"/>
  <c r="Z153" i="42"/>
  <c r="V153" i="42"/>
  <c r="Z141" i="42"/>
  <c r="V141" i="42"/>
  <c r="V184" i="42"/>
  <c r="Z184" i="42"/>
  <c r="Z235" i="42"/>
  <c r="V235" i="42"/>
  <c r="Z41" i="42"/>
  <c r="V41" i="42"/>
  <c r="Z44" i="42"/>
  <c r="V44" i="42"/>
  <c r="Z53" i="42"/>
  <c r="V53" i="42"/>
  <c r="Z99" i="42"/>
  <c r="V99" i="42"/>
  <c r="V50" i="42"/>
  <c r="Z50" i="42"/>
  <c r="Z125" i="42"/>
  <c r="V125" i="42"/>
  <c r="Z133" i="42"/>
  <c r="V133" i="42"/>
  <c r="V181" i="42"/>
  <c r="Z181" i="42"/>
  <c r="AD181" i="42" s="1"/>
  <c r="Z222" i="42"/>
  <c r="V222" i="42"/>
  <c r="Z207" i="42"/>
  <c r="AD207" i="42" s="1"/>
  <c r="V207" i="42"/>
  <c r="Z210" i="42"/>
  <c r="V210" i="42"/>
  <c r="V212" i="42"/>
  <c r="Z212" i="42"/>
  <c r="Z154" i="42"/>
  <c r="V154" i="42"/>
  <c r="V34" i="42"/>
  <c r="Z34" i="42"/>
  <c r="Y141" i="42"/>
  <c r="Z185" i="42"/>
  <c r="V185" i="42"/>
  <c r="Z15" i="42"/>
  <c r="V15" i="42"/>
  <c r="Z146" i="42"/>
  <c r="V146" i="42"/>
  <c r="V67" i="42"/>
  <c r="Z67" i="42"/>
  <c r="Z194" i="42"/>
  <c r="V194" i="42"/>
  <c r="Z182" i="42"/>
  <c r="V182" i="42"/>
  <c r="Z173" i="42"/>
  <c r="V173" i="42"/>
  <c r="Z178" i="42"/>
  <c r="V178" i="42"/>
  <c r="Z70" i="42"/>
  <c r="V70" i="42"/>
  <c r="Z120" i="42"/>
  <c r="V120" i="42"/>
  <c r="Z229" i="42"/>
  <c r="V229" i="42"/>
  <c r="Z151" i="42"/>
  <c r="V151" i="42"/>
  <c r="V201" i="42"/>
  <c r="Z201" i="42"/>
  <c r="Y185" i="42"/>
  <c r="Z11" i="42"/>
  <c r="V11" i="42"/>
  <c r="V63" i="42"/>
  <c r="Z63" i="42"/>
  <c r="V127" i="42"/>
  <c r="Z127" i="42"/>
  <c r="Z73" i="42"/>
  <c r="V73" i="42"/>
  <c r="Z177" i="42"/>
  <c r="AD177" i="42" s="1"/>
  <c r="V177" i="42"/>
  <c r="V9" i="42"/>
  <c r="Z9" i="42"/>
  <c r="Y201" i="42"/>
  <c r="AD201" i="42" s="1"/>
  <c r="Y194" i="42"/>
  <c r="Z147" i="42"/>
  <c r="V147" i="42"/>
  <c r="Z203" i="42"/>
  <c r="V203" i="42"/>
  <c r="Z77" i="42"/>
  <c r="V77" i="42"/>
  <c r="Y50" i="42"/>
  <c r="V25" i="42"/>
  <c r="Z25" i="42"/>
  <c r="Z218" i="42"/>
  <c r="AD218" i="42" s="1"/>
  <c r="V218" i="42"/>
  <c r="Z197" i="42"/>
  <c r="AD197" i="42" s="1"/>
  <c r="V197" i="42"/>
  <c r="Y235" i="42"/>
  <c r="Y67" i="42"/>
  <c r="Y127" i="42"/>
  <c r="Z167" i="42"/>
  <c r="V167" i="42"/>
  <c r="Z82" i="42"/>
  <c r="V82" i="42"/>
  <c r="Y82" i="42"/>
  <c r="AD82" i="42" s="1"/>
  <c r="Z46" i="42"/>
  <c r="V46" i="42"/>
  <c r="V116" i="42"/>
  <c r="Z116" i="42"/>
  <c r="Z61" i="42"/>
  <c r="V61" i="42"/>
  <c r="Y15" i="42"/>
  <c r="Z155" i="42"/>
  <c r="V155" i="42"/>
  <c r="Z43" i="42"/>
  <c r="V43" i="42"/>
  <c r="Z231" i="42"/>
  <c r="V231" i="42"/>
  <c r="Z39" i="42"/>
  <c r="V39" i="42"/>
  <c r="Z217" i="42"/>
  <c r="V217" i="42"/>
  <c r="Z19" i="42"/>
  <c r="V19" i="42"/>
  <c r="Z103" i="42"/>
  <c r="V103" i="42"/>
  <c r="Z166" i="42"/>
  <c r="V166" i="42"/>
  <c r="Z54" i="42"/>
  <c r="V54" i="42"/>
  <c r="Z74" i="42"/>
  <c r="AD74" i="42" s="1"/>
  <c r="V74" i="42"/>
  <c r="Z234" i="42"/>
  <c r="V234" i="42"/>
  <c r="Z143" i="42"/>
  <c r="V143" i="42"/>
  <c r="Z49" i="42"/>
  <c r="V49" i="42"/>
  <c r="Z105" i="42"/>
  <c r="V105" i="42"/>
  <c r="V88" i="42"/>
  <c r="Z88" i="42"/>
  <c r="Z22" i="42"/>
  <c r="V22" i="42"/>
  <c r="Z75" i="42"/>
  <c r="V75" i="42"/>
  <c r="Z115" i="42"/>
  <c r="V115" i="42"/>
  <c r="Y167" i="42"/>
  <c r="Y151" i="42"/>
  <c r="Y203" i="42"/>
  <c r="Z187" i="42"/>
  <c r="V187" i="42"/>
  <c r="Z64" i="42"/>
  <c r="V64" i="42"/>
  <c r="Z78" i="42"/>
  <c r="V78" i="42"/>
  <c r="Z239" i="42"/>
  <c r="V239" i="42"/>
  <c r="Z140" i="42"/>
  <c r="V140" i="42"/>
  <c r="Z157" i="42"/>
  <c r="V157" i="42"/>
  <c r="Z56" i="42"/>
  <c r="V56" i="42"/>
  <c r="Z110" i="42"/>
  <c r="V110" i="42"/>
  <c r="V233" i="42"/>
  <c r="Z233" i="42"/>
  <c r="Z117" i="42"/>
  <c r="V117" i="42"/>
  <c r="V24" i="42"/>
  <c r="Z24" i="42"/>
  <c r="Z79" i="42"/>
  <c r="V79" i="42"/>
  <c r="Z86" i="42"/>
  <c r="V86" i="42"/>
  <c r="Y173" i="42"/>
  <c r="AD173" i="42" s="1"/>
  <c r="Y41" i="42"/>
  <c r="Y103" i="42"/>
  <c r="Y78" i="42"/>
  <c r="Z135" i="42"/>
  <c r="V135" i="42"/>
  <c r="Z35" i="42"/>
  <c r="V35" i="42"/>
  <c r="Z59" i="42"/>
  <c r="V59" i="42"/>
  <c r="Z93" i="42"/>
  <c r="V93" i="42"/>
  <c r="Z118" i="42"/>
  <c r="V118" i="42"/>
  <c r="Z45" i="42"/>
  <c r="V45" i="42"/>
  <c r="Z148" i="42"/>
  <c r="V148" i="42"/>
  <c r="Z223" i="42"/>
  <c r="V223" i="42"/>
  <c r="Z51" i="42"/>
  <c r="V51" i="42"/>
  <c r="Z161" i="42"/>
  <c r="V161" i="42"/>
  <c r="Y148" i="42"/>
  <c r="Z121" i="42"/>
  <c r="V121" i="42"/>
  <c r="V66" i="42"/>
  <c r="Z66" i="42"/>
  <c r="Z208" i="42"/>
  <c r="V208" i="42"/>
  <c r="Z13" i="42"/>
  <c r="V13" i="42"/>
  <c r="Z196" i="42"/>
  <c r="V196" i="42"/>
  <c r="Z205" i="42"/>
  <c r="V205" i="42"/>
  <c r="Z219" i="42"/>
  <c r="V219" i="42"/>
  <c r="Y34" i="42"/>
  <c r="Z16" i="42"/>
  <c r="V16" i="42"/>
  <c r="Z199" i="42"/>
  <c r="V199" i="42"/>
  <c r="Z213" i="42"/>
  <c r="V213" i="42"/>
  <c r="Z186" i="42"/>
  <c r="V186" i="42"/>
  <c r="V40" i="42"/>
  <c r="Z40" i="42"/>
  <c r="Z108" i="42"/>
  <c r="V108" i="42"/>
  <c r="Z228" i="42"/>
  <c r="V228" i="42"/>
  <c r="Z42" i="42"/>
  <c r="V42" i="42"/>
  <c r="Z220" i="42"/>
  <c r="V220" i="42"/>
  <c r="Z241" i="42"/>
  <c r="AD241" i="42" s="1"/>
  <c r="V241" i="42"/>
  <c r="Y108" i="42"/>
  <c r="AD108" i="42" s="1"/>
  <c r="Z175" i="42"/>
  <c r="V175" i="42"/>
  <c r="Z237" i="42"/>
  <c r="V237" i="42"/>
  <c r="V18" i="42"/>
  <c r="Z18" i="42"/>
  <c r="Y93" i="42"/>
  <c r="Z47" i="42"/>
  <c r="AD47" i="42" s="1"/>
  <c r="V47" i="42"/>
  <c r="Z183" i="42"/>
  <c r="V183" i="42"/>
  <c r="Z240" i="42"/>
  <c r="V240" i="42"/>
  <c r="Z119" i="42"/>
  <c r="V119" i="42"/>
  <c r="V95" i="42"/>
  <c r="Z95" i="42"/>
  <c r="Z62" i="42"/>
  <c r="V62" i="42"/>
  <c r="Z236" i="42"/>
  <c r="AD236" i="42" s="1"/>
  <c r="V236" i="42"/>
  <c r="Y241" i="42"/>
  <c r="Y120" i="42"/>
  <c r="Z57" i="42"/>
  <c r="V57" i="42"/>
  <c r="V131" i="42"/>
  <c r="Z131" i="42"/>
  <c r="V224" i="42"/>
  <c r="Z224" i="42"/>
  <c r="Y13" i="42"/>
  <c r="Y59" i="42"/>
  <c r="Y199" i="42"/>
  <c r="AD199" i="42" s="1"/>
  <c r="Y240" i="42"/>
  <c r="Y62" i="42"/>
  <c r="AD62" i="42" s="1"/>
  <c r="Y125" i="42"/>
  <c r="AD125" i="42" s="1"/>
  <c r="Y116" i="42"/>
  <c r="Z65" i="42"/>
  <c r="V65" i="42"/>
  <c r="V20" i="42"/>
  <c r="Z20" i="42"/>
  <c r="Z142" i="42"/>
  <c r="V142" i="42"/>
  <c r="Z72" i="42"/>
  <c r="V72" i="42"/>
  <c r="Z68" i="42"/>
  <c r="V68" i="42"/>
  <c r="V85" i="42"/>
  <c r="Z85" i="42"/>
  <c r="Z107" i="42"/>
  <c r="V107" i="42"/>
  <c r="Z152" i="42"/>
  <c r="AD152" i="42" s="1"/>
  <c r="V152" i="42"/>
  <c r="V160" i="42"/>
  <c r="Z160" i="42"/>
  <c r="Z12" i="42"/>
  <c r="V12" i="42"/>
  <c r="Z111" i="42"/>
  <c r="AD111" i="42" s="1"/>
  <c r="V111" i="42"/>
  <c r="Z17" i="42"/>
  <c r="V17" i="42"/>
  <c r="Z124" i="42"/>
  <c r="V124" i="42"/>
  <c r="Z60" i="42"/>
  <c r="AD60" i="42" s="1"/>
  <c r="V60" i="42"/>
  <c r="Z225" i="42"/>
  <c r="V225" i="42"/>
  <c r="Z138" i="42"/>
  <c r="V138" i="42"/>
  <c r="Y53" i="42"/>
  <c r="Y39" i="42"/>
  <c r="Y105" i="42"/>
  <c r="Y75" i="42"/>
  <c r="Y119" i="42"/>
  <c r="Y121" i="42"/>
  <c r="Z90" i="42"/>
  <c r="V90" i="42"/>
  <c r="Z136" i="42"/>
  <c r="AD136" i="42" s="1"/>
  <c r="V136" i="42"/>
  <c r="Z37" i="42"/>
  <c r="V37" i="42"/>
  <c r="Z137" i="42"/>
  <c r="AD137" i="42" s="1"/>
  <c r="V137" i="42"/>
  <c r="Z113" i="42"/>
  <c r="V113" i="42"/>
  <c r="Z149" i="42"/>
  <c r="V149" i="42"/>
  <c r="Z159" i="42"/>
  <c r="V159" i="42"/>
  <c r="Z189" i="42"/>
  <c r="V189" i="42"/>
  <c r="Z52" i="42"/>
  <c r="V52" i="42"/>
  <c r="Z106" i="42"/>
  <c r="AD106" i="42" s="1"/>
  <c r="V106" i="42"/>
  <c r="Z58" i="42"/>
  <c r="V58" i="42"/>
  <c r="Z238" i="42"/>
  <c r="V238" i="42"/>
  <c r="Z162" i="42"/>
  <c r="V162" i="42"/>
  <c r="Z98" i="42"/>
  <c r="V98" i="42"/>
  <c r="Z123" i="42"/>
  <c r="V123" i="42"/>
  <c r="Z76" i="42"/>
  <c r="V76" i="42"/>
  <c r="Z216" i="42"/>
  <c r="V216" i="42"/>
  <c r="Y35" i="42"/>
  <c r="Y9" i="42"/>
  <c r="AD9" i="42" s="1"/>
  <c r="Z139" i="42"/>
  <c r="V139" i="42"/>
  <c r="Z200" i="42"/>
  <c r="AD200" i="42" s="1"/>
  <c r="V200" i="42"/>
  <c r="Z10" i="42"/>
  <c r="V10" i="42"/>
  <c r="Y113" i="42"/>
  <c r="Y51" i="42"/>
  <c r="Z150" i="42"/>
  <c r="V150" i="42"/>
  <c r="Z202" i="42"/>
  <c r="AD202" i="42" s="1"/>
  <c r="V202" i="42"/>
  <c r="Y178" i="42"/>
  <c r="Y212" i="42"/>
  <c r="Z29" i="42"/>
  <c r="AD29" i="42" s="1"/>
  <c r="V29" i="42"/>
  <c r="Z227" i="42"/>
  <c r="V227" i="42"/>
  <c r="Z206" i="42"/>
  <c r="V206" i="42"/>
  <c r="Z198" i="42"/>
  <c r="AD198" i="42" s="1"/>
  <c r="V198" i="42"/>
  <c r="Z97" i="42"/>
  <c r="V97" i="42"/>
  <c r="Y139" i="42"/>
  <c r="Y208" i="42"/>
  <c r="Z134" i="42"/>
  <c r="V134" i="42"/>
  <c r="Z221" i="42"/>
  <c r="V221" i="42"/>
  <c r="Z214" i="42"/>
  <c r="V214" i="42"/>
  <c r="Z102" i="42"/>
  <c r="V102" i="42"/>
  <c r="Z163" i="42"/>
  <c r="V163" i="42"/>
  <c r="V84" i="42"/>
  <c r="Z84" i="42"/>
  <c r="AD84" i="42" s="1"/>
  <c r="Z83" i="42"/>
  <c r="V83" i="42"/>
  <c r="Z87" i="42"/>
  <c r="V87" i="42"/>
  <c r="Z129" i="42"/>
  <c r="AD129" i="42" s="1"/>
  <c r="V129" i="42"/>
  <c r="V168" i="42"/>
  <c r="Z168" i="42"/>
  <c r="V169" i="42"/>
  <c r="Z169" i="42"/>
  <c r="Z23" i="42"/>
  <c r="V23" i="42"/>
  <c r="Z126" i="42"/>
  <c r="V126" i="42"/>
  <c r="V31" i="42"/>
  <c r="Z31" i="42"/>
  <c r="Z170" i="42"/>
  <c r="V170" i="42"/>
  <c r="Z100" i="42"/>
  <c r="V100" i="42"/>
  <c r="V21" i="42"/>
  <c r="Z21" i="42"/>
  <c r="Z144" i="42"/>
  <c r="V144" i="42"/>
  <c r="Y189" i="42"/>
  <c r="Y183" i="42"/>
  <c r="Y43" i="42"/>
  <c r="Y146" i="42"/>
  <c r="Y130" i="42"/>
  <c r="AD130" i="42" s="1"/>
  <c r="Y45" i="42"/>
  <c r="AD45" i="42" s="1"/>
  <c r="Y126" i="42"/>
  <c r="Y18" i="42"/>
  <c r="Y227" i="42"/>
  <c r="V96" i="42"/>
  <c r="Z96" i="42"/>
  <c r="V180" i="42"/>
  <c r="Z180" i="42"/>
  <c r="AD180" i="42" s="1"/>
  <c r="Z172" i="42"/>
  <c r="V172" i="42"/>
  <c r="Z101" i="42"/>
  <c r="V101" i="42"/>
  <c r="Z26" i="42"/>
  <c r="V26" i="42"/>
  <c r="Z69" i="42"/>
  <c r="V69" i="42"/>
  <c r="Z71" i="42"/>
  <c r="AD71" i="42" s="1"/>
  <c r="V71" i="42"/>
  <c r="Z215" i="42"/>
  <c r="V215" i="42"/>
  <c r="Z38" i="42"/>
  <c r="AD38" i="42" s="1"/>
  <c r="V38" i="42"/>
  <c r="Z190" i="42"/>
  <c r="V190" i="42"/>
  <c r="Z114" i="42"/>
  <c r="V114" i="42"/>
  <c r="Z188" i="42"/>
  <c r="V188" i="42"/>
  <c r="Z156" i="42"/>
  <c r="V156" i="42"/>
  <c r="Z122" i="42"/>
  <c r="V122" i="42"/>
  <c r="V191" i="42"/>
  <c r="Z191" i="42"/>
  <c r="Z204" i="42"/>
  <c r="V204" i="42"/>
  <c r="Z165" i="42"/>
  <c r="V165" i="42"/>
  <c r="Y191" i="42"/>
  <c r="Z81" i="42"/>
  <c r="V81" i="42"/>
  <c r="Z193" i="42"/>
  <c r="V193" i="42"/>
  <c r="Z164" i="42"/>
  <c r="V164" i="42"/>
  <c r="V36" i="42"/>
  <c r="Z36" i="42"/>
  <c r="V104" i="42"/>
  <c r="Z104" i="42"/>
  <c r="V192" i="42"/>
  <c r="Z192" i="42"/>
  <c r="Y90" i="42"/>
  <c r="Y73" i="42"/>
  <c r="Z158" i="42"/>
  <c r="V158" i="42"/>
  <c r="Z211" i="42"/>
  <c r="V211" i="42"/>
  <c r="Z80" i="42"/>
  <c r="V80" i="42"/>
  <c r="Z209" i="42"/>
  <c r="V209" i="42"/>
  <c r="Z91" i="42"/>
  <c r="V91" i="42"/>
  <c r="Y44" i="42"/>
  <c r="Y66" i="42"/>
  <c r="Z179" i="42"/>
  <c r="V179" i="42"/>
  <c r="Z112" i="42"/>
  <c r="V112" i="42"/>
  <c r="Z27" i="42"/>
  <c r="V27" i="42"/>
  <c r="Y184" i="42"/>
  <c r="Y218" i="42"/>
  <c r="Z14" i="42"/>
  <c r="AD14" i="42" s="1"/>
  <c r="V14" i="42"/>
  <c r="Z230" i="42"/>
  <c r="V230" i="42"/>
  <c r="Z94" i="42"/>
  <c r="V94" i="42"/>
  <c r="Z226" i="42"/>
  <c r="V226" i="42"/>
  <c r="Z28" i="42"/>
  <c r="V28" i="42"/>
  <c r="Z33" i="42"/>
  <c r="V33" i="42"/>
  <c r="Z174" i="42"/>
  <c r="V174" i="42"/>
  <c r="Z92" i="42"/>
  <c r="V92" i="42"/>
  <c r="Z89" i="42"/>
  <c r="V89" i="42"/>
  <c r="Z109" i="42"/>
  <c r="V109" i="42"/>
  <c r="Z145" i="42"/>
  <c r="V145" i="42"/>
  <c r="V232" i="42"/>
  <c r="Z232" i="42"/>
  <c r="Z176" i="42"/>
  <c r="V176" i="42"/>
  <c r="Z30" i="42"/>
  <c r="V30" i="42"/>
  <c r="Z132" i="42"/>
  <c r="V132" i="42"/>
  <c r="Z48" i="42"/>
  <c r="AD48" i="42" s="1"/>
  <c r="V48" i="42"/>
  <c r="Z171" i="42"/>
  <c r="V171" i="42"/>
  <c r="V128" i="42"/>
  <c r="Z128" i="42"/>
  <c r="Z55" i="42"/>
  <c r="AD55" i="42" s="1"/>
  <c r="V55" i="42"/>
  <c r="V32" i="42"/>
  <c r="Z32" i="42"/>
  <c r="Y69" i="42"/>
  <c r="Y206" i="42"/>
  <c r="Y171" i="42"/>
  <c r="Y238" i="42"/>
  <c r="Y122" i="42"/>
  <c r="Y102" i="42"/>
  <c r="Y154" i="42"/>
  <c r="AD154" i="42" s="1"/>
  <c r="Y159" i="42"/>
  <c r="Y11" i="42"/>
  <c r="Y150" i="42"/>
  <c r="AD158" i="42"/>
  <c r="AD212" i="42"/>
  <c r="AD188" i="42"/>
  <c r="AD105" i="42"/>
  <c r="AD214" i="42"/>
  <c r="AD161" i="42"/>
  <c r="AD231" i="42"/>
  <c r="AD101" i="42"/>
  <c r="AD123" i="42"/>
  <c r="AD167" i="42"/>
  <c r="AD21" i="42"/>
  <c r="AD30" i="42"/>
  <c r="AD83" i="42"/>
  <c r="AD67" i="42"/>
  <c r="AD114" i="42"/>
  <c r="AD52" i="42"/>
  <c r="AD33" i="42"/>
  <c r="AD56" i="42"/>
  <c r="AD149" i="42"/>
  <c r="AD147" i="42"/>
  <c r="A9" i="43"/>
  <c r="B9" i="43"/>
  <c r="C9" i="43"/>
  <c r="D9" i="43"/>
  <c r="E9" i="43"/>
  <c r="F9" i="43"/>
  <c r="G9" i="43"/>
  <c r="H9" i="43"/>
  <c r="I9" i="43"/>
  <c r="J9" i="43"/>
  <c r="K9" i="43"/>
  <c r="L9" i="43"/>
  <c r="V9" i="43" s="1"/>
  <c r="M9" i="43"/>
  <c r="N9" i="43"/>
  <c r="P9" i="43"/>
  <c r="Y9" i="43" s="1"/>
  <c r="Q9" i="43"/>
  <c r="R9" i="43"/>
  <c r="S9" i="43"/>
  <c r="T9" i="43"/>
  <c r="A10" i="43"/>
  <c r="B10" i="43"/>
  <c r="C10" i="43"/>
  <c r="D10" i="43"/>
  <c r="E10" i="43"/>
  <c r="F10" i="43"/>
  <c r="G10" i="43"/>
  <c r="H10" i="43"/>
  <c r="I10" i="43"/>
  <c r="J10" i="43"/>
  <c r="K10" i="43"/>
  <c r="L10" i="43"/>
  <c r="V10" i="43" s="1"/>
  <c r="M10" i="43"/>
  <c r="N10" i="43"/>
  <c r="P10" i="43"/>
  <c r="Y10" i="43" s="1"/>
  <c r="Q10" i="43"/>
  <c r="R10" i="43"/>
  <c r="S10" i="43"/>
  <c r="T10" i="43"/>
  <c r="A11" i="43"/>
  <c r="B11" i="43"/>
  <c r="C11" i="43"/>
  <c r="D11" i="43"/>
  <c r="E11" i="43"/>
  <c r="F11" i="43"/>
  <c r="G11" i="43"/>
  <c r="H11" i="43"/>
  <c r="I11" i="43"/>
  <c r="J11" i="43"/>
  <c r="K11" i="43"/>
  <c r="L11" i="43"/>
  <c r="V11" i="43" s="1"/>
  <c r="M11" i="43"/>
  <c r="N11" i="43"/>
  <c r="P11" i="43"/>
  <c r="Y11" i="43" s="1"/>
  <c r="Q11" i="43"/>
  <c r="R11" i="43"/>
  <c r="S11" i="43"/>
  <c r="T11" i="43"/>
  <c r="A12" i="43"/>
  <c r="B12" i="43"/>
  <c r="C12" i="43"/>
  <c r="D12" i="43"/>
  <c r="E12" i="43"/>
  <c r="F12" i="43"/>
  <c r="G12" i="43"/>
  <c r="H12" i="43"/>
  <c r="I12" i="43"/>
  <c r="J12" i="43"/>
  <c r="K12" i="43"/>
  <c r="L12" i="43"/>
  <c r="V12" i="43" s="1"/>
  <c r="M12" i="43"/>
  <c r="N12" i="43"/>
  <c r="P12" i="43"/>
  <c r="Y12" i="43" s="1"/>
  <c r="Q12" i="43"/>
  <c r="R12" i="43"/>
  <c r="S12" i="43"/>
  <c r="T12" i="43"/>
  <c r="A13" i="43"/>
  <c r="B13" i="43"/>
  <c r="C13" i="43"/>
  <c r="D13" i="43"/>
  <c r="E13" i="43"/>
  <c r="F13" i="43"/>
  <c r="G13" i="43"/>
  <c r="H13" i="43"/>
  <c r="I13" i="43"/>
  <c r="J13" i="43"/>
  <c r="K13" i="43"/>
  <c r="L13" i="43"/>
  <c r="V13" i="43" s="1"/>
  <c r="M13" i="43"/>
  <c r="N13" i="43"/>
  <c r="P13" i="43"/>
  <c r="Y13" i="43" s="1"/>
  <c r="Q13" i="43"/>
  <c r="R13" i="43"/>
  <c r="S13" i="43"/>
  <c r="T13" i="43"/>
  <c r="A14" i="43"/>
  <c r="B14" i="43"/>
  <c r="C14" i="43"/>
  <c r="D14" i="43"/>
  <c r="E14" i="43"/>
  <c r="F14" i="43"/>
  <c r="G14" i="43"/>
  <c r="H14" i="43"/>
  <c r="I14" i="43"/>
  <c r="J14" i="43"/>
  <c r="K14" i="43"/>
  <c r="L14" i="43"/>
  <c r="V14" i="43" s="1"/>
  <c r="M14" i="43"/>
  <c r="N14" i="43"/>
  <c r="P14" i="43"/>
  <c r="Y14" i="43" s="1"/>
  <c r="Q14" i="43"/>
  <c r="R14" i="43"/>
  <c r="S14" i="43"/>
  <c r="T14" i="43"/>
  <c r="A15" i="43"/>
  <c r="B15" i="43"/>
  <c r="C15" i="43"/>
  <c r="D15" i="43"/>
  <c r="E15" i="43"/>
  <c r="F15" i="43"/>
  <c r="G15" i="43"/>
  <c r="H15" i="43"/>
  <c r="I15" i="43"/>
  <c r="J15" i="43"/>
  <c r="K15" i="43"/>
  <c r="L15" i="43"/>
  <c r="V15" i="43" s="1"/>
  <c r="M15" i="43"/>
  <c r="N15" i="43"/>
  <c r="P15" i="43"/>
  <c r="Y15" i="43" s="1"/>
  <c r="Q15" i="43"/>
  <c r="R15" i="43"/>
  <c r="S15" i="43"/>
  <c r="T15" i="43"/>
  <c r="A16" i="43"/>
  <c r="B16" i="43"/>
  <c r="C16" i="43"/>
  <c r="D16" i="43"/>
  <c r="E16" i="43"/>
  <c r="F16" i="43"/>
  <c r="G16" i="43"/>
  <c r="H16" i="43"/>
  <c r="I16" i="43"/>
  <c r="J16" i="43"/>
  <c r="K16" i="43"/>
  <c r="L16" i="43"/>
  <c r="V16" i="43" s="1"/>
  <c r="M16" i="43"/>
  <c r="N16" i="43"/>
  <c r="P16" i="43"/>
  <c r="Y16" i="43" s="1"/>
  <c r="Q16" i="43"/>
  <c r="R16" i="43"/>
  <c r="S16" i="43"/>
  <c r="T16" i="43"/>
  <c r="A17" i="43"/>
  <c r="B17" i="43"/>
  <c r="C17" i="43"/>
  <c r="D17" i="43"/>
  <c r="E17" i="43"/>
  <c r="F17" i="43"/>
  <c r="G17" i="43"/>
  <c r="H17" i="43"/>
  <c r="I17" i="43"/>
  <c r="J17" i="43"/>
  <c r="K17" i="43"/>
  <c r="L17" i="43"/>
  <c r="V17" i="43" s="1"/>
  <c r="M17" i="43"/>
  <c r="N17" i="43"/>
  <c r="P17" i="43"/>
  <c r="Y17" i="43" s="1"/>
  <c r="Q17" i="43"/>
  <c r="R17" i="43"/>
  <c r="S17" i="43"/>
  <c r="T17" i="43"/>
  <c r="A18" i="43"/>
  <c r="B18" i="43"/>
  <c r="C18" i="43"/>
  <c r="D18" i="43"/>
  <c r="E18" i="43"/>
  <c r="F18" i="43"/>
  <c r="G18" i="43"/>
  <c r="H18" i="43"/>
  <c r="I18" i="43"/>
  <c r="J18" i="43"/>
  <c r="K18" i="43"/>
  <c r="L18" i="43"/>
  <c r="V18" i="43" s="1"/>
  <c r="M18" i="43"/>
  <c r="N18" i="43"/>
  <c r="P18" i="43"/>
  <c r="Y18" i="43" s="1"/>
  <c r="Q18" i="43"/>
  <c r="R18" i="43"/>
  <c r="S18" i="43"/>
  <c r="T18" i="43"/>
  <c r="A19" i="43"/>
  <c r="B19" i="43"/>
  <c r="C19" i="43"/>
  <c r="D19" i="43"/>
  <c r="E19" i="43"/>
  <c r="F19" i="43"/>
  <c r="G19" i="43"/>
  <c r="H19" i="43"/>
  <c r="I19" i="43"/>
  <c r="J19" i="43"/>
  <c r="K19" i="43"/>
  <c r="L19" i="43"/>
  <c r="V19" i="43" s="1"/>
  <c r="M19" i="43"/>
  <c r="N19" i="43"/>
  <c r="P19" i="43"/>
  <c r="Y19" i="43" s="1"/>
  <c r="Q19" i="43"/>
  <c r="R19" i="43"/>
  <c r="S19" i="43"/>
  <c r="T19" i="43"/>
  <c r="A20" i="43"/>
  <c r="B20" i="43"/>
  <c r="C20" i="43"/>
  <c r="D20" i="43"/>
  <c r="E20" i="43"/>
  <c r="F20" i="43"/>
  <c r="G20" i="43"/>
  <c r="H20" i="43"/>
  <c r="I20" i="43"/>
  <c r="J20" i="43"/>
  <c r="K20" i="43"/>
  <c r="L20" i="43"/>
  <c r="V20" i="43" s="1"/>
  <c r="M20" i="43"/>
  <c r="N20" i="43"/>
  <c r="P20" i="43"/>
  <c r="Y20" i="43" s="1"/>
  <c r="Q20" i="43"/>
  <c r="R20" i="43"/>
  <c r="S20" i="43"/>
  <c r="T20" i="43"/>
  <c r="A21" i="43"/>
  <c r="B21" i="43"/>
  <c r="C21" i="43"/>
  <c r="D21" i="43"/>
  <c r="E21" i="43"/>
  <c r="F21" i="43"/>
  <c r="G21" i="43"/>
  <c r="H21" i="43"/>
  <c r="I21" i="43"/>
  <c r="J21" i="43"/>
  <c r="K21" i="43"/>
  <c r="L21" i="43"/>
  <c r="V21" i="43" s="1"/>
  <c r="M21" i="43"/>
  <c r="N21" i="43"/>
  <c r="P21" i="43"/>
  <c r="Y21" i="43" s="1"/>
  <c r="Q21" i="43"/>
  <c r="R21" i="43"/>
  <c r="S21" i="43"/>
  <c r="T21" i="43"/>
  <c r="A22" i="43"/>
  <c r="B22" i="43"/>
  <c r="C22" i="43"/>
  <c r="D22" i="43"/>
  <c r="E22" i="43"/>
  <c r="F22" i="43"/>
  <c r="G22" i="43"/>
  <c r="H22" i="43"/>
  <c r="I22" i="43"/>
  <c r="J22" i="43"/>
  <c r="K22" i="43"/>
  <c r="L22" i="43"/>
  <c r="V22" i="43" s="1"/>
  <c r="M22" i="43"/>
  <c r="N22" i="43"/>
  <c r="P22" i="43"/>
  <c r="Y22" i="43" s="1"/>
  <c r="Q22" i="43"/>
  <c r="R22" i="43"/>
  <c r="S22" i="43"/>
  <c r="T22" i="43"/>
  <c r="A23" i="43"/>
  <c r="B23" i="43"/>
  <c r="C23" i="43"/>
  <c r="D23" i="43"/>
  <c r="E23" i="43"/>
  <c r="F23" i="43"/>
  <c r="G23" i="43"/>
  <c r="H23" i="43"/>
  <c r="I23" i="43"/>
  <c r="J23" i="43"/>
  <c r="K23" i="43"/>
  <c r="L23" i="43"/>
  <c r="V23" i="43" s="1"/>
  <c r="M23" i="43"/>
  <c r="N23" i="43"/>
  <c r="P23" i="43"/>
  <c r="Y23" i="43" s="1"/>
  <c r="Q23" i="43"/>
  <c r="R23" i="43"/>
  <c r="S23" i="43"/>
  <c r="T23" i="43"/>
  <c r="A24" i="43"/>
  <c r="B24" i="43"/>
  <c r="C24" i="43"/>
  <c r="D24" i="43"/>
  <c r="E24" i="43"/>
  <c r="F24" i="43"/>
  <c r="G24" i="43"/>
  <c r="H24" i="43"/>
  <c r="I24" i="43"/>
  <c r="J24" i="43"/>
  <c r="K24" i="43"/>
  <c r="L24" i="43"/>
  <c r="V24" i="43" s="1"/>
  <c r="M24" i="43"/>
  <c r="N24" i="43"/>
  <c r="P24" i="43"/>
  <c r="Y24" i="43" s="1"/>
  <c r="Q24" i="43"/>
  <c r="R24" i="43"/>
  <c r="S24" i="43"/>
  <c r="T24" i="43"/>
  <c r="A25" i="43"/>
  <c r="B25" i="43"/>
  <c r="C25" i="43"/>
  <c r="D25" i="43"/>
  <c r="E25" i="43"/>
  <c r="F25" i="43"/>
  <c r="G25" i="43"/>
  <c r="H25" i="43"/>
  <c r="I25" i="43"/>
  <c r="J25" i="43"/>
  <c r="K25" i="43"/>
  <c r="L25" i="43"/>
  <c r="V25" i="43" s="1"/>
  <c r="M25" i="43"/>
  <c r="N25" i="43"/>
  <c r="P25" i="43"/>
  <c r="Y25" i="43" s="1"/>
  <c r="Q25" i="43"/>
  <c r="R25" i="43"/>
  <c r="S25" i="43"/>
  <c r="T25" i="43"/>
  <c r="A26" i="43"/>
  <c r="B26" i="43"/>
  <c r="C26" i="43"/>
  <c r="D26" i="43"/>
  <c r="E26" i="43"/>
  <c r="F26" i="43"/>
  <c r="G26" i="43"/>
  <c r="H26" i="43"/>
  <c r="I26" i="43"/>
  <c r="J26" i="43"/>
  <c r="K26" i="43"/>
  <c r="L26" i="43"/>
  <c r="V26" i="43" s="1"/>
  <c r="M26" i="43"/>
  <c r="N26" i="43"/>
  <c r="P26" i="43"/>
  <c r="Y26" i="43" s="1"/>
  <c r="Q26" i="43"/>
  <c r="R26" i="43"/>
  <c r="S26" i="43"/>
  <c r="T26" i="43"/>
  <c r="A27" i="43"/>
  <c r="B27" i="43"/>
  <c r="C27" i="43"/>
  <c r="D27" i="43"/>
  <c r="E27" i="43"/>
  <c r="F27" i="43"/>
  <c r="G27" i="43"/>
  <c r="H27" i="43"/>
  <c r="I27" i="43"/>
  <c r="J27" i="43"/>
  <c r="K27" i="43"/>
  <c r="L27" i="43"/>
  <c r="V27" i="43" s="1"/>
  <c r="M27" i="43"/>
  <c r="N27" i="43"/>
  <c r="P27" i="43"/>
  <c r="Y27" i="43" s="1"/>
  <c r="Q27" i="43"/>
  <c r="R27" i="43"/>
  <c r="S27" i="43"/>
  <c r="T27" i="43"/>
  <c r="A28" i="43"/>
  <c r="B28" i="43"/>
  <c r="C28" i="43"/>
  <c r="D28" i="43"/>
  <c r="E28" i="43"/>
  <c r="F28" i="43"/>
  <c r="G28" i="43"/>
  <c r="H28" i="43"/>
  <c r="I28" i="43"/>
  <c r="J28" i="43"/>
  <c r="K28" i="43"/>
  <c r="L28" i="43"/>
  <c r="V28" i="43" s="1"/>
  <c r="M28" i="43"/>
  <c r="N28" i="43"/>
  <c r="P28" i="43"/>
  <c r="Y28" i="43" s="1"/>
  <c r="Q28" i="43"/>
  <c r="R28" i="43"/>
  <c r="S28" i="43"/>
  <c r="T28" i="43"/>
  <c r="A29" i="43"/>
  <c r="B29" i="43"/>
  <c r="C29" i="43"/>
  <c r="D29" i="43"/>
  <c r="E29" i="43"/>
  <c r="F29" i="43"/>
  <c r="G29" i="43"/>
  <c r="H29" i="43"/>
  <c r="I29" i="43"/>
  <c r="J29" i="43"/>
  <c r="K29" i="43"/>
  <c r="L29" i="43"/>
  <c r="V29" i="43" s="1"/>
  <c r="M29" i="43"/>
  <c r="N29" i="43"/>
  <c r="P29" i="43"/>
  <c r="Y29" i="43" s="1"/>
  <c r="Q29" i="43"/>
  <c r="R29" i="43"/>
  <c r="S29" i="43"/>
  <c r="T29" i="43"/>
  <c r="A30" i="43"/>
  <c r="B30" i="43"/>
  <c r="C30" i="43"/>
  <c r="D30" i="43"/>
  <c r="E30" i="43"/>
  <c r="F30" i="43"/>
  <c r="G30" i="43"/>
  <c r="H30" i="43"/>
  <c r="I30" i="43"/>
  <c r="J30" i="43"/>
  <c r="K30" i="43"/>
  <c r="L30" i="43"/>
  <c r="V30" i="43" s="1"/>
  <c r="M30" i="43"/>
  <c r="N30" i="43"/>
  <c r="P30" i="43"/>
  <c r="Y30" i="43" s="1"/>
  <c r="Q30" i="43"/>
  <c r="R30" i="43"/>
  <c r="S30" i="43"/>
  <c r="T30" i="43"/>
  <c r="A31" i="43"/>
  <c r="B31" i="43"/>
  <c r="C31" i="43"/>
  <c r="D31" i="43"/>
  <c r="E31" i="43"/>
  <c r="F31" i="43"/>
  <c r="G31" i="43"/>
  <c r="H31" i="43"/>
  <c r="I31" i="43"/>
  <c r="J31" i="43"/>
  <c r="K31" i="43"/>
  <c r="L31" i="43"/>
  <c r="V31" i="43" s="1"/>
  <c r="M31" i="43"/>
  <c r="N31" i="43"/>
  <c r="P31" i="43"/>
  <c r="Y31" i="43" s="1"/>
  <c r="Q31" i="43"/>
  <c r="R31" i="43"/>
  <c r="S31" i="43"/>
  <c r="T31" i="43"/>
  <c r="AD162" i="42" l="1"/>
  <c r="AE162" i="42" s="1"/>
  <c r="AD46" i="42"/>
  <c r="AE46" i="42" s="1"/>
  <c r="AD76" i="42"/>
  <c r="AE76" i="42" s="1"/>
  <c r="AD25" i="42"/>
  <c r="AE25" i="42" s="1"/>
  <c r="AD144" i="42"/>
  <c r="AE144" i="42" s="1"/>
  <c r="AD57" i="42"/>
  <c r="AD23" i="42"/>
  <c r="AE23" i="42" s="1"/>
  <c r="AD165" i="42"/>
  <c r="AE165" i="42" s="1"/>
  <c r="AD145" i="42"/>
  <c r="AE145" i="42" s="1"/>
  <c r="AD237" i="42"/>
  <c r="AE237" i="42" s="1"/>
  <c r="AD66" i="42"/>
  <c r="AE66" i="42" s="1"/>
  <c r="AD113" i="42"/>
  <c r="AE113" i="42" s="1"/>
  <c r="AD235" i="42"/>
  <c r="AE235" i="42" s="1"/>
  <c r="AE9" i="42"/>
  <c r="AD15" i="42"/>
  <c r="AE15" i="42" s="1"/>
  <c r="AD139" i="42"/>
  <c r="AE139" i="42" s="1"/>
  <c r="AD133" i="42"/>
  <c r="AE133" i="42" s="1"/>
  <c r="AD93" i="42"/>
  <c r="AE93" i="42" s="1"/>
  <c r="AD61" i="42"/>
  <c r="AE61" i="42" s="1"/>
  <c r="AD155" i="42"/>
  <c r="AE155" i="42" s="1"/>
  <c r="AD69" i="42"/>
  <c r="AE69" i="42" s="1"/>
  <c r="AD204" i="42"/>
  <c r="AE204" i="42" s="1"/>
  <c r="AE241" i="42"/>
  <c r="AD220" i="42"/>
  <c r="AE220" i="42" s="1"/>
  <c r="AD31" i="42"/>
  <c r="AE31" i="42" s="1"/>
  <c r="AD159" i="42"/>
  <c r="AE159" i="42" s="1"/>
  <c r="AD228" i="42"/>
  <c r="AE228" i="42" s="1"/>
  <c r="AD80" i="42"/>
  <c r="AE80" i="42" s="1"/>
  <c r="AD19" i="42"/>
  <c r="AE19" i="42" s="1"/>
  <c r="AD118" i="42"/>
  <c r="AE118" i="42" s="1"/>
  <c r="AD103" i="42"/>
  <c r="AE103" i="42" s="1"/>
  <c r="AD217" i="42"/>
  <c r="AE217" i="42" s="1"/>
  <c r="AD104" i="42"/>
  <c r="AE104" i="42" s="1"/>
  <c r="AD87" i="42"/>
  <c r="AE87" i="42" s="1"/>
  <c r="AD65" i="42"/>
  <c r="AE65" i="42" s="1"/>
  <c r="AD186" i="42"/>
  <c r="AE186" i="42" s="1"/>
  <c r="AD44" i="42"/>
  <c r="AE44" i="42" s="1"/>
  <c r="AD110" i="42"/>
  <c r="AE110" i="42" s="1"/>
  <c r="AD194" i="42"/>
  <c r="AE194" i="42" s="1"/>
  <c r="AD99" i="42"/>
  <c r="AE99" i="42" s="1"/>
  <c r="AD211" i="42"/>
  <c r="AE211" i="42" s="1"/>
  <c r="AD78" i="42"/>
  <c r="AE78" i="42" s="1"/>
  <c r="AD115" i="42"/>
  <c r="AE115" i="42" s="1"/>
  <c r="AD59" i="42"/>
  <c r="AE59" i="42" s="1"/>
  <c r="AD226" i="42"/>
  <c r="AE226" i="42" s="1"/>
  <c r="AD102" i="42"/>
  <c r="AE102" i="42" s="1"/>
  <c r="AE188" i="42"/>
  <c r="AE48" i="42"/>
  <c r="AD98" i="42"/>
  <c r="AE98" i="42" s="1"/>
  <c r="AD153" i="42"/>
  <c r="AE153" i="42" s="1"/>
  <c r="AD172" i="42"/>
  <c r="AE172" i="42" s="1"/>
  <c r="AD171" i="42"/>
  <c r="AE171" i="42" s="1"/>
  <c r="AD132" i="42"/>
  <c r="AE132" i="42" s="1"/>
  <c r="AD54" i="42"/>
  <c r="AE54" i="42" s="1"/>
  <c r="AD35" i="42"/>
  <c r="AE35" i="42" s="1"/>
  <c r="AD122" i="42"/>
  <c r="AE122" i="42" s="1"/>
  <c r="AD22" i="42"/>
  <c r="AE22" i="42" s="1"/>
  <c r="AD27" i="42"/>
  <c r="AE27" i="42" s="1"/>
  <c r="AD49" i="42"/>
  <c r="AE49" i="42" s="1"/>
  <c r="AD70" i="42"/>
  <c r="AE70" i="42" s="1"/>
  <c r="AD50" i="42"/>
  <c r="AE50" i="42" s="1"/>
  <c r="AE129" i="42"/>
  <c r="AD12" i="42"/>
  <c r="AE12" i="42" s="1"/>
  <c r="AD131" i="42"/>
  <c r="AE131" i="42" s="1"/>
  <c r="AD185" i="42"/>
  <c r="AE185" i="42" s="1"/>
  <c r="AE200" i="42"/>
  <c r="AD187" i="42"/>
  <c r="AE187" i="42" s="1"/>
  <c r="AD230" i="42"/>
  <c r="AE230" i="42" s="1"/>
  <c r="AE56" i="42"/>
  <c r="AE71" i="42"/>
  <c r="AE14" i="42"/>
  <c r="AD88" i="42"/>
  <c r="AE88" i="42" s="1"/>
  <c r="AD170" i="42"/>
  <c r="AE170" i="42" s="1"/>
  <c r="AD39" i="42"/>
  <c r="AE39" i="42" s="1"/>
  <c r="AD26" i="42"/>
  <c r="AE26" i="42" s="1"/>
  <c r="AD124" i="42"/>
  <c r="AE124" i="42" s="1"/>
  <c r="AD107" i="42"/>
  <c r="AE107" i="42" s="1"/>
  <c r="AD37" i="42"/>
  <c r="AE37" i="42" s="1"/>
  <c r="AD189" i="42"/>
  <c r="AE189" i="42" s="1"/>
  <c r="AD86" i="42"/>
  <c r="AE86" i="42" s="1"/>
  <c r="AD73" i="42"/>
  <c r="AE73" i="42" s="1"/>
  <c r="AD34" i="42"/>
  <c r="AE34" i="42" s="1"/>
  <c r="AD40" i="42"/>
  <c r="AE40" i="42" s="1"/>
  <c r="AD196" i="42"/>
  <c r="AE196" i="42" s="1"/>
  <c r="AD134" i="42"/>
  <c r="AE134" i="42" s="1"/>
  <c r="AD10" i="42"/>
  <c r="AE10" i="42" s="1"/>
  <c r="AD75" i="42"/>
  <c r="AE75" i="42" s="1"/>
  <c r="AD233" i="42"/>
  <c r="AE233" i="42" s="1"/>
  <c r="AE202" i="42"/>
  <c r="AD116" i="42"/>
  <c r="AE116" i="42" s="1"/>
  <c r="AD216" i="42"/>
  <c r="AE216" i="42" s="1"/>
  <c r="AD146" i="42"/>
  <c r="AE146" i="42" s="1"/>
  <c r="AE212" i="42"/>
  <c r="AD68" i="42"/>
  <c r="AE68" i="42" s="1"/>
  <c r="AD128" i="42"/>
  <c r="AE128" i="42" s="1"/>
  <c r="AD225" i="42"/>
  <c r="AE225" i="42" s="1"/>
  <c r="AD90" i="42"/>
  <c r="AE90" i="42" s="1"/>
  <c r="AD17" i="42"/>
  <c r="AE17" i="42" s="1"/>
  <c r="AD91" i="42"/>
  <c r="AE91" i="42" s="1"/>
  <c r="AD63" i="42"/>
  <c r="AE63" i="42" s="1"/>
  <c r="AD126" i="42"/>
  <c r="AE126" i="42" s="1"/>
  <c r="AD51" i="42"/>
  <c r="AE51" i="42" s="1"/>
  <c r="AD94" i="42"/>
  <c r="AE94" i="42" s="1"/>
  <c r="AD193" i="42"/>
  <c r="AE193" i="42" s="1"/>
  <c r="AD168" i="42"/>
  <c r="AE168" i="42" s="1"/>
  <c r="AD36" i="42"/>
  <c r="AE36" i="42" s="1"/>
  <c r="AD208" i="42"/>
  <c r="AE208" i="42" s="1"/>
  <c r="AD109" i="42"/>
  <c r="AE109" i="42" s="1"/>
  <c r="AD140" i="42"/>
  <c r="AE140" i="42" s="1"/>
  <c r="AD227" i="42"/>
  <c r="AE227" i="42" s="1"/>
  <c r="AD222" i="42"/>
  <c r="AE222" i="42" s="1"/>
  <c r="AD148" i="42"/>
  <c r="AE148" i="42" s="1"/>
  <c r="AD141" i="42"/>
  <c r="AE141" i="42" s="1"/>
  <c r="AD184" i="42"/>
  <c r="AE184" i="42" s="1"/>
  <c r="AD150" i="42"/>
  <c r="AE150" i="42" s="1"/>
  <c r="AD182" i="42"/>
  <c r="AE182" i="42" s="1"/>
  <c r="AE106" i="42"/>
  <c r="AD97" i="42"/>
  <c r="AE97" i="42" s="1"/>
  <c r="AD229" i="42"/>
  <c r="AE229" i="42" s="1"/>
  <c r="O9" i="43"/>
  <c r="O22" i="43"/>
  <c r="AD42" i="42"/>
  <c r="AE42" i="42" s="1"/>
  <c r="AD178" i="42"/>
  <c r="AE178" i="42" s="1"/>
  <c r="AD176" i="42"/>
  <c r="AE176" i="42" s="1"/>
  <c r="AD143" i="42"/>
  <c r="AE143" i="42" s="1"/>
  <c r="AE57" i="42"/>
  <c r="AD24" i="42"/>
  <c r="AE24" i="42" s="1"/>
  <c r="AD157" i="42"/>
  <c r="AE157" i="42" s="1"/>
  <c r="AD95" i="42"/>
  <c r="AE95" i="42" s="1"/>
  <c r="AD209" i="42"/>
  <c r="AE209" i="42" s="1"/>
  <c r="AD169" i="42"/>
  <c r="AE169" i="42" s="1"/>
  <c r="AD206" i="42"/>
  <c r="AE206" i="42" s="1"/>
  <c r="AD179" i="42"/>
  <c r="AE179" i="42" s="1"/>
  <c r="AD191" i="42"/>
  <c r="AE191" i="42" s="1"/>
  <c r="AD121" i="42"/>
  <c r="AE121" i="42" s="1"/>
  <c r="AD164" i="42"/>
  <c r="AE164" i="42" s="1"/>
  <c r="AD100" i="42"/>
  <c r="AE100" i="42" s="1"/>
  <c r="AD224" i="42"/>
  <c r="AE224" i="42" s="1"/>
  <c r="AD160" i="42"/>
  <c r="AE160" i="42" s="1"/>
  <c r="AE125" i="42"/>
  <c r="AE55" i="42"/>
  <c r="AD203" i="42"/>
  <c r="AE203" i="42" s="1"/>
  <c r="AD192" i="42"/>
  <c r="AE192" i="42" s="1"/>
  <c r="AD43" i="42"/>
  <c r="AE43" i="42" s="1"/>
  <c r="AD112" i="42"/>
  <c r="AE112" i="42" s="1"/>
  <c r="AD64" i="42"/>
  <c r="AE64" i="42" s="1"/>
  <c r="AE30" i="42"/>
  <c r="AD190" i="42"/>
  <c r="AE190" i="42" s="1"/>
  <c r="AD156" i="42"/>
  <c r="AE156" i="42" s="1"/>
  <c r="AE60" i="42"/>
  <c r="AD219" i="42"/>
  <c r="AE219" i="42" s="1"/>
  <c r="AE177" i="42"/>
  <c r="AD18" i="42"/>
  <c r="AE18" i="42" s="1"/>
  <c r="AE114" i="42"/>
  <c r="AE21" i="42"/>
  <c r="AE38" i="42"/>
  <c r="AE52" i="42"/>
  <c r="AE33" i="42"/>
  <c r="AE154" i="42"/>
  <c r="AE236" i="42"/>
  <c r="AE180" i="42"/>
  <c r="AD58" i="42"/>
  <c r="AE58" i="42" s="1"/>
  <c r="AD79" i="42"/>
  <c r="AE79" i="42" s="1"/>
  <c r="AD138" i="42"/>
  <c r="AE138" i="42" s="1"/>
  <c r="AE62" i="42"/>
  <c r="AD117" i="42"/>
  <c r="AE117" i="42" s="1"/>
  <c r="AD32" i="42"/>
  <c r="AE32" i="42" s="1"/>
  <c r="AE161" i="42"/>
  <c r="AE83" i="42"/>
  <c r="AE82" i="42"/>
  <c r="AD41" i="42"/>
  <c r="AE41" i="42" s="1"/>
  <c r="AD13" i="42"/>
  <c r="AE13" i="42" s="1"/>
  <c r="AD53" i="42"/>
  <c r="AE53" i="42" s="1"/>
  <c r="O16" i="43"/>
  <c r="O20" i="43"/>
  <c r="AD215" i="42"/>
  <c r="AE215" i="42" s="1"/>
  <c r="O23" i="43"/>
  <c r="AE149" i="42"/>
  <c r="AD135" i="42"/>
  <c r="AE135" i="42" s="1"/>
  <c r="O30" i="43"/>
  <c r="AD163" i="42"/>
  <c r="AE163" i="42" s="1"/>
  <c r="AD238" i="42"/>
  <c r="AE238" i="42" s="1"/>
  <c r="AE198" i="42"/>
  <c r="AE173" i="42"/>
  <c r="AD96" i="42"/>
  <c r="AE96" i="42" s="1"/>
  <c r="AE137" i="42"/>
  <c r="AE197" i="42"/>
  <c r="AE67" i="42"/>
  <c r="AE111" i="42"/>
  <c r="O26" i="43"/>
  <c r="O25" i="43"/>
  <c r="O27" i="43"/>
  <c r="O31" i="43"/>
  <c r="O29" i="43"/>
  <c r="O24" i="43"/>
  <c r="O19" i="43"/>
  <c r="O18" i="43"/>
  <c r="O17" i="43"/>
  <c r="O14" i="43"/>
  <c r="O13" i="43"/>
  <c r="O15" i="43"/>
  <c r="AD142" i="42"/>
  <c r="AE142" i="42" s="1"/>
  <c r="AD28" i="42"/>
  <c r="AE28" i="42" s="1"/>
  <c r="AD85" i="42"/>
  <c r="AE85" i="42" s="1"/>
  <c r="AE29" i="42"/>
  <c r="AE158" i="42"/>
  <c r="AD239" i="42"/>
  <c r="AE239" i="42" s="1"/>
  <c r="AE199" i="42"/>
  <c r="AD127" i="42"/>
  <c r="AE127" i="42" s="1"/>
  <c r="AD223" i="42"/>
  <c r="AE223" i="42" s="1"/>
  <c r="AD174" i="42"/>
  <c r="AE174" i="42" s="1"/>
  <c r="AD92" i="42"/>
  <c r="AE92" i="42" s="1"/>
  <c r="AE84" i="42"/>
  <c r="AD16" i="42"/>
  <c r="AE16" i="42" s="1"/>
  <c r="AD183" i="42"/>
  <c r="AE183" i="42" s="1"/>
  <c r="AD119" i="42"/>
  <c r="AE119" i="42" s="1"/>
  <c r="AE108" i="42"/>
  <c r="AE167" i="42"/>
  <c r="AD89" i="42"/>
  <c r="AE89" i="42" s="1"/>
  <c r="AD195" i="42"/>
  <c r="AE195" i="42" s="1"/>
  <c r="AD240" i="42"/>
  <c r="AE240" i="42" s="1"/>
  <c r="AE105" i="42"/>
  <c r="AE136" i="42"/>
  <c r="AD77" i="42"/>
  <c r="AE77" i="42" s="1"/>
  <c r="AD210" i="42"/>
  <c r="AE210" i="42" s="1"/>
  <c r="AD20" i="42"/>
  <c r="AE20" i="42" s="1"/>
  <c r="AE214" i="42"/>
  <c r="AE231" i="42"/>
  <c r="AD151" i="42"/>
  <c r="AE151" i="42" s="1"/>
  <c r="AD166" i="42"/>
  <c r="AE166" i="42" s="1"/>
  <c r="AE74" i="42"/>
  <c r="AD81" i="42"/>
  <c r="AE81" i="42" s="1"/>
  <c r="AD120" i="42"/>
  <c r="AE120" i="42" s="1"/>
  <c r="AD175" i="42"/>
  <c r="AE175" i="42" s="1"/>
  <c r="AD232" i="42"/>
  <c r="AE232" i="42" s="1"/>
  <c r="AD234" i="42"/>
  <c r="AE234" i="42" s="1"/>
  <c r="AD72" i="42"/>
  <c r="AE72" i="42" s="1"/>
  <c r="AE181" i="42"/>
  <c r="AD213" i="42"/>
  <c r="AE213" i="42" s="1"/>
  <c r="AE218" i="42"/>
  <c r="AE45" i="42"/>
  <c r="AD205" i="42"/>
  <c r="AE205" i="42" s="1"/>
  <c r="AD221" i="42"/>
  <c r="AE221" i="42" s="1"/>
  <c r="AE152" i="42"/>
  <c r="AE201" i="42"/>
  <c r="AE47" i="42"/>
  <c r="AE130" i="42"/>
  <c r="AE207" i="42"/>
  <c r="AD11" i="42"/>
  <c r="AE11" i="42" s="1"/>
  <c r="O12" i="43"/>
  <c r="O28" i="43"/>
  <c r="O11" i="43"/>
  <c r="O10" i="43"/>
  <c r="O21" i="43"/>
  <c r="AE147" i="42"/>
  <c r="AE101" i="42"/>
  <c r="AE123" i="42"/>
  <c r="U7" i="40"/>
  <c r="T7" i="40"/>
  <c r="S7" i="40"/>
  <c r="R7" i="40"/>
  <c r="Q7" i="40"/>
  <c r="N7" i="40"/>
  <c r="O7" i="40" s="1"/>
  <c r="M7" i="40"/>
  <c r="L7" i="40"/>
  <c r="X7" i="40" s="1"/>
  <c r="K7" i="40"/>
  <c r="J7" i="40"/>
  <c r="I7" i="40"/>
  <c r="H7" i="40"/>
  <c r="G7" i="40"/>
  <c r="F7" i="40"/>
  <c r="E7" i="40"/>
  <c r="D7" i="40"/>
  <c r="AC7" i="40" s="1"/>
  <c r="AB7" i="40" s="1"/>
  <c r="C7" i="40"/>
  <c r="B7" i="40"/>
  <c r="A7" i="40"/>
  <c r="U6" i="40"/>
  <c r="T6" i="40"/>
  <c r="S6" i="40"/>
  <c r="R6" i="40"/>
  <c r="Q6" i="40"/>
  <c r="N6" i="40"/>
  <c r="O6" i="40" s="1"/>
  <c r="M6" i="40"/>
  <c r="L6" i="40"/>
  <c r="X6" i="40" s="1"/>
  <c r="K6" i="40"/>
  <c r="J6" i="40"/>
  <c r="I6" i="40"/>
  <c r="H6" i="40"/>
  <c r="G6" i="40"/>
  <c r="F6" i="40"/>
  <c r="E6" i="40"/>
  <c r="D6" i="40"/>
  <c r="AC6" i="40" s="1"/>
  <c r="C6" i="40"/>
  <c r="B6" i="40"/>
  <c r="A6" i="40"/>
  <c r="AA23" i="43" l="1"/>
  <c r="AB23" i="43" s="1"/>
  <c r="AA29" i="43"/>
  <c r="AB29" i="43" s="1"/>
  <c r="AA13" i="43"/>
  <c r="AB13" i="43" s="1"/>
  <c r="AA20" i="43"/>
  <c r="AB20" i="43" s="1"/>
  <c r="AA31" i="43"/>
  <c r="AB31" i="43" s="1"/>
  <c r="AA21" i="43"/>
  <c r="AB21" i="43" s="1"/>
  <c r="AA14" i="43"/>
  <c r="AB14" i="43" s="1"/>
  <c r="AA15" i="43"/>
  <c r="AB15" i="43" s="1"/>
  <c r="AA9" i="43"/>
  <c r="AB9" i="43" s="1"/>
  <c r="AA24" i="43"/>
  <c r="AB24" i="43" s="1"/>
  <c r="AA30" i="43"/>
  <c r="AB30" i="43" s="1"/>
  <c r="AA19" i="43"/>
  <c r="AB19" i="43" s="1"/>
  <c r="AA16" i="43"/>
  <c r="AB16" i="43" s="1"/>
  <c r="AA25" i="43"/>
  <c r="AB25" i="43" s="1"/>
  <c r="AB6" i="40"/>
  <c r="AA11" i="43"/>
  <c r="AB11" i="43" s="1"/>
  <c r="AA22" i="43"/>
  <c r="AB22" i="43" s="1"/>
  <c r="AA28" i="43"/>
  <c r="AB28" i="43" s="1"/>
  <c r="AA12" i="43"/>
  <c r="AB12" i="43" s="1"/>
  <c r="AA17" i="43"/>
  <c r="AB17" i="43" s="1"/>
  <c r="AA26" i="43"/>
  <c r="AB26" i="43" s="1"/>
  <c r="AA10" i="43"/>
  <c r="AB10" i="43" s="1"/>
  <c r="AA27" i="43"/>
  <c r="AB27" i="43" s="1"/>
  <c r="AA18" i="43"/>
  <c r="AB18" i="43" s="1"/>
  <c r="P7" i="40"/>
  <c r="Z7" i="40" s="1"/>
  <c r="P6" i="40"/>
  <c r="AA6" i="40" l="1"/>
  <c r="V6" i="40"/>
  <c r="AA7" i="40"/>
  <c r="AE7" i="40" s="1"/>
  <c r="V7" i="40"/>
  <c r="Z6" i="40"/>
  <c r="AF7" i="40" l="1"/>
  <c r="AE6" i="40"/>
  <c r="AF6" i="40" s="1"/>
  <c r="T8" i="43"/>
  <c r="S8" i="43"/>
  <c r="R8" i="43"/>
  <c r="Q8" i="43"/>
  <c r="P8" i="43"/>
  <c r="Y8" i="43" s="1"/>
  <c r="T7" i="43"/>
  <c r="S7" i="43"/>
  <c r="R7" i="43"/>
  <c r="Q7" i="43"/>
  <c r="P7" i="43"/>
  <c r="Y7" i="43" s="1"/>
  <c r="T6" i="43"/>
  <c r="S6" i="43"/>
  <c r="R6" i="43"/>
  <c r="Q6" i="43"/>
  <c r="Q4" i="43" s="1"/>
  <c r="P6" i="43"/>
  <c r="P4" i="43" l="1"/>
  <c r="N8" i="43"/>
  <c r="M8" i="43"/>
  <c r="L8" i="43"/>
  <c r="V8" i="43" s="1"/>
  <c r="K8" i="43"/>
  <c r="J8" i="43"/>
  <c r="I8" i="43"/>
  <c r="H8" i="43"/>
  <c r="G8" i="43"/>
  <c r="F8" i="43"/>
  <c r="E8" i="43"/>
  <c r="D8" i="43"/>
  <c r="C8" i="43"/>
  <c r="B8" i="43"/>
  <c r="A8" i="43"/>
  <c r="N7" i="43"/>
  <c r="M7" i="43"/>
  <c r="L7" i="43"/>
  <c r="V7" i="43" s="1"/>
  <c r="K7" i="43"/>
  <c r="J7" i="43"/>
  <c r="I7" i="43"/>
  <c r="H7" i="43"/>
  <c r="G7" i="43"/>
  <c r="F7" i="43"/>
  <c r="E7" i="43"/>
  <c r="D7" i="43"/>
  <c r="C7" i="43"/>
  <c r="B7" i="43"/>
  <c r="A7" i="43"/>
  <c r="N6" i="43"/>
  <c r="M6" i="43"/>
  <c r="L6" i="43"/>
  <c r="K6" i="43"/>
  <c r="J6" i="43"/>
  <c r="I6" i="43"/>
  <c r="H6" i="43"/>
  <c r="G6" i="43"/>
  <c r="F6" i="43"/>
  <c r="E6" i="43"/>
  <c r="D6" i="43"/>
  <c r="C6" i="43"/>
  <c r="B6" i="43"/>
  <c r="A6" i="43"/>
  <c r="U5" i="40"/>
  <c r="T5" i="40"/>
  <c r="S5" i="40"/>
  <c r="R5" i="40"/>
  <c r="R3" i="40" s="1"/>
  <c r="Q5" i="40"/>
  <c r="N5" i="40"/>
  <c r="M5" i="40"/>
  <c r="L5" i="40"/>
  <c r="K5" i="40"/>
  <c r="J5" i="40"/>
  <c r="I5" i="40"/>
  <c r="H5" i="40"/>
  <c r="G5" i="40"/>
  <c r="F5" i="40"/>
  <c r="E5" i="40"/>
  <c r="D5" i="40"/>
  <c r="AC5" i="40" s="1"/>
  <c r="AC3" i="40" s="1"/>
  <c r="C5" i="40"/>
  <c r="B5" i="40"/>
  <c r="A5" i="40"/>
  <c r="E16" i="26" s="1"/>
  <c r="U8" i="42"/>
  <c r="T8" i="42"/>
  <c r="S8" i="42"/>
  <c r="R8" i="42"/>
  <c r="Q8" i="42"/>
  <c r="N8" i="42"/>
  <c r="M8" i="42"/>
  <c r="L8" i="42"/>
  <c r="W8" i="42" s="1"/>
  <c r="K8" i="42"/>
  <c r="J8" i="42"/>
  <c r="I8" i="42"/>
  <c r="H8" i="42"/>
  <c r="G8" i="42"/>
  <c r="F8" i="42"/>
  <c r="E8" i="42"/>
  <c r="D8" i="42"/>
  <c r="AB8" i="42" s="1"/>
  <c r="AA8" i="42" s="1"/>
  <c r="C8" i="42"/>
  <c r="B8" i="42"/>
  <c r="A8" i="42"/>
  <c r="U7" i="42"/>
  <c r="T7" i="42"/>
  <c r="S7" i="42"/>
  <c r="R7" i="42"/>
  <c r="Q7" i="42"/>
  <c r="N7" i="42"/>
  <c r="M7" i="42"/>
  <c r="L7" i="42"/>
  <c r="W7" i="42" s="1"/>
  <c r="K7" i="42"/>
  <c r="J7" i="42"/>
  <c r="I7" i="42"/>
  <c r="H7" i="42"/>
  <c r="G7" i="42"/>
  <c r="F7" i="42"/>
  <c r="E7" i="42"/>
  <c r="D7" i="42"/>
  <c r="AB7" i="42" s="1"/>
  <c r="C7" i="42"/>
  <c r="B7" i="42"/>
  <c r="A7" i="42"/>
  <c r="U6" i="42"/>
  <c r="T6" i="42"/>
  <c r="S6" i="42"/>
  <c r="R6" i="42"/>
  <c r="Q6" i="42"/>
  <c r="N6" i="42"/>
  <c r="M6" i="42"/>
  <c r="L6" i="42"/>
  <c r="J6" i="42"/>
  <c r="I6" i="42"/>
  <c r="H6" i="42"/>
  <c r="G6" i="42"/>
  <c r="F6" i="42"/>
  <c r="E6" i="42"/>
  <c r="D6" i="42"/>
  <c r="AB6" i="42" s="1"/>
  <c r="C6" i="42"/>
  <c r="B6" i="42"/>
  <c r="A6" i="42"/>
  <c r="AA7" i="42" l="1"/>
  <c r="E17" i="26"/>
  <c r="E18" i="26"/>
  <c r="L4" i="43"/>
  <c r="N4" i="43"/>
  <c r="M4" i="43"/>
  <c r="AC4" i="42"/>
  <c r="M4" i="42"/>
  <c r="N4" i="42"/>
  <c r="AB4" i="42"/>
  <c r="L4" i="42"/>
  <c r="R4" i="42"/>
  <c r="O7" i="43"/>
  <c r="O8" i="43"/>
  <c r="O8" i="42"/>
  <c r="P8" i="42" s="1"/>
  <c r="Y8" i="42" s="1"/>
  <c r="O7" i="42"/>
  <c r="P7" i="42" s="1"/>
  <c r="AA8" i="43" l="1"/>
  <c r="AA7" i="43"/>
  <c r="Z7" i="42"/>
  <c r="V7" i="42"/>
  <c r="V8" i="42"/>
  <c r="Z8" i="42"/>
  <c r="Y7" i="42"/>
  <c r="AB8" i="43" l="1"/>
  <c r="AB7" i="43"/>
  <c r="C22" i="26"/>
  <c r="C21" i="26"/>
  <c r="C20" i="26" l="1"/>
  <c r="O6" i="42" l="1"/>
  <c r="O4" i="42" s="1"/>
  <c r="P6" i="42" l="1"/>
  <c r="Y6" i="42" s="1"/>
  <c r="Y4" i="42" s="1"/>
  <c r="Z6" i="42" l="1"/>
  <c r="Z4" i="42" s="1"/>
  <c r="P4" i="42"/>
  <c r="V6" i="42"/>
  <c r="V4" i="42" s="1"/>
  <c r="E19" i="26" l="1"/>
  <c r="D32" i="44"/>
  <c r="D33" i="44" s="1"/>
  <c r="C32" i="44"/>
  <c r="C33" i="44" s="1"/>
  <c r="D16" i="44"/>
  <c r="D17" i="44" s="1"/>
  <c r="D18" i="44" s="1"/>
  <c r="D19" i="44" s="1"/>
  <c r="C15" i="44"/>
  <c r="C16" i="44" s="1"/>
  <c r="C17" i="44" s="1"/>
  <c r="C18" i="44" s="1"/>
  <c r="C19" i="44" s="1"/>
  <c r="D10" i="44"/>
  <c r="C10" i="44"/>
  <c r="D6" i="44"/>
  <c r="D7" i="44" s="1"/>
  <c r="D8" i="44" s="1"/>
  <c r="C5" i="44"/>
  <c r="C6" i="44" s="1"/>
  <c r="C7" i="44" s="1"/>
  <c r="C8" i="44" s="1"/>
  <c r="O6" i="43" l="1"/>
  <c r="V6" i="43"/>
  <c r="V4" i="43" s="1"/>
  <c r="W6" i="42"/>
  <c r="W4" i="42" s="1"/>
  <c r="O5" i="40"/>
  <c r="P5" i="40" s="1"/>
  <c r="X5" i="40"/>
  <c r="X3" i="40" s="1"/>
  <c r="N3" i="40"/>
  <c r="M3" i="40"/>
  <c r="L3" i="40"/>
  <c r="O4" i="43" l="1"/>
  <c r="X6" i="43"/>
  <c r="X4" i="43" s="1"/>
  <c r="V5" i="40"/>
  <c r="V3" i="40" s="1"/>
  <c r="AA5" i="40"/>
  <c r="AA3" i="40" s="1"/>
  <c r="AA6" i="42"/>
  <c r="AA4" i="42" s="1"/>
  <c r="Y6" i="43"/>
  <c r="Y4" i="43" s="1"/>
  <c r="U6" i="43"/>
  <c r="U4" i="43" s="1"/>
  <c r="Z5" i="40"/>
  <c r="Z3" i="40" s="1"/>
  <c r="AD8" i="42"/>
  <c r="AB5" i="40"/>
  <c r="AB3" i="40" s="1"/>
  <c r="AD7" i="42"/>
  <c r="O3" i="40"/>
  <c r="P3" i="40"/>
  <c r="AE5" i="40" l="1"/>
  <c r="AE3" i="40" s="1"/>
  <c r="AE8" i="42"/>
  <c r="AA6" i="43"/>
  <c r="AA4" i="43" s="1"/>
  <c r="AE7" i="42"/>
  <c r="AF5" i="40" l="1"/>
  <c r="C16" i="26" s="1"/>
  <c r="AB6" i="43"/>
  <c r="AD6" i="42"/>
  <c r="AD4" i="42" s="1"/>
  <c r="AB4" i="43" l="1"/>
  <c r="AF3" i="40"/>
  <c r="AE6" i="42"/>
  <c r="AE4" i="42" s="1"/>
  <c r="C23" i="26" l="1"/>
  <c r="B27" i="26"/>
  <c r="C19" i="26" l="1"/>
  <c r="C24" i="2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 Lee</author>
  </authors>
  <commentList>
    <comment ref="W5" authorId="0" shapeId="0" xr:uid="{BE05C78E-D6CF-493B-B535-233A833ED67D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+1add box: \2,500</t>
        </r>
      </text>
    </comment>
    <comment ref="X5" authorId="0" shapeId="0" xr:uid="{848278DF-9941-43A0-A143-CD8FA024B45E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제주도</t>
        </r>
        <r>
          <rPr>
            <sz val="9"/>
            <color indexed="81"/>
            <rFont val="Tahoma"/>
            <family val="2"/>
          </rPr>
          <t>: 3,000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우편번호</t>
        </r>
        <r>
          <rPr>
            <sz val="9"/>
            <color indexed="81"/>
            <rFont val="Tahoma"/>
            <family val="2"/>
          </rPr>
          <t xml:space="preserve"> "63"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청구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Y5" authorId="0" shapeId="0" xr:uid="{A984FE48-DFBC-4F7E-9EDD-819A3B5A2470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2-5KG : 500 
5.1-10KG : 1,000 
10.1-20KG : 3,000
20.1-25KG : 11,000
25.1-30KG : 15,000</t>
        </r>
      </text>
    </comment>
    <comment ref="AA5" authorId="0" shapeId="0" xr:uid="{4BAAF270-0B3A-4C26-ABEC-7C40F13F9AE7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전자상거래</t>
        </r>
        <r>
          <rPr>
            <sz val="9"/>
            <color indexed="81"/>
            <rFont val="Tahoma"/>
            <family val="2"/>
          </rPr>
          <t xml:space="preserve">: \700
</t>
        </r>
        <r>
          <rPr>
            <sz val="9"/>
            <color indexed="81"/>
            <rFont val="돋움"/>
            <family val="3"/>
            <charset val="129"/>
          </rPr>
          <t>사업자통관</t>
        </r>
        <r>
          <rPr>
            <sz val="9"/>
            <color indexed="81"/>
            <rFont val="Tahoma"/>
            <family val="2"/>
          </rPr>
          <t xml:space="preserve">: \10,000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 Lee</author>
  </authors>
  <commentList>
    <comment ref="X4" authorId="0" shapeId="0" xr:uid="{1ECCCCB2-F603-4499-BF6B-9E36D99500DB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+1add box: \2,500</t>
        </r>
      </text>
    </comment>
    <comment ref="Y4" authorId="0" shapeId="0" xr:uid="{F45A45A1-4639-48D7-8CD0-DB64EF310A57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제주도</t>
        </r>
        <r>
          <rPr>
            <sz val="9"/>
            <color indexed="81"/>
            <rFont val="Tahoma"/>
            <family val="2"/>
          </rPr>
          <t>: 3,000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우편번호</t>
        </r>
        <r>
          <rPr>
            <sz val="9"/>
            <color indexed="81"/>
            <rFont val="Tahoma"/>
            <family val="2"/>
          </rPr>
          <t xml:space="preserve"> "63"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청구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Z4" authorId="0" shapeId="0" xr:uid="{7DED0910-B3AF-4D5F-958A-D0D0C3A754B6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2-5KG : 500 
5.1-10KG : 1,000 
10.1-20KG : 3,000
20.1-25KG : 11,000
25.1-30KG : 15,000</t>
        </r>
      </text>
    </comment>
    <comment ref="AB4" authorId="0" shapeId="0" xr:uid="{675C6D40-D506-444F-B786-029CF17BFA16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전자상거래</t>
        </r>
        <r>
          <rPr>
            <sz val="9"/>
            <color indexed="81"/>
            <rFont val="Tahoma"/>
            <family val="2"/>
          </rPr>
          <t xml:space="preserve">: \700
</t>
        </r>
        <r>
          <rPr>
            <sz val="9"/>
            <color indexed="81"/>
            <rFont val="돋움"/>
            <family val="3"/>
            <charset val="129"/>
          </rPr>
          <t>사업자통관</t>
        </r>
        <r>
          <rPr>
            <sz val="9"/>
            <color indexed="81"/>
            <rFont val="Tahoma"/>
            <family val="2"/>
          </rPr>
          <t xml:space="preserve">: \5,000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 Lee</author>
  </authors>
  <commentList>
    <comment ref="V5" authorId="0" shapeId="0" xr:uid="{6077DC15-B7F0-4926-8F24-C4E3ADD7A8E1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+1add box: \2,500</t>
        </r>
      </text>
    </comment>
    <comment ref="W5" authorId="0" shapeId="0" xr:uid="{7E035881-FBD7-4C11-96AD-846EB6607C7C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제주도</t>
        </r>
        <r>
          <rPr>
            <sz val="9"/>
            <color indexed="81"/>
            <rFont val="Tahoma"/>
            <family val="2"/>
          </rPr>
          <t>: 3,000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우편번호</t>
        </r>
        <r>
          <rPr>
            <sz val="9"/>
            <color indexed="81"/>
            <rFont val="Tahoma"/>
            <family val="2"/>
          </rPr>
          <t xml:space="preserve"> "63"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지역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청구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X5" authorId="0" shapeId="0" xr:uid="{794BD10E-3021-43AC-A98D-9A5F0C604722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2-5KG : 500 
5.1-10KG : 1,000 
10.1-20KG : 3,000
20.1-25KG : 11,000
25.1-30KG : 15,000</t>
        </r>
      </text>
    </comment>
    <comment ref="Y5" authorId="0" shapeId="0" xr:uid="{5F140DD4-47BC-41E6-848B-151BD4582E26}">
      <text>
        <r>
          <rPr>
            <b/>
            <sz val="9"/>
            <color indexed="81"/>
            <rFont val="Tahoma"/>
            <family val="2"/>
          </rPr>
          <t>Ho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전자상거래</t>
        </r>
        <r>
          <rPr>
            <sz val="9"/>
            <color indexed="81"/>
            <rFont val="Tahoma"/>
            <family val="2"/>
          </rPr>
          <t xml:space="preserve">: \700
</t>
        </r>
        <r>
          <rPr>
            <sz val="9"/>
            <color indexed="81"/>
            <rFont val="돋움"/>
            <family val="3"/>
            <charset val="129"/>
          </rPr>
          <t>사업자통관</t>
        </r>
        <r>
          <rPr>
            <sz val="9"/>
            <color indexed="81"/>
            <rFont val="Tahoma"/>
            <family val="2"/>
          </rPr>
          <t xml:space="preserve">: \5,000
</t>
        </r>
      </text>
    </comment>
  </commentList>
</comments>
</file>

<file path=xl/sharedStrings.xml><?xml version="1.0" encoding="utf-8"?>
<sst xmlns="http://schemas.openxmlformats.org/spreadsheetml/2006/main" count="41613" uniqueCount="9033">
  <si>
    <t>V.WT</t>
  </si>
  <si>
    <t>G.WT</t>
  </si>
  <si>
    <t>CNEE Name</t>
  </si>
  <si>
    <t>HBL</t>
  </si>
  <si>
    <t>목록(Manifest)</t>
  </si>
  <si>
    <t>일반(목록배제,Normal-Manifest Exception)</t>
  </si>
  <si>
    <t>간이(Simple)</t>
  </si>
  <si>
    <t>일반(NORMAL)</t>
  </si>
  <si>
    <t>POL</t>
  </si>
  <si>
    <t>LHR</t>
  </si>
  <si>
    <t>INVOICE / DEBIT NOTE</t>
    <phoneticPr fontId="6" type="noConversion"/>
  </si>
  <si>
    <t>Invoice No. :</t>
    <phoneticPr fontId="6" type="noConversion"/>
  </si>
  <si>
    <t xml:space="preserve">Tel:                        Fax: </t>
    <phoneticPr fontId="6" type="noConversion"/>
  </si>
  <si>
    <t>1. Detail</t>
    <phoneticPr fontId="6" type="noConversion"/>
  </si>
  <si>
    <t>Description</t>
    <phoneticPr fontId="6" type="noConversion"/>
  </si>
  <si>
    <t>Amount</t>
    <phoneticPr fontId="5" type="noConversion"/>
  </si>
  <si>
    <t>Remark</t>
    <phoneticPr fontId="5" type="noConversion"/>
  </si>
  <si>
    <t>KRW</t>
    <phoneticPr fontId="18" type="noConversion"/>
  </si>
  <si>
    <t>Subtotal_KRW</t>
    <phoneticPr fontId="18" type="noConversion"/>
  </si>
  <si>
    <t>Grand Total</t>
    <phoneticPr fontId="18" type="noConversion"/>
  </si>
  <si>
    <t xml:space="preserve">To : </t>
    <phoneticPr fontId="5" type="noConversion"/>
  </si>
  <si>
    <t>Link for Next</t>
    <phoneticPr fontId="6" type="noConversion"/>
  </si>
  <si>
    <t>MBL</t>
  </si>
  <si>
    <t>CNEE Zipcd</t>
  </si>
  <si>
    <t>Hold Reason</t>
  </si>
  <si>
    <t>PKG</t>
  </si>
  <si>
    <t>C.WT</t>
  </si>
  <si>
    <t>Clearance Type</t>
  </si>
  <si>
    <t>Invoice Value</t>
  </si>
  <si>
    <t>Box ID</t>
  </si>
  <si>
    <t>FLT No</t>
  </si>
  <si>
    <t>CARRIER</t>
  </si>
  <si>
    <t>ASIANA AIRLINES</t>
  </si>
  <si>
    <t>KE</t>
    <phoneticPr fontId="3" type="noConversion"/>
  </si>
  <si>
    <t>AFT RATE</t>
    <phoneticPr fontId="3" type="noConversion"/>
  </si>
  <si>
    <t>AFT</t>
  </si>
  <si>
    <t>AFT</t>
    <phoneticPr fontId="3" type="noConversion"/>
  </si>
  <si>
    <t>C.wt 기준</t>
    <phoneticPr fontId="3" type="noConversion"/>
  </si>
  <si>
    <r>
      <t>min</t>
    </r>
    <r>
      <rPr>
        <sz val="9"/>
        <color theme="1"/>
        <rFont val="맑은 고딕"/>
        <family val="2"/>
        <charset val="129"/>
      </rPr>
      <t>（</t>
    </r>
    <r>
      <rPr>
        <sz val="9"/>
        <color theme="1"/>
        <rFont val="Arial Narrow"/>
        <family val="2"/>
      </rPr>
      <t>0.5</t>
    </r>
    <r>
      <rPr>
        <sz val="9"/>
        <color theme="1"/>
        <rFont val="Segoe UI Symbol"/>
        <family val="2"/>
      </rPr>
      <t>▼</t>
    </r>
    <r>
      <rPr>
        <sz val="9"/>
        <color theme="1"/>
        <rFont val="Arial Narrow"/>
        <family val="2"/>
      </rPr>
      <t>)</t>
    </r>
    <phoneticPr fontId="3" type="noConversion"/>
  </si>
  <si>
    <t>SUB TTL_KRW</t>
    <phoneticPr fontId="5" type="noConversion"/>
  </si>
  <si>
    <t>GRAND TTL</t>
    <phoneticPr fontId="5" type="noConversion"/>
  </si>
  <si>
    <t>KRW</t>
    <phoneticPr fontId="3" type="noConversion"/>
  </si>
  <si>
    <r>
      <rPr>
        <b/>
        <sz val="8"/>
        <rFont val="맑은 고딕"/>
        <family val="3"/>
        <charset val="129"/>
      </rPr>
      <t>박스추가비용</t>
    </r>
    <phoneticPr fontId="5" type="noConversion"/>
  </si>
  <si>
    <r>
      <rPr>
        <b/>
        <sz val="8"/>
        <rFont val="맑은 고딕"/>
        <family val="3"/>
        <charset val="129"/>
      </rPr>
      <t>중량물</t>
    </r>
    <r>
      <rPr>
        <b/>
        <sz val="8"/>
        <rFont val="Arial Narrow"/>
        <family val="2"/>
      </rPr>
      <t xml:space="preserve"> </t>
    </r>
    <r>
      <rPr>
        <b/>
        <sz val="8"/>
        <rFont val="맑은 고딕"/>
        <family val="3"/>
        <charset val="129"/>
      </rPr>
      <t>할증</t>
    </r>
    <r>
      <rPr>
        <b/>
        <sz val="8"/>
        <rFont val="Arial Narrow"/>
        <family val="2"/>
      </rPr>
      <t xml:space="preserve"> </t>
    </r>
    <r>
      <rPr>
        <b/>
        <sz val="8"/>
        <rFont val="맑은 고딕"/>
        <family val="3"/>
        <charset val="129"/>
      </rPr>
      <t>운임</t>
    </r>
    <r>
      <rPr>
        <b/>
        <sz val="8"/>
        <rFont val="Arial Narrow"/>
        <family val="2"/>
      </rPr>
      <t xml:space="preserve"> </t>
    </r>
    <phoneticPr fontId="5" type="noConversion"/>
  </si>
  <si>
    <t>SEA FREIGHT / AIR FREIGHT / RAIL FREIGHT / WAREHOUSE &amp; DISTRIBUTION / E-COMMERCE</t>
    <phoneticPr fontId="3" type="noConversion"/>
  </si>
  <si>
    <t>B/L No</t>
  </si>
  <si>
    <t>FRT CD</t>
  </si>
  <si>
    <t>Local SUM</t>
  </si>
  <si>
    <t>PIC NM</t>
  </si>
  <si>
    <t>HBL Remark</t>
  </si>
  <si>
    <t>Claim 비용</t>
    <phoneticPr fontId="3" type="noConversion"/>
  </si>
  <si>
    <t>Claim 시트 참조</t>
    <phoneticPr fontId="3" type="noConversion"/>
  </si>
  <si>
    <t>OTC</t>
    <phoneticPr fontId="3" type="noConversion"/>
  </si>
  <si>
    <t>Arrival Date</t>
  </si>
  <si>
    <t>SHPR</t>
  </si>
  <si>
    <t>SHPR Name</t>
  </si>
  <si>
    <t>고객사명</t>
    <phoneticPr fontId="3" type="noConversion"/>
  </si>
  <si>
    <t>화주</t>
  </si>
  <si>
    <t>업무</t>
  </si>
  <si>
    <t>입항일자</t>
  </si>
  <si>
    <t>M B/L NO.</t>
  </si>
  <si>
    <t>B/L No.</t>
  </si>
  <si>
    <t>통관</t>
    <phoneticPr fontId="5" type="noConversion"/>
  </si>
  <si>
    <t>사업자 여부</t>
  </si>
  <si>
    <t>PDX</t>
    <phoneticPr fontId="18" type="noConversion"/>
  </si>
  <si>
    <t>LAX</t>
  </si>
  <si>
    <t>PVG</t>
  </si>
  <si>
    <t>IPORTER_1101579</t>
    <phoneticPr fontId="6" type="noConversion"/>
  </si>
  <si>
    <t>서울특별시 구로구 디지털로 33길 11
에이스테크노타워 8차 1106호
TEL: 1599-8257</t>
    <phoneticPr fontId="3" type="noConversion"/>
  </si>
  <si>
    <t>Box Code</t>
    <phoneticPr fontId="3" type="noConversion"/>
  </si>
  <si>
    <t>IPORTER (GB)</t>
  </si>
  <si>
    <t>V.WT*0.7</t>
    <phoneticPr fontId="3" type="noConversion"/>
  </si>
  <si>
    <r>
      <t>무게</t>
    </r>
    <r>
      <rPr>
        <b/>
        <sz val="9"/>
        <rFont val="맑은 고딕"/>
        <family val="2"/>
        <charset val="129"/>
      </rPr>
      <t xml:space="preserve"> 차이</t>
    </r>
    <phoneticPr fontId="3" type="noConversion"/>
  </si>
  <si>
    <t>IPORTER (CN)</t>
  </si>
  <si>
    <t>기본</t>
    <phoneticPr fontId="6" type="noConversion"/>
  </si>
  <si>
    <t>추가</t>
    <phoneticPr fontId="6" type="noConversion"/>
  </si>
  <si>
    <t>비고</t>
    <phoneticPr fontId="6" type="noConversion"/>
  </si>
  <si>
    <t>1/1 ~</t>
    <phoneticPr fontId="6" type="noConversion"/>
  </si>
  <si>
    <t>3/1 ~</t>
    <phoneticPr fontId="6" type="noConversion"/>
  </si>
  <si>
    <t>우체국 변경 / 기본 180원 추가</t>
    <phoneticPr fontId="6" type="noConversion"/>
  </si>
  <si>
    <t>4/1 ~</t>
    <phoneticPr fontId="6" type="noConversion"/>
  </si>
  <si>
    <t>6/1 ~</t>
    <phoneticPr fontId="6" type="noConversion"/>
  </si>
  <si>
    <t>우체국운임 인상 / 기본 250원 추가</t>
    <phoneticPr fontId="6" type="noConversion"/>
  </si>
  <si>
    <t>7/1 ~</t>
    <phoneticPr fontId="6" type="noConversion"/>
  </si>
  <si>
    <t>FSC USD 0.20 인상 / 기본, 추가 130원씩 인상</t>
    <phoneticPr fontId="6" type="noConversion"/>
  </si>
  <si>
    <t>23.07~</t>
    <phoneticPr fontId="6" type="noConversion"/>
  </si>
  <si>
    <t>FSC USD 0.20 인하 / 기본, 추가 130원씩 인하</t>
    <phoneticPr fontId="6" type="noConversion"/>
  </si>
  <si>
    <t>23.11~</t>
    <phoneticPr fontId="6" type="noConversion"/>
  </si>
  <si>
    <t>미국 LAX</t>
    <phoneticPr fontId="6" type="noConversion"/>
  </si>
  <si>
    <t>1월분 + 4월분 FSC 인상 / 기본, 추가 160원씩 인상 (60원 + 100원)</t>
    <phoneticPr fontId="6" type="noConversion"/>
  </si>
  <si>
    <t>영국</t>
    <phoneticPr fontId="6" type="noConversion"/>
  </si>
  <si>
    <t>AFT, FSC 인상 / 기본, 추가 400원씩 인상</t>
    <phoneticPr fontId="6" type="noConversion"/>
  </si>
  <si>
    <t>FSC GBP 0.40 인상 / 기본, 추가 320원씩 인상</t>
    <phoneticPr fontId="6" type="noConversion"/>
  </si>
  <si>
    <t>8/1 ~</t>
    <phoneticPr fontId="6" type="noConversion"/>
  </si>
  <si>
    <t>FSC GBP 0.05 인상 / 기본, 추가 40원씩 인상</t>
    <phoneticPr fontId="6" type="noConversion"/>
  </si>
  <si>
    <t>9/5 ~</t>
    <phoneticPr fontId="6" type="noConversion"/>
  </si>
  <si>
    <t>FSC GBP 0.08 인하 / 기본, 추가 50원씩 인하</t>
    <phoneticPr fontId="6" type="noConversion"/>
  </si>
  <si>
    <t>23.07 ~</t>
    <phoneticPr fontId="6" type="noConversion"/>
  </si>
  <si>
    <t>FSC GBP 0.15 인하 / 기본, 추가 90원씩 인하</t>
    <phoneticPr fontId="6" type="noConversion"/>
  </si>
  <si>
    <t>FSC GBP 0.15 인상 / 기본, 추가 90원씩 인상</t>
    <phoneticPr fontId="6" type="noConversion"/>
  </si>
  <si>
    <t>중국</t>
    <phoneticPr fontId="6" type="noConversion"/>
  </si>
  <si>
    <t>10/9 ~</t>
    <phoneticPr fontId="6" type="noConversion"/>
  </si>
  <si>
    <t>FSC CNY 2.0 인하 / 기본, 추가 200원씩 인하</t>
    <phoneticPr fontId="6" type="noConversion"/>
  </si>
  <si>
    <t>HBL NO</t>
  </si>
  <si>
    <t>CNEE NAME</t>
  </si>
  <si>
    <t>IPORTER</t>
  </si>
  <si>
    <r>
      <rPr>
        <b/>
        <sz val="9"/>
        <color theme="0"/>
        <rFont val="맑은 고딕"/>
        <family val="3"/>
        <charset val="129"/>
      </rPr>
      <t>고객사</t>
    </r>
  </si>
  <si>
    <r>
      <rPr>
        <b/>
        <sz val="9"/>
        <color theme="0"/>
        <rFont val="맑은 고딕"/>
        <family val="3"/>
        <charset val="129"/>
      </rPr>
      <t>물류센터용역
수수료</t>
    </r>
  </si>
  <si>
    <r>
      <rPr>
        <b/>
        <sz val="9"/>
        <color theme="0"/>
        <rFont val="맑은 고딕"/>
        <family val="3"/>
        <charset val="129"/>
      </rPr>
      <t>묶음배송
수수료</t>
    </r>
  </si>
  <si>
    <r>
      <rPr>
        <b/>
        <sz val="9"/>
        <color theme="0"/>
        <rFont val="맑은 고딕"/>
        <family val="3"/>
        <charset val="129"/>
      </rPr>
      <t>재포장
수수료</t>
    </r>
  </si>
  <si>
    <r>
      <rPr>
        <b/>
        <sz val="9"/>
        <color theme="0"/>
        <rFont val="맑은 고딕"/>
        <family val="3"/>
        <charset val="129"/>
      </rPr>
      <t>현지</t>
    </r>
    <r>
      <rPr>
        <b/>
        <sz val="9"/>
        <color theme="0"/>
        <rFont val="Arial Narrow"/>
        <family val="2"/>
      </rPr>
      <t xml:space="preserve"> </t>
    </r>
    <r>
      <rPr>
        <b/>
        <sz val="9"/>
        <color theme="0"/>
        <rFont val="맑은 고딕"/>
        <family val="3"/>
        <charset val="129"/>
      </rPr>
      <t>반송</t>
    </r>
    <r>
      <rPr>
        <b/>
        <sz val="9"/>
        <color theme="0"/>
        <rFont val="Arial Narrow"/>
        <family val="2"/>
      </rPr>
      <t xml:space="preserve"> 
</t>
    </r>
    <r>
      <rPr>
        <b/>
        <sz val="9"/>
        <color theme="0"/>
        <rFont val="맑은 고딕"/>
        <family val="3"/>
        <charset val="129"/>
      </rPr>
      <t>수수료</t>
    </r>
  </si>
  <si>
    <r>
      <rPr>
        <b/>
        <sz val="9"/>
        <color theme="0"/>
        <rFont val="맑은 고딕"/>
        <family val="3"/>
        <charset val="129"/>
      </rPr>
      <t>현지</t>
    </r>
    <r>
      <rPr>
        <b/>
        <sz val="9"/>
        <color theme="0"/>
        <rFont val="Arial Narrow"/>
        <family val="2"/>
      </rPr>
      <t xml:space="preserve"> </t>
    </r>
    <r>
      <rPr>
        <b/>
        <sz val="9"/>
        <color theme="0"/>
        <rFont val="맑은 고딕"/>
        <family val="3"/>
        <charset val="129"/>
      </rPr>
      <t>반송</t>
    </r>
    <r>
      <rPr>
        <b/>
        <sz val="9"/>
        <color theme="0"/>
        <rFont val="Arial Narrow"/>
        <family val="2"/>
      </rPr>
      <t xml:space="preserve"> 
</t>
    </r>
    <r>
      <rPr>
        <b/>
        <sz val="9"/>
        <color theme="0"/>
        <rFont val="맑은 고딕"/>
        <family val="3"/>
        <charset val="129"/>
      </rPr>
      <t>실비</t>
    </r>
  </si>
  <si>
    <r>
      <t xml:space="preserve">BOX </t>
    </r>
    <r>
      <rPr>
        <b/>
        <sz val="9"/>
        <color theme="0"/>
        <rFont val="맑은 고딕"/>
        <family val="3"/>
        <charset val="129"/>
      </rPr>
      <t>추가</t>
    </r>
  </si>
  <si>
    <r>
      <rPr>
        <b/>
        <sz val="9"/>
        <color theme="0"/>
        <rFont val="맑은 고딕"/>
        <family val="3"/>
        <charset val="129"/>
      </rPr>
      <t>사진</t>
    </r>
    <r>
      <rPr>
        <b/>
        <sz val="9"/>
        <color theme="0"/>
        <rFont val="Arial Narrow"/>
        <family val="2"/>
      </rPr>
      <t xml:space="preserve"> </t>
    </r>
    <r>
      <rPr>
        <b/>
        <sz val="9"/>
        <color theme="0"/>
        <rFont val="맑은 고딕"/>
        <family val="3"/>
        <charset val="129"/>
      </rPr>
      <t>촬영</t>
    </r>
    <r>
      <rPr>
        <b/>
        <sz val="9"/>
        <color theme="0"/>
        <rFont val="Arial Narrow"/>
        <family val="2"/>
      </rPr>
      <t xml:space="preserve"> 
</t>
    </r>
    <r>
      <rPr>
        <b/>
        <sz val="9"/>
        <color theme="0"/>
        <rFont val="맑은 고딕"/>
        <family val="3"/>
        <charset val="129"/>
      </rPr>
      <t>수수료</t>
    </r>
  </si>
  <si>
    <r>
      <rPr>
        <b/>
        <sz val="9"/>
        <color theme="0"/>
        <rFont val="맑은 고딕"/>
        <family val="3"/>
        <charset val="129"/>
      </rPr>
      <t>보관
수수료</t>
    </r>
  </si>
  <si>
    <r>
      <rPr>
        <b/>
        <sz val="9"/>
        <color theme="0"/>
        <rFont val="맑은 고딕"/>
        <family val="3"/>
        <charset val="129"/>
      </rPr>
      <t>안심포장
수수료</t>
    </r>
  </si>
  <si>
    <r>
      <rPr>
        <b/>
        <sz val="9"/>
        <color theme="0"/>
        <rFont val="맑은 고딕"/>
        <family val="3"/>
        <charset val="129"/>
      </rPr>
      <t>기타</t>
    </r>
  </si>
  <si>
    <r>
      <rPr>
        <b/>
        <sz val="9"/>
        <color theme="0"/>
        <rFont val="맑은 고딕"/>
        <family val="3"/>
        <charset val="129"/>
      </rPr>
      <t>합계</t>
    </r>
  </si>
  <si>
    <r>
      <rPr>
        <b/>
        <sz val="9"/>
        <color theme="0"/>
        <rFont val="맑은 고딕"/>
        <family val="3"/>
        <charset val="129"/>
      </rPr>
      <t>비고</t>
    </r>
  </si>
  <si>
    <t>IPORTER MUSCLE + IPORTER LEESON</t>
    <phoneticPr fontId="3" type="noConversion"/>
  </si>
  <si>
    <t>LHR</t>
    <phoneticPr fontId="6" type="noConversion"/>
  </si>
  <si>
    <t>LAX</t>
    <phoneticPr fontId="3" type="noConversion"/>
  </si>
  <si>
    <t>PVG</t>
    <phoneticPr fontId="3" type="noConversion"/>
  </si>
  <si>
    <t>시트 참조</t>
    <phoneticPr fontId="3" type="noConversion"/>
  </si>
  <si>
    <t>영국 현지발생 비용</t>
    <phoneticPr fontId="3" type="noConversion"/>
  </si>
  <si>
    <t>신용/착불</t>
  </si>
  <si>
    <t>신용</t>
  </si>
  <si>
    <t>물류용역수수료</t>
    <phoneticPr fontId="3" type="noConversion"/>
  </si>
  <si>
    <t>영국 물류비 시트 참조</t>
    <phoneticPr fontId="3" type="noConversion"/>
  </si>
  <si>
    <t>아이포터</t>
    <phoneticPr fontId="3" type="noConversion"/>
  </si>
  <si>
    <t/>
  </si>
  <si>
    <t>대신택배</t>
    <phoneticPr fontId="3" type="noConversion"/>
  </si>
  <si>
    <t>2210326</t>
  </si>
  <si>
    <t>2207506</t>
  </si>
  <si>
    <t>2205848</t>
  </si>
  <si>
    <t>최황석(686259)</t>
  </si>
  <si>
    <t>Hold Reason</t>
    <phoneticPr fontId="3" type="noConversion"/>
  </si>
  <si>
    <t>[사업자]</t>
  </si>
  <si>
    <t>OZ522</t>
  </si>
  <si>
    <t>CNEE Mobile</t>
  </si>
  <si>
    <t>반입</t>
  </si>
  <si>
    <t>수리</t>
  </si>
  <si>
    <t>반출</t>
  </si>
  <si>
    <t>택배사인계</t>
  </si>
  <si>
    <t>배송완료</t>
  </si>
  <si>
    <t>SHPR ADDR</t>
  </si>
  <si>
    <t>Freight Team</t>
  </si>
  <si>
    <t>Incoterms</t>
  </si>
  <si>
    <t>Box Code</t>
  </si>
  <si>
    <t>Delivery No</t>
  </si>
  <si>
    <t>DPTR PTNR</t>
  </si>
  <si>
    <t>관세사</t>
  </si>
  <si>
    <t>정정사유</t>
  </si>
  <si>
    <t>택배사</t>
  </si>
  <si>
    <t>완료</t>
  </si>
  <si>
    <t>WWW.AMAZON.COM</t>
  </si>
  <si>
    <t>EXW</t>
  </si>
  <si>
    <t>정운</t>
  </si>
  <si>
    <t>우체국</t>
  </si>
  <si>
    <t>WWW.EBAY.COM</t>
  </si>
  <si>
    <t>WWW.BLUEBOTTLECOFFEE.COM</t>
  </si>
  <si>
    <t>WWW.DEPOP.COM</t>
  </si>
  <si>
    <t>WWW.AMAZON.CO.UK IPORTER.COM</t>
  </si>
  <si>
    <t>WWW.EBAY.CO.UK IPORTER.COM</t>
  </si>
  <si>
    <t>AQUASWIMSUPPLIES.CO.UK IPORTER.COM</t>
  </si>
  <si>
    <t>GLENCAIRN.CO.UK IPORTER.COM</t>
  </si>
  <si>
    <t>WWW.JUNIOREDITION.COM</t>
  </si>
  <si>
    <t>SMARTSTORE.NAVER.COM INSIDENY</t>
  </si>
  <si>
    <t>WWW.LUSH.COM UK EN</t>
  </si>
  <si>
    <t>WWW.ADIDAS.CO.UK IPORTER.COM</t>
  </si>
  <si>
    <t>WWW.VINTED.CO.UK IPORTER.COM</t>
  </si>
  <si>
    <t>ADIDAS.CO.UK IPORTER.COM</t>
  </si>
  <si>
    <t>EBAY.COM</t>
  </si>
  <si>
    <t>WWW.ASOS.COM</t>
  </si>
  <si>
    <t>WWW.LUSH.COM</t>
  </si>
  <si>
    <t>WWW.SPORTSDIRECT.COM</t>
  </si>
  <si>
    <t>WWW.UK.LUSH.COM</t>
  </si>
  <si>
    <t>VINTED.CO.UK IPORTER.COM</t>
  </si>
  <si>
    <t>WWW.TAOBAO.COM</t>
  </si>
  <si>
    <t>WWW.DEWU.COM</t>
  </si>
  <si>
    <t>WWW.BALANCEIT.COM</t>
  </si>
  <si>
    <t>장서연(804826)</t>
  </si>
  <si>
    <t>선별(검사,Manifest-Inspection)</t>
  </si>
  <si>
    <t>최원준(665267)</t>
  </si>
  <si>
    <t>LX PANTOS U.K. LIMITED</t>
  </si>
  <si>
    <t>OFFICIAL FOOTBALL IPORTER.COM</t>
  </si>
  <si>
    <t>목록취하(허용배제,Manifest-Drop)</t>
  </si>
  <si>
    <t>WWW.SHOYOROLL.UK IPORTER.COM</t>
  </si>
  <si>
    <t>WWW.ETSY.COM</t>
  </si>
  <si>
    <t>USA.COM</t>
  </si>
  <si>
    <t>김지민(869301)</t>
  </si>
  <si>
    <t>제주도</t>
    <phoneticPr fontId="5" type="noConversion"/>
  </si>
  <si>
    <t>IPORTER_LA</t>
  </si>
  <si>
    <t>BOBOCHOSES.DE IPORTER.COM</t>
  </si>
  <si>
    <t>No</t>
    <phoneticPr fontId="3" type="noConversion"/>
  </si>
  <si>
    <t>SHOP.LULULEMON.COM</t>
  </si>
  <si>
    <t>IPORTER.COM WWW.TAUNTONTRAILERS.CO.</t>
  </si>
  <si>
    <t>LX PANTOS LOGISTICS(SHANGHAI) CO.,LTD.</t>
  </si>
  <si>
    <t>김석근(408279)</t>
  </si>
  <si>
    <t>WWW.LEVI.COM</t>
  </si>
  <si>
    <t>정상훈</t>
  </si>
  <si>
    <t>01032936401</t>
  </si>
  <si>
    <t>김찬돈</t>
  </si>
  <si>
    <t>01038111462</t>
  </si>
  <si>
    <t>이지원</t>
  </si>
  <si>
    <t>WWW.WALMART.COM</t>
  </si>
  <si>
    <t>정세윤</t>
  </si>
  <si>
    <t>배도석</t>
  </si>
  <si>
    <t>01038339826</t>
  </si>
  <si>
    <t>이은영</t>
  </si>
  <si>
    <t>강신국</t>
  </si>
  <si>
    <t>01022971304</t>
  </si>
  <si>
    <t>동물검역(Animal Inspection)</t>
  </si>
  <si>
    <t>박주헌</t>
  </si>
  <si>
    <t>01043384267</t>
  </si>
  <si>
    <t>식물검역(Plants Inspection)</t>
  </si>
  <si>
    <t>이철호</t>
  </si>
  <si>
    <t>김영민</t>
  </si>
  <si>
    <t>권수정</t>
  </si>
  <si>
    <t>01077222979</t>
  </si>
  <si>
    <t>30kg 초과건</t>
    <phoneticPr fontId="3" type="noConversion"/>
  </si>
  <si>
    <t>이찬희</t>
  </si>
  <si>
    <t>01071763336</t>
  </si>
  <si>
    <t>장서연</t>
  </si>
  <si>
    <t>01062972738</t>
  </si>
  <si>
    <t>김민지</t>
  </si>
  <si>
    <t>김석근</t>
  </si>
  <si>
    <t>01025698918</t>
  </si>
  <si>
    <t>김지민</t>
  </si>
  <si>
    <t>01095954693</t>
  </si>
  <si>
    <t>01063264822</t>
  </si>
  <si>
    <t>01087361600</t>
  </si>
  <si>
    <t>강민석</t>
  </si>
  <si>
    <t>01085137022</t>
  </si>
  <si>
    <t>최원석</t>
  </si>
  <si>
    <t>01055584059</t>
  </si>
  <si>
    <t>황영노</t>
  </si>
  <si>
    <t>01080341700</t>
  </si>
  <si>
    <t>황순노</t>
  </si>
  <si>
    <t>01042932047</t>
  </si>
  <si>
    <t>이주연</t>
  </si>
  <si>
    <t>최우영</t>
  </si>
  <si>
    <t>01092121473</t>
  </si>
  <si>
    <t>박민아</t>
  </si>
  <si>
    <t>01033497140</t>
  </si>
  <si>
    <t>휴피니스</t>
  </si>
  <si>
    <t>01095396518</t>
  </si>
  <si>
    <t>이은석</t>
  </si>
  <si>
    <t>01022101006</t>
  </si>
  <si>
    <t>류종호</t>
  </si>
  <si>
    <t>01052509609</t>
  </si>
  <si>
    <t>최황석</t>
  </si>
  <si>
    <t>01083720815</t>
  </si>
  <si>
    <t>최창석</t>
  </si>
  <si>
    <t>01025865800</t>
  </si>
  <si>
    <t>곽형석</t>
  </si>
  <si>
    <t>01053469906</t>
  </si>
  <si>
    <t>WWW.BANQUETRECORDS.COM</t>
  </si>
  <si>
    <t>최원준</t>
  </si>
  <si>
    <t>01086301740</t>
  </si>
  <si>
    <t>이승준</t>
  </si>
  <si>
    <t>김세준</t>
  </si>
  <si>
    <t>01087244643</t>
  </si>
  <si>
    <t>박정범</t>
  </si>
  <si>
    <t>01024153822</t>
  </si>
  <si>
    <t>김지은</t>
  </si>
  <si>
    <t>구지숙</t>
  </si>
  <si>
    <t>01099497215</t>
  </si>
  <si>
    <t>임현근</t>
  </si>
  <si>
    <t>01086001859</t>
  </si>
  <si>
    <t>박창희</t>
  </si>
  <si>
    <t>01028765305</t>
  </si>
  <si>
    <t>01098047476</t>
  </si>
  <si>
    <t>한대흠</t>
  </si>
  <si>
    <t>01082697947</t>
  </si>
  <si>
    <t>정덕화(787373)</t>
  </si>
  <si>
    <t>배성호(363953)</t>
  </si>
  <si>
    <t>최은진(332375)</t>
  </si>
  <si>
    <t>박정범(826205)</t>
  </si>
  <si>
    <t>변우협</t>
  </si>
  <si>
    <t>01092469346</t>
  </si>
  <si>
    <t>WWW.RALPHLAUREN.COM</t>
  </si>
  <si>
    <t>WWW.POKEMONCENTER.COM</t>
  </si>
  <si>
    <t>계약운임</t>
    <phoneticPr fontId="6" type="noConversion"/>
  </si>
  <si>
    <t>~25.01</t>
    <phoneticPr fontId="3" type="noConversion"/>
  </si>
  <si>
    <t>25.02~</t>
    <phoneticPr fontId="3" type="noConversion"/>
  </si>
  <si>
    <t>택배비 인상 기본 100원 추가</t>
    <phoneticPr fontId="3" type="noConversion"/>
  </si>
  <si>
    <t>이호 선임 담당 시, 변경됨</t>
    <phoneticPr fontId="3" type="noConversion"/>
  </si>
  <si>
    <t>최가람</t>
  </si>
  <si>
    <t>01084090221</t>
  </si>
  <si>
    <t>임경욱</t>
  </si>
  <si>
    <t>01071208630</t>
  </si>
  <si>
    <t>SPORTSDIRECT.COM</t>
  </si>
  <si>
    <t>이수진</t>
  </si>
  <si>
    <t>IPORTER.COM STRAWBERRYMEERKAT.CO.UK</t>
  </si>
  <si>
    <t>김유정</t>
  </si>
  <si>
    <t>WWW.LUSH.CO.UK IPORTER.COM</t>
  </si>
  <si>
    <t>VINTED.CO.UK  IPORTER.COM</t>
  </si>
  <si>
    <t>WWW.RALPHLAUREN.CO.UK IPORTER.COM</t>
  </si>
  <si>
    <t>장미희</t>
  </si>
  <si>
    <t>01035077125</t>
  </si>
  <si>
    <t>STRAWBERRYMEERKAT.CO.UK IPORTER.COM</t>
  </si>
  <si>
    <t>IPORTER.COM WWW.STRAWBERRYMEERKAT.C</t>
  </si>
  <si>
    <t>LX Pantos Logistics.co. Ltd</t>
    <phoneticPr fontId="6" type="noConversion"/>
  </si>
  <si>
    <t>이창준(321737)</t>
  </si>
  <si>
    <t>김지훈</t>
  </si>
  <si>
    <t>김옥자</t>
  </si>
  <si>
    <t>강현영</t>
  </si>
  <si>
    <t>01039252897</t>
  </si>
  <si>
    <t>WWW.SMALLAROMAS.CO.UK IPORTER.COM</t>
  </si>
  <si>
    <t>WWW.MELISSA.COM</t>
  </si>
  <si>
    <t>WWW.TATAMIFIGHTWEAR.COM</t>
  </si>
  <si>
    <t>WWW.GUMTREE.COM</t>
  </si>
  <si>
    <t>WWW.ANIMED.CO.UK IPORTER.COM</t>
  </si>
  <si>
    <t>01032985531</t>
  </si>
  <si>
    <t>WWW.BODEN.COM</t>
  </si>
  <si>
    <t>이창민</t>
  </si>
  <si>
    <t>송우석</t>
  </si>
  <si>
    <t>01021532850</t>
  </si>
  <si>
    <t>WWW.LUSH.COM UK</t>
  </si>
  <si>
    <t>01035457126</t>
  </si>
  <si>
    <t>김성유(809293)</t>
  </si>
  <si>
    <t>최가람(686048)</t>
  </si>
  <si>
    <t>김성진(898376)</t>
  </si>
  <si>
    <t>최미진(901034)</t>
  </si>
  <si>
    <t>강건우(832660)</t>
  </si>
  <si>
    <t>윤성재(901101)</t>
  </si>
  <si>
    <t>TAOBAO.COM</t>
  </si>
  <si>
    <t>이지연</t>
  </si>
  <si>
    <t>김은미</t>
  </si>
  <si>
    <t>정은희</t>
  </si>
  <si>
    <t>WWW.ZARA.COM</t>
  </si>
  <si>
    <t>WWW.MRPORTER.COM</t>
  </si>
  <si>
    <t>김주희</t>
  </si>
  <si>
    <t>윤성재</t>
  </si>
  <si>
    <t>01068267536</t>
  </si>
  <si>
    <t>김성유</t>
  </si>
  <si>
    <t>01047275124</t>
  </si>
  <si>
    <t>01023358740</t>
  </si>
  <si>
    <t>WWW.SMIGGLE.CO.UK IPORTER.COM</t>
  </si>
  <si>
    <t>01092886464</t>
  </si>
  <si>
    <t>정수철</t>
  </si>
  <si>
    <t>01062482031</t>
  </si>
  <si>
    <t>WWW.SCIENCEINSPORT.COM</t>
  </si>
  <si>
    <t>이상은</t>
  </si>
  <si>
    <t>01085140128</t>
  </si>
  <si>
    <t>김현진</t>
  </si>
  <si>
    <t>노기우</t>
  </si>
  <si>
    <t>01053899907</t>
  </si>
  <si>
    <t>오한경</t>
  </si>
  <si>
    <t>01098764238</t>
  </si>
  <si>
    <t>김병직</t>
  </si>
  <si>
    <t>01089700610</t>
  </si>
  <si>
    <t>WWW.TESLA.COM</t>
  </si>
  <si>
    <t>이정훈</t>
  </si>
  <si>
    <t>SHOP.PALACESKATEBOARDS.COM</t>
  </si>
  <si>
    <t>GLENCAIRN.COM</t>
  </si>
  <si>
    <t>김성진</t>
  </si>
  <si>
    <t>01044180206</t>
  </si>
  <si>
    <t>WWW.HOUSEOFFRASER.CO.UK IPORTER.COM</t>
  </si>
  <si>
    <t>하고운</t>
  </si>
  <si>
    <t>01023613345</t>
  </si>
  <si>
    <t>STACKERS.COM</t>
  </si>
  <si>
    <t>최미진</t>
  </si>
  <si>
    <t>01082221880</t>
  </si>
  <si>
    <t>김훈석</t>
  </si>
  <si>
    <t>01096307221</t>
  </si>
  <si>
    <t>김태현</t>
  </si>
  <si>
    <t>01041526498</t>
  </si>
  <si>
    <t>WWW.KLWINES.COM</t>
  </si>
  <si>
    <t>WWW.SEPHORA.COM</t>
  </si>
  <si>
    <t>민그루</t>
  </si>
  <si>
    <t>01050447724</t>
  </si>
  <si>
    <t>hawb</t>
    <phoneticPr fontId="3" type="noConversion"/>
  </si>
  <si>
    <t>실비별도</t>
    <phoneticPr fontId="3" type="noConversion"/>
  </si>
  <si>
    <t>동일</t>
    <phoneticPr fontId="3" type="noConversion"/>
  </si>
  <si>
    <t>FSC GBP 0.07 인하 / 기본, 추가 65원씩 인하</t>
    <phoneticPr fontId="3" type="noConversion"/>
  </si>
  <si>
    <t>25.7.08</t>
    <phoneticPr fontId="3" type="noConversion"/>
  </si>
  <si>
    <t>영국 3PL 수수료 500원 인상 (3,500원 &gt; 4,000원) 및 기타 수수료 항목 조정</t>
    <phoneticPr fontId="3" type="noConversion"/>
  </si>
  <si>
    <t>김영민(882436)</t>
  </si>
  <si>
    <t>김병직(299240)</t>
  </si>
  <si>
    <t>이재학(778424)</t>
  </si>
  <si>
    <t>WWW.GOODR.COM</t>
  </si>
  <si>
    <t>YP0104</t>
  </si>
  <si>
    <t>김형섭</t>
  </si>
  <si>
    <t>01092659103</t>
  </si>
  <si>
    <t>박종헌</t>
  </si>
  <si>
    <t>이슬</t>
  </si>
  <si>
    <t>조준현</t>
  </si>
  <si>
    <t>01048788299</t>
  </si>
  <si>
    <t>김선우</t>
  </si>
  <si>
    <t>강민지</t>
  </si>
  <si>
    <t>정광열</t>
  </si>
  <si>
    <t>01094616708</t>
  </si>
  <si>
    <t>이동희</t>
  </si>
  <si>
    <t>이유진</t>
  </si>
  <si>
    <t>최용진</t>
  </si>
  <si>
    <t>01032226963</t>
  </si>
  <si>
    <t>WWW.NIKE.COM</t>
  </si>
  <si>
    <t>최재형</t>
  </si>
  <si>
    <t>01027970911</t>
  </si>
  <si>
    <t>WWW.WHISKYHAMMER.COM</t>
  </si>
  <si>
    <t>WWW.PRODIRECTSPORT.COM</t>
  </si>
  <si>
    <t>WWW.GOLFBASE.CO.UK IPORTER.COM</t>
  </si>
  <si>
    <t>김민정</t>
  </si>
  <si>
    <t>01067043045</t>
  </si>
  <si>
    <t>WWW.ON.COM EN GB</t>
  </si>
  <si>
    <t>이태경</t>
  </si>
  <si>
    <t>정영실</t>
  </si>
  <si>
    <t>01098577978</t>
  </si>
  <si>
    <t>이지수</t>
  </si>
  <si>
    <t>김석진</t>
  </si>
  <si>
    <t>01091319491</t>
  </si>
  <si>
    <t>OPTIMISTICRUNNERS.COM</t>
  </si>
  <si>
    <t>장재호</t>
  </si>
  <si>
    <t>손주영</t>
  </si>
  <si>
    <t>01057287560</t>
  </si>
  <si>
    <t>고가영</t>
  </si>
  <si>
    <t>01046331019</t>
  </si>
  <si>
    <t>이주호</t>
  </si>
  <si>
    <t>김수정</t>
  </si>
  <si>
    <t>성지민</t>
  </si>
  <si>
    <t>01072677998</t>
  </si>
  <si>
    <t>박준</t>
  </si>
  <si>
    <t>01050998047</t>
  </si>
  <si>
    <t>박소연</t>
  </si>
  <si>
    <t>고샛별</t>
  </si>
  <si>
    <t>01079992253</t>
  </si>
  <si>
    <t>WWW.STACKERS.COM</t>
  </si>
  <si>
    <t>안효진</t>
  </si>
  <si>
    <t>정영준</t>
  </si>
  <si>
    <t>01031138326</t>
  </si>
  <si>
    <t>WWW.POWERTOOLSALESUK.COM</t>
  </si>
  <si>
    <t>박석봉</t>
  </si>
  <si>
    <t>01067782374</t>
  </si>
  <si>
    <t>WWW.HID IN.COM</t>
  </si>
  <si>
    <t>송민아</t>
  </si>
  <si>
    <t>이정은</t>
  </si>
  <si>
    <t>김성빈</t>
  </si>
  <si>
    <t>박성호</t>
  </si>
  <si>
    <t>윤규식</t>
  </si>
  <si>
    <t>01062078125</t>
  </si>
  <si>
    <t>김경진</t>
  </si>
  <si>
    <t>01099146046</t>
  </si>
  <si>
    <t>이기웅</t>
  </si>
  <si>
    <t>01075610846</t>
  </si>
  <si>
    <t>이호승</t>
  </si>
  <si>
    <t>01033789332</t>
  </si>
  <si>
    <t>WWW.ADIDAS.CO.UK  IPORTER.COM</t>
  </si>
  <si>
    <t>김민경</t>
  </si>
  <si>
    <t>이재민</t>
  </si>
  <si>
    <t>김동욱</t>
  </si>
  <si>
    <t>하입드랍  HYPEDROP</t>
  </si>
  <si>
    <t>신상섭</t>
  </si>
  <si>
    <t>01089742914</t>
  </si>
  <si>
    <t>이창섭</t>
  </si>
  <si>
    <t>01037218756</t>
  </si>
  <si>
    <t>WWW.COS.COM</t>
  </si>
  <si>
    <t>조일동</t>
  </si>
  <si>
    <t>01087291874</t>
  </si>
  <si>
    <t>이규범</t>
  </si>
  <si>
    <t>01024775223</t>
  </si>
  <si>
    <t>WWW.GNC.COM</t>
  </si>
  <si>
    <t>손성빈</t>
  </si>
  <si>
    <t>01029958909</t>
  </si>
  <si>
    <t>TAVOUR.COM</t>
  </si>
  <si>
    <t>김소연</t>
  </si>
  <si>
    <t>OSIRISSHOES.COM</t>
  </si>
  <si>
    <t>강주희</t>
  </si>
  <si>
    <t>01090069112</t>
  </si>
  <si>
    <t>송준우</t>
  </si>
  <si>
    <t>01021258705</t>
  </si>
  <si>
    <t>이진희</t>
  </si>
  <si>
    <t>이은정</t>
  </si>
  <si>
    <t>김명경</t>
  </si>
  <si>
    <t>01041821525</t>
  </si>
  <si>
    <t>최진택</t>
  </si>
  <si>
    <t>01047372954</t>
  </si>
  <si>
    <t>박지인</t>
  </si>
  <si>
    <t>01066148002</t>
  </si>
  <si>
    <t>WWW.GRAILED.COM</t>
  </si>
  <si>
    <t>김경호</t>
  </si>
  <si>
    <t>이재훈</t>
  </si>
  <si>
    <t>01029500175</t>
  </si>
  <si>
    <t>정현미</t>
  </si>
  <si>
    <t>01048027227</t>
  </si>
  <si>
    <t>이인권</t>
  </si>
  <si>
    <t>01086144658</t>
  </si>
  <si>
    <t>김도윤</t>
  </si>
  <si>
    <t>임정희</t>
  </si>
  <si>
    <t>01089964585</t>
  </si>
  <si>
    <t>도문유니버설</t>
  </si>
  <si>
    <t>01085415954</t>
  </si>
  <si>
    <t>김민준</t>
  </si>
  <si>
    <t>K4259</t>
  </si>
  <si>
    <t>WWW.THEORY.COM</t>
  </si>
  <si>
    <t>착불</t>
  </si>
  <si>
    <t>신혜경</t>
  </si>
  <si>
    <t>01090635434</t>
  </si>
  <si>
    <t>김현겸</t>
  </si>
  <si>
    <t>신승태</t>
  </si>
  <si>
    <t>01023585861</t>
  </si>
  <si>
    <t>EXMED.NET</t>
  </si>
  <si>
    <t>WWW.SWIM2000.COM</t>
  </si>
  <si>
    <t>김예지</t>
  </si>
  <si>
    <t>최윤식</t>
  </si>
  <si>
    <t>01032412685</t>
  </si>
  <si>
    <t>FERROCONCEPTS.COM</t>
  </si>
  <si>
    <t>오정규</t>
  </si>
  <si>
    <t>01097811285</t>
  </si>
  <si>
    <t>WWW.DONFRANCISCO.COM</t>
  </si>
  <si>
    <t>이지은</t>
  </si>
  <si>
    <t>01047451806</t>
  </si>
  <si>
    <t>WWW.MERIMERI.COM</t>
  </si>
  <si>
    <t>K40259</t>
  </si>
  <si>
    <t>김세희</t>
  </si>
  <si>
    <t>01024114052</t>
  </si>
  <si>
    <t>WWW.CIGARPAGE.COM</t>
  </si>
  <si>
    <t>민한올</t>
  </si>
  <si>
    <t>01093680607</t>
  </si>
  <si>
    <t>SHOP.WEVERSE.IO</t>
  </si>
  <si>
    <t>한창구</t>
  </si>
  <si>
    <t>01074587278</t>
  </si>
  <si>
    <t>김도연</t>
  </si>
  <si>
    <t>01082521466</t>
  </si>
  <si>
    <t>이승호</t>
  </si>
  <si>
    <t>여정민</t>
  </si>
  <si>
    <t>01038138497</t>
  </si>
  <si>
    <t>WWW.GOLFWANG.COM</t>
  </si>
  <si>
    <t>WWW.EBAY.CO.UK</t>
  </si>
  <si>
    <t>정은지</t>
  </si>
  <si>
    <t>양태준</t>
  </si>
  <si>
    <t>01075203592</t>
  </si>
  <si>
    <t>EBAY.CO.UK IPORTER.COM</t>
  </si>
  <si>
    <t>김보현</t>
  </si>
  <si>
    <t>박현숙</t>
  </si>
  <si>
    <t>01095500685</t>
  </si>
  <si>
    <t>조대현</t>
  </si>
  <si>
    <t>01035978684</t>
  </si>
  <si>
    <t>김세현</t>
  </si>
  <si>
    <t>01086751998</t>
  </si>
  <si>
    <t>01068303114</t>
  </si>
  <si>
    <t>AMAZON.CO.UK IPORTER.COM</t>
  </si>
  <si>
    <t>정태경</t>
  </si>
  <si>
    <t>박재훈</t>
  </si>
  <si>
    <t>01097763442</t>
  </si>
  <si>
    <t>WWW.UGG.COM</t>
  </si>
  <si>
    <t>WWW.UNNA.COM</t>
  </si>
  <si>
    <t>이효수</t>
  </si>
  <si>
    <t>01067352804</t>
  </si>
  <si>
    <t>황준필</t>
  </si>
  <si>
    <t>01091013263</t>
  </si>
  <si>
    <t>LIVE25STORE.OASISINET.COM</t>
  </si>
  <si>
    <t>정덕화</t>
  </si>
  <si>
    <t>01037910128</t>
  </si>
  <si>
    <t>김민아</t>
  </si>
  <si>
    <t>김미연</t>
  </si>
  <si>
    <t>01023869558</t>
  </si>
  <si>
    <t>전현수</t>
  </si>
  <si>
    <t>01096557445</t>
  </si>
  <si>
    <t>최민아</t>
  </si>
  <si>
    <t>01044467332</t>
  </si>
  <si>
    <t>FOOTDEALER.CO IPORTER.COM</t>
  </si>
  <si>
    <t>박정원</t>
  </si>
  <si>
    <t>장주아</t>
  </si>
  <si>
    <t>01076529980</t>
  </si>
  <si>
    <t>류호윤</t>
  </si>
  <si>
    <t>01040549436</t>
  </si>
  <si>
    <t>김현식</t>
  </si>
  <si>
    <t>01074272247</t>
  </si>
  <si>
    <t>김영준</t>
  </si>
  <si>
    <t>박선영</t>
  </si>
  <si>
    <t>전희수</t>
  </si>
  <si>
    <t>01050227445</t>
  </si>
  <si>
    <t>이동주</t>
  </si>
  <si>
    <t>01072040800</t>
  </si>
  <si>
    <t>WWW.POWERTOOLMATE.CO.UK IPORTER.COM</t>
  </si>
  <si>
    <t>IPORTER.COM WWW.DAVIDMELLORDESIGN.C</t>
  </si>
  <si>
    <t>김민서</t>
  </si>
  <si>
    <t>이완희</t>
  </si>
  <si>
    <t>01029055027</t>
  </si>
  <si>
    <t>김수희</t>
  </si>
  <si>
    <t>WWW.ZARA.COM UK</t>
  </si>
  <si>
    <t>WWW.CRUISEFASHION.COM</t>
  </si>
  <si>
    <t>이호준</t>
  </si>
  <si>
    <t>WWW.ZALANDO.CO.UK IPORTER.COM</t>
  </si>
  <si>
    <t>최영진</t>
  </si>
  <si>
    <t>신정태</t>
  </si>
  <si>
    <t>01090268709</t>
  </si>
  <si>
    <t>ZARA.CO.UK IPORTER.COM</t>
  </si>
  <si>
    <t>수제</t>
  </si>
  <si>
    <t>김건희</t>
  </si>
  <si>
    <t>김진환</t>
  </si>
  <si>
    <t>WWW.MARKSANDSPENCER.COM</t>
  </si>
  <si>
    <t>김정민</t>
  </si>
  <si>
    <t>권아영</t>
  </si>
  <si>
    <t>01074286674</t>
  </si>
  <si>
    <t>백혜영</t>
  </si>
  <si>
    <t>01072030890</t>
  </si>
  <si>
    <t>THETHRIFTYSTORK.CO.UK IPORTER.COM</t>
  </si>
  <si>
    <t>WWW.BOOTS.COM</t>
  </si>
  <si>
    <t>POPPIN CANDY.COM</t>
  </si>
  <si>
    <t>유해식</t>
  </si>
  <si>
    <t>01035390524</t>
  </si>
  <si>
    <t>BLOOD RECORDS.CO.UK IPORTER.COM</t>
  </si>
  <si>
    <t>권영훈</t>
  </si>
  <si>
    <t>이진선</t>
  </si>
  <si>
    <t>01097247529</t>
  </si>
  <si>
    <t>김나연</t>
  </si>
  <si>
    <t>김다희</t>
  </si>
  <si>
    <t>01097007443</t>
  </si>
  <si>
    <t>WWW.EBAY.UK IPORTER.COM</t>
  </si>
  <si>
    <t>최은숙</t>
  </si>
  <si>
    <t>WWW.REGINAHEALTHCARE.COM</t>
  </si>
  <si>
    <t>김미선</t>
  </si>
  <si>
    <t>안혁진</t>
  </si>
  <si>
    <t>01057258146</t>
  </si>
  <si>
    <t>김지연</t>
  </si>
  <si>
    <t>AMAZON.DE IPORTER.COM</t>
  </si>
  <si>
    <t>안병용</t>
  </si>
  <si>
    <t>01038391425</t>
  </si>
  <si>
    <t>손현민</t>
  </si>
  <si>
    <t>01020498215</t>
  </si>
  <si>
    <t>민경태</t>
  </si>
  <si>
    <t>01083571902</t>
  </si>
  <si>
    <t>최창열</t>
  </si>
  <si>
    <t>01055490280</t>
  </si>
  <si>
    <t>EBAY.US IPORTER.COM</t>
  </si>
  <si>
    <t>장철희</t>
  </si>
  <si>
    <t>01093119569</t>
  </si>
  <si>
    <t>황서현</t>
  </si>
  <si>
    <t>01052379820</t>
  </si>
  <si>
    <t>윤소라</t>
  </si>
  <si>
    <t>01062858631</t>
  </si>
  <si>
    <t>구원영</t>
  </si>
  <si>
    <t>01074243307</t>
  </si>
  <si>
    <t>정재은</t>
  </si>
  <si>
    <t>신다혜</t>
  </si>
  <si>
    <t>01098571339</t>
  </si>
  <si>
    <t>김예원</t>
  </si>
  <si>
    <t>01085793157</t>
  </si>
  <si>
    <t>WWW.AMAZON.CO.UKN IPORTER.COM</t>
  </si>
  <si>
    <t>이서영</t>
  </si>
  <si>
    <t>최선미</t>
  </si>
  <si>
    <t>01088966482</t>
  </si>
  <si>
    <t>WWW.MARRKT.COM</t>
  </si>
  <si>
    <t>최동훈</t>
  </si>
  <si>
    <t>01045490494</t>
  </si>
  <si>
    <t>WWW.MYVITAMINS.COM</t>
  </si>
  <si>
    <t>김은아</t>
  </si>
  <si>
    <t>박지애</t>
  </si>
  <si>
    <t>EMEA.MIZUNO.COM</t>
  </si>
  <si>
    <t>ZARA.COM UK EN</t>
  </si>
  <si>
    <t>01090798636</t>
  </si>
  <si>
    <t>황선영</t>
  </si>
  <si>
    <t>01037210065</t>
  </si>
  <si>
    <t>정호용</t>
  </si>
  <si>
    <t>정예람</t>
  </si>
  <si>
    <t>01026978638</t>
  </si>
  <si>
    <t>황도건</t>
  </si>
  <si>
    <t>01026212574</t>
  </si>
  <si>
    <t>이종형</t>
  </si>
  <si>
    <t>01066396660</t>
  </si>
  <si>
    <t>FRUITYBOOTY.CO.UK IPORTER.COM</t>
  </si>
  <si>
    <t>01038326873</t>
  </si>
  <si>
    <t>김희정</t>
  </si>
  <si>
    <t>01099444626</t>
  </si>
  <si>
    <t>김보람</t>
  </si>
  <si>
    <t>WWW.PALACESKATEBOARDS.COM</t>
  </si>
  <si>
    <t>문영동</t>
  </si>
  <si>
    <t>01024123880</t>
  </si>
  <si>
    <t>WWW.TAUNTONLEISURE.COM</t>
  </si>
  <si>
    <t>WWW.EDIITSTORE.COM</t>
  </si>
  <si>
    <t>WWW2.HM.COM</t>
  </si>
  <si>
    <t>임경자</t>
  </si>
  <si>
    <t>01096160770</t>
  </si>
  <si>
    <t>이수민</t>
  </si>
  <si>
    <t>WWW.LEVI.COM GB EN GB</t>
  </si>
  <si>
    <t>WWW.DISCOGS.COM</t>
  </si>
  <si>
    <t>오름아이엔씨</t>
  </si>
  <si>
    <t>01040347960</t>
  </si>
  <si>
    <t>01050638720</t>
  </si>
  <si>
    <t>김동환</t>
  </si>
  <si>
    <t>최성우</t>
  </si>
  <si>
    <t>고김준석</t>
  </si>
  <si>
    <t>01077035928</t>
  </si>
  <si>
    <t>WWW.SUSAMUSA.COM</t>
  </si>
  <si>
    <t>01066859610</t>
  </si>
  <si>
    <t>이혜인</t>
  </si>
  <si>
    <t>신재형</t>
  </si>
  <si>
    <t>01029852349</t>
  </si>
  <si>
    <t>WWW.KONGES.DE IPORTER.COM</t>
  </si>
  <si>
    <t>박성현</t>
  </si>
  <si>
    <t>김지영</t>
  </si>
  <si>
    <t>홍지연</t>
  </si>
  <si>
    <t>01071537120</t>
  </si>
  <si>
    <t>AIRTAC.ME IPORTER.COM</t>
  </si>
  <si>
    <t>이민호</t>
  </si>
  <si>
    <t>UK.GOLFWANG.COM</t>
  </si>
  <si>
    <t>이민경</t>
  </si>
  <si>
    <t>01088461651</t>
  </si>
  <si>
    <t>유지인</t>
  </si>
  <si>
    <t>01047752125</t>
  </si>
  <si>
    <t>26년 1월 월 수수료변경</t>
    <phoneticPr fontId="3" type="noConversion"/>
  </si>
  <si>
    <t>4건 무료 이후</t>
    <phoneticPr fontId="3" type="noConversion"/>
  </si>
  <si>
    <t>포장 보완 (5lkg 이하/이상)</t>
    <phoneticPr fontId="3" type="noConversion"/>
  </si>
  <si>
    <t>이은석(751843)</t>
  </si>
  <si>
    <t>전희수(301119)</t>
  </si>
  <si>
    <t>하고운(877623)</t>
  </si>
  <si>
    <t>이승준(706209)</t>
  </si>
  <si>
    <t>양태준(406255)</t>
  </si>
  <si>
    <t>황준필(875630)</t>
  </si>
  <si>
    <t>원현준(760583)</t>
  </si>
  <si>
    <t>이병일(593246)</t>
  </si>
  <si>
    <t>트라이아울렛(349959)</t>
  </si>
  <si>
    <t>이철호(167111)</t>
  </si>
  <si>
    <t>백혜영(904944)</t>
  </si>
  <si>
    <t>이민경(845830)</t>
  </si>
  <si>
    <t>-</t>
    <phoneticPr fontId="3" type="noConversion"/>
  </si>
  <si>
    <t>영국물류비 수수료 변경 (영국물류비 Tab 참조)</t>
    <phoneticPr fontId="3" type="noConversion"/>
  </si>
  <si>
    <t>26.1.1</t>
    <phoneticPr fontId="3" type="noConversion"/>
  </si>
  <si>
    <t xml:space="preserve">7월 8일 부 </t>
    <phoneticPr fontId="3" type="noConversion"/>
  </si>
  <si>
    <t>FSC 0.07파운드 인하</t>
    <phoneticPr fontId="3" type="noConversion"/>
  </si>
  <si>
    <t>130원</t>
    <phoneticPr fontId="3" type="noConversion"/>
  </si>
  <si>
    <t xml:space="preserve"> min 65원 인하</t>
    <phoneticPr fontId="3" type="noConversion"/>
  </si>
  <si>
    <t>AFT 65원 인하</t>
    <phoneticPr fontId="3" type="noConversion"/>
  </si>
  <si>
    <t>25.07.01 3,500원 &gt; 4,000원 인상</t>
    <phoneticPr fontId="3" type="noConversion"/>
  </si>
  <si>
    <t>김현</t>
  </si>
  <si>
    <t>01089608417</t>
  </si>
  <si>
    <t>01021132993</t>
  </si>
  <si>
    <t>WWW.1688.COM</t>
  </si>
  <si>
    <t>01052232724</t>
  </si>
  <si>
    <t>WEIDIAN.COM</t>
  </si>
  <si>
    <t>Period : 2025.08.01-2025.08.31</t>
    <phoneticPr fontId="3" type="noConversion"/>
  </si>
  <si>
    <t>2025-08-01</t>
  </si>
  <si>
    <t>35033062923</t>
  </si>
  <si>
    <t>PUS014317320</t>
  </si>
  <si>
    <t>황재희</t>
  </si>
  <si>
    <t>01038239670</t>
  </si>
  <si>
    <t>6094315515658</t>
  </si>
  <si>
    <t>716-3957-CD-15</t>
  </si>
  <si>
    <t>34706_3180308_4190956</t>
  </si>
  <si>
    <t>PUS014317200</t>
  </si>
  <si>
    <t>6094315515538</t>
  </si>
  <si>
    <t>716-3980-AF-18</t>
  </si>
  <si>
    <t>34706_3180311_4187672</t>
  </si>
  <si>
    <t>PUS014317276</t>
  </si>
  <si>
    <t>정창진</t>
  </si>
  <si>
    <t>01089226854</t>
  </si>
  <si>
    <t>FOOTJOY.COM</t>
  </si>
  <si>
    <t>6094315515614</t>
  </si>
  <si>
    <t>716-5009-AE-21</t>
  </si>
  <si>
    <t>34706_3180314_4190159</t>
  </si>
  <si>
    <t>PUS014317339</t>
  </si>
  <si>
    <t>6094315515677</t>
  </si>
  <si>
    <t>716-5138-DB-22</t>
  </si>
  <si>
    <t>34706_3180315_4192283</t>
  </si>
  <si>
    <t>PUS014317277</t>
  </si>
  <si>
    <t>6094372975887 (2)</t>
  </si>
  <si>
    <t>716-5002-CB-24</t>
  </si>
  <si>
    <t>34706_3180317_4190164</t>
  </si>
  <si>
    <t>PUS014317284</t>
  </si>
  <si>
    <t>이종선</t>
  </si>
  <si>
    <t>01041745274</t>
  </si>
  <si>
    <t>THEREALREAL.COM</t>
  </si>
  <si>
    <t>6094315515622</t>
  </si>
  <si>
    <t>716-5105-FD-27</t>
  </si>
  <si>
    <t>34706_3180320_4190405</t>
  </si>
  <si>
    <t>PUS014317305</t>
  </si>
  <si>
    <t>6094315515643</t>
  </si>
  <si>
    <t>716-3410-AA-1</t>
  </si>
  <si>
    <t>34706_3180294_4190708</t>
  </si>
  <si>
    <t>PUS014317049</t>
  </si>
  <si>
    <t>김보민</t>
  </si>
  <si>
    <t>01088228946</t>
  </si>
  <si>
    <t>6094315515387</t>
  </si>
  <si>
    <t>716-3414-BD-2</t>
  </si>
  <si>
    <t>34706_3180295_4181833</t>
  </si>
  <si>
    <t>PUS014317328</t>
  </si>
  <si>
    <t>고기원</t>
  </si>
  <si>
    <t>01072736797</t>
  </si>
  <si>
    <t>6094315515666</t>
  </si>
  <si>
    <t>716-3424-DD-3</t>
  </si>
  <si>
    <t>34706_3180296_4191488</t>
  </si>
  <si>
    <t>PUS014317255</t>
  </si>
  <si>
    <t>강민규</t>
  </si>
  <si>
    <t>01043769119</t>
  </si>
  <si>
    <t>6094315515593</t>
  </si>
  <si>
    <t>716-3428-BC-4</t>
  </si>
  <si>
    <t>34706_3180297_4188832</t>
  </si>
  <si>
    <t>PUS014317281</t>
  </si>
  <si>
    <t>6094315515619</t>
  </si>
  <si>
    <t>716-3589-BD-5</t>
  </si>
  <si>
    <t>34706_3180298_4190296</t>
  </si>
  <si>
    <t>PUS014317274</t>
  </si>
  <si>
    <t>권희숙</t>
  </si>
  <si>
    <t>01022925999</t>
  </si>
  <si>
    <t>6094315515612</t>
  </si>
  <si>
    <t>716-3973-FD-6</t>
  </si>
  <si>
    <t>34706_3180299_4189959</t>
  </si>
  <si>
    <t>PUS014317197</t>
  </si>
  <si>
    <t>김주옥</t>
  </si>
  <si>
    <t>01024078085</t>
  </si>
  <si>
    <t>WWW.GILT.COM</t>
  </si>
  <si>
    <t>6094315515535</t>
  </si>
  <si>
    <t>716-3983-BD-9</t>
  </si>
  <si>
    <t>34706_3180302_4186536</t>
  </si>
  <si>
    <t>PUS014317260</t>
  </si>
  <si>
    <t>김미림</t>
  </si>
  <si>
    <t>01047549675</t>
  </si>
  <si>
    <t>6094315515598</t>
  </si>
  <si>
    <t>716-3443-AF-12</t>
  </si>
  <si>
    <t>34706_3180305_4188991</t>
  </si>
  <si>
    <t>PUS014317259</t>
  </si>
  <si>
    <t>6094315515597</t>
  </si>
  <si>
    <t>716-3991-FF-13</t>
  </si>
  <si>
    <t>34706_3180306_4188941</t>
  </si>
  <si>
    <t>PUS014317268</t>
  </si>
  <si>
    <t>니들아트 아트십자수</t>
  </si>
  <si>
    <t>01087664479</t>
  </si>
  <si>
    <t>WWW.WICHELT.COM</t>
  </si>
  <si>
    <t>6094315515606</t>
  </si>
  <si>
    <t>716-3528-FD-16</t>
  </si>
  <si>
    <t>34706_3180309_4189675</t>
  </si>
  <si>
    <t>PUS014317225</t>
  </si>
  <si>
    <t>6094315515563</t>
  </si>
  <si>
    <t>716-0641-AD-17</t>
  </si>
  <si>
    <t>34706_3180310_4187669</t>
  </si>
  <si>
    <t>PUS014317267</t>
  </si>
  <si>
    <t>김경태</t>
  </si>
  <si>
    <t>01045981783</t>
  </si>
  <si>
    <t>6094315515605</t>
  </si>
  <si>
    <t>716-1430-EE-19</t>
  </si>
  <si>
    <t>34706_3180312_4189605</t>
  </si>
  <si>
    <t>PUS014317331</t>
  </si>
  <si>
    <t>최종호</t>
  </si>
  <si>
    <t>01093848930</t>
  </si>
  <si>
    <t>6094315515669</t>
  </si>
  <si>
    <t>716-4993-EF-20</t>
  </si>
  <si>
    <t>34706_3180313_4191592</t>
  </si>
  <si>
    <t>PUS014317239</t>
  </si>
  <si>
    <t>윤지후</t>
  </si>
  <si>
    <t>01094738986</t>
  </si>
  <si>
    <t>REWORKED.CARHARTT.COM</t>
  </si>
  <si>
    <t>6094315515577</t>
  </si>
  <si>
    <t>716-5103-AA-23</t>
  </si>
  <si>
    <t>34706_3180316_4188265</t>
  </si>
  <si>
    <t>PUS014317330</t>
  </si>
  <si>
    <t>문아라</t>
  </si>
  <si>
    <t>01098872167</t>
  </si>
  <si>
    <t>WWW.TELOYOUTH.COM</t>
  </si>
  <si>
    <t>6094315515668</t>
  </si>
  <si>
    <t>716-3971-CA-25</t>
  </si>
  <si>
    <t>34706_3180318_4191552</t>
  </si>
  <si>
    <t>PUS014317265</t>
  </si>
  <si>
    <t>웨이스트랜드</t>
  </si>
  <si>
    <t>01027859707</t>
  </si>
  <si>
    <t>6094315515603</t>
  </si>
  <si>
    <t>716-4001-EA-8</t>
  </si>
  <si>
    <t>34706_3180301_4189443</t>
  </si>
  <si>
    <t>PUS014317242</t>
  </si>
  <si>
    <t>최준수</t>
  </si>
  <si>
    <t>01072083562</t>
  </si>
  <si>
    <t>6094315515580</t>
  </si>
  <si>
    <t>716-3966-CB-7</t>
  </si>
  <si>
    <t>34706_3180300_4188493</t>
  </si>
  <si>
    <t>PUS014317282</t>
  </si>
  <si>
    <t>최규철</t>
  </si>
  <si>
    <t>01065896166</t>
  </si>
  <si>
    <t>WWW.COMPETITIVECYCLIST.COM</t>
  </si>
  <si>
    <t>6094315515620</t>
  </si>
  <si>
    <t>716-3964-BD-26</t>
  </si>
  <si>
    <t>34706_3180319_4190352</t>
  </si>
  <si>
    <t>PUS014317241</t>
  </si>
  <si>
    <t>최혜리</t>
  </si>
  <si>
    <t>01094267907</t>
  </si>
  <si>
    <t>일반전환</t>
  </si>
  <si>
    <t>WWW.VACATION.INC</t>
  </si>
  <si>
    <t>6094315515579</t>
  </si>
  <si>
    <t>716-3963-DC-10</t>
  </si>
  <si>
    <t>34706_3180303_4188360</t>
  </si>
  <si>
    <t>PUS014317324</t>
  </si>
  <si>
    <t>김도언</t>
  </si>
  <si>
    <t>01039594393</t>
  </si>
  <si>
    <t>6094315515662</t>
  </si>
  <si>
    <t>716-3965-DE-11</t>
  </si>
  <si>
    <t>34706_3180304_4191371</t>
  </si>
  <si>
    <t>PUS014317221</t>
  </si>
  <si>
    <t>6094315515559</t>
  </si>
  <si>
    <t>716-0880-FB-14</t>
  </si>
  <si>
    <t>34706_3180307_4187381</t>
  </si>
  <si>
    <t>2025-08-05</t>
  </si>
  <si>
    <t>61568010740</t>
  </si>
  <si>
    <t>PUS014317321</t>
  </si>
  <si>
    <t>김성훈</t>
  </si>
  <si>
    <t>01080005413</t>
  </si>
  <si>
    <t>TUBA GIRAFFE JCXM.SQUARESPACE</t>
  </si>
  <si>
    <t>6094315515659</t>
  </si>
  <si>
    <t>716-6211-AA-16</t>
  </si>
  <si>
    <t>34730_3181301_4191137</t>
  </si>
  <si>
    <t>PUS014317296</t>
  </si>
  <si>
    <t>이온수</t>
  </si>
  <si>
    <t>01066675018</t>
  </si>
  <si>
    <t>WWW.FATQUARTERSHOP.COM</t>
  </si>
  <si>
    <t>6094315515634</t>
  </si>
  <si>
    <t>716-6896-ED-23</t>
  </si>
  <si>
    <t>34730_3181308_4190579</t>
  </si>
  <si>
    <t>PUS014317138</t>
  </si>
  <si>
    <t>박흥진</t>
  </si>
  <si>
    <t>01033656207</t>
  </si>
  <si>
    <t>WWW.VICTORIASSECRET.COM US</t>
  </si>
  <si>
    <t>6094315515476</t>
  </si>
  <si>
    <t>716-6841-BA-24</t>
  </si>
  <si>
    <t>34730_3181309_4184221</t>
  </si>
  <si>
    <t>PUS014317327</t>
  </si>
  <si>
    <t>차수진</t>
  </si>
  <si>
    <t>01089016780</t>
  </si>
  <si>
    <t>WWW.GLUEGUN.COM</t>
  </si>
  <si>
    <t>6094372978709 (2)</t>
  </si>
  <si>
    <t>716-6902-AB-26</t>
  </si>
  <si>
    <t>34730_3181311_4191469</t>
  </si>
  <si>
    <t>PUS014317159</t>
  </si>
  <si>
    <t>김가은</t>
  </si>
  <si>
    <t>01072371882</t>
  </si>
  <si>
    <t>WWW.STEADY HANDS.COM</t>
  </si>
  <si>
    <t>6094315515497</t>
  </si>
  <si>
    <t>716-6068-CD-4</t>
  </si>
  <si>
    <t>34730_3181289_4185232</t>
  </si>
  <si>
    <t>PUS014317297</t>
  </si>
  <si>
    <t>김정선</t>
  </si>
  <si>
    <t>01020494753</t>
  </si>
  <si>
    <t>WWW.SALOMON.COM</t>
  </si>
  <si>
    <t>6094315515635</t>
  </si>
  <si>
    <t>716-6077-EF-5</t>
  </si>
  <si>
    <t>34730_3181290_4190591</t>
  </si>
  <si>
    <t>PUS014317176</t>
  </si>
  <si>
    <t>황재연</t>
  </si>
  <si>
    <t>01044897514</t>
  </si>
  <si>
    <t>WWW.KIA.PARTS</t>
  </si>
  <si>
    <t>6094315515514</t>
  </si>
  <si>
    <t>716-6138-EF-22</t>
  </si>
  <si>
    <t>34730_3181307_4185490</t>
  </si>
  <si>
    <t>PUS014317289</t>
  </si>
  <si>
    <t>01087239171</t>
  </si>
  <si>
    <t>WWW.PATAGONIA.COM</t>
  </si>
  <si>
    <t>6094315515627</t>
  </si>
  <si>
    <t>716-5027-BC-10</t>
  </si>
  <si>
    <t>34730_3181295_4190524</t>
  </si>
  <si>
    <t>PUS014317288</t>
  </si>
  <si>
    <t>6094315515626</t>
  </si>
  <si>
    <t>716-3959-AD-25</t>
  </si>
  <si>
    <t>34730_3181310_4190522</t>
  </si>
  <si>
    <t>PUS014317298</t>
  </si>
  <si>
    <t>김지선</t>
  </si>
  <si>
    <t>01065528990</t>
  </si>
  <si>
    <t>JOLYN.COM</t>
  </si>
  <si>
    <t>6094315515636</t>
  </si>
  <si>
    <t>716-6065-BF-6</t>
  </si>
  <si>
    <t>34730_3181291_4190612</t>
  </si>
  <si>
    <t>PUS014317248</t>
  </si>
  <si>
    <t>이누리</t>
  </si>
  <si>
    <t>01066416312</t>
  </si>
  <si>
    <t>TRYBLOOMY.COM</t>
  </si>
  <si>
    <t>6094315515586</t>
  </si>
  <si>
    <t>716-5763-DC-8</t>
  </si>
  <si>
    <t>34730_3181293_4188637</t>
  </si>
  <si>
    <t>PUS014317252</t>
  </si>
  <si>
    <t>6094315515590</t>
  </si>
  <si>
    <t>716-6094-BD-12</t>
  </si>
  <si>
    <t>34730_3181297_4188703</t>
  </si>
  <si>
    <t>PUS014317030</t>
  </si>
  <si>
    <t>김집성</t>
  </si>
  <si>
    <t>01072170109</t>
  </si>
  <si>
    <t>6094315515368</t>
  </si>
  <si>
    <t>715-7662-BE-13</t>
  </si>
  <si>
    <t>34730_3181298_4181403</t>
  </si>
  <si>
    <t>PUS014317316</t>
  </si>
  <si>
    <t>정요한</t>
  </si>
  <si>
    <t>01020267950</t>
  </si>
  <si>
    <t>WWW.ADONIT.NET</t>
  </si>
  <si>
    <t>6094315515654</t>
  </si>
  <si>
    <t>716-6898-AC-18</t>
  </si>
  <si>
    <t>34730_3181303_4190875</t>
  </si>
  <si>
    <t>PUS014317359</t>
  </si>
  <si>
    <t>글로벌마트</t>
  </si>
  <si>
    <t>01047813004</t>
  </si>
  <si>
    <t>WWW.CONDOROUTDOOR.COM</t>
  </si>
  <si>
    <t>6094372978706 (3)</t>
  </si>
  <si>
    <t>716-6844-BD-21</t>
  </si>
  <si>
    <t>34730_3181306_4192877</t>
  </si>
  <si>
    <t>PUS014316907</t>
  </si>
  <si>
    <t>6094315515245</t>
  </si>
  <si>
    <t>714-9317-AA-27</t>
  </si>
  <si>
    <t>34730_3181312_4176850</t>
  </si>
  <si>
    <t>PUS014317287</t>
  </si>
  <si>
    <t>박미송</t>
  </si>
  <si>
    <t>01071370454</t>
  </si>
  <si>
    <t>6094315515625</t>
  </si>
  <si>
    <t>716-6059-CB-1</t>
  </si>
  <si>
    <t>34730_3181286_4190485</t>
  </si>
  <si>
    <t>PUS014317347</t>
  </si>
  <si>
    <t>허계자</t>
  </si>
  <si>
    <t>01088397303</t>
  </si>
  <si>
    <t>6094315515685</t>
  </si>
  <si>
    <t>716-6172-FD-2</t>
  </si>
  <si>
    <t>34730_3181287_4192595</t>
  </si>
  <si>
    <t>PUS014316888</t>
  </si>
  <si>
    <t>박헌</t>
  </si>
  <si>
    <t>01098995770</t>
  </si>
  <si>
    <t>WWW.KITH.COM</t>
  </si>
  <si>
    <t>6094315515226</t>
  </si>
  <si>
    <t>716-6089-CE-3</t>
  </si>
  <si>
    <t>34730_3181288_4176082</t>
  </si>
  <si>
    <t>PUS014317350</t>
  </si>
  <si>
    <t>6094315515688</t>
  </si>
  <si>
    <t>716-6180-DF-7</t>
  </si>
  <si>
    <t>34730_3181292_4192671</t>
  </si>
  <si>
    <t>PUS014317264</t>
  </si>
  <si>
    <t>김아름</t>
  </si>
  <si>
    <t>01099914224</t>
  </si>
  <si>
    <t>6094315515602</t>
  </si>
  <si>
    <t>716-3541-BC-9</t>
  </si>
  <si>
    <t>34730_3181294_4189332</t>
  </si>
  <si>
    <t>PUS014317273</t>
  </si>
  <si>
    <t>01041563253</t>
  </si>
  <si>
    <t>WWW.LUCKYBRAND.COM</t>
  </si>
  <si>
    <t>6094315515611</t>
  </si>
  <si>
    <t>716-6053-FB-11</t>
  </si>
  <si>
    <t>34730_3181296_4189890</t>
  </si>
  <si>
    <t>PUS014317218</t>
  </si>
  <si>
    <t>6094315515556</t>
  </si>
  <si>
    <t>716-6129-DF-14</t>
  </si>
  <si>
    <t>34730_3181299_4187320</t>
  </si>
  <si>
    <t>PUS014317275</t>
  </si>
  <si>
    <t>김명주</t>
  </si>
  <si>
    <t>01044269444</t>
  </si>
  <si>
    <t>WWW.ALBEEBABY.COM</t>
  </si>
  <si>
    <t>6094372978704 (2)</t>
  </si>
  <si>
    <t>716-6120-BC-15</t>
  </si>
  <si>
    <t>34730_3181300_4190034</t>
  </si>
  <si>
    <t>PUS014317329</t>
  </si>
  <si>
    <t>6094315515667</t>
  </si>
  <si>
    <t>716-6888-CF-17</t>
  </si>
  <si>
    <t>34730_3181302_4191540</t>
  </si>
  <si>
    <t>PUS014317060</t>
  </si>
  <si>
    <t>6094315515398</t>
  </si>
  <si>
    <t>716-7040-DD-19</t>
  </si>
  <si>
    <t>34730_3181304_4182216</t>
  </si>
  <si>
    <t>PUS014317302</t>
  </si>
  <si>
    <t>강동철</t>
  </si>
  <si>
    <t>01035684565</t>
  </si>
  <si>
    <t>WWW.MILWORKS.CO</t>
  </si>
  <si>
    <t>6094315515640</t>
  </si>
  <si>
    <t>716-6883-FF-20</t>
  </si>
  <si>
    <t>34730_3181305_4191082</t>
  </si>
  <si>
    <t>2025-08-06</t>
  </si>
  <si>
    <t>35033062956</t>
  </si>
  <si>
    <t>PUS014317257</t>
  </si>
  <si>
    <t>강유찬</t>
  </si>
  <si>
    <t>01056493922</t>
  </si>
  <si>
    <t>6094315515595</t>
  </si>
  <si>
    <t>716-6185-EC-15</t>
  </si>
  <si>
    <t>34742_3181584_4188902</t>
  </si>
  <si>
    <t>PUS014317317</t>
  </si>
  <si>
    <t>01059556689</t>
  </si>
  <si>
    <t>SHOP USA.PALACESKATEBOARDS.CO</t>
  </si>
  <si>
    <t>6094315515655</t>
  </si>
  <si>
    <t>716-7641-FC-10</t>
  </si>
  <si>
    <t>34742_3181579_4190926</t>
  </si>
  <si>
    <t>PUS014317353</t>
  </si>
  <si>
    <t>서윤경</t>
  </si>
  <si>
    <t>01036883718</t>
  </si>
  <si>
    <t>WWW.AVIATORNATION.COM</t>
  </si>
  <si>
    <t>6094315515691</t>
  </si>
  <si>
    <t>716-7638-CB-4</t>
  </si>
  <si>
    <t>34742_3181573_4192781</t>
  </si>
  <si>
    <t>PUS014317326</t>
  </si>
  <si>
    <t>강은샘</t>
  </si>
  <si>
    <t>01051414336</t>
  </si>
  <si>
    <t>6094315515664</t>
  </si>
  <si>
    <t>716-7667-DA-12</t>
  </si>
  <si>
    <t>34742_3181581_4191463</t>
  </si>
  <si>
    <t>PUS014317323</t>
  </si>
  <si>
    <t>이수정</t>
  </si>
  <si>
    <t>01022047477</t>
  </si>
  <si>
    <t>6094315515661</t>
  </si>
  <si>
    <t>716-7676-AC-2</t>
  </si>
  <si>
    <t>34742_3181571_4191283</t>
  </si>
  <si>
    <t>PUS014317309</t>
  </si>
  <si>
    <t>김윤석</t>
  </si>
  <si>
    <t>01086623447</t>
  </si>
  <si>
    <t>6094315515647</t>
  </si>
  <si>
    <t>716-7655-BB-1</t>
  </si>
  <si>
    <t>34742_3181570_4190783</t>
  </si>
  <si>
    <t>PUS014317340</t>
  </si>
  <si>
    <t>정연진</t>
  </si>
  <si>
    <t>01063645144</t>
  </si>
  <si>
    <t>6094315515678</t>
  </si>
  <si>
    <t>716-7690-EB-3</t>
  </si>
  <si>
    <t>34742_3181572_4192289</t>
  </si>
  <si>
    <t>PUS014317368</t>
  </si>
  <si>
    <t>박선민</t>
  </si>
  <si>
    <t>01054049483</t>
  </si>
  <si>
    <t>SALTWATER SANDALS.COM</t>
  </si>
  <si>
    <t>6094315515706</t>
  </si>
  <si>
    <t>716-7447-AE-9</t>
  </si>
  <si>
    <t>34742_3181578_4193295</t>
  </si>
  <si>
    <t>PUS014317342</t>
  </si>
  <si>
    <t>정가연</t>
  </si>
  <si>
    <t>01020933434</t>
  </si>
  <si>
    <t>MYFIRSTBOOK.US</t>
  </si>
  <si>
    <t>6094315515680</t>
  </si>
  <si>
    <t>716-7671-CD-6</t>
  </si>
  <si>
    <t>34742_3181575_4192314</t>
  </si>
  <si>
    <t>PUS014317295</t>
  </si>
  <si>
    <t>이진수</t>
  </si>
  <si>
    <t>01092301281</t>
  </si>
  <si>
    <t>6094315515633</t>
  </si>
  <si>
    <t>716-7685-DB-14</t>
  </si>
  <si>
    <t>34742_3181583_4190574</t>
  </si>
  <si>
    <t>PUS014317311</t>
  </si>
  <si>
    <t>홍근혜</t>
  </si>
  <si>
    <t>01027872881</t>
  </si>
  <si>
    <t>SHOP.SIMON.COM</t>
  </si>
  <si>
    <t>6094315515649</t>
  </si>
  <si>
    <t>716-7651-FA-5</t>
  </si>
  <si>
    <t>34742_3181574_4190827</t>
  </si>
  <si>
    <t>PUS014317357</t>
  </si>
  <si>
    <t>SHOP.MGAE.COM</t>
  </si>
  <si>
    <t>6094315515695</t>
  </si>
  <si>
    <t>716-7647-FE-8</t>
  </si>
  <si>
    <t>34742_3181577_4192827</t>
  </si>
  <si>
    <t>PUS014317237</t>
  </si>
  <si>
    <t>조승미</t>
  </si>
  <si>
    <t>01075952257</t>
  </si>
  <si>
    <t>EDHARDYORIGINALS.COM</t>
  </si>
  <si>
    <t>6094315515575</t>
  </si>
  <si>
    <t>716-1750-EF-17</t>
  </si>
  <si>
    <t>34742_3181586_4188158</t>
  </si>
  <si>
    <t>PUS014317025</t>
  </si>
  <si>
    <t>6094315515363</t>
  </si>
  <si>
    <t>714-9209-BC-16</t>
  </si>
  <si>
    <t>34742_3181585_4181297</t>
  </si>
  <si>
    <t>PUS014317338</t>
  </si>
  <si>
    <t>김남현</t>
  </si>
  <si>
    <t>01093435385</t>
  </si>
  <si>
    <t>6094315515676</t>
  </si>
  <si>
    <t>716-7681-DF-13</t>
  </si>
  <si>
    <t>34742_3181582_4192206</t>
  </si>
  <si>
    <t>PUS014317308</t>
  </si>
  <si>
    <t>장민호</t>
  </si>
  <si>
    <t>01059009369</t>
  </si>
  <si>
    <t>WWW.FACEBOOK.COM MOMMAHANKS</t>
  </si>
  <si>
    <t>6094315515646</t>
  </si>
  <si>
    <t>716-7662-EF-7</t>
  </si>
  <si>
    <t>34742_3181576_4190768</t>
  </si>
  <si>
    <t>PUS014317358</t>
  </si>
  <si>
    <t>김자예</t>
  </si>
  <si>
    <t>01090972880</t>
  </si>
  <si>
    <t>6094315515696</t>
  </si>
  <si>
    <t>716-7717-EA-11</t>
  </si>
  <si>
    <t>34742_3181580_4192852</t>
  </si>
  <si>
    <t>2025-08-08</t>
  </si>
  <si>
    <t>35033062971</t>
  </si>
  <si>
    <t>PUS014317376</t>
  </si>
  <si>
    <t>김한나무</t>
  </si>
  <si>
    <t>01050229655</t>
  </si>
  <si>
    <t>WWW.TYR.COM</t>
  </si>
  <si>
    <t>6094315515714</t>
  </si>
  <si>
    <t>716-8501-AA-18</t>
  </si>
  <si>
    <t>34768_3182843_4193495</t>
  </si>
  <si>
    <t>PUS014317334</t>
  </si>
  <si>
    <t>김혜린</t>
  </si>
  <si>
    <t>01074264226</t>
  </si>
  <si>
    <t>6094315515672</t>
  </si>
  <si>
    <t>716-6889-DC-16</t>
  </si>
  <si>
    <t>34768_3182841_4191815</t>
  </si>
  <si>
    <t>PUS014317396</t>
  </si>
  <si>
    <t>이혜성</t>
  </si>
  <si>
    <t>01090732699</t>
  </si>
  <si>
    <t>WWW.THETOGGLECLAMPSTORE.COM</t>
  </si>
  <si>
    <t>6094315515734</t>
  </si>
  <si>
    <t>717-0032-BD-27</t>
  </si>
  <si>
    <t>34768_3182852_4193959</t>
  </si>
  <si>
    <t>PUS014317362</t>
  </si>
  <si>
    <t>6094315515700</t>
  </si>
  <si>
    <t>716-8821-AE-15</t>
  </si>
  <si>
    <t>34768_3182840_4192935</t>
  </si>
  <si>
    <t>PUS014317388</t>
  </si>
  <si>
    <t>6094315515726</t>
  </si>
  <si>
    <t>716-8387-DA-1</t>
  </si>
  <si>
    <t>34768_3182826_4193763</t>
  </si>
  <si>
    <t>PUS014317400</t>
  </si>
  <si>
    <t>6094315515738</t>
  </si>
  <si>
    <t>716-8819-BE-3</t>
  </si>
  <si>
    <t>34768_3182828_4194224</t>
  </si>
  <si>
    <t>PUS014317363</t>
  </si>
  <si>
    <t>CHANGYOUNG</t>
  </si>
  <si>
    <t>01053038859</t>
  </si>
  <si>
    <t>6094315515701</t>
  </si>
  <si>
    <t>716-8818-EF-5</t>
  </si>
  <si>
    <t>34768_3182830_4193011</t>
  </si>
  <si>
    <t>PUS014317318</t>
  </si>
  <si>
    <t>김재영</t>
  </si>
  <si>
    <t>01055087084</t>
  </si>
  <si>
    <t>6094315515656</t>
  </si>
  <si>
    <t>716-6886-FD-14</t>
  </si>
  <si>
    <t>34768_3182839_4190933</t>
  </si>
  <si>
    <t>PUS014317278</t>
  </si>
  <si>
    <t>6094372982590 (2)</t>
  </si>
  <si>
    <t>716-8824-FD-4</t>
  </si>
  <si>
    <t>34768_3182829_4190272</t>
  </si>
  <si>
    <t>PUS014317041</t>
  </si>
  <si>
    <t>이하정</t>
  </si>
  <si>
    <t>01040180570</t>
  </si>
  <si>
    <t>GLAMLITE.COM</t>
  </si>
  <si>
    <t>6094315515379</t>
  </si>
  <si>
    <t>716-8835-BA-6</t>
  </si>
  <si>
    <t>34768_3182831_4181641</t>
  </si>
  <si>
    <t>PUS014317356</t>
  </si>
  <si>
    <t>김정옥</t>
  </si>
  <si>
    <t>01073485530</t>
  </si>
  <si>
    <t>WWW.ABEKA.COM</t>
  </si>
  <si>
    <t>6094372982592 (5)</t>
  </si>
  <si>
    <t>717-0043-DE-23</t>
  </si>
  <si>
    <t>34768_3182848_4192810</t>
  </si>
  <si>
    <t>PUS014317412</t>
  </si>
  <si>
    <t>김한기</t>
  </si>
  <si>
    <t>01047448331</t>
  </si>
  <si>
    <t>6094315515750</t>
  </si>
  <si>
    <t>716-8454-FC-10</t>
  </si>
  <si>
    <t>34768_3182835_4194566</t>
  </si>
  <si>
    <t>PUS014317414</t>
  </si>
  <si>
    <t>DONFRANCISCO.COM</t>
  </si>
  <si>
    <t>6094315515752</t>
  </si>
  <si>
    <t>716-8391-BF-17</t>
  </si>
  <si>
    <t>34768_3182842_4194666</t>
  </si>
  <si>
    <t>PUS014317374</t>
  </si>
  <si>
    <t>양지윤</t>
  </si>
  <si>
    <t>01076288835</t>
  </si>
  <si>
    <t>6094315515712</t>
  </si>
  <si>
    <t>716-8820-DE-19</t>
  </si>
  <si>
    <t>34768_3182844_4193474</t>
  </si>
  <si>
    <t>PUS014317333</t>
  </si>
  <si>
    <t>01041559941</t>
  </si>
  <si>
    <t>ELEV8 FOODS.COM</t>
  </si>
  <si>
    <t>6094315515671</t>
  </si>
  <si>
    <t>717-0038-BA-24</t>
  </si>
  <si>
    <t>34768_3182849_4191764</t>
  </si>
  <si>
    <t>PUS014317283</t>
  </si>
  <si>
    <t>WWW.BLONDED.CO</t>
  </si>
  <si>
    <t>6094315515621</t>
  </si>
  <si>
    <t>717-0041-FE-26</t>
  </si>
  <si>
    <t>34768_3182851_4190360</t>
  </si>
  <si>
    <t>PUS014317346</t>
  </si>
  <si>
    <t>최경은</t>
  </si>
  <si>
    <t>01057554297</t>
  </si>
  <si>
    <t>6094315515684</t>
  </si>
  <si>
    <t>717-0040-CE-29</t>
  </si>
  <si>
    <t>34768_3182854_4192594</t>
  </si>
  <si>
    <t>PUS014317343</t>
  </si>
  <si>
    <t>소다은</t>
  </si>
  <si>
    <t>01045465599</t>
  </si>
  <si>
    <t>6094315515681</t>
  </si>
  <si>
    <t>716-8837-CA-9</t>
  </si>
  <si>
    <t>34768_3182834_4192334</t>
  </si>
  <si>
    <t>PUS014317375</t>
  </si>
  <si>
    <t>WWW.VARIOUSKEYTAGS.COM</t>
  </si>
  <si>
    <t>6094315515713</t>
  </si>
  <si>
    <t>716-8832-FF-11</t>
  </si>
  <si>
    <t>34768_3182836_4193483</t>
  </si>
  <si>
    <t>PUS014317229</t>
  </si>
  <si>
    <t>6094315515567</t>
  </si>
  <si>
    <t>715-9730-AC-20</t>
  </si>
  <si>
    <t>34768_3182845_4187775</t>
  </si>
  <si>
    <t>PUS014317337</t>
  </si>
  <si>
    <t>01053648705</t>
  </si>
  <si>
    <t>EXOTICBLANKS.COM</t>
  </si>
  <si>
    <t>6094315515675</t>
  </si>
  <si>
    <t>716-8836-CC-21</t>
  </si>
  <si>
    <t>34768_3182846_4192151</t>
  </si>
  <si>
    <t>PUS014317341</t>
  </si>
  <si>
    <t>6094315515679</t>
  </si>
  <si>
    <t>716-8828-AB-7</t>
  </si>
  <si>
    <t>34768_3182832_4192308</t>
  </si>
  <si>
    <t>PUS014316984</t>
  </si>
  <si>
    <t>전보원</t>
  </si>
  <si>
    <t>01047027522</t>
  </si>
  <si>
    <t>WWW.CEPRUNNING.COM</t>
  </si>
  <si>
    <t>6094315515322</t>
  </si>
  <si>
    <t>716-5736-BE-28</t>
  </si>
  <si>
    <t>34768_3182853_4180146</t>
  </si>
  <si>
    <t>PUS014317322</t>
  </si>
  <si>
    <t>01062155335</t>
  </si>
  <si>
    <t>6094315515660</t>
  </si>
  <si>
    <t>716-8825-DD-2</t>
  </si>
  <si>
    <t>34768_3182827_4191146</t>
  </si>
  <si>
    <t>PUS014317286</t>
  </si>
  <si>
    <t>최하늘</t>
  </si>
  <si>
    <t>01033650205</t>
  </si>
  <si>
    <t>KO.GETWELLUE.COM</t>
  </si>
  <si>
    <t>6094315515624</t>
  </si>
  <si>
    <t>716-8829-AD-8</t>
  </si>
  <si>
    <t>34768_3182833_4190458</t>
  </si>
  <si>
    <t>PUS014317381</t>
  </si>
  <si>
    <t>황정현</t>
  </si>
  <si>
    <t>01038131028</t>
  </si>
  <si>
    <t>6094315515719</t>
  </si>
  <si>
    <t>717-0034-EC-25</t>
  </si>
  <si>
    <t>34768_3182850_4193615</t>
  </si>
  <si>
    <t>PUS014317405</t>
  </si>
  <si>
    <t>01068793730</t>
  </si>
  <si>
    <t>WWW.RUDYPROJECTNA.COM</t>
  </si>
  <si>
    <t>6094315515743</t>
  </si>
  <si>
    <t>717-0031-BB-22</t>
  </si>
  <si>
    <t>34768_3182847_4194373</t>
  </si>
  <si>
    <t>PUS014317352</t>
  </si>
  <si>
    <t>박범준</t>
  </si>
  <si>
    <t>01058500600</t>
  </si>
  <si>
    <t>SHOP.PERFUMERSAPPRENTICE.COM</t>
  </si>
  <si>
    <t>6094315515690</t>
  </si>
  <si>
    <t>716-8838-DB-13</t>
  </si>
  <si>
    <t>34768_3182838_4192777</t>
  </si>
  <si>
    <t>PUS014317379</t>
  </si>
  <si>
    <t>김효섭</t>
  </si>
  <si>
    <t>01052303464</t>
  </si>
  <si>
    <t>WWW.GERMANPLATES.COM</t>
  </si>
  <si>
    <t>6094315515717</t>
  </si>
  <si>
    <t>716-8826-BA-12</t>
  </si>
  <si>
    <t>34768_3182837_4193576</t>
  </si>
  <si>
    <t>2025-08-11</t>
  </si>
  <si>
    <t>61568010810</t>
  </si>
  <si>
    <t>PUS014317461</t>
  </si>
  <si>
    <t>박진영</t>
  </si>
  <si>
    <t>01091317883</t>
  </si>
  <si>
    <t>6094315515799</t>
  </si>
  <si>
    <t>717-1632-EA-18</t>
  </si>
  <si>
    <t>34793_3183801_4196390</t>
  </si>
  <si>
    <t>PUS014317401</t>
  </si>
  <si>
    <t>김지수</t>
  </si>
  <si>
    <t>01035984830</t>
  </si>
  <si>
    <t>6094315515739</t>
  </si>
  <si>
    <t>717-0814-CD-4</t>
  </si>
  <si>
    <t>34793_3183787_4194247</t>
  </si>
  <si>
    <t>PUS014317436</t>
  </si>
  <si>
    <t>01067906733</t>
  </si>
  <si>
    <t>WWW.PELICANPARTS.COM</t>
  </si>
  <si>
    <t>6094315515774</t>
  </si>
  <si>
    <t>717-0804-BB-5</t>
  </si>
  <si>
    <t>34793_3183788_4195468</t>
  </si>
  <si>
    <t>PUS014317413</t>
  </si>
  <si>
    <t>오수미</t>
  </si>
  <si>
    <t>01048762436</t>
  </si>
  <si>
    <t>WWW.MIZULABDRINKS.COM</t>
  </si>
  <si>
    <t>6094315515751</t>
  </si>
  <si>
    <t>717-0832-ED-6</t>
  </si>
  <si>
    <t>34793_3183789_4194603</t>
  </si>
  <si>
    <t>PUS014317372</t>
  </si>
  <si>
    <t>장평훈</t>
  </si>
  <si>
    <t>01038494954</t>
  </si>
  <si>
    <t>WWW.GLORIAJEANS.COM</t>
  </si>
  <si>
    <t>6094315515710</t>
  </si>
  <si>
    <t>717-0818-AA-7</t>
  </si>
  <si>
    <t>34793_3183790_4193383</t>
  </si>
  <si>
    <t>PUS014317386</t>
  </si>
  <si>
    <t>양은조</t>
  </si>
  <si>
    <t>01033495979</t>
  </si>
  <si>
    <t>WWW.ZUMBAWEAR.COM</t>
  </si>
  <si>
    <t>6094315515724</t>
  </si>
  <si>
    <t>717-0772-DA-8</t>
  </si>
  <si>
    <t>34793_3183791_4193711</t>
  </si>
  <si>
    <t>PUS014317395</t>
  </si>
  <si>
    <t>구은지</t>
  </si>
  <si>
    <t>01030438018</t>
  </si>
  <si>
    <t>WWW.KITSONLOSANGELES.COM</t>
  </si>
  <si>
    <t>6094315515733</t>
  </si>
  <si>
    <t>717-0808-FB-10</t>
  </si>
  <si>
    <t>34793_3183793_4193900</t>
  </si>
  <si>
    <t>PUS014317422</t>
  </si>
  <si>
    <t>박상희</t>
  </si>
  <si>
    <t>01031579391</t>
  </si>
  <si>
    <t>반입예정재전송/[동물검역]</t>
  </si>
  <si>
    <t>6094315515760</t>
  </si>
  <si>
    <t>717-1596-CA-12</t>
  </si>
  <si>
    <t>34793_3183795_4195107</t>
  </si>
  <si>
    <t>PUS014317266</t>
  </si>
  <si>
    <t>조현주</t>
  </si>
  <si>
    <t>01063453037</t>
  </si>
  <si>
    <t>6094315515604</t>
  </si>
  <si>
    <t>716-8840-BD-21</t>
  </si>
  <si>
    <t>34793_3183804_4190873</t>
  </si>
  <si>
    <t>PUS014317397</t>
  </si>
  <si>
    <t>01025294131</t>
  </si>
  <si>
    <t>WWW.ADIDAS.COM</t>
  </si>
  <si>
    <t>6094315515735</t>
  </si>
  <si>
    <t>717-1651-CC-17</t>
  </si>
  <si>
    <t>34793_3183800_4193990</t>
  </si>
  <si>
    <t>PUS014317299</t>
  </si>
  <si>
    <t>6094315515637</t>
  </si>
  <si>
    <t>716-8842-EB-11</t>
  </si>
  <si>
    <t>34793_3183794_4192063</t>
  </si>
  <si>
    <t>PUS014317131</t>
  </si>
  <si>
    <t>YOUTOOZ.COM</t>
  </si>
  <si>
    <t>6094315515469</t>
  </si>
  <si>
    <t>717-0761-FC-23</t>
  </si>
  <si>
    <t>34793_3183806_4183969</t>
  </si>
  <si>
    <t>PUS014317423</t>
  </si>
  <si>
    <t>장민정</t>
  </si>
  <si>
    <t>01041837854</t>
  </si>
  <si>
    <t>6094315515761</t>
  </si>
  <si>
    <t>717-1597-ED-13</t>
  </si>
  <si>
    <t>34793_3183796_4195109</t>
  </si>
  <si>
    <t>PUS014317202</t>
  </si>
  <si>
    <t>조한주</t>
  </si>
  <si>
    <t>01025870307</t>
  </si>
  <si>
    <t>6094315515540</t>
  </si>
  <si>
    <t>717-1477-BD-19</t>
  </si>
  <si>
    <t>34793_3183802_4186882</t>
  </si>
  <si>
    <t>PUS014317451</t>
  </si>
  <si>
    <t>김정언</t>
  </si>
  <si>
    <t>01090622166</t>
  </si>
  <si>
    <t>6094315515789</t>
  </si>
  <si>
    <t>717-0670-FC-20</t>
  </si>
  <si>
    <t>34793_3183803_4195896</t>
  </si>
  <si>
    <t>PUS014317427</t>
  </si>
  <si>
    <t>WWW.MOREBEER.COM</t>
  </si>
  <si>
    <t>6094315515765</t>
  </si>
  <si>
    <t>717-0881-FF-9</t>
  </si>
  <si>
    <t>34793_3183792_4195198</t>
  </si>
  <si>
    <t>PUS014317371</t>
  </si>
  <si>
    <t>6094372985882 (3)</t>
  </si>
  <si>
    <t>717-0826-CB-2</t>
  </si>
  <si>
    <t>34793_3183785_4193357</t>
  </si>
  <si>
    <t>PUS014317447</t>
  </si>
  <si>
    <t>SHENMINGHAO</t>
  </si>
  <si>
    <t>01076976390</t>
  </si>
  <si>
    <t>WWW.SKECHERS.COM</t>
  </si>
  <si>
    <t>6094315515785</t>
  </si>
  <si>
    <t>717-1640-CA-25</t>
  </si>
  <si>
    <t>34793_3183808_4195813</t>
  </si>
  <si>
    <t>PUS014317424</t>
  </si>
  <si>
    <t>이수연</t>
  </si>
  <si>
    <t>01043308125</t>
  </si>
  <si>
    <t>6094315515762</t>
  </si>
  <si>
    <t>717-1598-DE-14</t>
  </si>
  <si>
    <t>34793_3183797_4195112</t>
  </si>
  <si>
    <t>PUS014317354</t>
  </si>
  <si>
    <t>김수성</t>
  </si>
  <si>
    <t>01085182907</t>
  </si>
  <si>
    <t>WWW.STEIFF.COM EN US</t>
  </si>
  <si>
    <t>6094315515692</t>
  </si>
  <si>
    <t>717-0775-DE-1</t>
  </si>
  <si>
    <t>34793_3183784_4192799</t>
  </si>
  <si>
    <t>PUS014317439</t>
  </si>
  <si>
    <t>장동규</t>
  </si>
  <si>
    <t>01030981118</t>
  </si>
  <si>
    <t>6094315515777</t>
  </si>
  <si>
    <t>717-0959-AA-3</t>
  </si>
  <si>
    <t>34793_3183786_4195605</t>
  </si>
  <si>
    <t>PUS014317450</t>
  </si>
  <si>
    <t>01092852864</t>
  </si>
  <si>
    <t>6094315515788</t>
  </si>
  <si>
    <t>717-1639-DD-24</t>
  </si>
  <si>
    <t>34793_3183807_4195875</t>
  </si>
  <si>
    <t>PUS014317441</t>
  </si>
  <si>
    <t>박현정</t>
  </si>
  <si>
    <t>01045615777</t>
  </si>
  <si>
    <t>6094315515779</t>
  </si>
  <si>
    <t>717-1599-FC-15</t>
  </si>
  <si>
    <t>34793_3183798_4195635</t>
  </si>
  <si>
    <t>PUS014317365</t>
  </si>
  <si>
    <t>권범진</t>
  </si>
  <si>
    <t>01088610259</t>
  </si>
  <si>
    <t>WWW.THETRUELINK.COM</t>
  </si>
  <si>
    <t>6094315515703</t>
  </si>
  <si>
    <t>717-1585-BE-16</t>
  </si>
  <si>
    <t>34793_3183799_4193235</t>
  </si>
  <si>
    <t>PUS014317389</t>
  </si>
  <si>
    <t>WWW.GARMENTORY.COM</t>
  </si>
  <si>
    <t>6094315515727</t>
  </si>
  <si>
    <t>716-8388-FD-22</t>
  </si>
  <si>
    <t>34793_3183805_4193802</t>
  </si>
  <si>
    <t>2025-08-13</t>
  </si>
  <si>
    <t>35033069094</t>
  </si>
  <si>
    <t>PUS014317406</t>
  </si>
  <si>
    <t>김용태</t>
  </si>
  <si>
    <t>01023842222</t>
  </si>
  <si>
    <t>WWW.BATHANDBODYWORKS.COM</t>
  </si>
  <si>
    <t>6094315515744</t>
  </si>
  <si>
    <t>717-2488-CC-5</t>
  </si>
  <si>
    <t>34802_3184256_4194411</t>
  </si>
  <si>
    <t>PUS014317419</t>
  </si>
  <si>
    <t>하형권</t>
  </si>
  <si>
    <t>01022545676</t>
  </si>
  <si>
    <t>BUTTONSONLINE.COM</t>
  </si>
  <si>
    <t>6094315515757</t>
  </si>
  <si>
    <t>717-2479-DD-7</t>
  </si>
  <si>
    <t>34802_3184258_4194824</t>
  </si>
  <si>
    <t>PUS014317448</t>
  </si>
  <si>
    <t>강혜인</t>
  </si>
  <si>
    <t>01024805116</t>
  </si>
  <si>
    <t>WWW.UNIVERSITYCOOP.COM</t>
  </si>
  <si>
    <t>6094315515786</t>
  </si>
  <si>
    <t>717-2476-AE-3</t>
  </si>
  <si>
    <t>34802_3184254_4195834</t>
  </si>
  <si>
    <t>PUS014317408</t>
  </si>
  <si>
    <t>01062377917</t>
  </si>
  <si>
    <t>6094315515746</t>
  </si>
  <si>
    <t>717-2492-FF-9</t>
  </si>
  <si>
    <t>34802_3184260_4194482</t>
  </si>
  <si>
    <t>PUS014317415</t>
  </si>
  <si>
    <t>권릉하</t>
  </si>
  <si>
    <t>01067310065</t>
  </si>
  <si>
    <t>WWW.VIMERGY.COM</t>
  </si>
  <si>
    <t>6094315515753</t>
  </si>
  <si>
    <t>717-2496-FB-8</t>
  </si>
  <si>
    <t>34802_3184259_4194727</t>
  </si>
  <si>
    <t>PUS014317446</t>
  </si>
  <si>
    <t>김광준</t>
  </si>
  <si>
    <t>01052613994</t>
  </si>
  <si>
    <t>SHOP.KLWINES.COM</t>
  </si>
  <si>
    <t>6094315515784</t>
  </si>
  <si>
    <t>717-2465-CF-6</t>
  </si>
  <si>
    <t>34802_3184257_4195790</t>
  </si>
  <si>
    <t>PUS014317411</t>
  </si>
  <si>
    <t>김소현</t>
  </si>
  <si>
    <t>01075544020</t>
  </si>
  <si>
    <t>WWW.ORDERSALADMASTERPARTS.COM</t>
  </si>
  <si>
    <t>6094315515749</t>
  </si>
  <si>
    <t>717-2456-BD-4</t>
  </si>
  <si>
    <t>34802_3184255_4194523</t>
  </si>
  <si>
    <t>PUS014317428</t>
  </si>
  <si>
    <t>6094315515766</t>
  </si>
  <si>
    <t>717-0029-FC-10</t>
  </si>
  <si>
    <t>34802_3184261_4195205</t>
  </si>
  <si>
    <t>PUS014317475</t>
  </si>
  <si>
    <t>정선영</t>
  </si>
  <si>
    <t>01097442917</t>
  </si>
  <si>
    <t>6094315515813</t>
  </si>
  <si>
    <t>717-2453-AE-2</t>
  </si>
  <si>
    <t>34802_3184253_4196894</t>
  </si>
  <si>
    <t>PUS014317433</t>
  </si>
  <si>
    <t>6094315515771</t>
  </si>
  <si>
    <t>717-2499-FF-1</t>
  </si>
  <si>
    <t>34802_3184252_4195444</t>
  </si>
  <si>
    <t>2025-08-15</t>
  </si>
  <si>
    <t>35033069116</t>
  </si>
  <si>
    <t>PUS014317345</t>
  </si>
  <si>
    <t>김태균</t>
  </si>
  <si>
    <t>01052495500</t>
  </si>
  <si>
    <t>ABLECARRY.COM</t>
  </si>
  <si>
    <t>6094315515683</t>
  </si>
  <si>
    <t>717-3228-BD-5</t>
  </si>
  <si>
    <t>34825_3185277_4192454</t>
  </si>
  <si>
    <t>PUS014317486</t>
  </si>
  <si>
    <t>이은미</t>
  </si>
  <si>
    <t>01068633383</t>
  </si>
  <si>
    <t>6094315515824</t>
  </si>
  <si>
    <t>717-4438-BE-19</t>
  </si>
  <si>
    <t>34825_3185291_4197369</t>
  </si>
  <si>
    <t>PUS014317477</t>
  </si>
  <si>
    <t>이수현</t>
  </si>
  <si>
    <t>01083568848</t>
  </si>
  <si>
    <t>6094315515815</t>
  </si>
  <si>
    <t>717-3500-BC-37</t>
  </si>
  <si>
    <t>34825_3185309_4196959</t>
  </si>
  <si>
    <t>PUS014317494</t>
  </si>
  <si>
    <t>이은지</t>
  </si>
  <si>
    <t>01055079981</t>
  </si>
  <si>
    <t>6094315515832</t>
  </si>
  <si>
    <t>717-3497-FC-8</t>
  </si>
  <si>
    <t>34825_3185280_4197597</t>
  </si>
  <si>
    <t>PUS014317485</t>
  </si>
  <si>
    <t>박창용</t>
  </si>
  <si>
    <t>01071018969</t>
  </si>
  <si>
    <t>6094315515823</t>
  </si>
  <si>
    <t>717-3088-BE-4</t>
  </si>
  <si>
    <t>34825_3185276_4197367</t>
  </si>
  <si>
    <t>PUS014317410</t>
  </si>
  <si>
    <t>장다혜</t>
  </si>
  <si>
    <t>01034137673</t>
  </si>
  <si>
    <t>MAISONETTE.CO.KR</t>
  </si>
  <si>
    <t>6094315515748</t>
  </si>
  <si>
    <t>717-3161-BF-27</t>
  </si>
  <si>
    <t>34825_3185299_4194520</t>
  </si>
  <si>
    <t>PUS014317382</t>
  </si>
  <si>
    <t>6094315515720</t>
  </si>
  <si>
    <t>717-3506-CF-11</t>
  </si>
  <si>
    <t>34825_3185283_4193644</t>
  </si>
  <si>
    <t>PUS014317491</t>
  </si>
  <si>
    <t>박병현</t>
  </si>
  <si>
    <t>01094238198</t>
  </si>
  <si>
    <t>6094315515829</t>
  </si>
  <si>
    <t>717-3092-AA-13</t>
  </si>
  <si>
    <t>34825_3185285_4197478</t>
  </si>
  <si>
    <t>PUS014317453</t>
  </si>
  <si>
    <t>6094315515791</t>
  </si>
  <si>
    <t>717-4480-EA-25</t>
  </si>
  <si>
    <t>34825_3185297_4196043</t>
  </si>
  <si>
    <t>PUS014317496</t>
  </si>
  <si>
    <t>조길영</t>
  </si>
  <si>
    <t>01037539130</t>
  </si>
  <si>
    <t>WWW.TRIKEBUGGY.COM</t>
  </si>
  <si>
    <t>6094315515834</t>
  </si>
  <si>
    <t>717-4428-BF-22</t>
  </si>
  <si>
    <t>34825_3185294_4197772</t>
  </si>
  <si>
    <t>PUS014317445</t>
  </si>
  <si>
    <t>6094315515783</t>
  </si>
  <si>
    <t>717-4469-DA-30</t>
  </si>
  <si>
    <t>34825_3185302_4195780</t>
  </si>
  <si>
    <t>PUS014317431</t>
  </si>
  <si>
    <t>6094315515769</t>
  </si>
  <si>
    <t>717-4442-EA-31</t>
  </si>
  <si>
    <t>34825_3185303_4195265</t>
  </si>
  <si>
    <t>PUS014317247</t>
  </si>
  <si>
    <t>SHOP.WEVERSE.IO EN HOME SHOPA</t>
  </si>
  <si>
    <t>6094315515585</t>
  </si>
  <si>
    <t>717-3499-AF-34</t>
  </si>
  <si>
    <t>34825_3185306_4188614</t>
  </si>
  <si>
    <t>PUS014317421</t>
  </si>
  <si>
    <t>양미현</t>
  </si>
  <si>
    <t>01033151293</t>
  </si>
  <si>
    <t>반입예정정보재전송</t>
  </si>
  <si>
    <t>6094315515759</t>
  </si>
  <si>
    <t>717-2461-DF-1</t>
  </si>
  <si>
    <t>34825_3185273_4195105</t>
  </si>
  <si>
    <t>PUS014317440</t>
  </si>
  <si>
    <t>양다영</t>
  </si>
  <si>
    <t>01099063592</t>
  </si>
  <si>
    <t>6094315515778</t>
  </si>
  <si>
    <t>717-4440-CD-35</t>
  </si>
  <si>
    <t>34825_3185307_4195629</t>
  </si>
  <si>
    <t>PUS014317444</t>
  </si>
  <si>
    <t>01097733231</t>
  </si>
  <si>
    <t>6094315515782</t>
  </si>
  <si>
    <t>717-3496-BC-7</t>
  </si>
  <si>
    <t>34825_3185279_4195727</t>
  </si>
  <si>
    <t>PUS014317432</t>
  </si>
  <si>
    <t>김창태</t>
  </si>
  <si>
    <t>01029420333</t>
  </si>
  <si>
    <t>NOVOTECHNUTRITION.COM</t>
  </si>
  <si>
    <t>6094315515770</t>
  </si>
  <si>
    <t>717-4482-AF-28</t>
  </si>
  <si>
    <t>34825_3185300_4195266</t>
  </si>
  <si>
    <t>PUS014317464</t>
  </si>
  <si>
    <t>위성은</t>
  </si>
  <si>
    <t>01025836012</t>
  </si>
  <si>
    <t>6094315515802</t>
  </si>
  <si>
    <t>717-3096-BE-3</t>
  </si>
  <si>
    <t>34825_3185275_4196640</t>
  </si>
  <si>
    <t>PUS014317471</t>
  </si>
  <si>
    <t>권지영</t>
  </si>
  <si>
    <t>01054604389</t>
  </si>
  <si>
    <t>WWW.OWLLABS.COM</t>
  </si>
  <si>
    <t>6094315515809</t>
  </si>
  <si>
    <t>717-3165-DE-12</t>
  </si>
  <si>
    <t>34825_3185284_4196876</t>
  </si>
  <si>
    <t>PUS014317434</t>
  </si>
  <si>
    <t>HSCOFFEEROASTERS.COM</t>
  </si>
  <si>
    <t>6094315515772</t>
  </si>
  <si>
    <t>717-3502-FE-18</t>
  </si>
  <si>
    <t>34825_3185290_4195446</t>
  </si>
  <si>
    <t>PUS014317459</t>
  </si>
  <si>
    <t>장대윤</t>
  </si>
  <si>
    <t>01077011280</t>
  </si>
  <si>
    <t>6094315515797</t>
  </si>
  <si>
    <t>717-4485-CC-36</t>
  </si>
  <si>
    <t>34825_3185308_4196346</t>
  </si>
  <si>
    <t>PUS014317467</t>
  </si>
  <si>
    <t>허건</t>
  </si>
  <si>
    <t>01041136854</t>
  </si>
  <si>
    <t>WWW.CMYK.GAMES COLLECTIONS GA</t>
  </si>
  <si>
    <t>6094315515805</t>
  </si>
  <si>
    <t>717-4463-AB-24</t>
  </si>
  <si>
    <t>34825_3185296_4196802</t>
  </si>
  <si>
    <t>PUS014317458</t>
  </si>
  <si>
    <t>WWW.VANS.COM EN US</t>
  </si>
  <si>
    <t>6094315515796</t>
  </si>
  <si>
    <t>717-1687-CB-32</t>
  </si>
  <si>
    <t>34825_3185304_4196303</t>
  </si>
  <si>
    <t>PUS014317483</t>
  </si>
  <si>
    <t>01094613458</t>
  </si>
  <si>
    <t>6094315515821</t>
  </si>
  <si>
    <t>717-3498-AF-6</t>
  </si>
  <si>
    <t>34825_3185278_4197351</t>
  </si>
  <si>
    <t>PUS014317407</t>
  </si>
  <si>
    <t>6094315515745</t>
  </si>
  <si>
    <t>717-4454-FB-20</t>
  </si>
  <si>
    <t>34825_3185292_4194425</t>
  </si>
  <si>
    <t>PUS014317457</t>
  </si>
  <si>
    <t>주식회사 아크넷</t>
  </si>
  <si>
    <t>01041945011</t>
  </si>
  <si>
    <t>6094315515795</t>
  </si>
  <si>
    <t>717-3501-BD-9</t>
  </si>
  <si>
    <t>34825_3185281_4196287</t>
  </si>
  <si>
    <t>PUS014317280</t>
  </si>
  <si>
    <t>조윤호</t>
  </si>
  <si>
    <t>01094749173</t>
  </si>
  <si>
    <t>6094315515618</t>
  </si>
  <si>
    <t>716-8831-CE-16</t>
  </si>
  <si>
    <t>34825_3185288_4190283</t>
  </si>
  <si>
    <t>PUS014317417</t>
  </si>
  <si>
    <t>조경열</t>
  </si>
  <si>
    <t>01042488803</t>
  </si>
  <si>
    <t>WWW.SCHULERSHOES.COM</t>
  </si>
  <si>
    <t>6094315515755</t>
  </si>
  <si>
    <t>717-4455-CE-21</t>
  </si>
  <si>
    <t>34825_3185293_4194754</t>
  </si>
  <si>
    <t>PUS014317452</t>
  </si>
  <si>
    <t>이호재</t>
  </si>
  <si>
    <t>01055935822</t>
  </si>
  <si>
    <t>DANIELKERN.ORG</t>
  </si>
  <si>
    <t>6094315515790</t>
  </si>
  <si>
    <t>717-4424-DD-33</t>
  </si>
  <si>
    <t>34825_3185305_4195920</t>
  </si>
  <si>
    <t>PUS014317462</t>
  </si>
  <si>
    <t>WWW.QUALITYSEWING.COM</t>
  </si>
  <si>
    <t>6094315515800</t>
  </si>
  <si>
    <t>717-3156-CB-2</t>
  </si>
  <si>
    <t>34825_3185274_4196433</t>
  </si>
  <si>
    <t>PUS014317429</t>
  </si>
  <si>
    <t>이주은</t>
  </si>
  <si>
    <t>01044990809</t>
  </si>
  <si>
    <t>WWW.RHODESKIN.COM</t>
  </si>
  <si>
    <t>6094315515767</t>
  </si>
  <si>
    <t>717-4446-CB-23</t>
  </si>
  <si>
    <t>34825_3185295_4195212</t>
  </si>
  <si>
    <t>PUS014317484</t>
  </si>
  <si>
    <t>01098024388</t>
  </si>
  <si>
    <t>DRINKLMNT.COM</t>
  </si>
  <si>
    <t>6094315515822</t>
  </si>
  <si>
    <t>717-4489-EE-26</t>
  </si>
  <si>
    <t>34825_3185298_4197365</t>
  </si>
  <si>
    <t>PUS014317378</t>
  </si>
  <si>
    <t>강민주</t>
  </si>
  <si>
    <t>01029958519</t>
  </si>
  <si>
    <t>DANCEHAPPY.COM</t>
  </si>
  <si>
    <t>6094315515716</t>
  </si>
  <si>
    <t>717-4477-CB-29</t>
  </si>
  <si>
    <t>34825_3185301_4193572</t>
  </si>
  <si>
    <t>PUS014317355</t>
  </si>
  <si>
    <t>6094315515693</t>
  </si>
  <si>
    <t>717-3503-DF-10</t>
  </si>
  <si>
    <t>34825_3185282_4192809</t>
  </si>
  <si>
    <t>PUS014317456</t>
  </si>
  <si>
    <t>유지아</t>
  </si>
  <si>
    <t>01030579450</t>
  </si>
  <si>
    <t>WWW.SCENTSPLIT.COM</t>
  </si>
  <si>
    <t>6094315515794</t>
  </si>
  <si>
    <t>717-3507-BC-15</t>
  </si>
  <si>
    <t>34825_3185287_4196162</t>
  </si>
  <si>
    <t>PUS014317380</t>
  </si>
  <si>
    <t>엄도현</t>
  </si>
  <si>
    <t>01051570842</t>
  </si>
  <si>
    <t>6094315515718</t>
  </si>
  <si>
    <t>717-3509-AE-14</t>
  </si>
  <si>
    <t>34825_3185286_4193607</t>
  </si>
  <si>
    <t>PUS014317476</t>
  </si>
  <si>
    <t>이영섭</t>
  </si>
  <si>
    <t>01087639367</t>
  </si>
  <si>
    <t>WWW.EIGHTYSIXED.COM</t>
  </si>
  <si>
    <t>6094315515814</t>
  </si>
  <si>
    <t>717-3504-FA-17</t>
  </si>
  <si>
    <t>34825_3185289_4196942</t>
  </si>
  <si>
    <t>2025-08-18</t>
  </si>
  <si>
    <t>61568010913</t>
  </si>
  <si>
    <t>PUS014317497</t>
  </si>
  <si>
    <t>정조영</t>
  </si>
  <si>
    <t>01034223741</t>
  </si>
  <si>
    <t>6094315515835</t>
  </si>
  <si>
    <t>717-5868-BD-11</t>
  </si>
  <si>
    <t>34844_3186154_4197820</t>
  </si>
  <si>
    <t>PUS014317366</t>
  </si>
  <si>
    <t>이동엽</t>
  </si>
  <si>
    <t>01053008773</t>
  </si>
  <si>
    <t>PROPELLERHEADHATS.COM</t>
  </si>
  <si>
    <t>6094315515704</t>
  </si>
  <si>
    <t>717-5956-EE-21</t>
  </si>
  <si>
    <t>34844_3186164_4193262</t>
  </si>
  <si>
    <t>PUS014317533</t>
  </si>
  <si>
    <t>김연아</t>
  </si>
  <si>
    <t>01087546555</t>
  </si>
  <si>
    <t>WWW.SSENSE.COM</t>
  </si>
  <si>
    <t>6094315515871</t>
  </si>
  <si>
    <t>717-5864-BC-17</t>
  </si>
  <si>
    <t>34844_3186160_4198837</t>
  </si>
  <si>
    <t>PUS014317416</t>
  </si>
  <si>
    <t>MINERALFOXGEMS.COM</t>
  </si>
  <si>
    <t>6094315515754</t>
  </si>
  <si>
    <t>717-5988-FD-23</t>
  </si>
  <si>
    <t>34844_3186166_4194751</t>
  </si>
  <si>
    <t>PUS014317490</t>
  </si>
  <si>
    <t>6094315515828</t>
  </si>
  <si>
    <t>717-6121-AA-19</t>
  </si>
  <si>
    <t>34844_3186162_4197418</t>
  </si>
  <si>
    <t>PUS014317530</t>
  </si>
  <si>
    <t>오정희</t>
  </si>
  <si>
    <t>01091126634</t>
  </si>
  <si>
    <t>6094315515868</t>
  </si>
  <si>
    <t>717-5407-CF-7</t>
  </si>
  <si>
    <t>34844_3186150_4198794</t>
  </si>
  <si>
    <t>PUS014317540</t>
  </si>
  <si>
    <t>6094315515878</t>
  </si>
  <si>
    <t>717-5992-CD-13</t>
  </si>
  <si>
    <t>34844_3186156_4199025</t>
  </si>
  <si>
    <t>PUS014317518</t>
  </si>
  <si>
    <t>김영률</t>
  </si>
  <si>
    <t>01063095502</t>
  </si>
  <si>
    <t>6094315515856</t>
  </si>
  <si>
    <t>717-5060-ED-4</t>
  </si>
  <si>
    <t>34844_3186147_4198463</t>
  </si>
  <si>
    <t>PUS014317526</t>
  </si>
  <si>
    <t>전재우</t>
  </si>
  <si>
    <t>01077998406</t>
  </si>
  <si>
    <t>WWW.ESTEELAUDER.COM</t>
  </si>
  <si>
    <t>6094315515864</t>
  </si>
  <si>
    <t>717-5833-ED-10</t>
  </si>
  <si>
    <t>34844_3186153_4198669</t>
  </si>
  <si>
    <t>PUS014317543</t>
  </si>
  <si>
    <t>김동혁</t>
  </si>
  <si>
    <t>01024077492</t>
  </si>
  <si>
    <t>WWW.HIPROOF.COM</t>
  </si>
  <si>
    <t>6094315515881</t>
  </si>
  <si>
    <t>717-5837-EC-16</t>
  </si>
  <si>
    <t>34844_3186159_4199227</t>
  </si>
  <si>
    <t>PUS014317455</t>
  </si>
  <si>
    <t>WWW.BUILT.COM</t>
  </si>
  <si>
    <t>6094315515793</t>
  </si>
  <si>
    <t>717-5427-FA-1</t>
  </si>
  <si>
    <t>34844_3186144_4196150</t>
  </si>
  <si>
    <t>PUS014317510</t>
  </si>
  <si>
    <t>신재웅</t>
  </si>
  <si>
    <t>01055932483</t>
  </si>
  <si>
    <t>WWW.CORSAIR.COM US KO P PC CA</t>
  </si>
  <si>
    <t>6094315515848</t>
  </si>
  <si>
    <t>717-5273-EB-2</t>
  </si>
  <si>
    <t>34844_3186145_4198270</t>
  </si>
  <si>
    <t>PUS014317468</t>
  </si>
  <si>
    <t>정재화</t>
  </si>
  <si>
    <t>01088722522</t>
  </si>
  <si>
    <t>6094315515806</t>
  </si>
  <si>
    <t>717-5985-BE-14</t>
  </si>
  <si>
    <t>34844_3186157_4196815</t>
  </si>
  <si>
    <t>PUS014317480</t>
  </si>
  <si>
    <t>박혜미</t>
  </si>
  <si>
    <t>01088000604</t>
  </si>
  <si>
    <t>WWW.ROCKPORT.COM</t>
  </si>
  <si>
    <t>6094315515818</t>
  </si>
  <si>
    <t>717-3090-AA-22</t>
  </si>
  <si>
    <t>34844_3186165_4197096</t>
  </si>
  <si>
    <t>PUS014317474</t>
  </si>
  <si>
    <t>박건우</t>
  </si>
  <si>
    <t>01087623735</t>
  </si>
  <si>
    <t>REVERB.COM</t>
  </si>
  <si>
    <t>6094315515812</t>
  </si>
  <si>
    <t>717-4450-ED-9</t>
  </si>
  <si>
    <t>34844_3186152_4196891</t>
  </si>
  <si>
    <t>PUS014317482</t>
  </si>
  <si>
    <t>박세민</t>
  </si>
  <si>
    <t>01095624993</t>
  </si>
  <si>
    <t>6094315515820</t>
  </si>
  <si>
    <t>717-5998-AB-20</t>
  </si>
  <si>
    <t>34844_3186163_4197333</t>
  </si>
  <si>
    <t>PUS014317500</t>
  </si>
  <si>
    <t>정현중</t>
  </si>
  <si>
    <t>01091802132</t>
  </si>
  <si>
    <t>6094315515838</t>
  </si>
  <si>
    <t>717-5433-CC-5</t>
  </si>
  <si>
    <t>34844_3186148_4197965</t>
  </si>
  <si>
    <t>PUS014317502</t>
  </si>
  <si>
    <t>임지선</t>
  </si>
  <si>
    <t>01030254900</t>
  </si>
  <si>
    <t>6094315515840</t>
  </si>
  <si>
    <t>717-5297-AB-18</t>
  </si>
  <si>
    <t>34844_3186161_4198038</t>
  </si>
  <si>
    <t>PUS014317505</t>
  </si>
  <si>
    <t>이나리</t>
  </si>
  <si>
    <t>01036213324</t>
  </si>
  <si>
    <t>TA3SWIM.COM</t>
  </si>
  <si>
    <t>6094315515843</t>
  </si>
  <si>
    <t>717-4431-AA-8</t>
  </si>
  <si>
    <t>34844_3186151_4198164</t>
  </si>
  <si>
    <t>PUS014317536</t>
  </si>
  <si>
    <t>김해진</t>
  </si>
  <si>
    <t>01085605612</t>
  </si>
  <si>
    <t>LEATHERMILK.COM</t>
  </si>
  <si>
    <t>6094315515874</t>
  </si>
  <si>
    <t>717-5834-BA-12</t>
  </si>
  <si>
    <t>34844_3186155_4198878</t>
  </si>
  <si>
    <t>PUS014317542</t>
  </si>
  <si>
    <t>김환희</t>
  </si>
  <si>
    <t>01031578446</t>
  </si>
  <si>
    <t>6094315515880</t>
  </si>
  <si>
    <t>717-6141-FE-15</t>
  </si>
  <si>
    <t>34844_3186158_4199208</t>
  </si>
  <si>
    <t>PUS014317529</t>
  </si>
  <si>
    <t>신혜인</t>
  </si>
  <si>
    <t>01029990905</t>
  </si>
  <si>
    <t>6094315515867</t>
  </si>
  <si>
    <t>717-5000-DA-3</t>
  </si>
  <si>
    <t>34844_3186146_4198783</t>
  </si>
  <si>
    <t>PUS014317493</t>
  </si>
  <si>
    <t>김태우</t>
  </si>
  <si>
    <t>01056821904</t>
  </si>
  <si>
    <t>6094315515831</t>
  </si>
  <si>
    <t>717-5303-BE-6</t>
  </si>
  <si>
    <t>34844_3186149_4197592</t>
  </si>
  <si>
    <t>2025-08-20</t>
  </si>
  <si>
    <t>35033069153</t>
  </si>
  <si>
    <t>PUS014317537</t>
  </si>
  <si>
    <t>김수언</t>
  </si>
  <si>
    <t>01063843779</t>
  </si>
  <si>
    <t>WWW.DEVOCION.COM</t>
  </si>
  <si>
    <t>6094315515875</t>
  </si>
  <si>
    <t>717-6752-EE-4</t>
  </si>
  <si>
    <t>34857_3186638_4198905</t>
  </si>
  <si>
    <t>PUS014317512</t>
  </si>
  <si>
    <t>FEAROFGOD.COM</t>
  </si>
  <si>
    <t>6094315515850</t>
  </si>
  <si>
    <t>717-6735-AA-1</t>
  </si>
  <si>
    <t>34857_3186635_4198308</t>
  </si>
  <si>
    <t>PUS014317460</t>
  </si>
  <si>
    <t>6094315515798</t>
  </si>
  <si>
    <t>717-4488-CF-6</t>
  </si>
  <si>
    <t>34857_3186640_4196347</t>
  </si>
  <si>
    <t>PUS014317511</t>
  </si>
  <si>
    <t>채윤주</t>
  </si>
  <si>
    <t>01032477586</t>
  </si>
  <si>
    <t>6094315515849</t>
  </si>
  <si>
    <t>717-6734-DA-2</t>
  </si>
  <si>
    <t>34857_3186636_4198297</t>
  </si>
  <si>
    <t>PUS014317499</t>
  </si>
  <si>
    <t>김강일</t>
  </si>
  <si>
    <t>01027898717</t>
  </si>
  <si>
    <t>6094315515837</t>
  </si>
  <si>
    <t>717-6756-DA-5</t>
  </si>
  <si>
    <t>34857_3186639_4197902</t>
  </si>
  <si>
    <t>PUS014317473</t>
  </si>
  <si>
    <t>민경하</t>
  </si>
  <si>
    <t>01086034013</t>
  </si>
  <si>
    <t>WWW.SHOPMYSTIQUE.COM</t>
  </si>
  <si>
    <t>6094315515811</t>
  </si>
  <si>
    <t>717-6750-DB-3</t>
  </si>
  <si>
    <t>34857_3186637_4196890</t>
  </si>
  <si>
    <t>2025-08-22</t>
  </si>
  <si>
    <t>35033069175</t>
  </si>
  <si>
    <t>PUS014317552</t>
  </si>
  <si>
    <t>이창우</t>
  </si>
  <si>
    <t>01027600209</t>
  </si>
  <si>
    <t>TIFOSIOPTICS.COM</t>
  </si>
  <si>
    <t>6094315515890</t>
  </si>
  <si>
    <t>717-7706-DB-15</t>
  </si>
  <si>
    <t>34880_3187629_4199427</t>
  </si>
  <si>
    <t>PUS014317597</t>
  </si>
  <si>
    <t>이혜민</t>
  </si>
  <si>
    <t>01048781344</t>
  </si>
  <si>
    <t>6094315515935</t>
  </si>
  <si>
    <t>717-7677-AB-6</t>
  </si>
  <si>
    <t>34880_3187620_4200695</t>
  </si>
  <si>
    <t>PUS014317454</t>
  </si>
  <si>
    <t>01033335002</t>
  </si>
  <si>
    <t>6094315515792</t>
  </si>
  <si>
    <t>717-7694-BC-16</t>
  </si>
  <si>
    <t>34880_3187630_4196093</t>
  </si>
  <si>
    <t>PUS014317506</t>
  </si>
  <si>
    <t>류지헌</t>
  </si>
  <si>
    <t>01074100150</t>
  </si>
  <si>
    <t>GRUV.COM</t>
  </si>
  <si>
    <t>6094315515844</t>
  </si>
  <si>
    <t>717-7779-BD-24</t>
  </si>
  <si>
    <t>34880_3187638_4198176</t>
  </si>
  <si>
    <t>PUS014317550</t>
  </si>
  <si>
    <t>윤서영</t>
  </si>
  <si>
    <t>01092767290</t>
  </si>
  <si>
    <t>6094315515888</t>
  </si>
  <si>
    <t>717-7661-BC-11</t>
  </si>
  <si>
    <t>34880_3187625_4199313</t>
  </si>
  <si>
    <t>PUS014317575</t>
  </si>
  <si>
    <t>윤경만</t>
  </si>
  <si>
    <t>01027920367</t>
  </si>
  <si>
    <t>6094315515913</t>
  </si>
  <si>
    <t>717-8542-FE-32</t>
  </si>
  <si>
    <t>34880_3187646_4200177</t>
  </si>
  <si>
    <t>PUS014317560</t>
  </si>
  <si>
    <t>이지훈</t>
  </si>
  <si>
    <t>01076448308</t>
  </si>
  <si>
    <t>6094315515898</t>
  </si>
  <si>
    <t>717-7686-DF-9</t>
  </si>
  <si>
    <t>34880_3187623_4199676</t>
  </si>
  <si>
    <t>PUS014317545</t>
  </si>
  <si>
    <t>원영식</t>
  </si>
  <si>
    <t>01047883557</t>
  </si>
  <si>
    <t>6094315515883</t>
  </si>
  <si>
    <t>717-7740-DB-34</t>
  </si>
  <si>
    <t>34880_3187648_4199247</t>
  </si>
  <si>
    <t>PUS014317571</t>
  </si>
  <si>
    <t>임채영</t>
  </si>
  <si>
    <t>01020830005</t>
  </si>
  <si>
    <t>SHOPBALA.COM</t>
  </si>
  <si>
    <t>6094315515909</t>
  </si>
  <si>
    <t>717-7540-FD-42</t>
  </si>
  <si>
    <t>34880_3187656_4200059</t>
  </si>
  <si>
    <t>PUS014317495</t>
  </si>
  <si>
    <t>임세미</t>
  </si>
  <si>
    <t>01028515846</t>
  </si>
  <si>
    <t>6094315515833</t>
  </si>
  <si>
    <t>717-6745-DB-23</t>
  </si>
  <si>
    <t>34880_3187637_4197629</t>
  </si>
  <si>
    <t>PUS014317109</t>
  </si>
  <si>
    <t>장한나</t>
  </si>
  <si>
    <t>01045876674</t>
  </si>
  <si>
    <t>WWW.SHAGEY.COM</t>
  </si>
  <si>
    <t>6094315515447</t>
  </si>
  <si>
    <t>717-7698-ED-14</t>
  </si>
  <si>
    <t>34880_3187628_4183200</t>
  </si>
  <si>
    <t>PUS014317607</t>
  </si>
  <si>
    <t>김혜미</t>
  </si>
  <si>
    <t>01044014866</t>
  </si>
  <si>
    <t>6094315515945</t>
  </si>
  <si>
    <t>717-8330-CB-33</t>
  </si>
  <si>
    <t>34880_3187647_4198817</t>
  </si>
  <si>
    <t>PUS014317524</t>
  </si>
  <si>
    <t>박규보</t>
  </si>
  <si>
    <t>01075022051</t>
  </si>
  <si>
    <t>WWW.RUDIS.COM</t>
  </si>
  <si>
    <t>6094315515862</t>
  </si>
  <si>
    <t>717-8640-CF-41</t>
  </si>
  <si>
    <t>34880_3187655_4198587</t>
  </si>
  <si>
    <t>PUS014317544</t>
  </si>
  <si>
    <t>6094315515882</t>
  </si>
  <si>
    <t>717-5836-FD-18</t>
  </si>
  <si>
    <t>34880_3187632_4199242</t>
  </si>
  <si>
    <t>PUS014317547</t>
  </si>
  <si>
    <t>조현희</t>
  </si>
  <si>
    <t>01099245924</t>
  </si>
  <si>
    <t>[동물검역]</t>
  </si>
  <si>
    <t>6094315515885</t>
  </si>
  <si>
    <t>717-8590-BD-28</t>
  </si>
  <si>
    <t>34880_3187642_4199262</t>
  </si>
  <si>
    <t>PUS014317546</t>
  </si>
  <si>
    <t>이종율</t>
  </si>
  <si>
    <t>01063645291</t>
  </si>
  <si>
    <t>6094315515884</t>
  </si>
  <si>
    <t>717-7729-EA-8</t>
  </si>
  <si>
    <t>34880_3187622_4199258</t>
  </si>
  <si>
    <t>PUS014317489</t>
  </si>
  <si>
    <t>강민정</t>
  </si>
  <si>
    <t>01041537434</t>
  </si>
  <si>
    <t>WWW.DOLEPLANTATION.COM</t>
  </si>
  <si>
    <t>6094315515827</t>
  </si>
  <si>
    <t>717-7691-EC-13</t>
  </si>
  <si>
    <t>34880_3187627_4197405</t>
  </si>
  <si>
    <t>PUS014316812</t>
  </si>
  <si>
    <t>이지선</t>
  </si>
  <si>
    <t>01074252665</t>
  </si>
  <si>
    <t>PINKPALMPUFF.COM</t>
  </si>
  <si>
    <t>6094315515150</t>
  </si>
  <si>
    <t>717-7748-EF-22</t>
  </si>
  <si>
    <t>34880_3187636_4173394</t>
  </si>
  <si>
    <t>PUS014317593</t>
  </si>
  <si>
    <t>이현아</t>
  </si>
  <si>
    <t>01085795319</t>
  </si>
  <si>
    <t>6094315515931</t>
  </si>
  <si>
    <t>717-8559-FE-25</t>
  </si>
  <si>
    <t>34880_3187639_4200681</t>
  </si>
  <si>
    <t>PUS014317572</t>
  </si>
  <si>
    <t>손정우</t>
  </si>
  <si>
    <t>01085875205</t>
  </si>
  <si>
    <t>6094315515910</t>
  </si>
  <si>
    <t>717-8372-AF-26</t>
  </si>
  <si>
    <t>34880_3187640_4200118</t>
  </si>
  <si>
    <t>PUS014317522</t>
  </si>
  <si>
    <t>권나영</t>
  </si>
  <si>
    <t>01035550026</t>
  </si>
  <si>
    <t>6094315515860</t>
  </si>
  <si>
    <t>717-8586-FD-27</t>
  </si>
  <si>
    <t>34880_3187641_4198513</t>
  </si>
  <si>
    <t>PUS014317549</t>
  </si>
  <si>
    <t>수량취하 조영미반장</t>
  </si>
  <si>
    <t>6094315515887</t>
  </si>
  <si>
    <t>717-8630-ED-31</t>
  </si>
  <si>
    <t>34880_3187645_4199301</t>
  </si>
  <si>
    <t>PUS014317479</t>
  </si>
  <si>
    <t>김현묵</t>
  </si>
  <si>
    <t>01040501150</t>
  </si>
  <si>
    <t>6094315515817</t>
  </si>
  <si>
    <t>717-7714-CD-35</t>
  </si>
  <si>
    <t>34880_3187649_4197082</t>
  </si>
  <si>
    <t>PUS014317478</t>
  </si>
  <si>
    <t>정주영</t>
  </si>
  <si>
    <t>01041368226</t>
  </si>
  <si>
    <t>WWW.WHIMSYTECH.NET</t>
  </si>
  <si>
    <t>6094315515816</t>
  </si>
  <si>
    <t>717-8617-AE-40</t>
  </si>
  <si>
    <t>34880_3187654_4196984</t>
  </si>
  <si>
    <t>PUS014317513</t>
  </si>
  <si>
    <t>6094315515851</t>
  </si>
  <si>
    <t>717-7757-AE-10</t>
  </si>
  <si>
    <t>34880_3187624_4198315</t>
  </si>
  <si>
    <t>PUS014317564</t>
  </si>
  <si>
    <t>정종권</t>
  </si>
  <si>
    <t>01066027772</t>
  </si>
  <si>
    <t>6094315515902</t>
  </si>
  <si>
    <t>717-7531-BE-12</t>
  </si>
  <si>
    <t>34880_3187626_4199747</t>
  </si>
  <si>
    <t>PUS014317598</t>
  </si>
  <si>
    <t>박연진</t>
  </si>
  <si>
    <t>01044459886</t>
  </si>
  <si>
    <t>WWW.SPANX.COM</t>
  </si>
  <si>
    <t>6094315515936</t>
  </si>
  <si>
    <t>717-7516-DF-19</t>
  </si>
  <si>
    <t>34880_3187633_4200720</t>
  </si>
  <si>
    <t>PUS014317594</t>
  </si>
  <si>
    <t>양세라</t>
  </si>
  <si>
    <t>01047269728</t>
  </si>
  <si>
    <t>6094315515932</t>
  </si>
  <si>
    <t>717-7671-DA-3</t>
  </si>
  <si>
    <t>34880_3187617_4200690</t>
  </si>
  <si>
    <t>PUS014317595</t>
  </si>
  <si>
    <t>양원석</t>
  </si>
  <si>
    <t>01090367909</t>
  </si>
  <si>
    <t>6094315515933</t>
  </si>
  <si>
    <t>717-7678-BB-4</t>
  </si>
  <si>
    <t>34880_3187618_4200691</t>
  </si>
  <si>
    <t>PUS014317539</t>
  </si>
  <si>
    <t>임성빈</t>
  </si>
  <si>
    <t>01064407331</t>
  </si>
  <si>
    <t>6094315515877</t>
  </si>
  <si>
    <t>717-7688-AB-7</t>
  </si>
  <si>
    <t>34880_3187621_4199018</t>
  </si>
  <si>
    <t>PUS014317507</t>
  </si>
  <si>
    <t>김한솔</t>
  </si>
  <si>
    <t>01072661146</t>
  </si>
  <si>
    <t>SERENITYFORGE.COM</t>
  </si>
  <si>
    <t>6094315515845</t>
  </si>
  <si>
    <t>717-7768-BB-21</t>
  </si>
  <si>
    <t>34880_3187635_4198178</t>
  </si>
  <si>
    <t>PUS014317548</t>
  </si>
  <si>
    <t>유지연</t>
  </si>
  <si>
    <t>01099676055</t>
  </si>
  <si>
    <t>6094315515886</t>
  </si>
  <si>
    <t>717-8593-AB-29</t>
  </si>
  <si>
    <t>34880_3187643_4199263</t>
  </si>
  <si>
    <t>PUS014317538</t>
  </si>
  <si>
    <t>장세리</t>
  </si>
  <si>
    <t>01046108475</t>
  </si>
  <si>
    <t>WWW.INDIANMILKANDHONEY.COM</t>
  </si>
  <si>
    <t>6094315515876</t>
  </si>
  <si>
    <t>717-8549-EF-38</t>
  </si>
  <si>
    <t>34880_3187652_4198779</t>
  </si>
  <si>
    <t>PUS014317583</t>
  </si>
  <si>
    <t>6094315515921</t>
  </si>
  <si>
    <t>717-7665-BB-20</t>
  </si>
  <si>
    <t>34880_3187634_4200380</t>
  </si>
  <si>
    <t>PUS014317498</t>
  </si>
  <si>
    <t>하성민</t>
  </si>
  <si>
    <t>01099658933</t>
  </si>
  <si>
    <t>WWW.CLASSICSOCCERCLEATS.COM</t>
  </si>
  <si>
    <t>6094315515836</t>
  </si>
  <si>
    <t>717-7554-FE-39</t>
  </si>
  <si>
    <t>34880_3187653_4197859</t>
  </si>
  <si>
    <t>PUS014317596</t>
  </si>
  <si>
    <t>정연주</t>
  </si>
  <si>
    <t>01028164393</t>
  </si>
  <si>
    <t>6094315515934</t>
  </si>
  <si>
    <t>717-7674-CA-5</t>
  </si>
  <si>
    <t>34880_3187619_4200694</t>
  </si>
  <si>
    <t>PUS014317426</t>
  </si>
  <si>
    <t>황인규</t>
  </si>
  <si>
    <t>01088652682</t>
  </si>
  <si>
    <t>WWW.QCY.COM</t>
  </si>
  <si>
    <t>6094315515764</t>
  </si>
  <si>
    <t>717-8337-AC-37</t>
  </si>
  <si>
    <t>34880_3187651_4195116</t>
  </si>
  <si>
    <t>PUS014317565</t>
  </si>
  <si>
    <t>6094315515903</t>
  </si>
  <si>
    <t>717-7526-DD-1</t>
  </si>
  <si>
    <t>34880_3187615_4199748</t>
  </si>
  <si>
    <t>PUS014317570</t>
  </si>
  <si>
    <t>김원섭</t>
  </si>
  <si>
    <t>01035799477</t>
  </si>
  <si>
    <t>WWW.FLAIRESPRESSO.COM</t>
  </si>
  <si>
    <t>6094315515908</t>
  </si>
  <si>
    <t>717-7544-CD-2</t>
  </si>
  <si>
    <t>34880_3187616_4199986</t>
  </si>
  <si>
    <t>PUS014317465</t>
  </si>
  <si>
    <t>이호성</t>
  </si>
  <si>
    <t>01094028994</t>
  </si>
  <si>
    <t>WWW.VINTAGEELECTRICBIKES.COM</t>
  </si>
  <si>
    <t>6094315515803</t>
  </si>
  <si>
    <t>717-7764-AE-17</t>
  </si>
  <si>
    <t>34880_3187631_4196690</t>
  </si>
  <si>
    <t>PUS014317517</t>
  </si>
  <si>
    <t>6094315515855</t>
  </si>
  <si>
    <t>717-8452-BA-36</t>
  </si>
  <si>
    <t>34880_3187650_4198416</t>
  </si>
  <si>
    <t>PUS014317532</t>
  </si>
  <si>
    <t>WWW.BUYSSO2.COM</t>
  </si>
  <si>
    <t>6094315515870</t>
  </si>
  <si>
    <t>717-8608-DD-30</t>
  </si>
  <si>
    <t>34880_3187644_4198810</t>
  </si>
  <si>
    <t>2025-08-25</t>
  </si>
  <si>
    <t>61567568804</t>
  </si>
  <si>
    <t>PUS014317589</t>
  </si>
  <si>
    <t>6094315515927</t>
  </si>
  <si>
    <t>718-0247-CD-12</t>
  </si>
  <si>
    <t>34902_3188603_4200472</t>
  </si>
  <si>
    <t>PUS014317588</t>
  </si>
  <si>
    <t>6094315515926</t>
  </si>
  <si>
    <t>718-0231-DC-14</t>
  </si>
  <si>
    <t>34902_3188605_4200430</t>
  </si>
  <si>
    <t>PUS014317391</t>
  </si>
  <si>
    <t>안강</t>
  </si>
  <si>
    <t>01030816388</t>
  </si>
  <si>
    <t>SHOP.ACQUISITION.COM</t>
  </si>
  <si>
    <t>6094315515729</t>
  </si>
  <si>
    <t>718-0346-CD-13</t>
  </si>
  <si>
    <t>34902_3188604_4193860</t>
  </si>
  <si>
    <t>PUS014317509</t>
  </si>
  <si>
    <t>최형준</t>
  </si>
  <si>
    <t>01087409925</t>
  </si>
  <si>
    <t>GTGAMES.CA</t>
  </si>
  <si>
    <t>6094315515847</t>
  </si>
  <si>
    <t>717-9506-DF-7</t>
  </si>
  <si>
    <t>34902_3188598_4198241</t>
  </si>
  <si>
    <t>PUS014317399</t>
  </si>
  <si>
    <t>6094315515737</t>
  </si>
  <si>
    <t>717-9538-FA-6</t>
  </si>
  <si>
    <t>34902_3188597_4194142</t>
  </si>
  <si>
    <t>PUS014317626</t>
  </si>
  <si>
    <t>손익준</t>
  </si>
  <si>
    <t>01098797277</t>
  </si>
  <si>
    <t>WWW.NIKYS SPORTS.COM</t>
  </si>
  <si>
    <t>6094315515964</t>
  </si>
  <si>
    <t>718-0236-FA-15</t>
  </si>
  <si>
    <t>34902_3188606_4201756</t>
  </si>
  <si>
    <t>PUS014317630</t>
  </si>
  <si>
    <t>김동애</t>
  </si>
  <si>
    <t>01053850570</t>
  </si>
  <si>
    <t>SMARTSTORE.NAVER.COM GEONG</t>
  </si>
  <si>
    <t>6094315515968</t>
  </si>
  <si>
    <t>718-0340-BB-11</t>
  </si>
  <si>
    <t>34902_3188602_4201990</t>
  </si>
  <si>
    <t>PUS014317466</t>
  </si>
  <si>
    <t>6094315515804</t>
  </si>
  <si>
    <t>717-4435-AF-8</t>
  </si>
  <si>
    <t>34902_3188599_4196780</t>
  </si>
  <si>
    <t>PUS014317587</t>
  </si>
  <si>
    <t>정준화</t>
  </si>
  <si>
    <t>01030986373</t>
  </si>
  <si>
    <t>WWW.ASP USA.COM</t>
  </si>
  <si>
    <t>6094315515925</t>
  </si>
  <si>
    <t>717-9495-FE-3</t>
  </si>
  <si>
    <t>34902_3188594_4200419</t>
  </si>
  <si>
    <t>PUS014317585</t>
  </si>
  <si>
    <t>강주혜</t>
  </si>
  <si>
    <t>01053654101</t>
  </si>
  <si>
    <t>WWW.LAKESHORELEARNING.COM</t>
  </si>
  <si>
    <t>6094315515923</t>
  </si>
  <si>
    <t>718-0153-AA-10</t>
  </si>
  <si>
    <t>34902_3188601_4200388</t>
  </si>
  <si>
    <t>PUS014317623</t>
  </si>
  <si>
    <t>6094315515961</t>
  </si>
  <si>
    <t>717-9281-DE-16</t>
  </si>
  <si>
    <t>34902_3188607_4201595</t>
  </si>
  <si>
    <t>PUS014317616</t>
  </si>
  <si>
    <t>6094315515954</t>
  </si>
  <si>
    <t>717-9521-FF-5</t>
  </si>
  <si>
    <t>34902_3188596_4201351</t>
  </si>
  <si>
    <t>PUS014317508</t>
  </si>
  <si>
    <t>6094315515846</t>
  </si>
  <si>
    <t>717-7730-ED-18</t>
  </si>
  <si>
    <t>34902_3188609_4198180</t>
  </si>
  <si>
    <t>PUS014317613</t>
  </si>
  <si>
    <t>오세현</t>
  </si>
  <si>
    <t>01029816985</t>
  </si>
  <si>
    <t>WWW.BROOKSRUNNING.COM</t>
  </si>
  <si>
    <t>6094315515951</t>
  </si>
  <si>
    <t>717-9518-FC-2</t>
  </si>
  <si>
    <t>34902_3188593_4201239</t>
  </si>
  <si>
    <t>PUS014317615</t>
  </si>
  <si>
    <t>이계선</t>
  </si>
  <si>
    <t>01067142146</t>
  </si>
  <si>
    <t>6094315515953</t>
  </si>
  <si>
    <t>718-0352-AC-17</t>
  </si>
  <si>
    <t>34902_3188608_4201299</t>
  </si>
  <si>
    <t>PUS014317622</t>
  </si>
  <si>
    <t>6094315515960</t>
  </si>
  <si>
    <t>717-9286-DB-1</t>
  </si>
  <si>
    <t>34902_3188592_4201573</t>
  </si>
  <si>
    <t>PUS014317602</t>
  </si>
  <si>
    <t>최호빈</t>
  </si>
  <si>
    <t>01082349329</t>
  </si>
  <si>
    <t>6094315515940</t>
  </si>
  <si>
    <t>717-9514-CC-4</t>
  </si>
  <si>
    <t>34902_3188595_4200894</t>
  </si>
  <si>
    <t>PUS014317606</t>
  </si>
  <si>
    <t>6094315515944</t>
  </si>
  <si>
    <t>718-0072-FC-9</t>
  </si>
  <si>
    <t>34902_3188600_4201071</t>
  </si>
  <si>
    <t>2025-08-27</t>
  </si>
  <si>
    <t>35033069190</t>
  </si>
  <si>
    <t>PUS014317611</t>
  </si>
  <si>
    <t>6094315515949</t>
  </si>
  <si>
    <t>717-8364-CC-7</t>
  </si>
  <si>
    <t>34914_3189123_4201178</t>
  </si>
  <si>
    <t>PUS014316328</t>
  </si>
  <si>
    <t>SHOP.TRAVISSCOTT.COM</t>
  </si>
  <si>
    <t>6094315514666</t>
  </si>
  <si>
    <t>718-0824-DF-8</t>
  </si>
  <si>
    <t>34914_3189124_4154374</t>
  </si>
  <si>
    <t>PUS014317605</t>
  </si>
  <si>
    <t>조성곤</t>
  </si>
  <si>
    <t>01066581488</t>
  </si>
  <si>
    <t>WWW.BERKLEI FISHING.COM</t>
  </si>
  <si>
    <t>6094315515943</t>
  </si>
  <si>
    <t>718-1074-EF-9</t>
  </si>
  <si>
    <t>34914_3189125_4201064</t>
  </si>
  <si>
    <t>PUS014317647</t>
  </si>
  <si>
    <t>서현석</t>
  </si>
  <si>
    <t>01087188266</t>
  </si>
  <si>
    <t>CALIFORNIA ARTS.COM</t>
  </si>
  <si>
    <t>6094315515985</t>
  </si>
  <si>
    <t>718-1066-FD-6</t>
  </si>
  <si>
    <t>34914_3189122_4202609</t>
  </si>
  <si>
    <t>PUS014317609</t>
  </si>
  <si>
    <t>하현중</t>
  </si>
  <si>
    <t>01077693150</t>
  </si>
  <si>
    <t>6094315515947</t>
  </si>
  <si>
    <t>718-1075-FF-10</t>
  </si>
  <si>
    <t>34914_3189126_4201129</t>
  </si>
  <si>
    <t>PUS014317628</t>
  </si>
  <si>
    <t>천기연</t>
  </si>
  <si>
    <t>01046015151</t>
  </si>
  <si>
    <t>6094315515966</t>
  </si>
  <si>
    <t>718-1089-EB-4</t>
  </si>
  <si>
    <t>34914_3189120_4201787</t>
  </si>
  <si>
    <t>PUS014317592</t>
  </si>
  <si>
    <t>남일</t>
  </si>
  <si>
    <t>01026908515</t>
  </si>
  <si>
    <t>GTDAUDIO.COM</t>
  </si>
  <si>
    <t>6094315515930</t>
  </si>
  <si>
    <t>718-0255-AF-12</t>
  </si>
  <si>
    <t>34914_3189128_4200655</t>
  </si>
  <si>
    <t>PUS014317643</t>
  </si>
  <si>
    <t>신운선</t>
  </si>
  <si>
    <t>01087711416</t>
  </si>
  <si>
    <t>6094315515981</t>
  </si>
  <si>
    <t>718-0785-CD-1</t>
  </si>
  <si>
    <t>34914_3189117_4202549</t>
  </si>
  <si>
    <t>PUS014317633</t>
  </si>
  <si>
    <t>서지연</t>
  </si>
  <si>
    <t>01052294476</t>
  </si>
  <si>
    <t>WWW.CHEWY.COM</t>
  </si>
  <si>
    <t>6094315515971</t>
  </si>
  <si>
    <t>718-1082-EA-3</t>
  </si>
  <si>
    <t>34914_3189119_4202094</t>
  </si>
  <si>
    <t>PUS014317567</t>
  </si>
  <si>
    <t>6094315515905</t>
  </si>
  <si>
    <t>718-1080-BE-11</t>
  </si>
  <si>
    <t>34914_3189127_4199833</t>
  </si>
  <si>
    <t>PUS014317576</t>
  </si>
  <si>
    <t>01046305586</t>
  </si>
  <si>
    <t>6094315515914</t>
  </si>
  <si>
    <t>718-0226-AB-13</t>
  </si>
  <si>
    <t>34914_3189129_4200180</t>
  </si>
  <si>
    <t>PUS014317599</t>
  </si>
  <si>
    <t>김이현</t>
  </si>
  <si>
    <t>01065714807</t>
  </si>
  <si>
    <t>6094315515937</t>
  </si>
  <si>
    <t>718-0381-EF-14</t>
  </si>
  <si>
    <t>34914_3189130_4200729</t>
  </si>
  <si>
    <t>PUS014317515</t>
  </si>
  <si>
    <t>박규리</t>
  </si>
  <si>
    <t>01029264724</t>
  </si>
  <si>
    <t>WWW.PEARSONASSESSMENTS.COM PR</t>
  </si>
  <si>
    <t>6094315515853</t>
  </si>
  <si>
    <t>717-7555-EF-15</t>
  </si>
  <si>
    <t>34914_3189131_4198396</t>
  </si>
  <si>
    <t>PUS014317516</t>
  </si>
  <si>
    <t>WWW.WPSPUBLISH.COM</t>
  </si>
  <si>
    <t>6094315515854</t>
  </si>
  <si>
    <t>717-5288-DB-16</t>
  </si>
  <si>
    <t>34914_3189132_4198399</t>
  </si>
  <si>
    <t>PUS014317525</t>
  </si>
  <si>
    <t>6094315515863</t>
  </si>
  <si>
    <t>718-1083-BF-17</t>
  </si>
  <si>
    <t>34914_3189133_4198600</t>
  </si>
  <si>
    <t>PUS014317644</t>
  </si>
  <si>
    <t>AMAZON.COM</t>
  </si>
  <si>
    <t>6094315515982</t>
  </si>
  <si>
    <t>718-0779-AC-2</t>
  </si>
  <si>
    <t>34914_3189118_4202596</t>
  </si>
  <si>
    <t>PUS014317403</t>
  </si>
  <si>
    <t>01044446353</t>
  </si>
  <si>
    <t>WWW.SAINTALFRED.COM</t>
  </si>
  <si>
    <t>6094315515741</t>
  </si>
  <si>
    <t>718-1092-EC-5</t>
  </si>
  <si>
    <t>34914_3189121_4194258</t>
  </si>
  <si>
    <t>2025-08-31</t>
  </si>
  <si>
    <t>18018708620</t>
  </si>
  <si>
    <t>PUS014317563</t>
  </si>
  <si>
    <t>황준일</t>
  </si>
  <si>
    <t>01087985686</t>
  </si>
  <si>
    <t>WWW.SSA.GOV</t>
  </si>
  <si>
    <t>6094315515901</t>
  </si>
  <si>
    <t>718-2014-CA-5</t>
  </si>
  <si>
    <t>34937_3190012_4199712</t>
  </si>
  <si>
    <t>KE8204</t>
  </si>
  <si>
    <t>PUS014317683</t>
  </si>
  <si>
    <t>01037633371</t>
  </si>
  <si>
    <t>6094315516021</t>
  </si>
  <si>
    <t>718-2018-AA-9</t>
  </si>
  <si>
    <t>34937_3190016_4203960</t>
  </si>
  <si>
    <t>PUS014317608</t>
  </si>
  <si>
    <t>김현연</t>
  </si>
  <si>
    <t>01035304515</t>
  </si>
  <si>
    <t>SHOP.CONANGRAY.COM  SRSLTID A</t>
  </si>
  <si>
    <t>6094315515946</t>
  </si>
  <si>
    <t>718-2478-EE-25</t>
  </si>
  <si>
    <t>34937_3190032_4201128</t>
  </si>
  <si>
    <t>PUS014317578</t>
  </si>
  <si>
    <t>6094315515916</t>
  </si>
  <si>
    <t>718-2593-FF-21</t>
  </si>
  <si>
    <t>34937_3190028_4200297</t>
  </si>
  <si>
    <t>PUS014317662</t>
  </si>
  <si>
    <t>황수경</t>
  </si>
  <si>
    <t>01044172293</t>
  </si>
  <si>
    <t>WWW.BALANCE.IT</t>
  </si>
  <si>
    <t>6094315516000</t>
  </si>
  <si>
    <t>718-2686-AE-23</t>
  </si>
  <si>
    <t>34937_3190030_4203111</t>
  </si>
  <si>
    <t>PUS014317584</t>
  </si>
  <si>
    <t>정혜경</t>
  </si>
  <si>
    <t>01071196831</t>
  </si>
  <si>
    <t>WWW.LENOX.COM</t>
  </si>
  <si>
    <t>6094315515922</t>
  </si>
  <si>
    <t>718-1802-BE-1</t>
  </si>
  <si>
    <t>34937_3190008_4200384</t>
  </si>
  <si>
    <t>PUS014317650</t>
  </si>
  <si>
    <t>박준형</t>
  </si>
  <si>
    <t>01048931922</t>
  </si>
  <si>
    <t>6094315515988</t>
  </si>
  <si>
    <t>718-1770-CD-4</t>
  </si>
  <si>
    <t>34937_3190011_4202810</t>
  </si>
  <si>
    <t>PUS014317631</t>
  </si>
  <si>
    <t>6094315515969</t>
  </si>
  <si>
    <t>718-2046-CA-8</t>
  </si>
  <si>
    <t>34937_3190015_4202013</t>
  </si>
  <si>
    <t>PUS014317638</t>
  </si>
  <si>
    <t>배기선</t>
  </si>
  <si>
    <t>01085058528</t>
  </si>
  <si>
    <t>WWW.PUTTERKEY.COM</t>
  </si>
  <si>
    <t>6094315515976</t>
  </si>
  <si>
    <t>718-2024-AA-3</t>
  </si>
  <si>
    <t>34937_3190010_4202301</t>
  </si>
  <si>
    <t>PUS014317680</t>
  </si>
  <si>
    <t>윤미은</t>
  </si>
  <si>
    <t>01055453193</t>
  </si>
  <si>
    <t>6094315516018</t>
  </si>
  <si>
    <t>718-2049-DE-7</t>
  </si>
  <si>
    <t>34937_3190014_4203766</t>
  </si>
  <si>
    <t>PUS014317649</t>
  </si>
  <si>
    <t>김혜진</t>
  </si>
  <si>
    <t>01077112056</t>
  </si>
  <si>
    <t>6094315515987</t>
  </si>
  <si>
    <t>718-2051-CC-10</t>
  </si>
  <si>
    <t>34937_3190017_4202773</t>
  </si>
  <si>
    <t>PUS014317442</t>
  </si>
  <si>
    <t>유미나</t>
  </si>
  <si>
    <t>01073695657</t>
  </si>
  <si>
    <t>WWW.NAKEDSPORTSINNOVATIONS.CO</t>
  </si>
  <si>
    <t>6094315515780</t>
  </si>
  <si>
    <t>718-2056-AC-11</t>
  </si>
  <si>
    <t>34937_3190018_4195638</t>
  </si>
  <si>
    <t>PUS014317679</t>
  </si>
  <si>
    <t>6094315516017</t>
  </si>
  <si>
    <t>718-2600-DD-20</t>
  </si>
  <si>
    <t>34937_3190027_4203725</t>
  </si>
  <si>
    <t>PUS014317668</t>
  </si>
  <si>
    <t>손민호</t>
  </si>
  <si>
    <t>01047113179</t>
  </si>
  <si>
    <t>GOALZERO.COM</t>
  </si>
  <si>
    <t>6094315516006</t>
  </si>
  <si>
    <t>718-2692-FF-24</t>
  </si>
  <si>
    <t>34937_3190031_4203234</t>
  </si>
  <si>
    <t>PUS014317692</t>
  </si>
  <si>
    <t>WWW.100PERCENTELECTRONICA.COM</t>
  </si>
  <si>
    <t>6094315516030</t>
  </si>
  <si>
    <t>718-2585-CE-19</t>
  </si>
  <si>
    <t>34937_3190026_4204169</t>
  </si>
  <si>
    <t>PUS014317691</t>
  </si>
  <si>
    <t>심현아</t>
  </si>
  <si>
    <t>01043190130</t>
  </si>
  <si>
    <t>WWW.SANRIO.COM</t>
  </si>
  <si>
    <t>6094315516029</t>
  </si>
  <si>
    <t>718-2463-CF-18</t>
  </si>
  <si>
    <t>34937_3190025_4204148</t>
  </si>
  <si>
    <t>PUS014317627</t>
  </si>
  <si>
    <t>공낙원</t>
  </si>
  <si>
    <t>01087696079</t>
  </si>
  <si>
    <t>6094315515965</t>
  </si>
  <si>
    <t>718-1815-DA-2</t>
  </si>
  <si>
    <t>34937_3190009_4201784</t>
  </si>
  <si>
    <t>PUS014317601</t>
  </si>
  <si>
    <t>6094315515939</t>
  </si>
  <si>
    <t>718-2060-CA-16</t>
  </si>
  <si>
    <t>34937_3190023_4200825</t>
  </si>
  <si>
    <t>PUS014317610</t>
  </si>
  <si>
    <t>6094315515948</t>
  </si>
  <si>
    <t>718-2050-AA-12</t>
  </si>
  <si>
    <t>34937_3190019_4201143</t>
  </si>
  <si>
    <t>PUS014317582</t>
  </si>
  <si>
    <t>박정현</t>
  </si>
  <si>
    <t>01047105607</t>
  </si>
  <si>
    <t>FLIPCOFFEE.COM</t>
  </si>
  <si>
    <t>6094315515920</t>
  </si>
  <si>
    <t>718-2054-DA-15</t>
  </si>
  <si>
    <t>34937_3190022_4200370</t>
  </si>
  <si>
    <t>PUS014317569</t>
  </si>
  <si>
    <t>WWW.COMPLEX.COM</t>
  </si>
  <si>
    <t>6094315515907</t>
  </si>
  <si>
    <t>718-2604-FB-22</t>
  </si>
  <si>
    <t>34937_3190029_4199954</t>
  </si>
  <si>
    <t>PUS014317687</t>
  </si>
  <si>
    <t>6094315516025</t>
  </si>
  <si>
    <t>718-2783-DE-26</t>
  </si>
  <si>
    <t>34937_3190033_4204119</t>
  </si>
  <si>
    <t>PUS014317634</t>
  </si>
  <si>
    <t>6094315515972</t>
  </si>
  <si>
    <t>718-2045-FA-6</t>
  </si>
  <si>
    <t>34937_3190013_4202172</t>
  </si>
  <si>
    <t>PUS014317577</t>
  </si>
  <si>
    <t>이세웅</t>
  </si>
  <si>
    <t>01071567169</t>
  </si>
  <si>
    <t>US.BLOCHWORLD.COM</t>
  </si>
  <si>
    <t>6094315515915</t>
  </si>
  <si>
    <t>718-2057-BB-13</t>
  </si>
  <si>
    <t>34937_3190020_4200251</t>
  </si>
  <si>
    <t>PUS014317614</t>
  </si>
  <si>
    <t>김영호</t>
  </si>
  <si>
    <t>01085870265</t>
  </si>
  <si>
    <t>WWW.ALS.COM</t>
  </si>
  <si>
    <t>6094315515952</t>
  </si>
  <si>
    <t>718-2058-DA-14</t>
  </si>
  <si>
    <t>34937_3190021_4201280</t>
  </si>
  <si>
    <t>PUS014317642</t>
  </si>
  <si>
    <t>01057510363</t>
  </si>
  <si>
    <t>6094315515980</t>
  </si>
  <si>
    <t>718-2022-EF-17</t>
  </si>
  <si>
    <t>34937_3190024_4202529</t>
  </si>
  <si>
    <r>
      <rPr>
        <sz val="8"/>
        <rFont val="맑은 고딕"/>
        <family val="2"/>
        <charset val="129"/>
      </rPr>
      <t>사업자</t>
    </r>
    <r>
      <rPr>
        <sz val="8"/>
        <rFont val="Arial Narrow"/>
        <family val="2"/>
      </rPr>
      <t xml:space="preserve"> </t>
    </r>
    <r>
      <rPr>
        <sz val="8"/>
        <rFont val="맑은 고딕"/>
        <family val="2"/>
        <charset val="129"/>
      </rPr>
      <t>여부</t>
    </r>
    <phoneticPr fontId="3" type="noConversion"/>
  </si>
  <si>
    <t>재고 라벨 구매</t>
  </si>
  <si>
    <t>GBP 253.50</t>
  </si>
  <si>
    <t>PGB028761497</t>
  </si>
  <si>
    <t>최문석(833557)</t>
  </si>
  <si>
    <t>PGB028761632</t>
  </si>
  <si>
    <t>PGB028761914</t>
  </si>
  <si>
    <t>PGB028762004</t>
  </si>
  <si>
    <t>서원현(908443)</t>
  </si>
  <si>
    <t>PGB028761638</t>
  </si>
  <si>
    <t>박선영(907683)</t>
  </si>
  <si>
    <t>PGB028761371</t>
  </si>
  <si>
    <t>PGB028760873</t>
  </si>
  <si>
    <t>이진희(123699)</t>
  </si>
  <si>
    <t>PGB028761057</t>
  </si>
  <si>
    <t>최광웅(820947)</t>
  </si>
  <si>
    <t>PGB028761475</t>
  </si>
  <si>
    <t>오현석(820033)</t>
  </si>
  <si>
    <t>PGB028761851</t>
  </si>
  <si>
    <t>PGB028761998</t>
  </si>
  <si>
    <t>이준성(908415)</t>
  </si>
  <si>
    <t>PGB028761948</t>
  </si>
  <si>
    <t>정무경(908331)</t>
  </si>
  <si>
    <t>PGB028761081</t>
  </si>
  <si>
    <t>유지인(906962)</t>
  </si>
  <si>
    <t>PGB028761076</t>
  </si>
  <si>
    <t>이정주(906963)</t>
  </si>
  <si>
    <t>PGB028760957</t>
  </si>
  <si>
    <t>PGB028760834</t>
  </si>
  <si>
    <t>PGB028760979</t>
  </si>
  <si>
    <t>김성빈(903444)</t>
  </si>
  <si>
    <t>PGB028760547</t>
  </si>
  <si>
    <t>박민규(850350)</t>
  </si>
  <si>
    <t>PGB028761173</t>
  </si>
  <si>
    <t>이재민(791238)</t>
  </si>
  <si>
    <t>PGB028761020</t>
  </si>
  <si>
    <t>PGB028761154</t>
  </si>
  <si>
    <t>김서인(878173)</t>
  </si>
  <si>
    <t>PGB028761227</t>
  </si>
  <si>
    <t>박수진(857131)</t>
  </si>
  <si>
    <t>PGB028761144</t>
  </si>
  <si>
    <t>PGB028760217</t>
  </si>
  <si>
    <t>조윤행(812498)</t>
  </si>
  <si>
    <t>PGB028760901</t>
  </si>
  <si>
    <t>PGB028760273</t>
  </si>
  <si>
    <t>PGB028761471</t>
  </si>
  <si>
    <t>김민지(892418)</t>
  </si>
  <si>
    <t>PGB028760412</t>
  </si>
  <si>
    <t>PGB028760526</t>
  </si>
  <si>
    <t>PGB028761271</t>
  </si>
  <si>
    <t>이진선(807219)</t>
  </si>
  <si>
    <t>PGB028761520</t>
  </si>
  <si>
    <t>PGB028761665</t>
  </si>
  <si>
    <t>PGB028760410</t>
  </si>
  <si>
    <t>PGB028761599</t>
  </si>
  <si>
    <t>PGB028761180</t>
  </si>
  <si>
    <t>PGB028761574</t>
  </si>
  <si>
    <t>PGB028761903</t>
  </si>
  <si>
    <t>강빅터기용(807127)</t>
  </si>
  <si>
    <t>PGB028761889</t>
  </si>
  <si>
    <t>PGB028761317</t>
  </si>
  <si>
    <t>류종호(678149)</t>
  </si>
  <si>
    <t>PGB028761573</t>
  </si>
  <si>
    <t>PGB028761740</t>
  </si>
  <si>
    <t>PGB028761764</t>
  </si>
  <si>
    <t>PGB028761059</t>
  </si>
  <si>
    <t>PGB028761999</t>
  </si>
  <si>
    <t>PGB028761401</t>
  </si>
  <si>
    <t>송건엽(724486)</t>
  </si>
  <si>
    <t>PGB028761179</t>
  </si>
  <si>
    <t>PGB028761947</t>
  </si>
  <si>
    <t>PGB028761884</t>
  </si>
  <si>
    <t>PGB028762114</t>
  </si>
  <si>
    <t>PGB028761993</t>
  </si>
  <si>
    <t>PGB028762077</t>
  </si>
  <si>
    <t>현동승(908512)</t>
  </si>
  <si>
    <t>PGB028762419</t>
  </si>
  <si>
    <t>PGB028762174</t>
  </si>
  <si>
    <t>PGB028762313</t>
  </si>
  <si>
    <t>김강현(692973)</t>
  </si>
  <si>
    <t>PGB028762213</t>
  </si>
  <si>
    <t>우슬기(620327)</t>
  </si>
  <si>
    <t>PGB028762260</t>
  </si>
  <si>
    <t>PGB028761220</t>
  </si>
  <si>
    <t>PGB028760085</t>
  </si>
  <si>
    <t>진연화(17125)</t>
  </si>
  <si>
    <t>PGB028760800</t>
  </si>
  <si>
    <t>PGB028760816</t>
  </si>
  <si>
    <t>강민석(809453)</t>
  </si>
  <si>
    <t>PGB028761224</t>
  </si>
  <si>
    <t>PGB028760742</t>
  </si>
  <si>
    <t>PGB028760966</t>
  </si>
  <si>
    <t>PGB028761342</t>
  </si>
  <si>
    <t>전미정(907278)</t>
  </si>
  <si>
    <t>PGB028761355</t>
  </si>
  <si>
    <t>PGB028761002</t>
  </si>
  <si>
    <t>PGB028761332</t>
  </si>
  <si>
    <t>PGB028760038</t>
  </si>
  <si>
    <t>김훈석(861173)</t>
  </si>
  <si>
    <t>PGB028761077</t>
  </si>
  <si>
    <t>송우석(588258)</t>
  </si>
  <si>
    <t>PGB028761528</t>
  </si>
  <si>
    <t>박창희(400387)</t>
  </si>
  <si>
    <t>PGB028761572</t>
  </si>
  <si>
    <t>PGB028762337</t>
  </si>
  <si>
    <t>PGB028761685</t>
  </si>
  <si>
    <t>PGB028760536</t>
  </si>
  <si>
    <t>PGB028761058</t>
  </si>
  <si>
    <t>PGB028760911</t>
  </si>
  <si>
    <t>PGB028761149</t>
  </si>
  <si>
    <t>PGB028761459</t>
  </si>
  <si>
    <t>PGB028761143</t>
  </si>
  <si>
    <t>PGB028761281</t>
  </si>
  <si>
    <t>PGB028761876</t>
  </si>
  <si>
    <t>김태환(877365)</t>
  </si>
  <si>
    <t>PGB028761839</t>
  </si>
  <si>
    <t>PGB028761697</t>
  </si>
  <si>
    <t>PGB028761849</t>
  </si>
  <si>
    <t>PGB028761901</t>
  </si>
  <si>
    <t>PGB028762031</t>
  </si>
  <si>
    <t>PGB028761968</t>
  </si>
  <si>
    <t>배진희(774221)</t>
  </si>
  <si>
    <t>PGB028760887</t>
  </si>
  <si>
    <t>PGB028760171</t>
  </si>
  <si>
    <t>PGB028761579</t>
  </si>
  <si>
    <t>PGB028762036</t>
  </si>
  <si>
    <t>PGB028761024</t>
  </si>
  <si>
    <t>PGB028761676</t>
  </si>
  <si>
    <t>이지혜(856325)</t>
  </si>
  <si>
    <t>PGB028761575</t>
  </si>
  <si>
    <t>PGB028761519</t>
  </si>
  <si>
    <t>PGB028761512</t>
  </si>
  <si>
    <t>정세윤(822408)</t>
  </si>
  <si>
    <t>PGB028761284</t>
  </si>
  <si>
    <t>임창우(691199)</t>
  </si>
  <si>
    <t>PGB028761291</t>
  </si>
  <si>
    <t>PGB028761879</t>
  </si>
  <si>
    <t>이지애(485915)</t>
  </si>
  <si>
    <t>PGB028760364</t>
  </si>
  <si>
    <t>PGB028761791</t>
  </si>
  <si>
    <t>PGB028762248</t>
  </si>
  <si>
    <t>김미수(880327)</t>
  </si>
  <si>
    <t>PGB028759451</t>
  </si>
  <si>
    <t>채아라(903925)</t>
  </si>
  <si>
    <t>PGB028760155</t>
  </si>
  <si>
    <t>김예슬(847884)</t>
  </si>
  <si>
    <t>PGB028760953</t>
  </si>
  <si>
    <t>김정민(906732)</t>
  </si>
  <si>
    <t>PGB028761065</t>
  </si>
  <si>
    <t>임현정(301369)</t>
  </si>
  <si>
    <t>PGB028761038</t>
  </si>
  <si>
    <t>박시후(906526)</t>
  </si>
  <si>
    <t>PGB028760694</t>
  </si>
  <si>
    <t>박현성(272294)</t>
  </si>
  <si>
    <t>PGB028760882</t>
  </si>
  <si>
    <t>PGB028761146</t>
  </si>
  <si>
    <t>PGB028761259</t>
  </si>
  <si>
    <t>권신혜(902427)</t>
  </si>
  <si>
    <t>PGB028761209</t>
  </si>
  <si>
    <t>이다인(907085)</t>
  </si>
  <si>
    <t>PGB028761347</t>
  </si>
  <si>
    <t>최윤석(907298)</t>
  </si>
  <si>
    <t>PGB028761473</t>
  </si>
  <si>
    <t>왕미령(907438)</t>
  </si>
  <si>
    <t>PGB028761392</t>
  </si>
  <si>
    <t>전유철(907343)</t>
  </si>
  <si>
    <t>PGB028761524</t>
  </si>
  <si>
    <t>송주호(575798)</t>
  </si>
  <si>
    <t>PGB028761621</t>
  </si>
  <si>
    <t>이은영(890699)</t>
  </si>
  <si>
    <t>PGB028761437</t>
  </si>
  <si>
    <t>PGB028761725</t>
  </si>
  <si>
    <t>황호준(685554)</t>
  </si>
  <si>
    <t>PGB028761680</t>
  </si>
  <si>
    <t>함윤호(747367)</t>
  </si>
  <si>
    <t>PGB028761531</t>
  </si>
  <si>
    <t>김지혁(907320)</t>
  </si>
  <si>
    <t>PGB028761710</t>
  </si>
  <si>
    <t>김동식(907854)</t>
  </si>
  <si>
    <t>PGB028761921</t>
  </si>
  <si>
    <t>나연우(874817)</t>
  </si>
  <si>
    <t>PGB028762045</t>
  </si>
  <si>
    <t>이윤철(889076)</t>
  </si>
  <si>
    <t>PGB028761931</t>
  </si>
  <si>
    <t>허수연(899539)</t>
  </si>
  <si>
    <t>PGB028761601</t>
  </si>
  <si>
    <t>PGB028761774</t>
  </si>
  <si>
    <t>이석(689886)</t>
  </si>
  <si>
    <t>PGB028761960</t>
  </si>
  <si>
    <t>PGB028762020</t>
  </si>
  <si>
    <t>PGB028762035</t>
  </si>
  <si>
    <t>이상현(908452)</t>
  </si>
  <si>
    <t>PGB028762234</t>
  </si>
  <si>
    <t>봉보떼(370601)</t>
  </si>
  <si>
    <t>PGB028762296</t>
  </si>
  <si>
    <t>김세현(809060)</t>
  </si>
  <si>
    <t>PGB028760765</t>
  </si>
  <si>
    <t>박해준(222552)</t>
  </si>
  <si>
    <t>2025-08-03</t>
  </si>
  <si>
    <t>99431913744</t>
  </si>
  <si>
    <t>PGB028761167</t>
  </si>
  <si>
    <t>김두현</t>
  </si>
  <si>
    <t>01091830086</t>
  </si>
  <si>
    <t>6094322901947</t>
  </si>
  <si>
    <t>716-2146-EB-4</t>
  </si>
  <si>
    <t>34687_3179296_4188962</t>
  </si>
  <si>
    <t>KJ794</t>
  </si>
  <si>
    <t>AIRZETA CO., LTD</t>
  </si>
  <si>
    <t>6094322901662</t>
  </si>
  <si>
    <t>716-0303-FC-37</t>
  </si>
  <si>
    <t>34687_3179329_4185673</t>
  </si>
  <si>
    <t>6094322901580</t>
  </si>
  <si>
    <t>716-2176-BE-42</t>
  </si>
  <si>
    <t>34687_3179334_4184445</t>
  </si>
  <si>
    <t>PGB028760983</t>
  </si>
  <si>
    <t>이초롱</t>
  </si>
  <si>
    <t>01049308958</t>
  </si>
  <si>
    <t>6094322901763</t>
  </si>
  <si>
    <t>716-3146-FA-52</t>
  </si>
  <si>
    <t>34687_3179344_4187050</t>
  </si>
  <si>
    <t>PGB028761176</t>
  </si>
  <si>
    <t>박희진</t>
  </si>
  <si>
    <t>01044885542</t>
  </si>
  <si>
    <t>6094322901956</t>
  </si>
  <si>
    <t>716-3349-BB-65</t>
  </si>
  <si>
    <t>34687_3179357_4189202</t>
  </si>
  <si>
    <t>PGB028761257</t>
  </si>
  <si>
    <t>조유정</t>
  </si>
  <si>
    <t>01065703373</t>
  </si>
  <si>
    <t>6094322902037</t>
  </si>
  <si>
    <t>716-3395-EE-71</t>
  </si>
  <si>
    <t>34687_3179363_4189870</t>
  </si>
  <si>
    <t>PGB028761301</t>
  </si>
  <si>
    <t>정지은</t>
  </si>
  <si>
    <t>01088054590</t>
  </si>
  <si>
    <t>6094322902081</t>
  </si>
  <si>
    <t>716-3430-AE-82</t>
  </si>
  <si>
    <t>34687_3179374_4190410</t>
  </si>
  <si>
    <t>채아라</t>
  </si>
  <si>
    <t>01023527514</t>
  </si>
  <si>
    <t>UK.YUNGBLUDSTORE.COM</t>
  </si>
  <si>
    <t>6094322900231</t>
  </si>
  <si>
    <t>716-4309-BC-105</t>
  </si>
  <si>
    <t>34687_3179397_4166872</t>
  </si>
  <si>
    <t>PGB028761082</t>
  </si>
  <si>
    <t>홍관표</t>
  </si>
  <si>
    <t>01066581060</t>
  </si>
  <si>
    <t>6094322901862</t>
  </si>
  <si>
    <t>716-1210-CC-19</t>
  </si>
  <si>
    <t>34687_3179311_4188259</t>
  </si>
  <si>
    <t>01034632250</t>
  </si>
  <si>
    <t>[대신착불]/포장불량</t>
  </si>
  <si>
    <t>WWW.CARAVANPARTS.CO.UK IPORTER.COM</t>
  </si>
  <si>
    <t>6094322901474</t>
  </si>
  <si>
    <t>716-2216-FD-36</t>
  </si>
  <si>
    <t>34687_3179328_4183153</t>
  </si>
  <si>
    <t>PGB028761124</t>
  </si>
  <si>
    <t>이재범</t>
  </si>
  <si>
    <t>01052204159</t>
  </si>
  <si>
    <t>6094322901904</t>
  </si>
  <si>
    <t>716-3129-CC-51</t>
  </si>
  <si>
    <t>34687_3179343_4188543</t>
  </si>
  <si>
    <t>PGB028761300</t>
  </si>
  <si>
    <t>박세림</t>
  </si>
  <si>
    <t>01063084661</t>
  </si>
  <si>
    <t>6094322902080</t>
  </si>
  <si>
    <t>716-3425-FA-81</t>
  </si>
  <si>
    <t>34687_3179373_4190409</t>
  </si>
  <si>
    <t>PGB028761213</t>
  </si>
  <si>
    <t>김현구</t>
  </si>
  <si>
    <t>01020631493</t>
  </si>
  <si>
    <t>6094322901993</t>
  </si>
  <si>
    <t>716-2195-AC-6</t>
  </si>
  <si>
    <t>34687_3179298_4189544</t>
  </si>
  <si>
    <t>PGB028761275</t>
  </si>
  <si>
    <t>EARLY ALISON ELLEN</t>
  </si>
  <si>
    <t>01096064281</t>
  </si>
  <si>
    <t>6094322902055</t>
  </si>
  <si>
    <t>716-2197-BF-8</t>
  </si>
  <si>
    <t>34687_3179300_4190065</t>
  </si>
  <si>
    <t>박시후</t>
  </si>
  <si>
    <t>01062579838</t>
  </si>
  <si>
    <t>CLUBCOMPETITIONS SHOP.COM COL</t>
  </si>
  <si>
    <t>6094322901818</t>
  </si>
  <si>
    <t>716-2128-BA-23</t>
  </si>
  <si>
    <t>34687_3179315_4187702</t>
  </si>
  <si>
    <t>박소영</t>
  </si>
  <si>
    <t>01072472312</t>
  </si>
  <si>
    <t>IPORTER.COM 2025072080651061</t>
  </si>
  <si>
    <t>6094322901837</t>
  </si>
  <si>
    <t>716-2179-EA-31</t>
  </si>
  <si>
    <t>34687_3179323_4187947</t>
  </si>
  <si>
    <t>PGB028761187</t>
  </si>
  <si>
    <t>6094322901967</t>
  </si>
  <si>
    <t>716-2083-CD-15</t>
  </si>
  <si>
    <t>34687_3179307_4189312</t>
  </si>
  <si>
    <t>PGB028760903</t>
  </si>
  <si>
    <t>박슬비</t>
  </si>
  <si>
    <t>01034355311</t>
  </si>
  <si>
    <t>WWW.ELLASKITCHEN.CO.UK IPORTER.COM</t>
  </si>
  <si>
    <t>6094322901683</t>
  </si>
  <si>
    <t>715-6352-EB-39</t>
  </si>
  <si>
    <t>34687_3179331_4185970</t>
  </si>
  <si>
    <t>PGB028761086</t>
  </si>
  <si>
    <t>6094322901866</t>
  </si>
  <si>
    <t>716-1115-CA-44</t>
  </si>
  <si>
    <t>34687_3179336_4188282</t>
  </si>
  <si>
    <t>PGB028761119</t>
  </si>
  <si>
    <t>황미아</t>
  </si>
  <si>
    <t>01030320276</t>
  </si>
  <si>
    <t>WWW.SUPERDRUG.COM</t>
  </si>
  <si>
    <t>6094322901899</t>
  </si>
  <si>
    <t>716-2108-FD-49</t>
  </si>
  <si>
    <t>34687_3179341_4188432</t>
  </si>
  <si>
    <t>PGB028761258</t>
  </si>
  <si>
    <t>최은정</t>
  </si>
  <si>
    <t>01063255065</t>
  </si>
  <si>
    <t>6094322902038</t>
  </si>
  <si>
    <t>716-3417-DF-74</t>
  </si>
  <si>
    <t>34687_3179366_4189871</t>
  </si>
  <si>
    <t>PGB028761158</t>
  </si>
  <si>
    <t>윤성운</t>
  </si>
  <si>
    <t>01031410826</t>
  </si>
  <si>
    <t>6094322901938</t>
  </si>
  <si>
    <t>716-3369-CB-87</t>
  </si>
  <si>
    <t>34687_3179379_4188890</t>
  </si>
  <si>
    <t>PGB028761161</t>
  </si>
  <si>
    <t>01031395453</t>
  </si>
  <si>
    <t>6094322901941</t>
  </si>
  <si>
    <t>716-3372-CC-90</t>
  </si>
  <si>
    <t>34687_3179382_4188893</t>
  </si>
  <si>
    <t>6094322901596</t>
  </si>
  <si>
    <t>716-4312-FF-106</t>
  </si>
  <si>
    <t>34687_3179398_4191950</t>
  </si>
  <si>
    <t>PGB028761125</t>
  </si>
  <si>
    <t>신정민</t>
  </si>
  <si>
    <t>01040307227</t>
  </si>
  <si>
    <t>6094322901905</t>
  </si>
  <si>
    <t>716-2145-DB-3</t>
  </si>
  <si>
    <t>34687_3179295_4187715</t>
  </si>
  <si>
    <t>박해준</t>
  </si>
  <si>
    <t>01090268335</t>
  </si>
  <si>
    <t>6094322901545</t>
  </si>
  <si>
    <t>716-2226-BD-32</t>
  </si>
  <si>
    <t>34687_3179324_4184109</t>
  </si>
  <si>
    <t>임현정</t>
  </si>
  <si>
    <t>01054734812</t>
  </si>
  <si>
    <t>6094322901845</t>
  </si>
  <si>
    <t>716-2162-AB-22</t>
  </si>
  <si>
    <t>34687_3179314_4188014</t>
  </si>
  <si>
    <t>PGB028761253</t>
  </si>
  <si>
    <t>김겸호</t>
  </si>
  <si>
    <t>01054439206</t>
  </si>
  <si>
    <t>6094322902033</t>
  </si>
  <si>
    <t>716-2114-FC-30</t>
  </si>
  <si>
    <t>34687_3179322_4189864</t>
  </si>
  <si>
    <t>PGB028761164</t>
  </si>
  <si>
    <t>이주형</t>
  </si>
  <si>
    <t>01052428036</t>
  </si>
  <si>
    <t>SIGMACOFFEE.CO.UK IPORTER.COM</t>
  </si>
  <si>
    <t>6094322901944</t>
  </si>
  <si>
    <t>716-3359-FF-83</t>
  </si>
  <si>
    <t>34687_3179375_4188911</t>
  </si>
  <si>
    <t>WWW.ACMEWHISTLES.CO.UK IPORTER.COM</t>
  </si>
  <si>
    <t>6094372974864 (3)</t>
  </si>
  <si>
    <t>716-3344-FE-91</t>
  </si>
  <si>
    <t>34687_3179383_4174534</t>
  </si>
  <si>
    <t>PGB028761250</t>
  </si>
  <si>
    <t>권체우</t>
  </si>
  <si>
    <t>01048213681</t>
  </si>
  <si>
    <t>6094322902030</t>
  </si>
  <si>
    <t>716-2133-BE-27</t>
  </si>
  <si>
    <t>34687_3179319_4189854</t>
  </si>
  <si>
    <t>PGB028761155</t>
  </si>
  <si>
    <t>01048228312</t>
  </si>
  <si>
    <t>6094322901935</t>
  </si>
  <si>
    <t>716-3366-DF-84</t>
  </si>
  <si>
    <t>34687_3179376_4188886</t>
  </si>
  <si>
    <t>PGB028761207</t>
  </si>
  <si>
    <t>이보배</t>
  </si>
  <si>
    <t>01045462451</t>
  </si>
  <si>
    <t>6094322901987</t>
  </si>
  <si>
    <t>716-2071-FA-94</t>
  </si>
  <si>
    <t>34687_3179386_4189461</t>
  </si>
  <si>
    <t>PGB028761215</t>
  </si>
  <si>
    <t>양영주</t>
  </si>
  <si>
    <t>01028229889</t>
  </si>
  <si>
    <t>6094322901995</t>
  </si>
  <si>
    <t>716-2117-DA-7</t>
  </si>
  <si>
    <t>34687_3179299_4189545</t>
  </si>
  <si>
    <t>PGB028761121</t>
  </si>
  <si>
    <t>박주은</t>
  </si>
  <si>
    <t>01029932722</t>
  </si>
  <si>
    <t>6094322901901</t>
  </si>
  <si>
    <t>716-2098-FC-45</t>
  </si>
  <si>
    <t>34687_3179337_4188462</t>
  </si>
  <si>
    <t>PGB028761302</t>
  </si>
  <si>
    <t>김혜원</t>
  </si>
  <si>
    <t>01048533557</t>
  </si>
  <si>
    <t>6094322902082</t>
  </si>
  <si>
    <t>716-3435-CA-75</t>
  </si>
  <si>
    <t>34687_3179367_4190412</t>
  </si>
  <si>
    <t>PGB028761211</t>
  </si>
  <si>
    <t>이영지</t>
  </si>
  <si>
    <t>01037704675</t>
  </si>
  <si>
    <t>6094322901991</t>
  </si>
  <si>
    <t>716-2193-FC-5</t>
  </si>
  <si>
    <t>34687_3179297_4189540</t>
  </si>
  <si>
    <t>01099472312</t>
  </si>
  <si>
    <t>VISIONARYFRAGRANCES.COM</t>
  </si>
  <si>
    <t>6094322901733</t>
  </si>
  <si>
    <t>716-2017-FA-11</t>
  </si>
  <si>
    <t>34687_3179303_4186660</t>
  </si>
  <si>
    <t>PGB028761185</t>
  </si>
  <si>
    <t>6094322901965</t>
  </si>
  <si>
    <t>716-2073-DF-12</t>
  </si>
  <si>
    <t>34687_3179304_4189310</t>
  </si>
  <si>
    <t>PGB028760977</t>
  </si>
  <si>
    <t>김선미</t>
  </si>
  <si>
    <t>01025444103</t>
  </si>
  <si>
    <t>6094322901757</t>
  </si>
  <si>
    <t>716-2089-AC-16</t>
  </si>
  <si>
    <t>34687_3179308_4186973</t>
  </si>
  <si>
    <t>PGB028761151</t>
  </si>
  <si>
    <t>정경화</t>
  </si>
  <si>
    <t>01065167049</t>
  </si>
  <si>
    <t>6094322901931</t>
  </si>
  <si>
    <t>716-2157-DE-20</t>
  </si>
  <si>
    <t>34687_3179312_4188829</t>
  </si>
  <si>
    <t>PGB028761262</t>
  </si>
  <si>
    <t>6094322902042</t>
  </si>
  <si>
    <t>716-1431-CD-21</t>
  </si>
  <si>
    <t>34687_3179313_4189892</t>
  </si>
  <si>
    <t>WWW.ABEBOOKS.COM</t>
  </si>
  <si>
    <t>6094322901614</t>
  </si>
  <si>
    <t>715-7115-BF-46</t>
  </si>
  <si>
    <t>34687_3179338_4184922</t>
  </si>
  <si>
    <t>PGB028760846</t>
  </si>
  <si>
    <t>김난미</t>
  </si>
  <si>
    <t>01042456000</t>
  </si>
  <si>
    <t>6094322901626</t>
  </si>
  <si>
    <t>716-1412-DD-48</t>
  </si>
  <si>
    <t>34687_3179340_4185212</t>
  </si>
  <si>
    <t>6094322901667</t>
  </si>
  <si>
    <t>716-1130-AF-50</t>
  </si>
  <si>
    <t>34687_3179342_4186303</t>
  </si>
  <si>
    <t>PGB028761183</t>
  </si>
  <si>
    <t>01089835398</t>
  </si>
  <si>
    <t>6094322901963</t>
  </si>
  <si>
    <t>716-2178-BE-63</t>
  </si>
  <si>
    <t>34687_3179355_4189262</t>
  </si>
  <si>
    <t>PGB028761171</t>
  </si>
  <si>
    <t>변해일</t>
  </si>
  <si>
    <t>01088688162</t>
  </si>
  <si>
    <t>GOLFSUPPORT.COM</t>
  </si>
  <si>
    <t>6094322901951</t>
  </si>
  <si>
    <t>716-3383-EA-68</t>
  </si>
  <si>
    <t>34687_3179360_4189124</t>
  </si>
  <si>
    <t>PGB028761156</t>
  </si>
  <si>
    <t>공국진</t>
  </si>
  <si>
    <t>01028873213</t>
  </si>
  <si>
    <t>6094322901936</t>
  </si>
  <si>
    <t>716-3367-AF-85</t>
  </si>
  <si>
    <t>34687_3179377_4188887</t>
  </si>
  <si>
    <t>PGB028761160</t>
  </si>
  <si>
    <t>전유진</t>
  </si>
  <si>
    <t>01097555334</t>
  </si>
  <si>
    <t>6094322901940</t>
  </si>
  <si>
    <t>716-3371-BD-89</t>
  </si>
  <si>
    <t>34687_3179381_4188892</t>
  </si>
  <si>
    <t>PGB028760892</t>
  </si>
  <si>
    <t>양승수</t>
  </si>
  <si>
    <t>01072409104</t>
  </si>
  <si>
    <t>WWW.LEISURESHOPDIRECT.COM</t>
  </si>
  <si>
    <t>6094322901672</t>
  </si>
  <si>
    <t>716-3387-DA-92</t>
  </si>
  <si>
    <t>34687_3179384_4185756</t>
  </si>
  <si>
    <t>PGB028761204</t>
  </si>
  <si>
    <t>WWW.SCOTCHWHISKYAUCTIONS.COM</t>
  </si>
  <si>
    <t>6094322901984</t>
  </si>
  <si>
    <t>716-3364-CF-93</t>
  </si>
  <si>
    <t>34687_3179385_4189424</t>
  </si>
  <si>
    <t>PGB028761240</t>
  </si>
  <si>
    <t>01043885999</t>
  </si>
  <si>
    <t>6094322902020</t>
  </si>
  <si>
    <t>716-2183-BA-96</t>
  </si>
  <si>
    <t>34687_3179388_4189765</t>
  </si>
  <si>
    <t>PGB028761267</t>
  </si>
  <si>
    <t>WW.OFFSPRING.CO.UK IPORTER.COM</t>
  </si>
  <si>
    <t>6094322902047</t>
  </si>
  <si>
    <t>716-2065-DF-14</t>
  </si>
  <si>
    <t>34687_3179306_4189977</t>
  </si>
  <si>
    <t>PGB028761446</t>
  </si>
  <si>
    <t>황규빈</t>
  </si>
  <si>
    <t>01050977377</t>
  </si>
  <si>
    <t>6094322902226</t>
  </si>
  <si>
    <t>716-4302-BD-103</t>
  </si>
  <si>
    <t>34687_3179395_4192051</t>
  </si>
  <si>
    <t>PGB028761249</t>
  </si>
  <si>
    <t>이지영</t>
  </si>
  <si>
    <t>01029946927</t>
  </si>
  <si>
    <t>6094322902029</t>
  </si>
  <si>
    <t>716-2127-EF-26</t>
  </si>
  <si>
    <t>34687_3179318_4189851</t>
  </si>
  <si>
    <t>6094322901316</t>
  </si>
  <si>
    <t>716-3131-CD-53</t>
  </si>
  <si>
    <t>34687_3179345_4187695</t>
  </si>
  <si>
    <t>6094322901838</t>
  </si>
  <si>
    <t>716-3118-CB-57</t>
  </si>
  <si>
    <t>34687_3179349_4187957</t>
  </si>
  <si>
    <t>PGB028761263</t>
  </si>
  <si>
    <t>김현중</t>
  </si>
  <si>
    <t>01031764720</t>
  </si>
  <si>
    <t>6094322902043</t>
  </si>
  <si>
    <t>716-3134-AB-58</t>
  </si>
  <si>
    <t>34687_3179350_4189901</t>
  </si>
  <si>
    <t>PGB028761005</t>
  </si>
  <si>
    <t>구본욱</t>
  </si>
  <si>
    <t>01033373716</t>
  </si>
  <si>
    <t>SAINTECELLIER.COM</t>
  </si>
  <si>
    <t>6094322901785</t>
  </si>
  <si>
    <t>716-3365-CE-79</t>
  </si>
  <si>
    <t>34687_3179371_4187300</t>
  </si>
  <si>
    <t>PGB028761252</t>
  </si>
  <si>
    <t>고은별</t>
  </si>
  <si>
    <t>01051998580</t>
  </si>
  <si>
    <t>6094322902032</t>
  </si>
  <si>
    <t>716-2113-AC-29</t>
  </si>
  <si>
    <t>34687_3179321_4189858</t>
  </si>
  <si>
    <t>진연정</t>
  </si>
  <si>
    <t>01092489257</t>
  </si>
  <si>
    <t>6094372974862 (2)</t>
  </si>
  <si>
    <t>715-7066-AF-40</t>
  </si>
  <si>
    <t>34687_3179332_4174525</t>
  </si>
  <si>
    <t>PGB028760709</t>
  </si>
  <si>
    <t>노남진</t>
  </si>
  <si>
    <t>01090705229</t>
  </si>
  <si>
    <t>WWW.OEMVWSHOP.COM</t>
  </si>
  <si>
    <t>6094322901489</t>
  </si>
  <si>
    <t>716-3126-BE-55</t>
  </si>
  <si>
    <t>34687_3179347_4183434</t>
  </si>
  <si>
    <t>PGB028761182</t>
  </si>
  <si>
    <t>6094322901962</t>
  </si>
  <si>
    <t>716-3093-DF-64</t>
  </si>
  <si>
    <t>34687_3179356_4189261</t>
  </si>
  <si>
    <t>01089143154</t>
  </si>
  <si>
    <t>6094322901953</t>
  </si>
  <si>
    <t>716-3381-FB-69</t>
  </si>
  <si>
    <t>34687_3179361_4189163</t>
  </si>
  <si>
    <t>정명철</t>
  </si>
  <si>
    <t>01075355168</t>
  </si>
  <si>
    <t>6094322901327</t>
  </si>
  <si>
    <t>716-3125-AF-61</t>
  </si>
  <si>
    <t>34687_3179353_4181130</t>
  </si>
  <si>
    <t>PGB028761159</t>
  </si>
  <si>
    <t>고광욱</t>
  </si>
  <si>
    <t>01039553793</t>
  </si>
  <si>
    <t>6094322901939</t>
  </si>
  <si>
    <t>716-3370-EB-88</t>
  </si>
  <si>
    <t>34687_3179380_4188891</t>
  </si>
  <si>
    <t>PGB028761162</t>
  </si>
  <si>
    <t>01034538331</t>
  </si>
  <si>
    <t>6094322901942</t>
  </si>
  <si>
    <t>716-3375-BA-95</t>
  </si>
  <si>
    <t>34687_3179387_4188894</t>
  </si>
  <si>
    <t>PGB028761197</t>
  </si>
  <si>
    <t>01027922719</t>
  </si>
  <si>
    <t>WWW.JACKSONSART.COM</t>
  </si>
  <si>
    <t>6094322901977</t>
  </si>
  <si>
    <t>716-4305-CC-104</t>
  </si>
  <si>
    <t>34687_3179396_4189385</t>
  </si>
  <si>
    <t>PGB028761068</t>
  </si>
  <si>
    <t>신성욱</t>
  </si>
  <si>
    <t>01076228514</t>
  </si>
  <si>
    <t>6094322901848</t>
  </si>
  <si>
    <t>716-1378-FA-9</t>
  </si>
  <si>
    <t>34687_3179301_4188091</t>
  </si>
  <si>
    <t>PGB028761247</t>
  </si>
  <si>
    <t>안선녀</t>
  </si>
  <si>
    <t>01085855822</t>
  </si>
  <si>
    <t>6094322902027</t>
  </si>
  <si>
    <t>716-2120-EE-24</t>
  </si>
  <si>
    <t>34687_3179316_4189849</t>
  </si>
  <si>
    <t>PGB028761116</t>
  </si>
  <si>
    <t>양승원</t>
  </si>
  <si>
    <t>01033928958</t>
  </si>
  <si>
    <t>가격취하 임민희반장</t>
  </si>
  <si>
    <t>6094322901896</t>
  </si>
  <si>
    <t>716-2103-ED-33</t>
  </si>
  <si>
    <t>34687_3179325_4188413</t>
  </si>
  <si>
    <t>PGB028760935</t>
  </si>
  <si>
    <t>정민수</t>
  </si>
  <si>
    <t>01085875596</t>
  </si>
  <si>
    <t>6094322901715</t>
  </si>
  <si>
    <t>716-3154-BB-54</t>
  </si>
  <si>
    <t>34687_3179346_4186386</t>
  </si>
  <si>
    <t>PGB028761323</t>
  </si>
  <si>
    <t>조중연</t>
  </si>
  <si>
    <t>01020662917</t>
  </si>
  <si>
    <t>6094322902103</t>
  </si>
  <si>
    <t>716-3341-FF-67</t>
  </si>
  <si>
    <t>34687_3179359_4190697</t>
  </si>
  <si>
    <t>PGB028761254</t>
  </si>
  <si>
    <t>박은영</t>
  </si>
  <si>
    <t>01045875177</t>
  </si>
  <si>
    <t>6094322902034</t>
  </si>
  <si>
    <t>716-3390-AE-70</t>
  </si>
  <si>
    <t>34687_3179362_4189866</t>
  </si>
  <si>
    <t>PGB028760991</t>
  </si>
  <si>
    <t>권오준</t>
  </si>
  <si>
    <t>01092125436</t>
  </si>
  <si>
    <t>6094322901771</t>
  </si>
  <si>
    <t>716-3406-FB-76</t>
  </si>
  <si>
    <t>34687_3179368_4187153</t>
  </si>
  <si>
    <t>PGB028761157</t>
  </si>
  <si>
    <t>01088190461</t>
  </si>
  <si>
    <t>6094322901937</t>
  </si>
  <si>
    <t>716-3368-BB-86</t>
  </si>
  <si>
    <t>34687_3179378_4188889</t>
  </si>
  <si>
    <t>PGB028761237</t>
  </si>
  <si>
    <t>김균태</t>
  </si>
  <si>
    <t>01064371223</t>
  </si>
  <si>
    <t>6094322902017</t>
  </si>
  <si>
    <t>716-2203-BB-98</t>
  </si>
  <si>
    <t>34687_3179390_4189760</t>
  </si>
  <si>
    <t>PGB028761236</t>
  </si>
  <si>
    <t>김민수</t>
  </si>
  <si>
    <t>01077459847</t>
  </si>
  <si>
    <t>6094322902016</t>
  </si>
  <si>
    <t>716-2202-CF-99</t>
  </si>
  <si>
    <t>34687_3179391_4189759</t>
  </si>
  <si>
    <t>PGB028761054</t>
  </si>
  <si>
    <t>6094322901834</t>
  </si>
  <si>
    <t>715-9288-FC-101</t>
  </si>
  <si>
    <t>34687_3179393_4187881</t>
  </si>
  <si>
    <t>PGB028761126</t>
  </si>
  <si>
    <t>김현경</t>
  </si>
  <si>
    <t>01050545644</t>
  </si>
  <si>
    <t>6094322901906</t>
  </si>
  <si>
    <t>716-2143-BC-2</t>
  </si>
  <si>
    <t>34687_3179294_4187714</t>
  </si>
  <si>
    <t>PGB028761445</t>
  </si>
  <si>
    <t>채미선</t>
  </si>
  <si>
    <t>01049332652</t>
  </si>
  <si>
    <t>6094322902225</t>
  </si>
  <si>
    <t>716-4300-BD-102</t>
  </si>
  <si>
    <t>34687_3179394_4192050</t>
  </si>
  <si>
    <t>PGB028761073</t>
  </si>
  <si>
    <t>이후영</t>
  </si>
  <si>
    <t>01033383209</t>
  </si>
  <si>
    <t>6094322901853</t>
  </si>
  <si>
    <t>716-1208-AB-10</t>
  </si>
  <si>
    <t>34687_3179302_4188194</t>
  </si>
  <si>
    <t>OFFSPRING.CO.UK IPORTER.COM</t>
  </si>
  <si>
    <t>6094372974858 (4)</t>
  </si>
  <si>
    <t>716-2101-DD-18</t>
  </si>
  <si>
    <t>34687_3179310_4189597</t>
  </si>
  <si>
    <t>PGB028761251</t>
  </si>
  <si>
    <t>01020738063</t>
  </si>
  <si>
    <t>6094322902031</t>
  </si>
  <si>
    <t>716-2129-CF-28</t>
  </si>
  <si>
    <t>34687_3179320_4189856</t>
  </si>
  <si>
    <t>PGB028761055</t>
  </si>
  <si>
    <t>BUY.AMBIENTWEETS.COM</t>
  </si>
  <si>
    <t>6094322901835</t>
  </si>
  <si>
    <t>716-1218-DD-41</t>
  </si>
  <si>
    <t>34687_3179333_4187896</t>
  </si>
  <si>
    <t>최은진</t>
  </si>
  <si>
    <t>01038608643</t>
  </si>
  <si>
    <t>6094322901737</t>
  </si>
  <si>
    <t>716-2022-DA-43</t>
  </si>
  <si>
    <t>34687_3179335_4188479</t>
  </si>
  <si>
    <t>01040346763</t>
  </si>
  <si>
    <t>6094322901759</t>
  </si>
  <si>
    <t>716-3153-AF-56</t>
  </si>
  <si>
    <t>34687_3179348_4186996</t>
  </si>
  <si>
    <t>PGB028761148</t>
  </si>
  <si>
    <t>이홍렬</t>
  </si>
  <si>
    <t>01063166630</t>
  </si>
  <si>
    <t>요건취하 임민희반장</t>
  </si>
  <si>
    <t>6094322901928</t>
  </si>
  <si>
    <t>716-3145-FE-60</t>
  </si>
  <si>
    <t>34687_3179352_4188796</t>
  </si>
  <si>
    <t>PGB028760989</t>
  </si>
  <si>
    <t>6094322901769</t>
  </si>
  <si>
    <t>716-3136-AA-62</t>
  </si>
  <si>
    <t>34687_3179354_4187103</t>
  </si>
  <si>
    <t>PGB028761027</t>
  </si>
  <si>
    <t>이준호</t>
  </si>
  <si>
    <t>01047277097</t>
  </si>
  <si>
    <t>6094322901807</t>
  </si>
  <si>
    <t>716-3409-AA-73</t>
  </si>
  <si>
    <t>34687_3179365_4187576</t>
  </si>
  <si>
    <t>PGB028761287</t>
  </si>
  <si>
    <t>6094322902067</t>
  </si>
  <si>
    <t>716-3388-EC-78</t>
  </si>
  <si>
    <t>34687_3179370_4190133</t>
  </si>
  <si>
    <t>PGB028761266</t>
  </si>
  <si>
    <t>한승수</t>
  </si>
  <si>
    <t>01089472251</t>
  </si>
  <si>
    <t>6094322902046</t>
  </si>
  <si>
    <t>716-2180-BF-80</t>
  </si>
  <si>
    <t>34687_3179372_4189965</t>
  </si>
  <si>
    <t>PGB028761203</t>
  </si>
  <si>
    <t>홍성준</t>
  </si>
  <si>
    <t>01094433205</t>
  </si>
  <si>
    <t>WWW.ARKET.COM</t>
  </si>
  <si>
    <t>6094322901983</t>
  </si>
  <si>
    <t>716-2094-AB-35</t>
  </si>
  <si>
    <t>34687_3179327_4189423</t>
  </si>
  <si>
    <t>PGB028761234</t>
  </si>
  <si>
    <t>이정진</t>
  </si>
  <si>
    <t>01040944200</t>
  </si>
  <si>
    <t>IPORTER.COM WWW.CARAVAN COMPONENTS.</t>
  </si>
  <si>
    <t>6094322902014</t>
  </si>
  <si>
    <t>716-2118-CE-17</t>
  </si>
  <si>
    <t>34687_3179309_4189724</t>
  </si>
  <si>
    <t>PGB028761248</t>
  </si>
  <si>
    <t>정윤주</t>
  </si>
  <si>
    <t>01023735476</t>
  </si>
  <si>
    <t>6094322902028</t>
  </si>
  <si>
    <t>716-2123-CE-25</t>
  </si>
  <si>
    <t>34687_3179317_4189850</t>
  </si>
  <si>
    <t>PGB028761032</t>
  </si>
  <si>
    <t>HUGOBOSS.COM</t>
  </si>
  <si>
    <t>6094322901812</t>
  </si>
  <si>
    <t>716-0293-EC-47</t>
  </si>
  <si>
    <t>34687_3179339_4187630</t>
  </si>
  <si>
    <t>PGB028761195</t>
  </si>
  <si>
    <t>정다영</t>
  </si>
  <si>
    <t>01091618835</t>
  </si>
  <si>
    <t>6094322901975</t>
  </si>
  <si>
    <t>716-3362-DC-77</t>
  </si>
  <si>
    <t>34687_3179369_4189383</t>
  </si>
  <si>
    <t>PGB028761255</t>
  </si>
  <si>
    <t>송연아</t>
  </si>
  <si>
    <t>01043719700</t>
  </si>
  <si>
    <t>6094322902035</t>
  </si>
  <si>
    <t>716-2008-DF-100</t>
  </si>
  <si>
    <t>34687_3179392_4189868</t>
  </si>
  <si>
    <t>이정주</t>
  </si>
  <si>
    <t>01094617645</t>
  </si>
  <si>
    <t>6094322901856</t>
  </si>
  <si>
    <t>716-2189-EF-38</t>
  </si>
  <si>
    <t>34687_3179330_4188231</t>
  </si>
  <si>
    <t>PGB028761189</t>
  </si>
  <si>
    <t>이유리</t>
  </si>
  <si>
    <t>01077634378</t>
  </si>
  <si>
    <t>WWW.HEDGEHOGGIFTS.CO.UK IPORTER.COM</t>
  </si>
  <si>
    <t>6094322901969</t>
  </si>
  <si>
    <t>716-3139-ED-59</t>
  </si>
  <si>
    <t>34687_3179351_4189330</t>
  </si>
  <si>
    <t>PGB028761246</t>
  </si>
  <si>
    <t>6094322902026</t>
  </si>
  <si>
    <t>716-3351-AD-66</t>
  </si>
  <si>
    <t>34687_3179358_4189828</t>
  </si>
  <si>
    <t>PGB028761256</t>
  </si>
  <si>
    <t>01075622272</t>
  </si>
  <si>
    <t>6094322902036</t>
  </si>
  <si>
    <t>716-3400-CA-72</t>
  </si>
  <si>
    <t>34687_3179364_4189869</t>
  </si>
  <si>
    <t>PGB028761238</t>
  </si>
  <si>
    <t>이천욱</t>
  </si>
  <si>
    <t>01075931224</t>
  </si>
  <si>
    <t>6094322902018</t>
  </si>
  <si>
    <t>716-2205-CA-97</t>
  </si>
  <si>
    <t>34687_3179389_4189761</t>
  </si>
  <si>
    <t>PGB028761186</t>
  </si>
  <si>
    <t>엄선주</t>
  </si>
  <si>
    <t>01085824238</t>
  </si>
  <si>
    <t>6094322901966</t>
  </si>
  <si>
    <t>716-2076-FC-13</t>
  </si>
  <si>
    <t>34687_3179305_4189311</t>
  </si>
  <si>
    <t>PGB028761127</t>
  </si>
  <si>
    <t>이광문</t>
  </si>
  <si>
    <t>01041270096</t>
  </si>
  <si>
    <t>6094322901907</t>
  </si>
  <si>
    <t>716-2142-CA-1</t>
  </si>
  <si>
    <t>34687_3179293_4187713</t>
  </si>
  <si>
    <t>6094322901861</t>
  </si>
  <si>
    <t>716-2192-BD-34</t>
  </si>
  <si>
    <t>34687_3179326_4188245</t>
  </si>
  <si>
    <t>PGB028761168</t>
  </si>
  <si>
    <t>6094322901948</t>
  </si>
  <si>
    <t>716-4380-AD-2</t>
  </si>
  <si>
    <t>34701_3179952_4189045</t>
  </si>
  <si>
    <t>PGB028761308</t>
  </si>
  <si>
    <t>나상선</t>
  </si>
  <si>
    <t>01091016385</t>
  </si>
  <si>
    <t>6094322902088</t>
  </si>
  <si>
    <t>716-4709-DB-43</t>
  </si>
  <si>
    <t>34701_3179993_4190511</t>
  </si>
  <si>
    <t>PGB028761324</t>
  </si>
  <si>
    <t>01058791649</t>
  </si>
  <si>
    <t>6094322902104</t>
  </si>
  <si>
    <t>716-4408-CB-5</t>
  </si>
  <si>
    <t>34701_3179955_4190704</t>
  </si>
  <si>
    <t>PGB028761339</t>
  </si>
  <si>
    <t>허정훈</t>
  </si>
  <si>
    <t>01067000962</t>
  </si>
  <si>
    <t>6094322902119</t>
  </si>
  <si>
    <t>716-4417-DE-6</t>
  </si>
  <si>
    <t>34701_3179956_4190917</t>
  </si>
  <si>
    <t>PGB028761006</t>
  </si>
  <si>
    <t>최윤지</t>
  </si>
  <si>
    <t>01064366129</t>
  </si>
  <si>
    <t>6094322901786</t>
  </si>
  <si>
    <t>716-2095-BB-8</t>
  </si>
  <si>
    <t>34701_3179958_4187311</t>
  </si>
  <si>
    <t>PGB028761329</t>
  </si>
  <si>
    <t>윤현주</t>
  </si>
  <si>
    <t>01088235606</t>
  </si>
  <si>
    <t>6094322902109</t>
  </si>
  <si>
    <t>716-4428-CB-9</t>
  </si>
  <si>
    <t>34701_3179959_4190804</t>
  </si>
  <si>
    <t>PGB028761282</t>
  </si>
  <si>
    <t>6094322902062</t>
  </si>
  <si>
    <t>716-4422-BA-12</t>
  </si>
  <si>
    <t>34701_3179962_4190092</t>
  </si>
  <si>
    <t>PGB028761305</t>
  </si>
  <si>
    <t>전혜은</t>
  </si>
  <si>
    <t>01025921307</t>
  </si>
  <si>
    <t>WWW.ARENASWIMUK.COM</t>
  </si>
  <si>
    <t>6094322902085</t>
  </si>
  <si>
    <t>716-4425-BC-15</t>
  </si>
  <si>
    <t>34701_3179965_4190439</t>
  </si>
  <si>
    <t>PGB028761319</t>
  </si>
  <si>
    <t>이교진</t>
  </si>
  <si>
    <t>01083894771</t>
  </si>
  <si>
    <t>6094322902099</t>
  </si>
  <si>
    <t>716-4470-EA-18</t>
  </si>
  <si>
    <t>34701_3179968_4190663</t>
  </si>
  <si>
    <t>PGB028761327</t>
  </si>
  <si>
    <t>전진석</t>
  </si>
  <si>
    <t>01085522708</t>
  </si>
  <si>
    <t>6094322902107</t>
  </si>
  <si>
    <t>716-4435-EF-20</t>
  </si>
  <si>
    <t>34701_3179970_4190780</t>
  </si>
  <si>
    <t>PGB028761295</t>
  </si>
  <si>
    <t>김시환</t>
  </si>
  <si>
    <t>01063161787</t>
  </si>
  <si>
    <t>6094322902075</t>
  </si>
  <si>
    <t>716-4481-AF-22</t>
  </si>
  <si>
    <t>34701_3179972_4190373</t>
  </si>
  <si>
    <t>PGB028761350</t>
  </si>
  <si>
    <t>이정미</t>
  </si>
  <si>
    <t>01034568013</t>
  </si>
  <si>
    <t>6094322902130</t>
  </si>
  <si>
    <t>716-4407-BD-24</t>
  </si>
  <si>
    <t>34701_3179974_4191105</t>
  </si>
  <si>
    <t>PGB028761288</t>
  </si>
  <si>
    <t>6094322902068</t>
  </si>
  <si>
    <t>716-4439-CA-27</t>
  </si>
  <si>
    <t>34701_3179977_4190221</t>
  </si>
  <si>
    <t>PGB028761036</t>
  </si>
  <si>
    <t>김상원</t>
  </si>
  <si>
    <t>01083111710</t>
  </si>
  <si>
    <t>6094322901816</t>
  </si>
  <si>
    <t>716-4368-DD-31</t>
  </si>
  <si>
    <t>34701_3179981_4187684</t>
  </si>
  <si>
    <t>PGB028761318</t>
  </si>
  <si>
    <t>이동근</t>
  </si>
  <si>
    <t>01091045900</t>
  </si>
  <si>
    <t>WWW.CASIO.COM</t>
  </si>
  <si>
    <t>6094322902098</t>
  </si>
  <si>
    <t>716-4661-EF-33</t>
  </si>
  <si>
    <t>34701_3179983_4190655</t>
  </si>
  <si>
    <t>PGB028761299</t>
  </si>
  <si>
    <t>반광윤</t>
  </si>
  <si>
    <t>01062967173</t>
  </si>
  <si>
    <t>6094322902079</t>
  </si>
  <si>
    <t>716-4666-EB-34</t>
  </si>
  <si>
    <t>34701_3179984_4190406</t>
  </si>
  <si>
    <t>PGB028761314</t>
  </si>
  <si>
    <t>안상현</t>
  </si>
  <si>
    <t>01098941175</t>
  </si>
  <si>
    <t>6094322902094</t>
  </si>
  <si>
    <t>716-4675-AD-36</t>
  </si>
  <si>
    <t>34701_3179986_4190618</t>
  </si>
  <si>
    <t>권신혜</t>
  </si>
  <si>
    <t>01052992985</t>
  </si>
  <si>
    <t>6094322902039</t>
  </si>
  <si>
    <t>716-4667-BF-40</t>
  </si>
  <si>
    <t>34701_3179990_4189881</t>
  </si>
  <si>
    <t>PGB028761423</t>
  </si>
  <si>
    <t>신선호</t>
  </si>
  <si>
    <t>01039238786</t>
  </si>
  <si>
    <t>6094322902203</t>
  </si>
  <si>
    <t>716-4713-BA-42</t>
  </si>
  <si>
    <t>34701_3179992_4191695</t>
  </si>
  <si>
    <t>PGB028761165</t>
  </si>
  <si>
    <t>김갑수</t>
  </si>
  <si>
    <t>01031324851</t>
  </si>
  <si>
    <t>6094322901945</t>
  </si>
  <si>
    <t>716-4363-AE-44</t>
  </si>
  <si>
    <t>34701_3179994_4188927</t>
  </si>
  <si>
    <t>PGB028761422</t>
  </si>
  <si>
    <t>임재호</t>
  </si>
  <si>
    <t>01033033817</t>
  </si>
  <si>
    <t>THECONRANSHOP.COM</t>
  </si>
  <si>
    <t>6094322902202</t>
  </si>
  <si>
    <t>716-4710-FD-46</t>
  </si>
  <si>
    <t>34701_3179996_4191660</t>
  </si>
  <si>
    <t>6094372975836 (2)</t>
  </si>
  <si>
    <t>716-2111-DF-49</t>
  </si>
  <si>
    <t>34701_3179999_4189604</t>
  </si>
  <si>
    <t>PGB028761292</t>
  </si>
  <si>
    <t>신용철</t>
  </si>
  <si>
    <t>01024649595</t>
  </si>
  <si>
    <t>6094322902072</t>
  </si>
  <si>
    <t>716-4670-AE-52</t>
  </si>
  <si>
    <t>34701_3180002_4190321</t>
  </si>
  <si>
    <t>PGB028761341</t>
  </si>
  <si>
    <t>이재수</t>
  </si>
  <si>
    <t>01085029900</t>
  </si>
  <si>
    <t>6094322902121</t>
  </si>
  <si>
    <t>716-4418-DD-7</t>
  </si>
  <si>
    <t>34701_3179957_4190919</t>
  </si>
  <si>
    <t>PGB028761289</t>
  </si>
  <si>
    <t>박우철</t>
  </si>
  <si>
    <t>01037968185</t>
  </si>
  <si>
    <t>6094322902069</t>
  </si>
  <si>
    <t>716-4429-BD-10</t>
  </si>
  <si>
    <t>34701_3179960_4190236</t>
  </si>
  <si>
    <t>PGB028761276</t>
  </si>
  <si>
    <t>TREKITT.CO.UK IPORTER.COM</t>
  </si>
  <si>
    <t>6094322902056</t>
  </si>
  <si>
    <t>716-4404-DB-11</t>
  </si>
  <si>
    <t>34701_3179961_4190069</t>
  </si>
  <si>
    <t>PGB028761273</t>
  </si>
  <si>
    <t>6094322902053</t>
  </si>
  <si>
    <t>716-4454-DA-13</t>
  </si>
  <si>
    <t>34701_3179963_4190041</t>
  </si>
  <si>
    <t>PGB028761270</t>
  </si>
  <si>
    <t>박성혁</t>
  </si>
  <si>
    <t>01087038495</t>
  </si>
  <si>
    <t>6094322902050</t>
  </si>
  <si>
    <t>716-4447-DB-14</t>
  </si>
  <si>
    <t>34701_3179964_4190024</t>
  </si>
  <si>
    <t>김서인</t>
  </si>
  <si>
    <t>01089522285</t>
  </si>
  <si>
    <t>WWW.BLING2O.CO.UK IPORTER.COM</t>
  </si>
  <si>
    <t>6094322901934</t>
  </si>
  <si>
    <t>716-4416-CF-16</t>
  </si>
  <si>
    <t>34701_3179966_4188860</t>
  </si>
  <si>
    <t>PGB028761333</t>
  </si>
  <si>
    <t>01049388077</t>
  </si>
  <si>
    <t>6094322902113</t>
  </si>
  <si>
    <t>716-4468-FB-17</t>
  </si>
  <si>
    <t>34701_3179967_4190871</t>
  </si>
  <si>
    <t>PGB028761306</t>
  </si>
  <si>
    <t>손지수</t>
  </si>
  <si>
    <t>01089649784</t>
  </si>
  <si>
    <t>6094322902086</t>
  </si>
  <si>
    <t>716-4334-EE-23</t>
  </si>
  <si>
    <t>34701_3179973_4190446</t>
  </si>
  <si>
    <t>PGB028761230</t>
  </si>
  <si>
    <t>6094322902010</t>
  </si>
  <si>
    <t>716-4382-AD-25</t>
  </si>
  <si>
    <t>34701_3179975_4189649</t>
  </si>
  <si>
    <t>PGB028761260</t>
  </si>
  <si>
    <t>01026047797</t>
  </si>
  <si>
    <t>6094322902040</t>
  </si>
  <si>
    <t>716-4474-AF-26</t>
  </si>
  <si>
    <t>34701_3179976_4189884</t>
  </si>
  <si>
    <t>PGB028761405</t>
  </si>
  <si>
    <t>노민규</t>
  </si>
  <si>
    <t>01076473770</t>
  </si>
  <si>
    <t>WWW.UVU.COM</t>
  </si>
  <si>
    <t>6094322902185</t>
  </si>
  <si>
    <t>716-4409-FF-29</t>
  </si>
  <si>
    <t>34701_3179979_4191530</t>
  </si>
  <si>
    <t>PGB028761261</t>
  </si>
  <si>
    <t>6094322902041</t>
  </si>
  <si>
    <t>716-4457-FD-30</t>
  </si>
  <si>
    <t>34701_3179980_4189886</t>
  </si>
  <si>
    <t>PGB028761283</t>
  </si>
  <si>
    <t>변지현</t>
  </si>
  <si>
    <t>01093368648</t>
  </si>
  <si>
    <t>6094322902063</t>
  </si>
  <si>
    <t>716-4486-BD-32</t>
  </si>
  <si>
    <t>34701_3179982_4190097</t>
  </si>
  <si>
    <t>PGB028761303</t>
  </si>
  <si>
    <t>6094322902083</t>
  </si>
  <si>
    <t>716-4385-AA-35</t>
  </si>
  <si>
    <t>34701_3179985_4190414</t>
  </si>
  <si>
    <t>PGB028761169</t>
  </si>
  <si>
    <t>송상호</t>
  </si>
  <si>
    <t>01048015585</t>
  </si>
  <si>
    <t>6094322901949</t>
  </si>
  <si>
    <t>716-4674-AE-41</t>
  </si>
  <si>
    <t>34701_3179991_4189053</t>
  </si>
  <si>
    <t>PGB028761408</t>
  </si>
  <si>
    <t>배동우</t>
  </si>
  <si>
    <t>01033615082</t>
  </si>
  <si>
    <t>6094322902188</t>
  </si>
  <si>
    <t>716-4700-DE-45</t>
  </si>
  <si>
    <t>34701_3179995_4191596</t>
  </si>
  <si>
    <t>PGB028761377</t>
  </si>
  <si>
    <t>안창섭</t>
  </si>
  <si>
    <t>01022114967</t>
  </si>
  <si>
    <t>6094322902157</t>
  </si>
  <si>
    <t>716-4721-EC-48</t>
  </si>
  <si>
    <t>34701_3179998_4191272</t>
  </si>
  <si>
    <t>6094372975838 (3)</t>
  </si>
  <si>
    <t>716-4669-DD-50</t>
  </si>
  <si>
    <t>34701_3180000_4189609</t>
  </si>
  <si>
    <t>PGB028761325</t>
  </si>
  <si>
    <t>강경민</t>
  </si>
  <si>
    <t>01099486460</t>
  </si>
  <si>
    <t>6094322902105</t>
  </si>
  <si>
    <t>716-4698-BE-53</t>
  </si>
  <si>
    <t>34701_3180003_4190705</t>
  </si>
  <si>
    <t>PGB028761184</t>
  </si>
  <si>
    <t>노혜연</t>
  </si>
  <si>
    <t>01066115624</t>
  </si>
  <si>
    <t>HM.COM</t>
  </si>
  <si>
    <t>6094322901964</t>
  </si>
  <si>
    <t>716-4346-EB-1</t>
  </si>
  <si>
    <t>34701_3179951_4189303</t>
  </si>
  <si>
    <t>PGB028761343</t>
  </si>
  <si>
    <t>이향미</t>
  </si>
  <si>
    <t>01049260237</t>
  </si>
  <si>
    <t>6094322902123</t>
  </si>
  <si>
    <t>716-4705-FF-47</t>
  </si>
  <si>
    <t>34701_3179997_4190929</t>
  </si>
  <si>
    <t>PGB028761374</t>
  </si>
  <si>
    <t>이종희</t>
  </si>
  <si>
    <t>01047352929</t>
  </si>
  <si>
    <t>6094322902154</t>
  </si>
  <si>
    <t>716-3104-AD-51</t>
  </si>
  <si>
    <t>34701_3180001_4189966</t>
  </si>
  <si>
    <t>01085470168</t>
  </si>
  <si>
    <t>6094322901800</t>
  </si>
  <si>
    <t>716-4389-FA-3</t>
  </si>
  <si>
    <t>34701_3179953_4187466</t>
  </si>
  <si>
    <t>PGB028761338</t>
  </si>
  <si>
    <t>01040828337</t>
  </si>
  <si>
    <t>6094322902118</t>
  </si>
  <si>
    <t>716-4467-BE-19</t>
  </si>
  <si>
    <t>34701_3179969_4190901</t>
  </si>
  <si>
    <t>PGB028761296</t>
  </si>
  <si>
    <t>신명규</t>
  </si>
  <si>
    <t>01030736801</t>
  </si>
  <si>
    <t>IPORTER.COM WWW.ADIDAS.CO.UK TOUR 3</t>
  </si>
  <si>
    <t>6094322902076</t>
  </si>
  <si>
    <t>716-4478-CC-21</t>
  </si>
  <si>
    <t>34701_3179971_4190374</t>
  </si>
  <si>
    <t>PGB028761368</t>
  </si>
  <si>
    <t>홍기은</t>
  </si>
  <si>
    <t>01035514413</t>
  </si>
  <si>
    <t>6094322902148</t>
  </si>
  <si>
    <t>716-4440-FA-28</t>
  </si>
  <si>
    <t>34701_3179978_4191185</t>
  </si>
  <si>
    <t>PGB028761172</t>
  </si>
  <si>
    <t>배근용</t>
  </si>
  <si>
    <t>01030351719</t>
  </si>
  <si>
    <t>WWW.BOLLE SAFETY.COM</t>
  </si>
  <si>
    <t>6094322901952</t>
  </si>
  <si>
    <t>716-4677-BC-37</t>
  </si>
  <si>
    <t>34701_3179987_4189153</t>
  </si>
  <si>
    <t>6094322901926</t>
  </si>
  <si>
    <t>716-4679-DD-38</t>
  </si>
  <si>
    <t>34701_3179988_4188786</t>
  </si>
  <si>
    <t>PGB028761137</t>
  </si>
  <si>
    <t>이제원</t>
  </si>
  <si>
    <t>01054307369</t>
  </si>
  <si>
    <t>6094322901917</t>
  </si>
  <si>
    <t>716-4717-BE-39</t>
  </si>
  <si>
    <t>34701_3179989_4188659</t>
  </si>
  <si>
    <t>PGB028761264</t>
  </si>
  <si>
    <t>이미영</t>
  </si>
  <si>
    <t>01045188121</t>
  </si>
  <si>
    <t>6094322902044</t>
  </si>
  <si>
    <t>716-4406-AB-4</t>
  </si>
  <si>
    <t>34701_3179954_4189920</t>
  </si>
  <si>
    <t>99431913755</t>
  </si>
  <si>
    <t>PGB028761398</t>
  </si>
  <si>
    <t>박세희</t>
  </si>
  <si>
    <t>01092971094</t>
  </si>
  <si>
    <t>6094322902178</t>
  </si>
  <si>
    <t>716-6417-AC-46</t>
  </si>
  <si>
    <t>34725_3181019_4191454</t>
  </si>
  <si>
    <t>왕미령</t>
  </si>
  <si>
    <t>01082909829</t>
  </si>
  <si>
    <t>6094322902253</t>
  </si>
  <si>
    <t>716-6531-BA-47</t>
  </si>
  <si>
    <t>34725_3181020_4192266</t>
  </si>
  <si>
    <t>전유철</t>
  </si>
  <si>
    <t>01035975567</t>
  </si>
  <si>
    <t>WWW.TAMDHU.COM</t>
  </si>
  <si>
    <t>6094322902172</t>
  </si>
  <si>
    <t>716-6539-CA-48</t>
  </si>
  <si>
    <t>34725_3181021_4191416</t>
  </si>
  <si>
    <t>PGB028761351</t>
  </si>
  <si>
    <t>이유성</t>
  </si>
  <si>
    <t>01086225630</t>
  </si>
  <si>
    <t>6094322902131</t>
  </si>
  <si>
    <t>716-6538-FC-51</t>
  </si>
  <si>
    <t>34725_3181024_4191120</t>
  </si>
  <si>
    <t>PGB028761216</t>
  </si>
  <si>
    <t>민병호</t>
  </si>
  <si>
    <t>01042469684</t>
  </si>
  <si>
    <t>6094322901996</t>
  </si>
  <si>
    <t>716-5490-CD-59</t>
  </si>
  <si>
    <t>34725_3181032_4189566</t>
  </si>
  <si>
    <t>PGB028761391</t>
  </si>
  <si>
    <t>권은정</t>
  </si>
  <si>
    <t>01096371806</t>
  </si>
  <si>
    <t>6094322902171</t>
  </si>
  <si>
    <t>716-5485-DA-60</t>
  </si>
  <si>
    <t>34725_3181033_4191402</t>
  </si>
  <si>
    <t>PGB028761397</t>
  </si>
  <si>
    <t>김영혜</t>
  </si>
  <si>
    <t>01035880945</t>
  </si>
  <si>
    <t>6094322902177</t>
  </si>
  <si>
    <t>716-6533-AA-73</t>
  </si>
  <si>
    <t>34725_3181046_4191449</t>
  </si>
  <si>
    <t>6094322901053</t>
  </si>
  <si>
    <t>716-5410-BF-76</t>
  </si>
  <si>
    <t>34725_3181049_4177608</t>
  </si>
  <si>
    <t>PGB028761415</t>
  </si>
  <si>
    <t>권연희</t>
  </si>
  <si>
    <t>01067101576</t>
  </si>
  <si>
    <t>6094322902195</t>
  </si>
  <si>
    <t>716-5453-CB-13</t>
  </si>
  <si>
    <t>34725_3180986_4191614</t>
  </si>
  <si>
    <t>6094322901522</t>
  </si>
  <si>
    <t>716-5435-EF-25</t>
  </si>
  <si>
    <t>34725_3180998_4183825</t>
  </si>
  <si>
    <t>PGB028761400</t>
  </si>
  <si>
    <t>정종현</t>
  </si>
  <si>
    <t>01045580063</t>
  </si>
  <si>
    <t>6094322902180</t>
  </si>
  <si>
    <t>716-4413-DA-71</t>
  </si>
  <si>
    <t>34725_3181044_4191482</t>
  </si>
  <si>
    <t>PGB028761406</t>
  </si>
  <si>
    <t>정대봉</t>
  </si>
  <si>
    <t>01097534446</t>
  </si>
  <si>
    <t>SHOPUK.HAIMOFFICIAL.COM</t>
  </si>
  <si>
    <t>6094322902186</t>
  </si>
  <si>
    <t>716-6512-AB-75</t>
  </si>
  <si>
    <t>34725_3181048_4191532</t>
  </si>
  <si>
    <t>PGB028761411</t>
  </si>
  <si>
    <t>김찬영</t>
  </si>
  <si>
    <t>01087495307</t>
  </si>
  <si>
    <t>6094322902191</t>
  </si>
  <si>
    <t>716-5438-CA-10</t>
  </si>
  <si>
    <t>34725_3180983_4191607</t>
  </si>
  <si>
    <t>PGB028760924</t>
  </si>
  <si>
    <t>김양자</t>
  </si>
  <si>
    <t>01063539464</t>
  </si>
  <si>
    <t>6094322901704</t>
  </si>
  <si>
    <t>716-4441-BE-49</t>
  </si>
  <si>
    <t>34725_3181022_4186192</t>
  </si>
  <si>
    <t>PGB028761523</t>
  </si>
  <si>
    <t>장진혁</t>
  </si>
  <si>
    <t>01035660900</t>
  </si>
  <si>
    <t>WWW.ROW.FLYSPORTSUK.COM</t>
  </si>
  <si>
    <t>6094322902303</t>
  </si>
  <si>
    <t>716-6394-AC-66</t>
  </si>
  <si>
    <t>34725_3181039_4192798</t>
  </si>
  <si>
    <t>PGB028761019</t>
  </si>
  <si>
    <t>6094322901799</t>
  </si>
  <si>
    <t>716-4353-DA-68</t>
  </si>
  <si>
    <t>34725_3181041_4187459</t>
  </si>
  <si>
    <t>PGB028761163</t>
  </si>
  <si>
    <t>6094322901943</t>
  </si>
  <si>
    <t>716-5419-DC-74</t>
  </si>
  <si>
    <t>34725_3181047_4188909</t>
  </si>
  <si>
    <t>PGB028761367</t>
  </si>
  <si>
    <t>이현령</t>
  </si>
  <si>
    <t>01095526009</t>
  </si>
  <si>
    <t>6094322902147</t>
  </si>
  <si>
    <t>716-5431-FD-5</t>
  </si>
  <si>
    <t>34725_3180978_4191175</t>
  </si>
  <si>
    <t>PGB028761298</t>
  </si>
  <si>
    <t>박시춘</t>
  </si>
  <si>
    <t>01064569147</t>
  </si>
  <si>
    <t>6094322902078</t>
  </si>
  <si>
    <t>716-5413-AC-8</t>
  </si>
  <si>
    <t>34725_3180981_4190388</t>
  </si>
  <si>
    <t>PGB028761286</t>
  </si>
  <si>
    <t>6094322902066</t>
  </si>
  <si>
    <t>716-5428-DA-21</t>
  </si>
  <si>
    <t>34725_3180994_4190132</t>
  </si>
  <si>
    <t>PGB028761489</t>
  </si>
  <si>
    <t>01055561677</t>
  </si>
  <si>
    <t>6094322902269</t>
  </si>
  <si>
    <t>716-6493-ED-40</t>
  </si>
  <si>
    <t>34725_3181013_4192472</t>
  </si>
  <si>
    <t>PGB028761394</t>
  </si>
  <si>
    <t>박다슬</t>
  </si>
  <si>
    <t>01044221444</t>
  </si>
  <si>
    <t>6094322902174</t>
  </si>
  <si>
    <t>716-6541-BF-52</t>
  </si>
  <si>
    <t>34725_3181025_4191433</t>
  </si>
  <si>
    <t>PGB028761428</t>
  </si>
  <si>
    <t>김경희</t>
  </si>
  <si>
    <t>01065643480</t>
  </si>
  <si>
    <t>6094322902208</t>
  </si>
  <si>
    <t>716-5473-BC-6</t>
  </si>
  <si>
    <t>34725_3180979_4191754</t>
  </si>
  <si>
    <t>PGB028761416</t>
  </si>
  <si>
    <t>01098392569</t>
  </si>
  <si>
    <t>6094322902196</t>
  </si>
  <si>
    <t>716-5458-AB-15</t>
  </si>
  <si>
    <t>34725_3180988_4191617</t>
  </si>
  <si>
    <t>PGB028761496</t>
  </si>
  <si>
    <t>전준일</t>
  </si>
  <si>
    <t>01063694282</t>
  </si>
  <si>
    <t>UVUCLUB.COM</t>
  </si>
  <si>
    <t>6094322902276</t>
  </si>
  <si>
    <t>716-5447-AA-17</t>
  </si>
  <si>
    <t>34725_3180990_4192553</t>
  </si>
  <si>
    <t>PGB028761330</t>
  </si>
  <si>
    <t>이민석</t>
  </si>
  <si>
    <t>01044417425</t>
  </si>
  <si>
    <t>6094322902110</t>
  </si>
  <si>
    <t>716-4660-BA-18</t>
  </si>
  <si>
    <t>34725_3180991_4190817</t>
  </si>
  <si>
    <t>PGB028761328</t>
  </si>
  <si>
    <t>01032967365</t>
  </si>
  <si>
    <t>6094322902108</t>
  </si>
  <si>
    <t>716-4424-BD-20</t>
  </si>
  <si>
    <t>34725_3180993_4190796</t>
  </si>
  <si>
    <t>PGB028761331</t>
  </si>
  <si>
    <t>김병석</t>
  </si>
  <si>
    <t>01028058958</t>
  </si>
  <si>
    <t>6094322902111</t>
  </si>
  <si>
    <t>716-4453-EC-23</t>
  </si>
  <si>
    <t>34725_3180996_4190833</t>
  </si>
  <si>
    <t>PGB028761436</t>
  </si>
  <si>
    <t>6094322902216</t>
  </si>
  <si>
    <t>716-5501-BD-24</t>
  </si>
  <si>
    <t>34725_3180997_4191867</t>
  </si>
  <si>
    <t>PGB028761389</t>
  </si>
  <si>
    <t>김성언</t>
  </si>
  <si>
    <t>01041763164</t>
  </si>
  <si>
    <t>6094322902169</t>
  </si>
  <si>
    <t>716-4702-FA-26</t>
  </si>
  <si>
    <t>34725_3180999_4191395</t>
  </si>
  <si>
    <t>6094322900951</t>
  </si>
  <si>
    <t>716-3156-FB-27</t>
  </si>
  <si>
    <t>34725_3181000_4175894</t>
  </si>
  <si>
    <t>PGB028761532</t>
  </si>
  <si>
    <t>PIAOCHENGGUAN</t>
  </si>
  <si>
    <t>01072619777</t>
  </si>
  <si>
    <t>WWW.ENGAGEIND.COM</t>
  </si>
  <si>
    <t>6094322902312</t>
  </si>
  <si>
    <t>716-6391-AD-29</t>
  </si>
  <si>
    <t>34725_3181002_4192885</t>
  </si>
  <si>
    <t>최문석</t>
  </si>
  <si>
    <t>01046151279</t>
  </si>
  <si>
    <t>6094322901924</t>
  </si>
  <si>
    <t>716-6402-CD-31</t>
  </si>
  <si>
    <t>34725_3181004_4188768</t>
  </si>
  <si>
    <t>PGB028761357</t>
  </si>
  <si>
    <t>윤동욱</t>
  </si>
  <si>
    <t>01050190262</t>
  </si>
  <si>
    <t>194LOCAL.COM</t>
  </si>
  <si>
    <t>6094322902137</t>
  </si>
  <si>
    <t>716-6515-EF-42</t>
  </si>
  <si>
    <t>34725_3181015_4191139</t>
  </si>
  <si>
    <t>PGB028761450</t>
  </si>
  <si>
    <t>황동주</t>
  </si>
  <si>
    <t>01067485747</t>
  </si>
  <si>
    <t>6094322902230</t>
  </si>
  <si>
    <t>716-6470-BF-44</t>
  </si>
  <si>
    <t>34725_3181017_4192136</t>
  </si>
  <si>
    <t>PGB028761310</t>
  </si>
  <si>
    <t>김남규</t>
  </si>
  <si>
    <t>01086065907</t>
  </si>
  <si>
    <t>WWW.FTU.DECO APPAREL.COM</t>
  </si>
  <si>
    <t>6094322902090</t>
  </si>
  <si>
    <t>716-6518-FC-45</t>
  </si>
  <si>
    <t>34725_3181018_4190557</t>
  </si>
  <si>
    <t>01092816360</t>
  </si>
  <si>
    <t>수량취하 안지경반장/과태료납부동의완료=&gt;과태료,정운관세사로연락할것</t>
  </si>
  <si>
    <t>6094372978668 (2)</t>
  </si>
  <si>
    <t>716-6387-EE-53</t>
  </si>
  <si>
    <t>34725_3181026_4192695</t>
  </si>
  <si>
    <t>PGB028761516</t>
  </si>
  <si>
    <t>최승주</t>
  </si>
  <si>
    <t>01023053179</t>
  </si>
  <si>
    <t>6094322902296</t>
  </si>
  <si>
    <t>716-6503-FC-57</t>
  </si>
  <si>
    <t>34725_3181030_4192748</t>
  </si>
  <si>
    <t>PGB028760906</t>
  </si>
  <si>
    <t>6094322901686</t>
  </si>
  <si>
    <t>716-3360-BB-64</t>
  </si>
  <si>
    <t>34725_3181037_4185999</t>
  </si>
  <si>
    <t>PGB028761480</t>
  </si>
  <si>
    <t>이치송</t>
  </si>
  <si>
    <t>01094535117</t>
  </si>
  <si>
    <t>[식물검역]</t>
  </si>
  <si>
    <t>6094322902260</t>
  </si>
  <si>
    <t>716-6496-FA-7</t>
  </si>
  <si>
    <t>34725_3180980_4192280</t>
  </si>
  <si>
    <t>PGB028761413</t>
  </si>
  <si>
    <t>김제현</t>
  </si>
  <si>
    <t>01086420164</t>
  </si>
  <si>
    <t>6094322902193</t>
  </si>
  <si>
    <t>716-5440-FF-11</t>
  </si>
  <si>
    <t>34725_3180984_4191608</t>
  </si>
  <si>
    <t>PGB028761297</t>
  </si>
  <si>
    <t>백정현</t>
  </si>
  <si>
    <t>01062578107</t>
  </si>
  <si>
    <t>6094322902077</t>
  </si>
  <si>
    <t>716-5414-EB-28</t>
  </si>
  <si>
    <t>34725_3181001_4190387</t>
  </si>
  <si>
    <t>6094322901681</t>
  </si>
  <si>
    <t>716-4356-FC-72</t>
  </si>
  <si>
    <t>34725_3181045_4185850</t>
  </si>
  <si>
    <t>PGB028761359</t>
  </si>
  <si>
    <t>박경영</t>
  </si>
  <si>
    <t>01062179874</t>
  </si>
  <si>
    <t>6094322902139</t>
  </si>
  <si>
    <t>716-6521-AF-1</t>
  </si>
  <si>
    <t>34725_3180974_4191161</t>
  </si>
  <si>
    <t>PGB028761419</t>
  </si>
  <si>
    <t>6094322902199</t>
  </si>
  <si>
    <t>716-5456-DB-14</t>
  </si>
  <si>
    <t>34725_3180987_4191627</t>
  </si>
  <si>
    <t>PGB028761380</t>
  </si>
  <si>
    <t>이지희</t>
  </si>
  <si>
    <t>01033478695</t>
  </si>
  <si>
    <t>6094322902160</t>
  </si>
  <si>
    <t>716-6554-AC-61</t>
  </si>
  <si>
    <t>34725_3181034_4191349</t>
  </si>
  <si>
    <t>PGB028761361</t>
  </si>
  <si>
    <t>임희숙</t>
  </si>
  <si>
    <t>01037679042</t>
  </si>
  <si>
    <t>6094322902141</t>
  </si>
  <si>
    <t>716-5430-CD-2</t>
  </si>
  <si>
    <t>34725_3180975_4191170</t>
  </si>
  <si>
    <t>PGB028761433</t>
  </si>
  <si>
    <t>김지희</t>
  </si>
  <si>
    <t>01093996171</t>
  </si>
  <si>
    <t>6094322902213</t>
  </si>
  <si>
    <t>716-6585-AF-67</t>
  </si>
  <si>
    <t>34725_3181040_4191856</t>
  </si>
  <si>
    <t>PGB028761431</t>
  </si>
  <si>
    <t>NEILSONSOO</t>
  </si>
  <si>
    <t>01092882174</t>
  </si>
  <si>
    <t>6094322902211</t>
  </si>
  <si>
    <t>716-5443-CF-12</t>
  </si>
  <si>
    <t>34725_3180985_4191559</t>
  </si>
  <si>
    <t>PGB028761522</t>
  </si>
  <si>
    <t>김익성</t>
  </si>
  <si>
    <t>01031615087</t>
  </si>
  <si>
    <t>CENTRALBOOKS.COM</t>
  </si>
  <si>
    <t>6094322902302</t>
  </si>
  <si>
    <t>716-6398-BC-34</t>
  </si>
  <si>
    <t>34725_3181007_4192794</t>
  </si>
  <si>
    <t>PGB028760925</t>
  </si>
  <si>
    <t>이대로</t>
  </si>
  <si>
    <t>01085376459</t>
  </si>
  <si>
    <t>6094322901705</t>
  </si>
  <si>
    <t>716-5418-FE-50</t>
  </si>
  <si>
    <t>34725_3181023_4186194</t>
  </si>
  <si>
    <t>PGB028761013</t>
  </si>
  <si>
    <t>허지숙</t>
  </si>
  <si>
    <t>01053977168</t>
  </si>
  <si>
    <t>6094322901793</t>
  </si>
  <si>
    <t>715-9324-ED-22</t>
  </si>
  <si>
    <t>34725_3180995_4187375</t>
  </si>
  <si>
    <t>PGB028761309</t>
  </si>
  <si>
    <t>강보라</t>
  </si>
  <si>
    <t>01088881670</t>
  </si>
  <si>
    <t>6094322902089</t>
  </si>
  <si>
    <t>716-6474-DB-35</t>
  </si>
  <si>
    <t>34725_3181008_4190523</t>
  </si>
  <si>
    <t>PGB028761493</t>
  </si>
  <si>
    <t>전석희</t>
  </si>
  <si>
    <t>01032475050</t>
  </si>
  <si>
    <t>6094322902273</t>
  </si>
  <si>
    <t>716-5465-AD-37</t>
  </si>
  <si>
    <t>34725_3181010_4192544</t>
  </si>
  <si>
    <t>PGB028761418</t>
  </si>
  <si>
    <t>남기효</t>
  </si>
  <si>
    <t>01032575322</t>
  </si>
  <si>
    <t>6094322902198</t>
  </si>
  <si>
    <t>716-6532-FF-65</t>
  </si>
  <si>
    <t>34725_3181038_4191626</t>
  </si>
  <si>
    <t>PGB028761495</t>
  </si>
  <si>
    <t>01058304282</t>
  </si>
  <si>
    <t>6094322902275</t>
  </si>
  <si>
    <t>716-5450-FE-16</t>
  </si>
  <si>
    <t>34725_3180989_4192548</t>
  </si>
  <si>
    <t>PGB028761363</t>
  </si>
  <si>
    <t>허우진</t>
  </si>
  <si>
    <t>01068641553</t>
  </si>
  <si>
    <t>6094322902143</t>
  </si>
  <si>
    <t>716-5429-DD-3</t>
  </si>
  <si>
    <t>34725_3180976_4191172</t>
  </si>
  <si>
    <t>PGB028761465</t>
  </si>
  <si>
    <t>이충민</t>
  </si>
  <si>
    <t>01047765260</t>
  </si>
  <si>
    <t>IPORTER.COM CLASSICFOOTBALLSHIRTS.C</t>
  </si>
  <si>
    <t>6094322902245</t>
  </si>
  <si>
    <t>716-6478-FE-36</t>
  </si>
  <si>
    <t>34725_3181009_4192254</t>
  </si>
  <si>
    <t>최윤석</t>
  </si>
  <si>
    <t>01028189849</t>
  </si>
  <si>
    <t>WWW.DELTICSOUNDS.COM</t>
  </si>
  <si>
    <t>6094322902127</t>
  </si>
  <si>
    <t>716-6462-EF-41</t>
  </si>
  <si>
    <t>34725_3181014_4190989</t>
  </si>
  <si>
    <t>PGB028761382</t>
  </si>
  <si>
    <t>이승직</t>
  </si>
  <si>
    <t>01054732521</t>
  </si>
  <si>
    <t>6094322902162</t>
  </si>
  <si>
    <t>716-6443-DF-32</t>
  </si>
  <si>
    <t>34725_3181005_4191351</t>
  </si>
  <si>
    <t>PGB028761177</t>
  </si>
  <si>
    <t>강미</t>
  </si>
  <si>
    <t>01086006464</t>
  </si>
  <si>
    <t>6094322901957</t>
  </si>
  <si>
    <t>716-6487-DD-39</t>
  </si>
  <si>
    <t>34725_3181012_4189221</t>
  </si>
  <si>
    <t>PGB028761456</t>
  </si>
  <si>
    <t>유수현</t>
  </si>
  <si>
    <t>01072336499</t>
  </si>
  <si>
    <t>6094322902236</t>
  </si>
  <si>
    <t>716-6528-CE-55</t>
  </si>
  <si>
    <t>34725_3181028_4192215</t>
  </si>
  <si>
    <t>PGB028761290</t>
  </si>
  <si>
    <t>오치혜</t>
  </si>
  <si>
    <t>01031522278</t>
  </si>
  <si>
    <t>6094322902070</t>
  </si>
  <si>
    <t>716-4383-DD-70</t>
  </si>
  <si>
    <t>34725_3181043_4190268</t>
  </si>
  <si>
    <t>PGB028761407</t>
  </si>
  <si>
    <t>6094322902187</t>
  </si>
  <si>
    <t>716-6414-BE-56</t>
  </si>
  <si>
    <t>34725_3181029_4191593</t>
  </si>
  <si>
    <t>PGB028761399</t>
  </si>
  <si>
    <t>완다코퍼레이션</t>
  </si>
  <si>
    <t>01034005447</t>
  </si>
  <si>
    <t>HUSKALOO.COM</t>
  </si>
  <si>
    <t>6094322902179</t>
  </si>
  <si>
    <t>716-6525-BD-69</t>
  </si>
  <si>
    <t>34725_3181042_4191455</t>
  </si>
  <si>
    <t>PGB028761365</t>
  </si>
  <si>
    <t>신동진</t>
  </si>
  <si>
    <t>01032203761</t>
  </si>
  <si>
    <t>6094322902145</t>
  </si>
  <si>
    <t>716-5476-AC-4</t>
  </si>
  <si>
    <t>34725_3180977_4191173</t>
  </si>
  <si>
    <t>PGB028761294</t>
  </si>
  <si>
    <t>6094322902074</t>
  </si>
  <si>
    <t>716-5423-FF-19</t>
  </si>
  <si>
    <t>34725_3180992_4190354</t>
  </si>
  <si>
    <t>PGB028761334</t>
  </si>
  <si>
    <t>이연지</t>
  </si>
  <si>
    <t>01035257298</t>
  </si>
  <si>
    <t>6094322902114</t>
  </si>
  <si>
    <t>716-6488-EE-38</t>
  </si>
  <si>
    <t>34725_3181011_4190887</t>
  </si>
  <si>
    <t>PGB028761494</t>
  </si>
  <si>
    <t>신명식</t>
  </si>
  <si>
    <t>01087270072</t>
  </si>
  <si>
    <t>6094322902274</t>
  </si>
  <si>
    <t>716-6508-FA-62</t>
  </si>
  <si>
    <t>34725_3181035_4192545</t>
  </si>
  <si>
    <t>조윤행</t>
  </si>
  <si>
    <t>01044247559</t>
  </si>
  <si>
    <t>WWW.TOPPS.COM</t>
  </si>
  <si>
    <t>6094322900997</t>
  </si>
  <si>
    <t>716-6442-EE-33</t>
  </si>
  <si>
    <t>34725_3181006_4178044</t>
  </si>
  <si>
    <t>PGB028761443</t>
  </si>
  <si>
    <t>오진이</t>
  </si>
  <si>
    <t>01044545345</t>
  </si>
  <si>
    <t>LADIESONLINEGOLF.COM</t>
  </si>
  <si>
    <t>6094322902223</t>
  </si>
  <si>
    <t>716-6517-CA-58</t>
  </si>
  <si>
    <t>34725_3181031_4192034</t>
  </si>
  <si>
    <t>이다인</t>
  </si>
  <si>
    <t>01084725016</t>
  </si>
  <si>
    <t>6094322901989</t>
  </si>
  <si>
    <t>716-5425-FE-9</t>
  </si>
  <si>
    <t>34725_3180982_4189530</t>
  </si>
  <si>
    <t>PGB028761432</t>
  </si>
  <si>
    <t>방승준</t>
  </si>
  <si>
    <t>01054497154</t>
  </si>
  <si>
    <t>6094322902212</t>
  </si>
  <si>
    <t>716-4342-FE-30</t>
  </si>
  <si>
    <t>34725_3181003_4187593</t>
  </si>
  <si>
    <t>PGB028761272</t>
  </si>
  <si>
    <t>손정환</t>
  </si>
  <si>
    <t>01093078527</t>
  </si>
  <si>
    <t>WWW.VINTAGE FOLK.COM</t>
  </si>
  <si>
    <t>6094322902052</t>
  </si>
  <si>
    <t>716-6506-CD-43</t>
  </si>
  <si>
    <t>34725_3181016_4190033</t>
  </si>
  <si>
    <t>PGB028761440</t>
  </si>
  <si>
    <t>김주동</t>
  </si>
  <si>
    <t>01022107861</t>
  </si>
  <si>
    <t>6094322902220</t>
  </si>
  <si>
    <t>716-6582-FC-54</t>
  </si>
  <si>
    <t>34725_3181027_4191989</t>
  </si>
  <si>
    <t>PGB028761498</t>
  </si>
  <si>
    <t>허민</t>
  </si>
  <si>
    <t>01080048964</t>
  </si>
  <si>
    <t>6094322902278</t>
  </si>
  <si>
    <t>716-6510-BD-63</t>
  </si>
  <si>
    <t>34725_3181036_4192575</t>
  </si>
  <si>
    <t>2025-08-09</t>
  </si>
  <si>
    <t>99431913766</t>
  </si>
  <si>
    <t>PGB028761482</t>
  </si>
  <si>
    <t>민경세</t>
  </si>
  <si>
    <t>01058130334</t>
  </si>
  <si>
    <t>6094322902262</t>
  </si>
  <si>
    <t>716-8224-FF-2</t>
  </si>
  <si>
    <t>34753_3181938_4192281</t>
  </si>
  <si>
    <t>PGB028761316</t>
  </si>
  <si>
    <t>최종길</t>
  </si>
  <si>
    <t>01031933666</t>
  </si>
  <si>
    <t>ROW.FLYSPORTSUK.COM</t>
  </si>
  <si>
    <t>6094322902096</t>
  </si>
  <si>
    <t>716-6526-AA-6</t>
  </si>
  <si>
    <t>34753_3181942_4190647</t>
  </si>
  <si>
    <t>PGB028761235</t>
  </si>
  <si>
    <t>김혜민</t>
  </si>
  <si>
    <t>01084981486</t>
  </si>
  <si>
    <t>6094322902015</t>
  </si>
  <si>
    <t>716-7280-CA-9</t>
  </si>
  <si>
    <t>34753_3181945_4189748</t>
  </si>
  <si>
    <t>6094322902277</t>
  </si>
  <si>
    <t>716-7281-EC-10</t>
  </si>
  <si>
    <t>34753_3181946_4192561</t>
  </si>
  <si>
    <t>PGB028761373</t>
  </si>
  <si>
    <t>윤진주</t>
  </si>
  <si>
    <t>01071278969</t>
  </si>
  <si>
    <t>WWW.ELIZABETHSCARLETT.COM</t>
  </si>
  <si>
    <t>6094322902153</t>
  </si>
  <si>
    <t>716-7282-EC-15</t>
  </si>
  <si>
    <t>34753_3181951_4191242</t>
  </si>
  <si>
    <t>PGB028760699</t>
  </si>
  <si>
    <t>임영미</t>
  </si>
  <si>
    <t>01054637602</t>
  </si>
  <si>
    <t>6094322901479</t>
  </si>
  <si>
    <t>716-7246-FF-19</t>
  </si>
  <si>
    <t>34753_3181955_4183248</t>
  </si>
  <si>
    <t>PGB028761340</t>
  </si>
  <si>
    <t>6094322902120</t>
  </si>
  <si>
    <t>716-7287-DF-20</t>
  </si>
  <si>
    <t>34753_3181956_4190918</t>
  </si>
  <si>
    <t>PGB028761438</t>
  </si>
  <si>
    <t>전상필</t>
  </si>
  <si>
    <t>01087748501</t>
  </si>
  <si>
    <t>6094322902218</t>
  </si>
  <si>
    <t>716-7296-FB-25</t>
  </si>
  <si>
    <t>34753_3181961_4191895</t>
  </si>
  <si>
    <t>PGB028761390</t>
  </si>
  <si>
    <t>박경원</t>
  </si>
  <si>
    <t>01063148470</t>
  </si>
  <si>
    <t>6094322902170</t>
  </si>
  <si>
    <t>716-7300-EC-26</t>
  </si>
  <si>
    <t>34753_3181962_4191400</t>
  </si>
  <si>
    <t>PGB028761539</t>
  </si>
  <si>
    <t>장경호</t>
  </si>
  <si>
    <t>01091923935</t>
  </si>
  <si>
    <t>6094322902319</t>
  </si>
  <si>
    <t>716-7345-FB-29</t>
  </si>
  <si>
    <t>34753_3181965_4193115</t>
  </si>
  <si>
    <t>PGB028761206</t>
  </si>
  <si>
    <t>RUMAUCTIONEER.COM</t>
  </si>
  <si>
    <t>6094322901986</t>
  </si>
  <si>
    <t>716-6545-AD-31</t>
  </si>
  <si>
    <t>34753_3181967_4189444</t>
  </si>
  <si>
    <t>PGB028761490</t>
  </si>
  <si>
    <t>6094322902270</t>
  </si>
  <si>
    <t>716-5415-CF-38</t>
  </si>
  <si>
    <t>34753_3181974_4187591</t>
  </si>
  <si>
    <t>PGB028761175</t>
  </si>
  <si>
    <t>김용현</t>
  </si>
  <si>
    <t>01027105218</t>
  </si>
  <si>
    <t>6094322901955</t>
  </si>
  <si>
    <t>716-3128-EA-40</t>
  </si>
  <si>
    <t>34753_3181976_4189184</t>
  </si>
  <si>
    <t>PGB028761643</t>
  </si>
  <si>
    <t>천호석</t>
  </si>
  <si>
    <t>01035723126</t>
  </si>
  <si>
    <t>6094322902423</t>
  </si>
  <si>
    <t>716-4442-FD-45</t>
  </si>
  <si>
    <t>34753_3181981_4194416</t>
  </si>
  <si>
    <t>PGB028761644</t>
  </si>
  <si>
    <t>오영석</t>
  </si>
  <si>
    <t>01038864416</t>
  </si>
  <si>
    <t>6094322902424</t>
  </si>
  <si>
    <t>716-4446-FE-47</t>
  </si>
  <si>
    <t>34753_3181983_4194417</t>
  </si>
  <si>
    <t>PGB028761645</t>
  </si>
  <si>
    <t>오현석</t>
  </si>
  <si>
    <t>01044631590</t>
  </si>
  <si>
    <t>6094322902425</t>
  </si>
  <si>
    <t>716-4469-DF-48</t>
  </si>
  <si>
    <t>34753_3181984_4194418</t>
  </si>
  <si>
    <t>PGB028760435</t>
  </si>
  <si>
    <t>이소현</t>
  </si>
  <si>
    <t>01029791804</t>
  </si>
  <si>
    <t>WWW.APOLINAKIDS.COM</t>
  </si>
  <si>
    <t>6094322901215</t>
  </si>
  <si>
    <t>716-8183-BC-56</t>
  </si>
  <si>
    <t>34753_3181992_4194515</t>
  </si>
  <si>
    <t>PGB028761588</t>
  </si>
  <si>
    <t>6094322902368</t>
  </si>
  <si>
    <t>716-8208-EA-59</t>
  </si>
  <si>
    <t>34753_3181995_4193713</t>
  </si>
  <si>
    <t>6094322902051</t>
  </si>
  <si>
    <t>716-8238-BB-67</t>
  </si>
  <si>
    <t>34753_3182003_4190026</t>
  </si>
  <si>
    <t>PGB028761311</t>
  </si>
  <si>
    <t>01031144822</t>
  </si>
  <si>
    <t>6094322902091</t>
  </si>
  <si>
    <t>716-7279-EA-11</t>
  </si>
  <si>
    <t>34753_3181947_4190577</t>
  </si>
  <si>
    <t>PGB028761491</t>
  </si>
  <si>
    <t>이승훈</t>
  </si>
  <si>
    <t>01056096939</t>
  </si>
  <si>
    <t>6094322902271</t>
  </si>
  <si>
    <t>716-7313-FA-16</t>
  </si>
  <si>
    <t>34753_3181952_4192497</t>
  </si>
  <si>
    <t>PGB028761568</t>
  </si>
  <si>
    <t>김정섭</t>
  </si>
  <si>
    <t>01071131335</t>
  </si>
  <si>
    <t>6094322902348</t>
  </si>
  <si>
    <t>716-7237-AB-17</t>
  </si>
  <si>
    <t>34753_3181953_4193463</t>
  </si>
  <si>
    <t>PGB028761417</t>
  </si>
  <si>
    <t>김창현</t>
  </si>
  <si>
    <t>01044168740</t>
  </si>
  <si>
    <t>6094322902197</t>
  </si>
  <si>
    <t>716-7356-CB-22</t>
  </si>
  <si>
    <t>34753_3181958_4191624</t>
  </si>
  <si>
    <t>PGB028761454</t>
  </si>
  <si>
    <t>강지원</t>
  </si>
  <si>
    <t>01079200710</t>
  </si>
  <si>
    <t>6094322902234</t>
  </si>
  <si>
    <t>716-7311-FF-27</t>
  </si>
  <si>
    <t>34753_3181963_4192204</t>
  </si>
  <si>
    <t>PGB028761457</t>
  </si>
  <si>
    <t>6094322902237</t>
  </si>
  <si>
    <t>716-6504-EF-32</t>
  </si>
  <si>
    <t>34753_3181968_4192218</t>
  </si>
  <si>
    <t>6094322901192</t>
  </si>
  <si>
    <t>716-5412-DC-33</t>
  </si>
  <si>
    <t>34753_3181969_4179524</t>
  </si>
  <si>
    <t>PGB028761335</t>
  </si>
  <si>
    <t>SUNYOUNGROK</t>
  </si>
  <si>
    <t>01095099739</t>
  </si>
  <si>
    <t>PERCHS.DK IPORTER.COM</t>
  </si>
  <si>
    <t>6094322902115</t>
  </si>
  <si>
    <t>716-7347-BF-34</t>
  </si>
  <si>
    <t>34753_3181970_4190888</t>
  </si>
  <si>
    <t>PGB028760920</t>
  </si>
  <si>
    <t>6094322901700</t>
  </si>
  <si>
    <t>715-6250-DF-39</t>
  </si>
  <si>
    <t>34753_3181975_4186105</t>
  </si>
  <si>
    <t>PGB028761521</t>
  </si>
  <si>
    <t>6094322902301</t>
  </si>
  <si>
    <t>716-7259-CC-41</t>
  </si>
  <si>
    <t>34753_3181977_4192785</t>
  </si>
  <si>
    <t>PGB028761239</t>
  </si>
  <si>
    <t>최문선</t>
  </si>
  <si>
    <t>01082846077</t>
  </si>
  <si>
    <t>6094322902019</t>
  </si>
  <si>
    <t>716-2185-FA-43</t>
  </si>
  <si>
    <t>34753_3181979_4189764</t>
  </si>
  <si>
    <t>PGB028761642</t>
  </si>
  <si>
    <t>황동인</t>
  </si>
  <si>
    <t>01092163326</t>
  </si>
  <si>
    <t>6094322902422</t>
  </si>
  <si>
    <t>716-4436-FA-44</t>
  </si>
  <si>
    <t>34753_3181980_4194415</t>
  </si>
  <si>
    <t>PGB028761194</t>
  </si>
  <si>
    <t>송장환</t>
  </si>
  <si>
    <t>01029926299</t>
  </si>
  <si>
    <t>6094322901974</t>
  </si>
  <si>
    <t>716-7334-DC-51</t>
  </si>
  <si>
    <t>34753_3181987_4189382</t>
  </si>
  <si>
    <t>PGB028761199</t>
  </si>
  <si>
    <t>조지은</t>
  </si>
  <si>
    <t>01044425077</t>
  </si>
  <si>
    <t>6094322901979</t>
  </si>
  <si>
    <t>716-7336-DE-53</t>
  </si>
  <si>
    <t>34753_3181989_4189397</t>
  </si>
  <si>
    <t>PGB028761562</t>
  </si>
  <si>
    <t>SAUDSUSHIL SINGH</t>
  </si>
  <si>
    <t>01064419736</t>
  </si>
  <si>
    <t>6094322902342</t>
  </si>
  <si>
    <t>716-8227-CF-60</t>
  </si>
  <si>
    <t>34753_3181996_4193145</t>
  </si>
  <si>
    <t>PGB028761545</t>
  </si>
  <si>
    <t>RAIKARUNA</t>
  </si>
  <si>
    <t>01079385581</t>
  </si>
  <si>
    <t>6094322902325</t>
  </si>
  <si>
    <t>716-8229-AB-61</t>
  </si>
  <si>
    <t>34753_3181997_4193152</t>
  </si>
  <si>
    <t>PGB028761515</t>
  </si>
  <si>
    <t>6094322902295</t>
  </si>
  <si>
    <t>716-8240-FD-65</t>
  </si>
  <si>
    <t>34753_3182001_4192737</t>
  </si>
  <si>
    <t>PGB028761500</t>
  </si>
  <si>
    <t>차현서</t>
  </si>
  <si>
    <t>01092793315</t>
  </si>
  <si>
    <t>6094322902280</t>
  </si>
  <si>
    <t>716-7271-AA-7</t>
  </si>
  <si>
    <t>34753_3181943_4192596</t>
  </si>
  <si>
    <t>PGB028760798</t>
  </si>
  <si>
    <t>6094322901578</t>
  </si>
  <si>
    <t>715-8020-BA-74</t>
  </si>
  <si>
    <t>34753_3182010_4184363</t>
  </si>
  <si>
    <t>PGB028761384</t>
  </si>
  <si>
    <t>황수빈</t>
  </si>
  <si>
    <t>01088092499</t>
  </si>
  <si>
    <t>6094322902164</t>
  </si>
  <si>
    <t>716-6560-AB-73</t>
  </si>
  <si>
    <t>34753_3182009_4191356</t>
  </si>
  <si>
    <t>PGB028761348</t>
  </si>
  <si>
    <t>이지안</t>
  </si>
  <si>
    <t>01072002925</t>
  </si>
  <si>
    <t>후)수하인정정(이재석)</t>
  </si>
  <si>
    <t>6094322902128</t>
  </si>
  <si>
    <t>716-4699-EC-36</t>
  </si>
  <si>
    <t>34753_3181972_4190999</t>
  </si>
  <si>
    <t>PGB028761200</t>
  </si>
  <si>
    <t>이채경</t>
  </si>
  <si>
    <t>01037506180</t>
  </si>
  <si>
    <t>6094322901980</t>
  </si>
  <si>
    <t>716-7339-DD-54</t>
  </si>
  <si>
    <t>34753_3181990_4189402</t>
  </si>
  <si>
    <t>PGB028761476</t>
  </si>
  <si>
    <t>하동민</t>
  </si>
  <si>
    <t>01062120330</t>
  </si>
  <si>
    <t>6094322902256</t>
  </si>
  <si>
    <t>716-8232-CD-69</t>
  </si>
  <si>
    <t>34753_3182005_4192275</t>
  </si>
  <si>
    <t>PGB028761478</t>
  </si>
  <si>
    <t>임태경</t>
  </si>
  <si>
    <t>01028784166</t>
  </si>
  <si>
    <t>6094322902258</t>
  </si>
  <si>
    <t>716-8222-EE-1</t>
  </si>
  <si>
    <t>34753_3181937_4192279</t>
  </si>
  <si>
    <t>PGB028761518</t>
  </si>
  <si>
    <t>전지영</t>
  </si>
  <si>
    <t>01053057897</t>
  </si>
  <si>
    <t>6094322902298</t>
  </si>
  <si>
    <t>716-8220-DF-4</t>
  </si>
  <si>
    <t>34753_3181940_4192753</t>
  </si>
  <si>
    <t>PGB028761557</t>
  </si>
  <si>
    <t>01064664620</t>
  </si>
  <si>
    <t>6094322902337</t>
  </si>
  <si>
    <t>716-8233-AF-5</t>
  </si>
  <si>
    <t>34753_3181941_4193283</t>
  </si>
  <si>
    <t>PGB028761455</t>
  </si>
  <si>
    <t>6094322902235</t>
  </si>
  <si>
    <t>716-7305-BC-13</t>
  </si>
  <si>
    <t>34753_3181949_4192205</t>
  </si>
  <si>
    <t>PGB028761462</t>
  </si>
  <si>
    <t>조영주</t>
  </si>
  <si>
    <t>01062670115</t>
  </si>
  <si>
    <t>6094322902242</t>
  </si>
  <si>
    <t>716-7302-EC-14</t>
  </si>
  <si>
    <t>34753_3181950_4192241</t>
  </si>
  <si>
    <t>PGB028761409</t>
  </si>
  <si>
    <t>6094322902189</t>
  </si>
  <si>
    <t>716-7285-BE-21</t>
  </si>
  <si>
    <t>34753_3181957_4191605</t>
  </si>
  <si>
    <t>PGB028761381</t>
  </si>
  <si>
    <t>이지유</t>
  </si>
  <si>
    <t>01055610361</t>
  </si>
  <si>
    <t>6094322902161</t>
  </si>
  <si>
    <t>716-6556-FF-23</t>
  </si>
  <si>
    <t>34753_3181959_4191350</t>
  </si>
  <si>
    <t>PGB028761537</t>
  </si>
  <si>
    <t>01047652332</t>
  </si>
  <si>
    <t>WWW.FULTONUMBRELLAS.COM</t>
  </si>
  <si>
    <t>6094322902317</t>
  </si>
  <si>
    <t>716-7359-FD-30</t>
  </si>
  <si>
    <t>34753_3181966_4193070</t>
  </si>
  <si>
    <t>6094322901306</t>
  </si>
  <si>
    <t>716-5354-AA-35</t>
  </si>
  <si>
    <t>34753_3181971_4180753</t>
  </si>
  <si>
    <t>PGB028761383</t>
  </si>
  <si>
    <t>엄지은</t>
  </si>
  <si>
    <t>01091994774</t>
  </si>
  <si>
    <t>6094322902163</t>
  </si>
  <si>
    <t>716-6557-DB-37</t>
  </si>
  <si>
    <t>34753_3181973_4191354</t>
  </si>
  <si>
    <t>PGB028761376</t>
  </si>
  <si>
    <t>6094322902156</t>
  </si>
  <si>
    <t>716-6421-CA-46</t>
  </si>
  <si>
    <t>34753_3181982_4191271</t>
  </si>
  <si>
    <t>PGB028761190</t>
  </si>
  <si>
    <t>01093130754</t>
  </si>
  <si>
    <t>6094322901970</t>
  </si>
  <si>
    <t>716-7341-BD-49</t>
  </si>
  <si>
    <t>34753_3181985_4189358</t>
  </si>
  <si>
    <t>PGB028761196</t>
  </si>
  <si>
    <t>6094322901976</t>
  </si>
  <si>
    <t>716-7338-EE-52</t>
  </si>
  <si>
    <t>34753_3181988_4189384</t>
  </si>
  <si>
    <t>6094322901691</t>
  </si>
  <si>
    <t>716-7290-AC-57</t>
  </si>
  <si>
    <t>34753_3181993_4186022</t>
  </si>
  <si>
    <t>PGB028761233</t>
  </si>
  <si>
    <t>박주연</t>
  </si>
  <si>
    <t>01030148287</t>
  </si>
  <si>
    <t>6094322902013</t>
  </si>
  <si>
    <t>716-7354-EB-58</t>
  </si>
  <si>
    <t>34753_3181994_4189704</t>
  </si>
  <si>
    <t>PGB028761464</t>
  </si>
  <si>
    <t>6094322902244</t>
  </si>
  <si>
    <t>716-6484-BC-63</t>
  </si>
  <si>
    <t>34753_3181999_4192252</t>
  </si>
  <si>
    <t>PGB028761554</t>
  </si>
  <si>
    <t>THEEPICENTRE.CO.UK IPORTER.COM</t>
  </si>
  <si>
    <t>6094322902334</t>
  </si>
  <si>
    <t>716-8230-AD-64</t>
  </si>
  <si>
    <t>34753_3182000_4193256</t>
  </si>
  <si>
    <t>PGB028760605</t>
  </si>
  <si>
    <t>6094322901385</t>
  </si>
  <si>
    <t>715-0087-CA-68</t>
  </si>
  <si>
    <t>34753_3182004_4182125</t>
  </si>
  <si>
    <t>6094372981580 (2)</t>
  </si>
  <si>
    <t>716-8207-BC-70</t>
  </si>
  <si>
    <t>34753_3182006_4192769</t>
  </si>
  <si>
    <t>PGB028761536</t>
  </si>
  <si>
    <t>제임스스포츠</t>
  </si>
  <si>
    <t>6094322902316</t>
  </si>
  <si>
    <t>716-7277-FE-71</t>
  </si>
  <si>
    <t>34753_3182007_4193033</t>
  </si>
  <si>
    <t>6094372981582 (2)</t>
  </si>
  <si>
    <t>716-8167-CE-72</t>
  </si>
  <si>
    <t>34753_3182008_4191231</t>
  </si>
  <si>
    <t>PGB028761484</t>
  </si>
  <si>
    <t>정다검</t>
  </si>
  <si>
    <t>01081613788</t>
  </si>
  <si>
    <t>6094322902264</t>
  </si>
  <si>
    <t>716-8223-AF-3</t>
  </si>
  <si>
    <t>34753_3181939_4192282</t>
  </si>
  <si>
    <t>PGB028761414</t>
  </si>
  <si>
    <t>김나라</t>
  </si>
  <si>
    <t>01087562715</t>
  </si>
  <si>
    <t>6094322902194</t>
  </si>
  <si>
    <t>716-7272-DA-8</t>
  </si>
  <si>
    <t>34753_3181944_4191610</t>
  </si>
  <si>
    <t>PGB028761470</t>
  </si>
  <si>
    <t>염광훈</t>
  </si>
  <si>
    <t>01064832005</t>
  </si>
  <si>
    <t>6094322902250</t>
  </si>
  <si>
    <t>716-7298-AC-12</t>
  </si>
  <si>
    <t>34753_3181948_4192261</t>
  </si>
  <si>
    <t>PGB028761061</t>
  </si>
  <si>
    <t>윤정규</t>
  </si>
  <si>
    <t>01040042670</t>
  </si>
  <si>
    <t>IPORTER.COM WWW.EBAY.CO.UK ITM 2835</t>
  </si>
  <si>
    <t>6094322901841</t>
  </si>
  <si>
    <t>716-7292-BE-18</t>
  </si>
  <si>
    <t>34753_3181954_4187978</t>
  </si>
  <si>
    <t>PGB028761527</t>
  </si>
  <si>
    <t>차연섭</t>
  </si>
  <si>
    <t>01065153505</t>
  </si>
  <si>
    <t>6094322902307</t>
  </si>
  <si>
    <t>716-7351-BC-24</t>
  </si>
  <si>
    <t>34753_3181960_4192842</t>
  </si>
  <si>
    <t>01082654822</t>
  </si>
  <si>
    <t>6094322902251</t>
  </si>
  <si>
    <t>716-7270-DF-28</t>
  </si>
  <si>
    <t>34753_3181964_4192263</t>
  </si>
  <si>
    <t>PGB028761378</t>
  </si>
  <si>
    <t>박진혁</t>
  </si>
  <si>
    <t>01041319635</t>
  </si>
  <si>
    <t>6094322902158</t>
  </si>
  <si>
    <t>716-7340-CD-42</t>
  </si>
  <si>
    <t>34753_3181978_4191304</t>
  </si>
  <si>
    <t>PGB028761191</t>
  </si>
  <si>
    <t>하옥련</t>
  </si>
  <si>
    <t>01038151245</t>
  </si>
  <si>
    <t>6094322901971</t>
  </si>
  <si>
    <t>716-7343-EA-50</t>
  </si>
  <si>
    <t>34753_3181986_4189367</t>
  </si>
  <si>
    <t>PGB028761232</t>
  </si>
  <si>
    <t>신혜영</t>
  </si>
  <si>
    <t>01054519565</t>
  </si>
  <si>
    <t>6094322902012</t>
  </si>
  <si>
    <t>716-7349-FB-55</t>
  </si>
  <si>
    <t>34753_3181991_4189702</t>
  </si>
  <si>
    <t>PGB028761449</t>
  </si>
  <si>
    <t>최수화</t>
  </si>
  <si>
    <t>01079321289</t>
  </si>
  <si>
    <t>6094322902229</t>
  </si>
  <si>
    <t>716-8235-CC-62</t>
  </si>
  <si>
    <t>34753_3181998_4192079</t>
  </si>
  <si>
    <t>PGB028761349</t>
  </si>
  <si>
    <t>장소라</t>
  </si>
  <si>
    <t>01041544118</t>
  </si>
  <si>
    <t>WWW.SPLASHABOUT.COM</t>
  </si>
  <si>
    <t>6094322902129</t>
  </si>
  <si>
    <t>716-6514-DA-66</t>
  </si>
  <si>
    <t>34753_3182002_4191039</t>
  </si>
  <si>
    <t>PGB028761510</t>
  </si>
  <si>
    <t>장다현</t>
  </si>
  <si>
    <t>01087313278</t>
  </si>
  <si>
    <t>6094322902290</t>
  </si>
  <si>
    <t>716-9259-BB-31</t>
  </si>
  <si>
    <t>34764_3182473_4192677</t>
  </si>
  <si>
    <t>PGB028761501</t>
  </si>
  <si>
    <t>6094322902281</t>
  </si>
  <si>
    <t>716-9116-EB-37</t>
  </si>
  <si>
    <t>34764_3182479_4192602</t>
  </si>
  <si>
    <t>PGB028761735</t>
  </si>
  <si>
    <t>김민승</t>
  </si>
  <si>
    <t>01083325432</t>
  </si>
  <si>
    <t>6094322902515</t>
  </si>
  <si>
    <t>716-9081-FB-8</t>
  </si>
  <si>
    <t>34764_3182450_4195147</t>
  </si>
  <si>
    <t>PGB028761736</t>
  </si>
  <si>
    <t>이후용</t>
  </si>
  <si>
    <t>01024879105</t>
  </si>
  <si>
    <t>6094322902516</t>
  </si>
  <si>
    <t>716-9082-AB-9</t>
  </si>
  <si>
    <t>34764_3182451_4195148</t>
  </si>
  <si>
    <t>PGB028761345</t>
  </si>
  <si>
    <t>김진경</t>
  </si>
  <si>
    <t>01073711883</t>
  </si>
  <si>
    <t>WWW.CARAMEL SHOP.CO.UK IPORTER.COM</t>
  </si>
  <si>
    <t>6094322902125</t>
  </si>
  <si>
    <t>716-9123-EB-10</t>
  </si>
  <si>
    <t>34764_3182452_4190967</t>
  </si>
  <si>
    <t>PGB028761624</t>
  </si>
  <si>
    <t>조현민</t>
  </si>
  <si>
    <t>01046926901</t>
  </si>
  <si>
    <t>6094322902404</t>
  </si>
  <si>
    <t>716-9155-BD-12</t>
  </si>
  <si>
    <t>34764_3182454_4194110</t>
  </si>
  <si>
    <t>PGB028761613</t>
  </si>
  <si>
    <t>반윤기</t>
  </si>
  <si>
    <t>01043998218</t>
  </si>
  <si>
    <t>6094322902393</t>
  </si>
  <si>
    <t>716-9167-AC-22</t>
  </si>
  <si>
    <t>34764_3182464_4194050</t>
  </si>
  <si>
    <t>PGB028761591</t>
  </si>
  <si>
    <t>이창선</t>
  </si>
  <si>
    <t>01039384934</t>
  </si>
  <si>
    <t>6094322902371</t>
  </si>
  <si>
    <t>716-9181-DA-24</t>
  </si>
  <si>
    <t>34764_3182466_4193719</t>
  </si>
  <si>
    <t>PGB028761571</t>
  </si>
  <si>
    <t>민준기</t>
  </si>
  <si>
    <t>01099841183</t>
  </si>
  <si>
    <t>WWW.VESTIAIRECOLLECTIVE.COM</t>
  </si>
  <si>
    <t>6094322902351</t>
  </si>
  <si>
    <t>716-9256-CF-30</t>
  </si>
  <si>
    <t>34764_3182472_4193482</t>
  </si>
  <si>
    <t>PGB028761657</t>
  </si>
  <si>
    <t>6094322902437</t>
  </si>
  <si>
    <t>716-8197-AE-38</t>
  </si>
  <si>
    <t>34764_3182480_4194456</t>
  </si>
  <si>
    <t>PGB028761656</t>
  </si>
  <si>
    <t>6094322902436</t>
  </si>
  <si>
    <t>716-8199-BD-39</t>
  </si>
  <si>
    <t>34764_3182481_4194455</t>
  </si>
  <si>
    <t>PGB028761603</t>
  </si>
  <si>
    <t>김한슬</t>
  </si>
  <si>
    <t>01071251037</t>
  </si>
  <si>
    <t>6094322902383</t>
  </si>
  <si>
    <t>716-9151-BB-40</t>
  </si>
  <si>
    <t>34764_3182482_4193871</t>
  </si>
  <si>
    <t>PGB028761595</t>
  </si>
  <si>
    <t>이승진</t>
  </si>
  <si>
    <t>01091156872</t>
  </si>
  <si>
    <t>6094322902375</t>
  </si>
  <si>
    <t>716-9182-CF-41</t>
  </si>
  <si>
    <t>34764_3182483_4193746</t>
  </si>
  <si>
    <t>문제윤</t>
  </si>
  <si>
    <t>01022894512</t>
  </si>
  <si>
    <t>6094322902412</t>
  </si>
  <si>
    <t>716-9086-EF-42</t>
  </si>
  <si>
    <t>34764_3182484_4194222</t>
  </si>
  <si>
    <t>6094372982566 (2)</t>
  </si>
  <si>
    <t>716-6455-EF-3</t>
  </si>
  <si>
    <t>34764_3182445_4186850</t>
  </si>
  <si>
    <t>PGB028761731</t>
  </si>
  <si>
    <t>이정인</t>
  </si>
  <si>
    <t>01050313251</t>
  </si>
  <si>
    <t>6094322902511</t>
  </si>
  <si>
    <t>716-9077-EB-5</t>
  </si>
  <si>
    <t>34764_3182447_4195143</t>
  </si>
  <si>
    <t>PGB028761619</t>
  </si>
  <si>
    <t>이진문</t>
  </si>
  <si>
    <t>01084603227</t>
  </si>
  <si>
    <t>6094322902399</t>
  </si>
  <si>
    <t>716-9170-AB-15</t>
  </si>
  <si>
    <t>34764_3182457_4194079</t>
  </si>
  <si>
    <t>PGB028761615</t>
  </si>
  <si>
    <t>한재혁</t>
  </si>
  <si>
    <t>01099806059</t>
  </si>
  <si>
    <t>6094322902395</t>
  </si>
  <si>
    <t>716-9163-EB-18</t>
  </si>
  <si>
    <t>34764_3182460_4194061</t>
  </si>
  <si>
    <t>PGB028760960</t>
  </si>
  <si>
    <t>01087009096</t>
  </si>
  <si>
    <t>6094322901740</t>
  </si>
  <si>
    <t>716-9185-AD-21</t>
  </si>
  <si>
    <t>34764_3182463_4186784</t>
  </si>
  <si>
    <t>PGB028761728</t>
  </si>
  <si>
    <t>엄태진</t>
  </si>
  <si>
    <t>01031600248</t>
  </si>
  <si>
    <t>6094322902508</t>
  </si>
  <si>
    <t>716-9264-FE-26</t>
  </si>
  <si>
    <t>34764_3182468_4195124</t>
  </si>
  <si>
    <t>이의리</t>
  </si>
  <si>
    <t>01037874486</t>
  </si>
  <si>
    <t>6094322902304</t>
  </si>
  <si>
    <t>716-9257-EA-27</t>
  </si>
  <si>
    <t>34764_3182469_4192801</t>
  </si>
  <si>
    <t>PGB028761583</t>
  </si>
  <si>
    <t>박순례</t>
  </si>
  <si>
    <t>01098777589</t>
  </si>
  <si>
    <t>6094322902363</t>
  </si>
  <si>
    <t>716-9265-BD-28</t>
  </si>
  <si>
    <t>34764_3182470_4193686</t>
  </si>
  <si>
    <t>PGB028761447</t>
  </si>
  <si>
    <t>강기현</t>
  </si>
  <si>
    <t>01041278677</t>
  </si>
  <si>
    <t>6094322902227</t>
  </si>
  <si>
    <t>716-9103-AC-33</t>
  </si>
  <si>
    <t>34764_3182475_4192058</t>
  </si>
  <si>
    <t>PGB028761606</t>
  </si>
  <si>
    <t>홍창호</t>
  </si>
  <si>
    <t>01057871285</t>
  </si>
  <si>
    <t>6094322902386</t>
  </si>
  <si>
    <t>716-9161-AA-36</t>
  </si>
  <si>
    <t>34764_3182478_4193956</t>
  </si>
  <si>
    <t>PGB028761730</t>
  </si>
  <si>
    <t>장태식</t>
  </si>
  <si>
    <t>01088840053</t>
  </si>
  <si>
    <t>6094322902510</t>
  </si>
  <si>
    <t>716-9076-DC-4</t>
  </si>
  <si>
    <t>34764_3182446_4195142</t>
  </si>
  <si>
    <t>PGB028761596</t>
  </si>
  <si>
    <t>김민권</t>
  </si>
  <si>
    <t>01041735952</t>
  </si>
  <si>
    <t>6094322902376</t>
  </si>
  <si>
    <t>716-9180-AD-17</t>
  </si>
  <si>
    <t>34764_3182459_4193774</t>
  </si>
  <si>
    <t>PGB028761566</t>
  </si>
  <si>
    <t>6094322902346</t>
  </si>
  <si>
    <t>716-9158-AA-19</t>
  </si>
  <si>
    <t>34764_3182461_4193450</t>
  </si>
  <si>
    <t>PGB028761514</t>
  </si>
  <si>
    <t>김동언</t>
  </si>
  <si>
    <t>01097949422</t>
  </si>
  <si>
    <t>6094322902294</t>
  </si>
  <si>
    <t>716-9188-EB-20</t>
  </si>
  <si>
    <t>34764_3182462_4192709</t>
  </si>
  <si>
    <t>PGB028761616</t>
  </si>
  <si>
    <t>전용수</t>
  </si>
  <si>
    <t>01062964248</t>
  </si>
  <si>
    <t>6094322902396</t>
  </si>
  <si>
    <t>716-9174-FB-32</t>
  </si>
  <si>
    <t>34764_3182474_4194062</t>
  </si>
  <si>
    <t>PGB028761577</t>
  </si>
  <si>
    <t>임기헌</t>
  </si>
  <si>
    <t>01039042956</t>
  </si>
  <si>
    <t>6094322902357</t>
  </si>
  <si>
    <t>716-9169-FE-34</t>
  </si>
  <si>
    <t>34764_3182476_4193546</t>
  </si>
  <si>
    <t>PGB028761582</t>
  </si>
  <si>
    <t>조아라</t>
  </si>
  <si>
    <t>01020126861</t>
  </si>
  <si>
    <t>WWW.AYBL.COM</t>
  </si>
  <si>
    <t>6094322902362</t>
  </si>
  <si>
    <t>716-9250-CA-35</t>
  </si>
  <si>
    <t>34764_3182477_4193660</t>
  </si>
  <si>
    <t>PGB028761559</t>
  </si>
  <si>
    <t>장승연</t>
  </si>
  <si>
    <t>01024022337</t>
  </si>
  <si>
    <t>6094322902339</t>
  </si>
  <si>
    <t>716-9184-BC-1</t>
  </si>
  <si>
    <t>34764_3182443_4193284</t>
  </si>
  <si>
    <t>PGB028761734</t>
  </si>
  <si>
    <t>이진규</t>
  </si>
  <si>
    <t>01056648481</t>
  </si>
  <si>
    <t>6094322902514</t>
  </si>
  <si>
    <t>716-9064-AF-2</t>
  </si>
  <si>
    <t>34764_3182444_4195146</t>
  </si>
  <si>
    <t>PGB028761733</t>
  </si>
  <si>
    <t>유정숙</t>
  </si>
  <si>
    <t>01090922216</t>
  </si>
  <si>
    <t>6094322902513</t>
  </si>
  <si>
    <t>716-9080-AB-7</t>
  </si>
  <si>
    <t>34764_3182449_4195145</t>
  </si>
  <si>
    <t>PGB028761555</t>
  </si>
  <si>
    <t>권혜영</t>
  </si>
  <si>
    <t>01035202419</t>
  </si>
  <si>
    <t>6094322902335</t>
  </si>
  <si>
    <t>716-9148-BC-11</t>
  </si>
  <si>
    <t>34764_3182453_4193271</t>
  </si>
  <si>
    <t>PGB028761724</t>
  </si>
  <si>
    <t>윤재민</t>
  </si>
  <si>
    <t>01057605919</t>
  </si>
  <si>
    <t>6094322902504</t>
  </si>
  <si>
    <t>716-9168-EA-13</t>
  </si>
  <si>
    <t>34764_3182455_4195089</t>
  </si>
  <si>
    <t>PGB028761623</t>
  </si>
  <si>
    <t>6094322902403</t>
  </si>
  <si>
    <t>716-9165-CD-14</t>
  </si>
  <si>
    <t>34764_3182456_4194108</t>
  </si>
  <si>
    <t>PGB028761546</t>
  </si>
  <si>
    <t>이재우</t>
  </si>
  <si>
    <t>01062588631</t>
  </si>
  <si>
    <t>6094322902326</t>
  </si>
  <si>
    <t>716-9183-BC-16</t>
  </si>
  <si>
    <t>34764_3182458_4193165</t>
  </si>
  <si>
    <t>PGB028761472</t>
  </si>
  <si>
    <t>6094322902252</t>
  </si>
  <si>
    <t>716-9186-EC-23</t>
  </si>
  <si>
    <t>34764_3182465_4192264</t>
  </si>
  <si>
    <t>PGB028761379</t>
  </si>
  <si>
    <t>6094322902159</t>
  </si>
  <si>
    <t>716-9255-AE-25</t>
  </si>
  <si>
    <t>34764_3182467_4191309</t>
  </si>
  <si>
    <t>PGB028761463</t>
  </si>
  <si>
    <t>6094322902243</t>
  </si>
  <si>
    <t>716-9251-AA-29</t>
  </si>
  <si>
    <t>34764_3182471_4192245</t>
  </si>
  <si>
    <t>PGB028761732</t>
  </si>
  <si>
    <t>이재철</t>
  </si>
  <si>
    <t>01029727008</t>
  </si>
  <si>
    <t>6094322902512</t>
  </si>
  <si>
    <t>716-9079-BD-6</t>
  </si>
  <si>
    <t>34764_3182448_4195144</t>
  </si>
  <si>
    <t>2025-08-10</t>
  </si>
  <si>
    <t>99431913770</t>
  </si>
  <si>
    <t>PGB028761807</t>
  </si>
  <si>
    <t>박아름</t>
  </si>
  <si>
    <t>01041755064</t>
  </si>
  <si>
    <t>6094322902587</t>
  </si>
  <si>
    <t>717-1230-FC-75</t>
  </si>
  <si>
    <t>34788_3183482_4196049</t>
  </si>
  <si>
    <t>PGB028761548</t>
  </si>
  <si>
    <t>이남희</t>
  </si>
  <si>
    <t>01028997951</t>
  </si>
  <si>
    <t>6094322902328</t>
  </si>
  <si>
    <t>717-0325-FE-11</t>
  </si>
  <si>
    <t>34788_3183418_4193174</t>
  </si>
  <si>
    <t>PGB028761688</t>
  </si>
  <si>
    <t>6094322902468</t>
  </si>
  <si>
    <t>717-0588-DF-55</t>
  </si>
  <si>
    <t>34788_3183462_4194844</t>
  </si>
  <si>
    <t>PGB028761434</t>
  </si>
  <si>
    <t>김민영</t>
  </si>
  <si>
    <t>01022030595</t>
  </si>
  <si>
    <t>6094322902214</t>
  </si>
  <si>
    <t>717-1279-FF-83</t>
  </si>
  <si>
    <t>34788_3183490_4191864</t>
  </si>
  <si>
    <t>PGB028761781</t>
  </si>
  <si>
    <t>6094322902561</t>
  </si>
  <si>
    <t>717-0611-BA-85</t>
  </si>
  <si>
    <t>34788_3183492_4195625</t>
  </si>
  <si>
    <t>임창우</t>
  </si>
  <si>
    <t>01093690748</t>
  </si>
  <si>
    <t>6094372985843 (2)</t>
  </si>
  <si>
    <t>716-3356-EF-10</t>
  </si>
  <si>
    <t>34788_3183417_4190101</t>
  </si>
  <si>
    <t>PGB028761705</t>
  </si>
  <si>
    <t>신성재</t>
  </si>
  <si>
    <t>01093857400</t>
  </si>
  <si>
    <t>6094322902485</t>
  </si>
  <si>
    <t>717-1272-DF-109</t>
  </si>
  <si>
    <t>34788_3183516_4194917</t>
  </si>
  <si>
    <t>PGB028761777</t>
  </si>
  <si>
    <t>석종호</t>
  </si>
  <si>
    <t>01035298742</t>
  </si>
  <si>
    <t>6094322902557</t>
  </si>
  <si>
    <t>717-1307-CF-7</t>
  </si>
  <si>
    <t>34788_3183414_4195613</t>
  </si>
  <si>
    <t>PGB028761779</t>
  </si>
  <si>
    <t>이미경</t>
  </si>
  <si>
    <t>01073325863</t>
  </si>
  <si>
    <t>6094322902559</t>
  </si>
  <si>
    <t>717-1308-CD-8</t>
  </si>
  <si>
    <t>34788_3183415_4195614</t>
  </si>
  <si>
    <t>PGB028761552</t>
  </si>
  <si>
    <t>6094322902332</t>
  </si>
  <si>
    <t>717-0492-DF-42</t>
  </si>
  <si>
    <t>34788_3183449_4193197</t>
  </si>
  <si>
    <t>PGB028761748</t>
  </si>
  <si>
    <t>오임경</t>
  </si>
  <si>
    <t>01052133771</t>
  </si>
  <si>
    <t>6094322902528</t>
  </si>
  <si>
    <t>717-0590-BE-43</t>
  </si>
  <si>
    <t>34788_3183450_4195267</t>
  </si>
  <si>
    <t>PGB028761513</t>
  </si>
  <si>
    <t>6094322902293</t>
  </si>
  <si>
    <t>717-0343-BE-58</t>
  </si>
  <si>
    <t>34788_3183465_4192705</t>
  </si>
  <si>
    <t>TOPSOCCERJERSEYS.COM PRODUCTS</t>
  </si>
  <si>
    <t>6094322902217</t>
  </si>
  <si>
    <t>717-0565-CA-60</t>
  </si>
  <si>
    <t>34788_3183467_4191877</t>
  </si>
  <si>
    <t>PGB028761385</t>
  </si>
  <si>
    <t>나주연</t>
  </si>
  <si>
    <t>01054892072</t>
  </si>
  <si>
    <t>6094322902165</t>
  </si>
  <si>
    <t>716-6563-DE-65</t>
  </si>
  <si>
    <t>34788_3183472_4191357</t>
  </si>
  <si>
    <t>PGB028761741</t>
  </si>
  <si>
    <t>6094322902521</t>
  </si>
  <si>
    <t>717-1284-AC-103</t>
  </si>
  <si>
    <t>34788_3183510_4195185</t>
  </si>
  <si>
    <t>PGB028761614</t>
  </si>
  <si>
    <t>김영경</t>
  </si>
  <si>
    <t>01023913230</t>
  </si>
  <si>
    <t>6094322902394</t>
  </si>
  <si>
    <t>717-0419-CC-31</t>
  </si>
  <si>
    <t>34788_3183438_4194055</t>
  </si>
  <si>
    <t>PGB028761666</t>
  </si>
  <si>
    <t>MASTERSOUNDS.CO.UK IPORTER.COM</t>
  </si>
  <si>
    <t>6094322902446</t>
  </si>
  <si>
    <t>717-0619-FE-50</t>
  </si>
  <si>
    <t>34788_3183457_4194579</t>
  </si>
  <si>
    <t>PGB028761769</t>
  </si>
  <si>
    <t>6094322902549</t>
  </si>
  <si>
    <t>717-1270-BC-79</t>
  </si>
  <si>
    <t>34788_3183486_4195513</t>
  </si>
  <si>
    <t>PGB028761526</t>
  </si>
  <si>
    <t>황현철</t>
  </si>
  <si>
    <t>01066447513</t>
  </si>
  <si>
    <t>6094322902306</t>
  </si>
  <si>
    <t>717-0358-FE-17</t>
  </si>
  <si>
    <t>34788_3183424_4192834</t>
  </si>
  <si>
    <t>PGB028761669</t>
  </si>
  <si>
    <t>정근식</t>
  </si>
  <si>
    <t>01028674449</t>
  </si>
  <si>
    <t>6094322902449</t>
  </si>
  <si>
    <t>717-0569-FC-39</t>
  </si>
  <si>
    <t>34788_3183446_4194679</t>
  </si>
  <si>
    <t>여백을 쓰다</t>
  </si>
  <si>
    <t>01089728712</t>
  </si>
  <si>
    <t>6094322902379</t>
  </si>
  <si>
    <t>716-9247-EA-64</t>
  </si>
  <si>
    <t>34788_3183471_4193784</t>
  </si>
  <si>
    <t>PGB028761598</t>
  </si>
  <si>
    <t>WWW.OUTSIDERSSTORE.COM</t>
  </si>
  <si>
    <t>6094322902378</t>
  </si>
  <si>
    <t>717-1274-AB-84</t>
  </si>
  <si>
    <t>34788_3183491_4193783</t>
  </si>
  <si>
    <t>PGB028761826</t>
  </si>
  <si>
    <t>01051019902</t>
  </si>
  <si>
    <t>PEPALONDON.COM</t>
  </si>
  <si>
    <t>6094322902606</t>
  </si>
  <si>
    <t>717-1340-CA-100</t>
  </si>
  <si>
    <t>34788_3183507_4196324</t>
  </si>
  <si>
    <t>PGB028761581</t>
  </si>
  <si>
    <t>강수연</t>
  </si>
  <si>
    <t>01077525860</t>
  </si>
  <si>
    <t>6094322902361</t>
  </si>
  <si>
    <t>716-9179-AB-12</t>
  </si>
  <si>
    <t>34788_3183419_4193635</t>
  </si>
  <si>
    <t>PGB028761293</t>
  </si>
  <si>
    <t>백은영</t>
  </si>
  <si>
    <t>01051120226</t>
  </si>
  <si>
    <t>IPORTER.COM WWW.DIRECTSALONSUPPLIES</t>
  </si>
  <si>
    <t>6094322902073</t>
  </si>
  <si>
    <t>716-9110-DA-71</t>
  </si>
  <si>
    <t>34788_3183478_4190335</t>
  </si>
  <si>
    <t>PGB028761674</t>
  </si>
  <si>
    <t>박세진</t>
  </si>
  <si>
    <t>01084180602</t>
  </si>
  <si>
    <t>6094322902454</t>
  </si>
  <si>
    <t>717-1259-CF-81</t>
  </si>
  <si>
    <t>34788_3183488_4194698</t>
  </si>
  <si>
    <t>PGB028761569</t>
  </si>
  <si>
    <t>01098582885</t>
  </si>
  <si>
    <t>6094322902349</t>
  </si>
  <si>
    <t>717-1287-EF-87</t>
  </si>
  <si>
    <t>34788_3183494_4193464</t>
  </si>
  <si>
    <t>PGB028761321</t>
  </si>
  <si>
    <t>이용탁</t>
  </si>
  <si>
    <t>01054606750</t>
  </si>
  <si>
    <t>6094322902101</t>
  </si>
  <si>
    <t>717-1254-CC-90</t>
  </si>
  <si>
    <t>34788_3183497_4190680</t>
  </si>
  <si>
    <t>김예슬</t>
  </si>
  <si>
    <t>01093944340</t>
  </si>
  <si>
    <t>6094322900935</t>
  </si>
  <si>
    <t>716-3107-ED-97</t>
  </si>
  <si>
    <t>34788_3183504_4175478</t>
  </si>
  <si>
    <t>전미정</t>
  </si>
  <si>
    <t>01049482540</t>
  </si>
  <si>
    <t>6094322902122</t>
  </si>
  <si>
    <t>717-0356-BD-18</t>
  </si>
  <si>
    <t>34788_3183425_4190928</t>
  </si>
  <si>
    <t>황호준</t>
  </si>
  <si>
    <t>01087938032</t>
  </si>
  <si>
    <t>WWW.SUPERDRY.COM</t>
  </si>
  <si>
    <t>6094322902505</t>
  </si>
  <si>
    <t>717-1267-CD-78</t>
  </si>
  <si>
    <t>34788_3183485_4195092</t>
  </si>
  <si>
    <t>PGB028761570</t>
  </si>
  <si>
    <t>전준혁</t>
  </si>
  <si>
    <t>01046467062</t>
  </si>
  <si>
    <t>ALLTHINGSTENNIS.CO.UK IPORTER.COM</t>
  </si>
  <si>
    <t>6094322902350</t>
  </si>
  <si>
    <t>717-0397-CE-25</t>
  </si>
  <si>
    <t>34788_3183432_4193476</t>
  </si>
  <si>
    <t>PGB028761565</t>
  </si>
  <si>
    <t>변지임</t>
  </si>
  <si>
    <t>01093382790</t>
  </si>
  <si>
    <t>6094322902345</t>
  </si>
  <si>
    <t>717-0379-FB-38</t>
  </si>
  <si>
    <t>34788_3183445_4193448</t>
  </si>
  <si>
    <t>PGB028761824</t>
  </si>
  <si>
    <t>01088245747</t>
  </si>
  <si>
    <t>WWW.DYSON.ES IPORTER.COM</t>
  </si>
  <si>
    <t>6094322902604</t>
  </si>
  <si>
    <t>717-1224-AB-68</t>
  </si>
  <si>
    <t>34788_3183475_4196286</t>
  </si>
  <si>
    <t>PGB028761439</t>
  </si>
  <si>
    <t>진태환</t>
  </si>
  <si>
    <t>01091511645</t>
  </si>
  <si>
    <t>WWW.JACKSGOLFACADEMY.COM</t>
  </si>
  <si>
    <t>6094322902219</t>
  </si>
  <si>
    <t>717-0362-FB-62</t>
  </si>
  <si>
    <t>34788_3183469_4191983</t>
  </si>
  <si>
    <t>PGB028761797</t>
  </si>
  <si>
    <t>6094322902577</t>
  </si>
  <si>
    <t>717-0291-DA-72</t>
  </si>
  <si>
    <t>34788_3183479_4195893</t>
  </si>
  <si>
    <t>추승원</t>
  </si>
  <si>
    <t>01053615836</t>
  </si>
  <si>
    <t>6094322902460</t>
  </si>
  <si>
    <t>717-1341-CE-89</t>
  </si>
  <si>
    <t>34788_3183496_4194780</t>
  </si>
  <si>
    <t>PGB028761704</t>
  </si>
  <si>
    <t>천진호</t>
  </si>
  <si>
    <t>01038491303</t>
  </si>
  <si>
    <t>6094322902484</t>
  </si>
  <si>
    <t>717-0534-CB-96</t>
  </si>
  <si>
    <t>34788_3183503_4194915</t>
  </si>
  <si>
    <t>PGB028761051</t>
  </si>
  <si>
    <t>두유진</t>
  </si>
  <si>
    <t>01040019716</t>
  </si>
  <si>
    <t>6094322901831</t>
  </si>
  <si>
    <t>716-0425-BB-99</t>
  </si>
  <si>
    <t>34788_3183506_4187732</t>
  </si>
  <si>
    <t>PGB028761651</t>
  </si>
  <si>
    <t>이미형</t>
  </si>
  <si>
    <t>01052051892</t>
  </si>
  <si>
    <t>6094322902431</t>
  </si>
  <si>
    <t>717-0373-BB-3</t>
  </si>
  <si>
    <t>34788_3183410_4194445</t>
  </si>
  <si>
    <t>PGB028761780</t>
  </si>
  <si>
    <t>최재호</t>
  </si>
  <si>
    <t>01088814556</t>
  </si>
  <si>
    <t>6094322902560</t>
  </si>
  <si>
    <t>717-1309-BD-9</t>
  </si>
  <si>
    <t>34788_3183416_4195620</t>
  </si>
  <si>
    <t>PGB028761567</t>
  </si>
  <si>
    <t>서윤희</t>
  </si>
  <si>
    <t>01077277113</t>
  </si>
  <si>
    <t>WWW.HAMILTONPENS.COM</t>
  </si>
  <si>
    <t>6094322902347</t>
  </si>
  <si>
    <t>717-0334-DE-13</t>
  </si>
  <si>
    <t>34788_3183420_4193456</t>
  </si>
  <si>
    <t>PGB028760999</t>
  </si>
  <si>
    <t>현상준</t>
  </si>
  <si>
    <t>01076272722</t>
  </si>
  <si>
    <t>IPORTER.COM WWW.BATTLEGROUNDGAMING.</t>
  </si>
  <si>
    <t>6094322901779</t>
  </si>
  <si>
    <t>717-0333-BB-19</t>
  </si>
  <si>
    <t>34788_3183426_4187271</t>
  </si>
  <si>
    <t>최현준</t>
  </si>
  <si>
    <t>01088948429</t>
  </si>
  <si>
    <t>6094322902401</t>
  </si>
  <si>
    <t>717-0375-AD-23</t>
  </si>
  <si>
    <t>34788_3183430_4194088</t>
  </si>
  <si>
    <t>6094322901782</t>
  </si>
  <si>
    <t>717-1250-AA-92</t>
  </si>
  <si>
    <t>34788_3183499_4192767</t>
  </si>
  <si>
    <t>PGB028761369</t>
  </si>
  <si>
    <t>6094322902149</t>
  </si>
  <si>
    <t>716-8216-AC-95</t>
  </si>
  <si>
    <t>34788_3183502_4191224</t>
  </si>
  <si>
    <t>PGB028761702</t>
  </si>
  <si>
    <t>01033710324</t>
  </si>
  <si>
    <t>6094322902482</t>
  </si>
  <si>
    <t>717-0348-FE-108</t>
  </si>
  <si>
    <t>34788_3183515_4194912</t>
  </si>
  <si>
    <t>PGB028761649</t>
  </si>
  <si>
    <t>권정미</t>
  </si>
  <si>
    <t>01097208743</t>
  </si>
  <si>
    <t>6094322902429</t>
  </si>
  <si>
    <t>717-1310-BB-2</t>
  </si>
  <si>
    <t>34788_3183409_4194444</t>
  </si>
  <si>
    <t>PGB028761687</t>
  </si>
  <si>
    <t>류희주</t>
  </si>
  <si>
    <t>01020451627</t>
  </si>
  <si>
    <t>6094322902467</t>
  </si>
  <si>
    <t>717-0409-FD-28</t>
  </si>
  <si>
    <t>34788_3183435_4194842</t>
  </si>
  <si>
    <t>PGB028761789</t>
  </si>
  <si>
    <t>장가현</t>
  </si>
  <si>
    <t>01057716936</t>
  </si>
  <si>
    <t>6094322902569</t>
  </si>
  <si>
    <t>717-1223-EF-67</t>
  </si>
  <si>
    <t>34788_3183474_4195741</t>
  </si>
  <si>
    <t>PGB028761421</t>
  </si>
  <si>
    <t>김정윤</t>
  </si>
  <si>
    <t>01020128936</t>
  </si>
  <si>
    <t>EBAY.US M LBTVWQ IPORTER.COM</t>
  </si>
  <si>
    <t>6094322902201</t>
  </si>
  <si>
    <t>717-0338-DA-14</t>
  </si>
  <si>
    <t>34788_3183421_4191639</t>
  </si>
  <si>
    <t>PGB028761485</t>
  </si>
  <si>
    <t>김연식</t>
  </si>
  <si>
    <t>01063830198</t>
  </si>
  <si>
    <t>WWW.EBAY.CO.UK  IPORTER.COM</t>
  </si>
  <si>
    <t>6094322902265</t>
  </si>
  <si>
    <t>717-0340-EF-15</t>
  </si>
  <si>
    <t>34788_3183422_4192306</t>
  </si>
  <si>
    <t>PGB028761426</t>
  </si>
  <si>
    <t>6094322902206</t>
  </si>
  <si>
    <t>717-0376-FA-33</t>
  </si>
  <si>
    <t>34788_3183440_4191708</t>
  </si>
  <si>
    <t>PGB028761594</t>
  </si>
  <si>
    <t>김효겸</t>
  </si>
  <si>
    <t>01031344947</t>
  </si>
  <si>
    <t>6094322902374</t>
  </si>
  <si>
    <t>717-0501-BB-35</t>
  </si>
  <si>
    <t>34788_3183442_4193743</t>
  </si>
  <si>
    <t>PGB028761823</t>
  </si>
  <si>
    <t>박근우</t>
  </si>
  <si>
    <t>01087874012</t>
  </si>
  <si>
    <t>6094322902603</t>
  </si>
  <si>
    <t>717-1222-EA-66</t>
  </si>
  <si>
    <t>34788_3183473_4196285</t>
  </si>
  <si>
    <t>PGB028761766</t>
  </si>
  <si>
    <t>6094322902546</t>
  </si>
  <si>
    <t>717-1232-EA-74</t>
  </si>
  <si>
    <t>34788_3183481_4195496</t>
  </si>
  <si>
    <t>6094372985850 (8)</t>
  </si>
  <si>
    <t>717-1288-BB-102</t>
  </si>
  <si>
    <t>34788_3183509_4193541</t>
  </si>
  <si>
    <t>PGB028761396</t>
  </si>
  <si>
    <t>이민서</t>
  </si>
  <si>
    <t>01031750963</t>
  </si>
  <si>
    <t>6094322902176</t>
  </si>
  <si>
    <t>717-0392-CC-24</t>
  </si>
  <si>
    <t>34788_3183431_4191439</t>
  </si>
  <si>
    <t>PGB028761635</t>
  </si>
  <si>
    <t>박지윤</t>
  </si>
  <si>
    <t>01083174254</t>
  </si>
  <si>
    <t>6094322902415</t>
  </si>
  <si>
    <t>717-0417-BA-36</t>
  </si>
  <si>
    <t>34788_3183443_4194307</t>
  </si>
  <si>
    <t>PGB028761637</t>
  </si>
  <si>
    <t>이상연</t>
  </si>
  <si>
    <t>01075275969</t>
  </si>
  <si>
    <t>6094322902417</t>
  </si>
  <si>
    <t>717-0414-BE-37</t>
  </si>
  <si>
    <t>34788_3183444_4194377</t>
  </si>
  <si>
    <t>PGB028761625</t>
  </si>
  <si>
    <t>임아름</t>
  </si>
  <si>
    <t>01083347111</t>
  </si>
  <si>
    <t>6094322902405</t>
  </si>
  <si>
    <t>717-0415-AC-46</t>
  </si>
  <si>
    <t>34788_3183453_4194130</t>
  </si>
  <si>
    <t>PGB028761662</t>
  </si>
  <si>
    <t>임수아</t>
  </si>
  <si>
    <t>01075350272</t>
  </si>
  <si>
    <t>6094322902442</t>
  </si>
  <si>
    <t>717-0614-AD-49</t>
  </si>
  <si>
    <t>34788_3183456_4194522</t>
  </si>
  <si>
    <t>PGB028761713</t>
  </si>
  <si>
    <t>한승기</t>
  </si>
  <si>
    <t>01096459080</t>
  </si>
  <si>
    <t>6094322902493</t>
  </si>
  <si>
    <t>717-0557-AA-51</t>
  </si>
  <si>
    <t>34788_3183458_4194975</t>
  </si>
  <si>
    <t>PGB028761803</t>
  </si>
  <si>
    <t>엄효영</t>
  </si>
  <si>
    <t>01092485708</t>
  </si>
  <si>
    <t>WWW.ELLIS BRIGHAM.COM</t>
  </si>
  <si>
    <t>6094322902583</t>
  </si>
  <si>
    <t>717-1289-FC-93</t>
  </si>
  <si>
    <t>34788_3183500_4195945</t>
  </si>
  <si>
    <t>유일화</t>
  </si>
  <si>
    <t>01089508765</t>
  </si>
  <si>
    <t>IPORTER.COM WWW.BOWLINGSHOPEUROPE.E</t>
  </si>
  <si>
    <t>6094322902311</t>
  </si>
  <si>
    <t>717-1344-DB-94</t>
  </si>
  <si>
    <t>34788_3183501_4192878</t>
  </si>
  <si>
    <t>PGB028761719</t>
  </si>
  <si>
    <t>위도현</t>
  </si>
  <si>
    <t>01033107724</t>
  </si>
  <si>
    <t>6094322902499</t>
  </si>
  <si>
    <t>717-0420-CC-6</t>
  </si>
  <si>
    <t>34788_3183413_4195036</t>
  </si>
  <si>
    <t>6094372985845 (2)</t>
  </si>
  <si>
    <t>717-0336-CA-22</t>
  </si>
  <si>
    <t>34788_3183429_4194539</t>
  </si>
  <si>
    <t>PGB028761667</t>
  </si>
  <si>
    <t>6094322902447</t>
  </si>
  <si>
    <t>717-0402-CF-26</t>
  </si>
  <si>
    <t>34788_3183433_4194606</t>
  </si>
  <si>
    <t>PGB028761563</t>
  </si>
  <si>
    <t>황현주</t>
  </si>
  <si>
    <t>01026366545</t>
  </si>
  <si>
    <t>6094322902343</t>
  </si>
  <si>
    <t>717-0367-AB-32</t>
  </si>
  <si>
    <t>34788_3183439_4193171</t>
  </si>
  <si>
    <t>PGB028761535</t>
  </si>
  <si>
    <t>박용수</t>
  </si>
  <si>
    <t>01093122265</t>
  </si>
  <si>
    <t>6094322902315</t>
  </si>
  <si>
    <t>717-0571-BB-40</t>
  </si>
  <si>
    <t>34788_3183447_4193012</t>
  </si>
  <si>
    <t>PGB028761701</t>
  </si>
  <si>
    <t>성이영</t>
  </si>
  <si>
    <t>01040118571</t>
  </si>
  <si>
    <t>6094322902481</t>
  </si>
  <si>
    <t>717-0572-DA-41</t>
  </si>
  <si>
    <t>34788_3183448_4194907</t>
  </si>
  <si>
    <t>PGB028761691</t>
  </si>
  <si>
    <t>김정우</t>
  </si>
  <si>
    <t>01091040767</t>
  </si>
  <si>
    <t>6094322902471</t>
  </si>
  <si>
    <t>717-0593-AE-44</t>
  </si>
  <si>
    <t>34788_3183451_4194872</t>
  </si>
  <si>
    <t>PGB028761511</t>
  </si>
  <si>
    <t>WWW.MOTELROCKS.COM</t>
  </si>
  <si>
    <t>6094322902291</t>
  </si>
  <si>
    <t>717-0346-BD-53</t>
  </si>
  <si>
    <t>34788_3183460_4192679</t>
  </si>
  <si>
    <t>PGB028761717</t>
  </si>
  <si>
    <t>주기향</t>
  </si>
  <si>
    <t>01074735206</t>
  </si>
  <si>
    <t>6094322902497</t>
  </si>
  <si>
    <t>717-0421-FE-5</t>
  </si>
  <si>
    <t>34788_3183412_4195032</t>
  </si>
  <si>
    <t>PGB028761788</t>
  </si>
  <si>
    <t>진영주</t>
  </si>
  <si>
    <t>01026228079</t>
  </si>
  <si>
    <t>6094322902568</t>
  </si>
  <si>
    <t>717-0602-DD-45</t>
  </si>
  <si>
    <t>34788_3183452_4195740</t>
  </si>
  <si>
    <t>PGB028761706</t>
  </si>
  <si>
    <t>임수호</t>
  </si>
  <si>
    <t>01044215120</t>
  </si>
  <si>
    <t>6094322902486</t>
  </si>
  <si>
    <t>717-1273-DF-110</t>
  </si>
  <si>
    <t>34788_3183517_4194918</t>
  </si>
  <si>
    <t>6094372985858 (2)</t>
  </si>
  <si>
    <t>716-4680-CD-106</t>
  </si>
  <si>
    <t>34788_3183513_4190271</t>
  </si>
  <si>
    <t>PGB028761761</t>
  </si>
  <si>
    <t>권민찬</t>
  </si>
  <si>
    <t>01023538496</t>
  </si>
  <si>
    <t>6094322902541</t>
  </si>
  <si>
    <t>717-0596-AE-111</t>
  </si>
  <si>
    <t>34788_3183518_4195402</t>
  </si>
  <si>
    <t>PGB028761647</t>
  </si>
  <si>
    <t>01023169021</t>
  </si>
  <si>
    <t>6094322902427</t>
  </si>
  <si>
    <t>717-0294-CD-1</t>
  </si>
  <si>
    <t>34788_3183408_4194441</t>
  </si>
  <si>
    <t>PGB028761544</t>
  </si>
  <si>
    <t>정철호</t>
  </si>
  <si>
    <t>01021126121</t>
  </si>
  <si>
    <t>6094322902324</t>
  </si>
  <si>
    <t>717-0377-CE-20</t>
  </si>
  <si>
    <t>34788_3183427_4193143</t>
  </si>
  <si>
    <t>PGB028761711</t>
  </si>
  <si>
    <t>6094322902491</t>
  </si>
  <si>
    <t>717-0408-DD-27</t>
  </si>
  <si>
    <t>34788_3183434_4194972</t>
  </si>
  <si>
    <t>6094322901190</t>
  </si>
  <si>
    <t>717-0288-DB-34</t>
  </si>
  <si>
    <t>34788_3183441_4179496</t>
  </si>
  <si>
    <t>PGB028761668</t>
  </si>
  <si>
    <t>6094322902448</t>
  </si>
  <si>
    <t>717-0404-DC-63</t>
  </si>
  <si>
    <t>34788_3183470_4194649</t>
  </si>
  <si>
    <t>PGB028761633</t>
  </si>
  <si>
    <t>김선홍</t>
  </si>
  <si>
    <t>01091613772</t>
  </si>
  <si>
    <t>WWW.CONVERSE.COM UK</t>
  </si>
  <si>
    <t>6094322902413</t>
  </si>
  <si>
    <t>717-0609-FF-54</t>
  </si>
  <si>
    <t>34788_3183461_4194229</t>
  </si>
  <si>
    <t>PGB028761634</t>
  </si>
  <si>
    <t>유은영</t>
  </si>
  <si>
    <t>01087178735</t>
  </si>
  <si>
    <t>6094322902414</t>
  </si>
  <si>
    <t>717-0411-EE-59</t>
  </si>
  <si>
    <t>34788_3183466_4194277</t>
  </si>
  <si>
    <t>PGB028761452</t>
  </si>
  <si>
    <t>수하인상이 이상희반장</t>
  </si>
  <si>
    <t>6094322902232</t>
  </si>
  <si>
    <t>716-6511-EA-61</t>
  </si>
  <si>
    <t>34788_3183468_4192192</t>
  </si>
  <si>
    <t>6094322902135</t>
  </si>
  <si>
    <t>717-1247-CD-73</t>
  </si>
  <si>
    <t>34788_3183480_4191129</t>
  </si>
  <si>
    <t>6094322901929</t>
  </si>
  <si>
    <t>717-1257-FC-76</t>
  </si>
  <si>
    <t>34788_3183483_4191133</t>
  </si>
  <si>
    <t>PGB028761534</t>
  </si>
  <si>
    <t>6094322902314</t>
  </si>
  <si>
    <t>717-0494-CF-86</t>
  </si>
  <si>
    <t>34788_3183493_4192919</t>
  </si>
  <si>
    <t>PGB028761560</t>
  </si>
  <si>
    <t>하슬기</t>
  </si>
  <si>
    <t>01071841502</t>
  </si>
  <si>
    <t>WWW.ROAMA.COM</t>
  </si>
  <si>
    <t>6094322902340</t>
  </si>
  <si>
    <t>717-0556-EF-101</t>
  </si>
  <si>
    <t>34788_3183508_4193314</t>
  </si>
  <si>
    <t>6094322901960</t>
  </si>
  <si>
    <t>717-1226-BB-104</t>
  </si>
  <si>
    <t>34788_3183511_4189242</t>
  </si>
  <si>
    <t>6094322901923</t>
  </si>
  <si>
    <t>716-6412-FE-107</t>
  </si>
  <si>
    <t>34788_3183514_4188764</t>
  </si>
  <si>
    <t>PGB028761660</t>
  </si>
  <si>
    <t>박다연</t>
  </si>
  <si>
    <t>01039357467</t>
  </si>
  <si>
    <t>6094322902440</t>
  </si>
  <si>
    <t>717-0615-CA-69</t>
  </si>
  <si>
    <t>34788_3183476_4194508</t>
  </si>
  <si>
    <t>PGB028761708</t>
  </si>
  <si>
    <t>김경권</t>
  </si>
  <si>
    <t>01081219272</t>
  </si>
  <si>
    <t>SHOP.NEWCASTLEUNITED.COM</t>
  </si>
  <si>
    <t>6094322902488</t>
  </si>
  <si>
    <t>717-1266-DD-77</t>
  </si>
  <si>
    <t>34788_3183484_4194940</t>
  </si>
  <si>
    <t>PGB028761770</t>
  </si>
  <si>
    <t>6094322902550</t>
  </si>
  <si>
    <t>717-1271-BE-80</t>
  </si>
  <si>
    <t>34788_3183487_4195515</t>
  </si>
  <si>
    <t>PGB028761765</t>
  </si>
  <si>
    <t>6094322902545</t>
  </si>
  <si>
    <t>717-1275-ED-82</t>
  </si>
  <si>
    <t>34788_3183489_4195483</t>
  </si>
  <si>
    <t>PGB028761787</t>
  </si>
  <si>
    <t>최성주</t>
  </si>
  <si>
    <t>01036449763</t>
  </si>
  <si>
    <t>WWW.PLANET KNOX.COM</t>
  </si>
  <si>
    <t>6094322902567</t>
  </si>
  <si>
    <t>717-1337-DB-91</t>
  </si>
  <si>
    <t>34788_3183498_4195696</t>
  </si>
  <si>
    <t>PGB028761679</t>
  </si>
  <si>
    <t>홍현서</t>
  </si>
  <si>
    <t>01053593751</t>
  </si>
  <si>
    <t>6094322902459</t>
  </si>
  <si>
    <t>717-0412-CB-29</t>
  </si>
  <si>
    <t>34788_3183436_4194779</t>
  </si>
  <si>
    <t>베리크 VERIQE</t>
  </si>
  <si>
    <t>[사업자]/후)주소변경(방문수령)/[방문수령]/8.14</t>
  </si>
  <si>
    <t>6094372985847 (2)</t>
  </si>
  <si>
    <t>717-0278-FF-30</t>
  </si>
  <si>
    <t>34788_3183437_4195157</t>
  </si>
  <si>
    <t>PGB028761678</t>
  </si>
  <si>
    <t>6094322902458</t>
  </si>
  <si>
    <t>717-0599-DE-48</t>
  </si>
  <si>
    <t>34788_3183455_4194741</t>
  </si>
  <si>
    <t>PGB028761448</t>
  </si>
  <si>
    <t>정영민</t>
  </si>
  <si>
    <t>01042030216</t>
  </si>
  <si>
    <t>6094322902228</t>
  </si>
  <si>
    <t>717-0563-AB-70</t>
  </si>
  <si>
    <t>34788_3183477_4192071</t>
  </si>
  <si>
    <t>PGB028761677</t>
  </si>
  <si>
    <t>CISSYWEARS.COM</t>
  </si>
  <si>
    <t>6094322902457</t>
  </si>
  <si>
    <t>717-1290-ED-88</t>
  </si>
  <si>
    <t>34788_3183495_4194735</t>
  </si>
  <si>
    <t>6094322902239</t>
  </si>
  <si>
    <t>717-1304-AD-105</t>
  </si>
  <si>
    <t>34788_3183512_4192628</t>
  </si>
  <si>
    <t>PGB028761675</t>
  </si>
  <si>
    <t>01042981133</t>
  </si>
  <si>
    <t>6094322902455</t>
  </si>
  <si>
    <t>717-0608-BC-47</t>
  </si>
  <si>
    <t>34788_3183454_4194729</t>
  </si>
  <si>
    <t>PGB028761607</t>
  </si>
  <si>
    <t>김주영</t>
  </si>
  <si>
    <t>01092818490</t>
  </si>
  <si>
    <t>WWW.DRHARRIS.CO.UK IPORTER.COM</t>
  </si>
  <si>
    <t>6094322902387</t>
  </si>
  <si>
    <t>717-0618-FB-52</t>
  </si>
  <si>
    <t>34788_3183459_4193960</t>
  </si>
  <si>
    <t>PGB028761506</t>
  </si>
  <si>
    <t>정온누리</t>
  </si>
  <si>
    <t>01034633310</t>
  </si>
  <si>
    <t>6094322902286</t>
  </si>
  <si>
    <t>717-0344-EB-16</t>
  </si>
  <si>
    <t>34788_3183423_4192652</t>
  </si>
  <si>
    <t>PGB028761610</t>
  </si>
  <si>
    <t>권정운</t>
  </si>
  <si>
    <t>01040247751</t>
  </si>
  <si>
    <t>6094322902390</t>
  </si>
  <si>
    <t>717-1265-EF-98</t>
  </si>
  <si>
    <t>34788_3183505_4194011</t>
  </si>
  <si>
    <t>PGB028761344</t>
  </si>
  <si>
    <t>6094322902124</t>
  </si>
  <si>
    <t>716-9201-AC-21</t>
  </si>
  <si>
    <t>34788_3183428_4190961</t>
  </si>
  <si>
    <t>PGB028761749</t>
  </si>
  <si>
    <t>윤재희</t>
  </si>
  <si>
    <t>01043471345</t>
  </si>
  <si>
    <t>6094322902529</t>
  </si>
  <si>
    <t>717-0621-BF-57</t>
  </si>
  <si>
    <t>34788_3183464_4195269</t>
  </si>
  <si>
    <t>PGB028761707</t>
  </si>
  <si>
    <t>김선중</t>
  </si>
  <si>
    <t>01062401104</t>
  </si>
  <si>
    <t>6094322902487</t>
  </si>
  <si>
    <t>717-0620-DA-56</t>
  </si>
  <si>
    <t>34788_3183463_4194939</t>
  </si>
  <si>
    <t>PGB028761655</t>
  </si>
  <si>
    <t>박희자</t>
  </si>
  <si>
    <t>01056839569</t>
  </si>
  <si>
    <t>6094322902435</t>
  </si>
  <si>
    <t>717-0374-DE-4</t>
  </si>
  <si>
    <t>34788_3183411_4194447</t>
  </si>
  <si>
    <t>99431913781</t>
  </si>
  <si>
    <t>PGB028761386</t>
  </si>
  <si>
    <t>박소희</t>
  </si>
  <si>
    <t>01099531778</t>
  </si>
  <si>
    <t>6094322902166</t>
  </si>
  <si>
    <t>716-6566-AC-32</t>
  </si>
  <si>
    <t>34810_3184446_4191358</t>
  </si>
  <si>
    <t>OZ522D</t>
  </si>
  <si>
    <t>PGB028761375</t>
  </si>
  <si>
    <t>6094322902155</t>
  </si>
  <si>
    <t>716-4662-FF-42</t>
  </si>
  <si>
    <t>34810_3184456_4191270</t>
  </si>
  <si>
    <t>PGB028761845</t>
  </si>
  <si>
    <t>황설아</t>
  </si>
  <si>
    <t>01088981852</t>
  </si>
  <si>
    <t>6094322902625</t>
  </si>
  <si>
    <t>717-2856-EA-58</t>
  </si>
  <si>
    <t>34810_3184472_4196534</t>
  </si>
  <si>
    <t>PGB028761742</t>
  </si>
  <si>
    <t>전명진</t>
  </si>
  <si>
    <t>01076611422</t>
  </si>
  <si>
    <t>6094322902522</t>
  </si>
  <si>
    <t>717-1993-CF-17</t>
  </si>
  <si>
    <t>34810_3184431_4195218</t>
  </si>
  <si>
    <t>PGB028761804</t>
  </si>
  <si>
    <t>GETTHELABEL.COM</t>
  </si>
  <si>
    <t>6094322902584</t>
  </si>
  <si>
    <t>717-2017-DF-20</t>
  </si>
  <si>
    <t>34810_3184434_4195947</t>
  </si>
  <si>
    <t>PGB028761608</t>
  </si>
  <si>
    <t>윤선희</t>
  </si>
  <si>
    <t>01036478919</t>
  </si>
  <si>
    <t>WWW2.HM.COM EN GB</t>
  </si>
  <si>
    <t>6094322902388</t>
  </si>
  <si>
    <t>717-2028-AB-21</t>
  </si>
  <si>
    <t>34810_3184435_4193979</t>
  </si>
  <si>
    <t>PGB028761458</t>
  </si>
  <si>
    <t>6094322902238</t>
  </si>
  <si>
    <t>716-6471-BA-40</t>
  </si>
  <si>
    <t>34810_3184454_4192219</t>
  </si>
  <si>
    <t>PGB028761631</t>
  </si>
  <si>
    <t>부지윤</t>
  </si>
  <si>
    <t>01099210812</t>
  </si>
  <si>
    <t>BEAULARES.COM</t>
  </si>
  <si>
    <t>6094322902411</t>
  </si>
  <si>
    <t>717-2919-BF-59</t>
  </si>
  <si>
    <t>34810_3184473_4194185</t>
  </si>
  <si>
    <t>PGB028761819</t>
  </si>
  <si>
    <t>이성실</t>
  </si>
  <si>
    <t>01028799941</t>
  </si>
  <si>
    <t>6094322902599</t>
  </si>
  <si>
    <t>717-2887-DB-52</t>
  </si>
  <si>
    <t>34810_3184466_4196172</t>
  </si>
  <si>
    <t>PGB028761820</t>
  </si>
  <si>
    <t>박성환</t>
  </si>
  <si>
    <t>01072693241</t>
  </si>
  <si>
    <t>6094322902600</t>
  </si>
  <si>
    <t>717-2863-FE-55</t>
  </si>
  <si>
    <t>34810_3184469_4196191</t>
  </si>
  <si>
    <t>PGB028761729</t>
  </si>
  <si>
    <t>박소담</t>
  </si>
  <si>
    <t>01031695125</t>
  </si>
  <si>
    <t>MAMAOWL.NET  IPORTER.COM</t>
  </si>
  <si>
    <t>6094322902509</t>
  </si>
  <si>
    <t>717-2888-DA-65</t>
  </si>
  <si>
    <t>34810_3184479_4195136</t>
  </si>
  <si>
    <t>PGB028761690</t>
  </si>
  <si>
    <t>6094322902470</t>
  </si>
  <si>
    <t>717-2023-CA-19</t>
  </si>
  <si>
    <t>34810_3184433_4194871</t>
  </si>
  <si>
    <t>PGB028761726</t>
  </si>
  <si>
    <t>6094322902506</t>
  </si>
  <si>
    <t>717-2056-DE-24</t>
  </si>
  <si>
    <t>34810_3184438_4195093</t>
  </si>
  <si>
    <t>6094322902112</t>
  </si>
  <si>
    <t>717-0318-FE-69</t>
  </si>
  <si>
    <t>34810_3184483_4190843</t>
  </si>
  <si>
    <t>PGB028761782</t>
  </si>
  <si>
    <t>6094322902562</t>
  </si>
  <si>
    <t>717-0595-BF-70</t>
  </si>
  <si>
    <t>34810_3184484_4195626</t>
  </si>
  <si>
    <t>PGB028761372</t>
  </si>
  <si>
    <t>박윤옥</t>
  </si>
  <si>
    <t>01087621600</t>
  </si>
  <si>
    <t>6094322902152</t>
  </si>
  <si>
    <t>716-4438-CE-4</t>
  </si>
  <si>
    <t>34810_3184418_4191241</t>
  </si>
  <si>
    <t>PGB028761860</t>
  </si>
  <si>
    <t>6094322902640</t>
  </si>
  <si>
    <t>717-1938-CC-5</t>
  </si>
  <si>
    <t>34810_3184419_4196772</t>
  </si>
  <si>
    <t>PGB028761630</t>
  </si>
  <si>
    <t>오혜미</t>
  </si>
  <si>
    <t>01036058573</t>
  </si>
  <si>
    <t>WWW.WORDSTORELDN.COM</t>
  </si>
  <si>
    <t>6094322902410</t>
  </si>
  <si>
    <t>717-1268-FC-10</t>
  </si>
  <si>
    <t>34810_3184424_4194170</t>
  </si>
  <si>
    <t>6094322902354</t>
  </si>
  <si>
    <t>717-1951-CA-11</t>
  </si>
  <si>
    <t>34810_3184425_4193523</t>
  </si>
  <si>
    <t>PGB028761808</t>
  </si>
  <si>
    <t>이솔아</t>
  </si>
  <si>
    <t>01044511217</t>
  </si>
  <si>
    <t>6094322902588</t>
  </si>
  <si>
    <t>717-2858-CF-64</t>
  </si>
  <si>
    <t>34810_3184478_4196071</t>
  </si>
  <si>
    <t>PGB028761796</t>
  </si>
  <si>
    <t>자리코퍼레이션</t>
  </si>
  <si>
    <t>01087129627</t>
  </si>
  <si>
    <t>SALTSMILLSHOP.CO.UK IPORTER.COM</t>
  </si>
  <si>
    <t>6094322902576</t>
  </si>
  <si>
    <t>717-2011-CB-47</t>
  </si>
  <si>
    <t>34810_3184461_4195882</t>
  </si>
  <si>
    <t>PGB028761525</t>
  </si>
  <si>
    <t>6094322902305</t>
  </si>
  <si>
    <t>717-0332-BE-60</t>
  </si>
  <si>
    <t>34810_3184474_4192830</t>
  </si>
  <si>
    <t>PGB028761802</t>
  </si>
  <si>
    <t>01025152594</t>
  </si>
  <si>
    <t>6094322902582</t>
  </si>
  <si>
    <t>717-2044-CC-61</t>
  </si>
  <si>
    <t>34810_3184475_4195929</t>
  </si>
  <si>
    <t>PGB028761659</t>
  </si>
  <si>
    <t>이중길</t>
  </si>
  <si>
    <t>01046151323</t>
  </si>
  <si>
    <t>6094322902439</t>
  </si>
  <si>
    <t>717-1346-AB-41</t>
  </si>
  <si>
    <t>34810_3184455_4194493</t>
  </si>
  <si>
    <t>PGB028761830</t>
  </si>
  <si>
    <t>신섭</t>
  </si>
  <si>
    <t>01099483115</t>
  </si>
  <si>
    <t>6094322902610</t>
  </si>
  <si>
    <t>717-2869-EF-54</t>
  </si>
  <si>
    <t>34810_3184468_4196345</t>
  </si>
  <si>
    <t>PGB028761709</t>
  </si>
  <si>
    <t>배성열</t>
  </si>
  <si>
    <t>01039290641</t>
  </si>
  <si>
    <t>UK.GOLFWANG.COM  ACCOUNTNUMBE</t>
  </si>
  <si>
    <t>6094322902489</t>
  </si>
  <si>
    <t>717-2057-BC-27</t>
  </si>
  <si>
    <t>34810_3184441_4194963</t>
  </si>
  <si>
    <t>PGB028761745</t>
  </si>
  <si>
    <t>윤재선</t>
  </si>
  <si>
    <t>01099140409</t>
  </si>
  <si>
    <t>6094322902525</t>
  </si>
  <si>
    <t>717-0612-FF-63</t>
  </si>
  <si>
    <t>34810_3184477_4195235</t>
  </si>
  <si>
    <t>PGB028761864</t>
  </si>
  <si>
    <t>6094322902644</t>
  </si>
  <si>
    <t>717-1944-AE-9</t>
  </si>
  <si>
    <t>34810_3184423_4196779</t>
  </si>
  <si>
    <t>PGB028761861</t>
  </si>
  <si>
    <t>6094322902641</t>
  </si>
  <si>
    <t>717-1940-FF-6</t>
  </si>
  <si>
    <t>34810_3184420_4196774</t>
  </si>
  <si>
    <t>PGB028761653</t>
  </si>
  <si>
    <t>김성준</t>
  </si>
  <si>
    <t>01037107805</t>
  </si>
  <si>
    <t>6094322902433</t>
  </si>
  <si>
    <t>717-2865-DE-1</t>
  </si>
  <si>
    <t>34810_3184415_4194446</t>
  </si>
  <si>
    <t>이지혜</t>
  </si>
  <si>
    <t>01056583335</t>
  </si>
  <si>
    <t>6094372989764 (4)</t>
  </si>
  <si>
    <t>717-2819-DE-50</t>
  </si>
  <si>
    <t>34810_3184464_4192761</t>
  </si>
  <si>
    <t>PGB028761692</t>
  </si>
  <si>
    <t>천강민</t>
  </si>
  <si>
    <t>01073587040</t>
  </si>
  <si>
    <t>6094322902472</t>
  </si>
  <si>
    <t>717-1969-CF-12</t>
  </si>
  <si>
    <t>34810_3184426_4194873</t>
  </si>
  <si>
    <t>PGB028761602</t>
  </si>
  <si>
    <t>6094322902382</t>
  </si>
  <si>
    <t>717-1282-EC-48</t>
  </si>
  <si>
    <t>34810_3184462_4193831</t>
  </si>
  <si>
    <t>PGB028761784</t>
  </si>
  <si>
    <t>6094322902564</t>
  </si>
  <si>
    <t>717-2002-CE-44</t>
  </si>
  <si>
    <t>34810_3184458_4195668</t>
  </si>
  <si>
    <t>PGB028761815</t>
  </si>
  <si>
    <t>정은미</t>
  </si>
  <si>
    <t>01071249541</t>
  </si>
  <si>
    <t>6094322902595</t>
  </si>
  <si>
    <t>717-2049-DC-2</t>
  </si>
  <si>
    <t>34810_3184416_4196139</t>
  </si>
  <si>
    <t>PGB028761863</t>
  </si>
  <si>
    <t>6094322902643</t>
  </si>
  <si>
    <t>717-1942-DB-8</t>
  </si>
  <si>
    <t>34810_3184422_4196778</t>
  </si>
  <si>
    <t>6094322902061</t>
  </si>
  <si>
    <t>717-1977-DF-14</t>
  </si>
  <si>
    <t>34810_3184428_4190090</t>
  </si>
  <si>
    <t>PGB028761499</t>
  </si>
  <si>
    <t>01077097900</t>
  </si>
  <si>
    <t>6094322902279</t>
  </si>
  <si>
    <t>717-0386-DB-38</t>
  </si>
  <si>
    <t>34810_3184452_4192590</t>
  </si>
  <si>
    <t>PGB028761304</t>
  </si>
  <si>
    <t>우준형</t>
  </si>
  <si>
    <t>01076374434</t>
  </si>
  <si>
    <t>6094322902084</t>
  </si>
  <si>
    <t>717-1970-FA-13</t>
  </si>
  <si>
    <t>34810_3184427_4190416</t>
  </si>
  <si>
    <t>PGB028761611</t>
  </si>
  <si>
    <t>6094322902391</t>
  </si>
  <si>
    <t>717-2065-EC-26</t>
  </si>
  <si>
    <t>34810_3184440_4194020</t>
  </si>
  <si>
    <t>PGB028760668</t>
  </si>
  <si>
    <t>박준석</t>
  </si>
  <si>
    <t>01025528369</t>
  </si>
  <si>
    <t>WWW.THEHIPSTORE.CO.UK IPORTER.COM</t>
  </si>
  <si>
    <t>6094322901448</t>
  </si>
  <si>
    <t>715-2160-CF-29</t>
  </si>
  <si>
    <t>34810_3184443_4182801</t>
  </si>
  <si>
    <t>PGB028761855</t>
  </si>
  <si>
    <t>김경수</t>
  </si>
  <si>
    <t>01097604999</t>
  </si>
  <si>
    <t>6094322902635</t>
  </si>
  <si>
    <t>717-2874-AA-3</t>
  </si>
  <si>
    <t>34810_3184417_4196638</t>
  </si>
  <si>
    <t>PGB028761862</t>
  </si>
  <si>
    <t>6094322902642</t>
  </si>
  <si>
    <t>717-1941-BA-7</t>
  </si>
  <si>
    <t>34810_3184421_4196777</t>
  </si>
  <si>
    <t>PGB028761670</t>
  </si>
  <si>
    <t>01039806440</t>
  </si>
  <si>
    <t>6094322902450</t>
  </si>
  <si>
    <t>717-1979-FF-15</t>
  </si>
  <si>
    <t>34810_3184429_4194687</t>
  </si>
  <si>
    <t>PGB028761793</t>
  </si>
  <si>
    <t>정순영</t>
  </si>
  <si>
    <t>01090213591</t>
  </si>
  <si>
    <t>6094322902573</t>
  </si>
  <si>
    <t>717-2053-DF-22</t>
  </si>
  <si>
    <t>34810_3184436_4195815</t>
  </si>
  <si>
    <t>PGB028761620</t>
  </si>
  <si>
    <t>6094322902400</t>
  </si>
  <si>
    <t>717-0487-FD-33</t>
  </si>
  <si>
    <t>34810_3184447_4194084</t>
  </si>
  <si>
    <t>PGB028761738</t>
  </si>
  <si>
    <t>정주연</t>
  </si>
  <si>
    <t>01037261462</t>
  </si>
  <si>
    <t>6094322902518</t>
  </si>
  <si>
    <t>717-2859-BD-49</t>
  </si>
  <si>
    <t>34810_3184463_4195164</t>
  </si>
  <si>
    <t>PGB028761939</t>
  </si>
  <si>
    <t>6094322902719</t>
  </si>
  <si>
    <t>717-2831-FA-66</t>
  </si>
  <si>
    <t>34810_3184480_4197658</t>
  </si>
  <si>
    <t>PGB028761752</t>
  </si>
  <si>
    <t>김봄이</t>
  </si>
  <si>
    <t>01090133769</t>
  </si>
  <si>
    <t>6094322902532</t>
  </si>
  <si>
    <t>717-2021-EE-18</t>
  </si>
  <si>
    <t>34810_3184432_4195369</t>
  </si>
  <si>
    <t>PGB028761773</t>
  </si>
  <si>
    <t>이건우</t>
  </si>
  <si>
    <t>01043128495</t>
  </si>
  <si>
    <t>UK.GYMSHARK.COM</t>
  </si>
  <si>
    <t>6094322902553</t>
  </si>
  <si>
    <t>717-2035-EF-23</t>
  </si>
  <si>
    <t>34810_3184437_4195580</t>
  </si>
  <si>
    <t>PGB028761628</t>
  </si>
  <si>
    <t>박은형</t>
  </si>
  <si>
    <t>01063096701</t>
  </si>
  <si>
    <t>6094322902408</t>
  </si>
  <si>
    <t>717-2019-BA-31</t>
  </si>
  <si>
    <t>34810_3184445_4194168</t>
  </si>
  <si>
    <t>PGB028761640</t>
  </si>
  <si>
    <t>최희성</t>
  </si>
  <si>
    <t>01056742170</t>
  </si>
  <si>
    <t>TAITHCOFFEE.COM</t>
  </si>
  <si>
    <t>6094322902420</t>
  </si>
  <si>
    <t>717-2867-BB-51</t>
  </si>
  <si>
    <t>34810_3184465_4194409</t>
  </si>
  <si>
    <t>PGB028761722</t>
  </si>
  <si>
    <t>MAMAOWL.NET IPORTER.COM</t>
  </si>
  <si>
    <t>6094322902502</t>
  </si>
  <si>
    <t>717-2902-BF-68</t>
  </si>
  <si>
    <t>34810_3184482_4195086</t>
  </si>
  <si>
    <t>PGB028761760</t>
  </si>
  <si>
    <t>고은진</t>
  </si>
  <si>
    <t>01095549830</t>
  </si>
  <si>
    <t>6094322902540</t>
  </si>
  <si>
    <t>717-1987-DF-28</t>
  </si>
  <si>
    <t>34810_3184442_4195389</t>
  </si>
  <si>
    <t>PGB028761387</t>
  </si>
  <si>
    <t>윤경순</t>
  </si>
  <si>
    <t>01091525267</t>
  </si>
  <si>
    <t>6094322902167</t>
  </si>
  <si>
    <t>716-6569-ED-34</t>
  </si>
  <si>
    <t>34810_3184448_4191361</t>
  </si>
  <si>
    <t>PGB028761658</t>
  </si>
  <si>
    <t>임채호</t>
  </si>
  <si>
    <t>01076449358</t>
  </si>
  <si>
    <t>VOM EDIBLE CLOUD.COM</t>
  </si>
  <si>
    <t>6094322902438</t>
  </si>
  <si>
    <t>717-2886-ED-53</t>
  </si>
  <si>
    <t>34810_3184467_4194458</t>
  </si>
  <si>
    <t>PGB028761712</t>
  </si>
  <si>
    <t>6094322902492</t>
  </si>
  <si>
    <t>717-1989-CC-16</t>
  </si>
  <si>
    <t>34810_3184430_4194974</t>
  </si>
  <si>
    <t>01051017231</t>
  </si>
  <si>
    <t>6094322902418</t>
  </si>
  <si>
    <t>717-1286-DD-25</t>
  </si>
  <si>
    <t>34810_3184439_4194384</t>
  </si>
  <si>
    <t>PGB028761600</t>
  </si>
  <si>
    <t>김새롬</t>
  </si>
  <si>
    <t>01088637762</t>
  </si>
  <si>
    <t>WWW2.HM.COM EN GB INDEX.HTML</t>
  </si>
  <si>
    <t>6094322902380</t>
  </si>
  <si>
    <t>717-2016-AC-36</t>
  </si>
  <si>
    <t>34810_3184450_4193785</t>
  </si>
  <si>
    <t>KANGVICTOR GHIYONG</t>
  </si>
  <si>
    <t>01088888300</t>
  </si>
  <si>
    <t>6094372989768 (2)</t>
  </si>
  <si>
    <t>717-2908-DB-56</t>
  </si>
  <si>
    <t>34810_3184470_4197286</t>
  </si>
  <si>
    <t>PGB028760985</t>
  </si>
  <si>
    <t>SHOPIFY.COM</t>
  </si>
  <si>
    <t>6094322901765</t>
  </si>
  <si>
    <t>717-2032-BB-39</t>
  </si>
  <si>
    <t>34810_3184453_4187061</t>
  </si>
  <si>
    <t>PGB028761859</t>
  </si>
  <si>
    <t>6094322902639</t>
  </si>
  <si>
    <t>717-1963-EB-46</t>
  </si>
  <si>
    <t>34810_3184460_4190971</t>
  </si>
  <si>
    <t>PGB028761700</t>
  </si>
  <si>
    <t>6094322902480</t>
  </si>
  <si>
    <t>717-0252-BB-30</t>
  </si>
  <si>
    <t>34810_3184444_4194894</t>
  </si>
  <si>
    <t>PGB028761320</t>
  </si>
  <si>
    <t>6094322902100</t>
  </si>
  <si>
    <t>716-4727-DF-35</t>
  </si>
  <si>
    <t>34810_3184449_4190673</t>
  </si>
  <si>
    <t>김동식</t>
  </si>
  <si>
    <t>01088040450</t>
  </si>
  <si>
    <t>6094322902490</t>
  </si>
  <si>
    <t>717-1995-FA-37</t>
  </si>
  <si>
    <t>34810_3184451_4194970</t>
  </si>
  <si>
    <t>PGB028761533</t>
  </si>
  <si>
    <t>6094322902313</t>
  </si>
  <si>
    <t>716-9134-BA-43</t>
  </si>
  <si>
    <t>34810_3184457_4192917</t>
  </si>
  <si>
    <t>PGB028761775</t>
  </si>
  <si>
    <t>6094322902555</t>
  </si>
  <si>
    <t>717-1986-FE-45</t>
  </si>
  <si>
    <t>34810_3184459_4195597</t>
  </si>
  <si>
    <t>PGB028761715</t>
  </si>
  <si>
    <t>박호경</t>
  </si>
  <si>
    <t>01041037860</t>
  </si>
  <si>
    <t>6094322902495</t>
  </si>
  <si>
    <t>717-2912-FE-57</t>
  </si>
  <si>
    <t>34810_3184471_4195020</t>
  </si>
  <si>
    <t>PGB028761671</t>
  </si>
  <si>
    <t>01068216738</t>
  </si>
  <si>
    <t>6094322902451</t>
  </si>
  <si>
    <t>717-1260-CF-67</t>
  </si>
  <si>
    <t>34810_3184481_4194694</t>
  </si>
  <si>
    <t>PGB028761747</t>
  </si>
  <si>
    <t>이영아</t>
  </si>
  <si>
    <t>01074257522</t>
  </si>
  <si>
    <t>6094322902527</t>
  </si>
  <si>
    <t>717-1221-CF-62</t>
  </si>
  <si>
    <t>34810_3184476_4195238</t>
  </si>
  <si>
    <t>2025-08-17</t>
  </si>
  <si>
    <t>99431913792</t>
  </si>
  <si>
    <t>PGB028761878</t>
  </si>
  <si>
    <t>WWW.SECRETSALES.COM</t>
  </si>
  <si>
    <t>6094322902658</t>
  </si>
  <si>
    <t>717-3815-BD-13</t>
  </si>
  <si>
    <t>34834_3185458_4196976</t>
  </si>
  <si>
    <t>에스엘티</t>
  </si>
  <si>
    <t>01083521646</t>
  </si>
  <si>
    <t>ADIDAS.UK IPORTER.COM</t>
  </si>
  <si>
    <t>6094372991953 (2)</t>
  </si>
  <si>
    <t>717-3784-EA-9</t>
  </si>
  <si>
    <t>34834_3185454_4196946</t>
  </si>
  <si>
    <t>PGB028761918</t>
  </si>
  <si>
    <t>01028007514</t>
  </si>
  <si>
    <t>6094322902698</t>
  </si>
  <si>
    <t>717-3830-BF-21</t>
  </si>
  <si>
    <t>34834_3185466_4197486</t>
  </si>
  <si>
    <t>PGB028761576</t>
  </si>
  <si>
    <t>구정리</t>
  </si>
  <si>
    <t>01027272552</t>
  </si>
  <si>
    <t>6094322902356</t>
  </si>
  <si>
    <t>717-3803-AA-38</t>
  </si>
  <si>
    <t>34834_3185483_4193543</t>
  </si>
  <si>
    <t>PGB028761958</t>
  </si>
  <si>
    <t>01097197090</t>
  </si>
  <si>
    <t>6094322902738</t>
  </si>
  <si>
    <t>717-4717-FB-40</t>
  </si>
  <si>
    <t>34834_3185485_4197938</t>
  </si>
  <si>
    <t>PGB028761772</t>
  </si>
  <si>
    <t>6094322902552</t>
  </si>
  <si>
    <t>717-4750-DF-45</t>
  </si>
  <si>
    <t>34834_3185490_4195560</t>
  </si>
  <si>
    <t>01077569613</t>
  </si>
  <si>
    <t>6094322902694</t>
  </si>
  <si>
    <t>717-4780-AA-52</t>
  </si>
  <si>
    <t>34834_3185497_4197473</t>
  </si>
  <si>
    <t>PGB028761466</t>
  </si>
  <si>
    <t>6094322902246</t>
  </si>
  <si>
    <t>716-6485-ED-57</t>
  </si>
  <si>
    <t>34834_3185502_4192256</t>
  </si>
  <si>
    <t>PGB028761909</t>
  </si>
  <si>
    <t>IPORTER.COM WWW.POWERTOOLWORLD.CO.U</t>
  </si>
  <si>
    <t>6094322902689</t>
  </si>
  <si>
    <t>717-4784-CD-62</t>
  </si>
  <si>
    <t>34834_3185507_4197393</t>
  </si>
  <si>
    <t>PGB028761840</t>
  </si>
  <si>
    <t>양시우</t>
  </si>
  <si>
    <t>01074471101</t>
  </si>
  <si>
    <t>6094322902620</t>
  </si>
  <si>
    <t>717-4775-ED-65</t>
  </si>
  <si>
    <t>34834_3185510_4196490</t>
  </si>
  <si>
    <t>PGB028761817</t>
  </si>
  <si>
    <t>손상환</t>
  </si>
  <si>
    <t>01096171700</t>
  </si>
  <si>
    <t>WWW.INTERNANALDANCESHOES.COM</t>
  </si>
  <si>
    <t>6094322902597</t>
  </si>
  <si>
    <t>717-1348-DD-66</t>
  </si>
  <si>
    <t>34834_3185511_4196151</t>
  </si>
  <si>
    <t>PGB028761857</t>
  </si>
  <si>
    <t>6094322902637</t>
  </si>
  <si>
    <t>717-3768-EE-70</t>
  </si>
  <si>
    <t>34834_3185515_4196747</t>
  </si>
  <si>
    <t>6094322902520</t>
  </si>
  <si>
    <t>717-3723-AF-71</t>
  </si>
  <si>
    <t>34834_3185516_4195172</t>
  </si>
  <si>
    <t>PGB028761795</t>
  </si>
  <si>
    <t>6094322902575</t>
  </si>
  <si>
    <t>717-3718-CB-2</t>
  </si>
  <si>
    <t>34834_3185447_4195854</t>
  </si>
  <si>
    <t>PGB028761754</t>
  </si>
  <si>
    <t>김용갑</t>
  </si>
  <si>
    <t>01032605293</t>
  </si>
  <si>
    <t>WWW.FOOTASYLUM.COM</t>
  </si>
  <si>
    <t>6094322902534</t>
  </si>
  <si>
    <t>717-3744-DE-4</t>
  </si>
  <si>
    <t>34834_3185449_4195380</t>
  </si>
  <si>
    <t>6094322900818</t>
  </si>
  <si>
    <t>717-3741-DD-10</t>
  </si>
  <si>
    <t>34834_3185455_4191700</t>
  </si>
  <si>
    <t>PGB028761916</t>
  </si>
  <si>
    <t>최향숙</t>
  </si>
  <si>
    <t>01027231101</t>
  </si>
  <si>
    <t>6094322902696</t>
  </si>
  <si>
    <t>717-3828-BF-18</t>
  </si>
  <si>
    <t>34834_3185463_4197484</t>
  </si>
  <si>
    <t>PGB028761917</t>
  </si>
  <si>
    <t>01089122102</t>
  </si>
  <si>
    <t>6094322902697</t>
  </si>
  <si>
    <t>717-3829-BB-19</t>
  </si>
  <si>
    <t>34834_3185464_4197485</t>
  </si>
  <si>
    <t>PGB028761919</t>
  </si>
  <si>
    <t>01052864970</t>
  </si>
  <si>
    <t>6094322902699</t>
  </si>
  <si>
    <t>717-3831-AA-22</t>
  </si>
  <si>
    <t>34834_3185467_4197487</t>
  </si>
  <si>
    <t>PGB028761908</t>
  </si>
  <si>
    <t>김창일</t>
  </si>
  <si>
    <t>01080015917</t>
  </si>
  <si>
    <t>6094322902688</t>
  </si>
  <si>
    <t>717-3788-FC-25</t>
  </si>
  <si>
    <t>34834_3185470_4197389</t>
  </si>
  <si>
    <t>PGB028761877</t>
  </si>
  <si>
    <t>김예찬</t>
  </si>
  <si>
    <t>01062913972</t>
  </si>
  <si>
    <t>6094322902657</t>
  </si>
  <si>
    <t>717-2823-FF-26</t>
  </si>
  <si>
    <t>34834_3185471_4196966</t>
  </si>
  <si>
    <t>PGB028761875</t>
  </si>
  <si>
    <t>01020150619</t>
  </si>
  <si>
    <t>6094322902655</t>
  </si>
  <si>
    <t>717-2916-AE-27</t>
  </si>
  <si>
    <t>34834_3185472_4196939</t>
  </si>
  <si>
    <t>PGB028761940</t>
  </si>
  <si>
    <t>6094322902720</t>
  </si>
  <si>
    <t>717-3756-BE-28</t>
  </si>
  <si>
    <t>34834_3185473_4197659</t>
  </si>
  <si>
    <t>PGB028761813</t>
  </si>
  <si>
    <t>조준범</t>
  </si>
  <si>
    <t>01048540784</t>
  </si>
  <si>
    <t>6094322902593</t>
  </si>
  <si>
    <t>717-2844-BB-31</t>
  </si>
  <si>
    <t>34834_3185476_4196109</t>
  </si>
  <si>
    <t>6094322902097</t>
  </si>
  <si>
    <t>717-1992-BC-33</t>
  </si>
  <si>
    <t>34834_3185478_4190648</t>
  </si>
  <si>
    <t>PGB028761550</t>
  </si>
  <si>
    <t>박향미</t>
  </si>
  <si>
    <t>01033197505</t>
  </si>
  <si>
    <t>6094322902330</t>
  </si>
  <si>
    <t>717-3799-CD-36</t>
  </si>
  <si>
    <t>34834_3185481_4193179</t>
  </si>
  <si>
    <t>PGB028761551</t>
  </si>
  <si>
    <t>장은주</t>
  </si>
  <si>
    <t>01032523461</t>
  </si>
  <si>
    <t>6094322902331</t>
  </si>
  <si>
    <t>717-3801-EC-37</t>
  </si>
  <si>
    <t>34834_3185482_4193181</t>
  </si>
  <si>
    <t>PGB028761842</t>
  </si>
  <si>
    <t>01051700500</t>
  </si>
  <si>
    <t>ALIGNE.CO IPORTER.COM</t>
  </si>
  <si>
    <t>6094322902622</t>
  </si>
  <si>
    <t>717-4727-BC-43</t>
  </si>
  <si>
    <t>34834_3185488_4196511</t>
  </si>
  <si>
    <t>PGB028761727</t>
  </si>
  <si>
    <t>성기명</t>
  </si>
  <si>
    <t>01077687124</t>
  </si>
  <si>
    <t>WWW.CRTZ.XYZ IPORTER.COM</t>
  </si>
  <si>
    <t>6094322902507</t>
  </si>
  <si>
    <t>717-4770-EC-48</t>
  </si>
  <si>
    <t>34834_3185493_4195096</t>
  </si>
  <si>
    <t>PGB028761767</t>
  </si>
  <si>
    <t>도주현</t>
  </si>
  <si>
    <t>01094457331</t>
  </si>
  <si>
    <t>6094322902547</t>
  </si>
  <si>
    <t>717-4789-BB-51</t>
  </si>
  <si>
    <t>34834_3185496_4195498</t>
  </si>
  <si>
    <t>PGB028761872</t>
  </si>
  <si>
    <t>이형문</t>
  </si>
  <si>
    <t>01086134459</t>
  </si>
  <si>
    <t>6094322902652</t>
  </si>
  <si>
    <t>717-4809-CD-55</t>
  </si>
  <si>
    <t>34834_3185500_4196919</t>
  </si>
  <si>
    <t>6094322902353</t>
  </si>
  <si>
    <t>717-3736-DB-61</t>
  </si>
  <si>
    <t>34834_3185506_4193520</t>
  </si>
  <si>
    <t>PGB028761934</t>
  </si>
  <si>
    <t>장재혁</t>
  </si>
  <si>
    <t>01089769366</t>
  </si>
  <si>
    <t>6094322902714</t>
  </si>
  <si>
    <t>717-4761-BE-1</t>
  </si>
  <si>
    <t>34834_3185446_4197636</t>
  </si>
  <si>
    <t>PGB028761723</t>
  </si>
  <si>
    <t>6094322902503</t>
  </si>
  <si>
    <t>717-2860-BB-3</t>
  </si>
  <si>
    <t>34834_3185448_4195088</t>
  </si>
  <si>
    <t>PGB028761891</t>
  </si>
  <si>
    <t>박지우</t>
  </si>
  <si>
    <t>01090560419</t>
  </si>
  <si>
    <t>6094322902671</t>
  </si>
  <si>
    <t>717-3770-CC-7</t>
  </si>
  <si>
    <t>34834_3185452_4197133</t>
  </si>
  <si>
    <t>PGB028761825</t>
  </si>
  <si>
    <t>허윤아</t>
  </si>
  <si>
    <t>01093273764</t>
  </si>
  <si>
    <t>6094322902605</t>
  </si>
  <si>
    <t>717-3791-DE-8</t>
  </si>
  <si>
    <t>34834_3185453_4196294</t>
  </si>
  <si>
    <t>PGB028761834</t>
  </si>
  <si>
    <t>유인석</t>
  </si>
  <si>
    <t>01034334434</t>
  </si>
  <si>
    <t>6094322902614</t>
  </si>
  <si>
    <t>717-3797-EE-12</t>
  </si>
  <si>
    <t>34834_3185457_4196407</t>
  </si>
  <si>
    <t>PGB028761828</t>
  </si>
  <si>
    <t>이주환</t>
  </si>
  <si>
    <t>01054001966</t>
  </si>
  <si>
    <t>6094322902608</t>
  </si>
  <si>
    <t>717-3823-EA-15</t>
  </si>
  <si>
    <t>34834_3185460_4196341</t>
  </si>
  <si>
    <t>PGB028761866</t>
  </si>
  <si>
    <t>박승현</t>
  </si>
  <si>
    <t>01050421356</t>
  </si>
  <si>
    <t>6094322902646</t>
  </si>
  <si>
    <t>717-3790-BE-23</t>
  </si>
  <si>
    <t>34834_3185468_4196845</t>
  </si>
  <si>
    <t>PGB028761874</t>
  </si>
  <si>
    <t>김현서</t>
  </si>
  <si>
    <t>01059544806</t>
  </si>
  <si>
    <t>6094322902654</t>
  </si>
  <si>
    <t>717-4746-BA-42</t>
  </si>
  <si>
    <t>34834_3185487_4196935</t>
  </si>
  <si>
    <t>나연우</t>
  </si>
  <si>
    <t>01082121760</t>
  </si>
  <si>
    <t>CLUBCOMPETITIONS SHOP.COM</t>
  </si>
  <si>
    <t>6094322902701</t>
  </si>
  <si>
    <t>717-4754-FB-44</t>
  </si>
  <si>
    <t>34834_3185489_4197490</t>
  </si>
  <si>
    <t>PGB028761833</t>
  </si>
  <si>
    <t>윤현</t>
  </si>
  <si>
    <t>01026526160</t>
  </si>
  <si>
    <t>6094322902613</t>
  </si>
  <si>
    <t>717-4764-DF-46</t>
  </si>
  <si>
    <t>34834_3185491_4196399</t>
  </si>
  <si>
    <t>PGB028761751</t>
  </si>
  <si>
    <t>김민규</t>
  </si>
  <si>
    <t>01064359351</t>
  </si>
  <si>
    <t>6094322902531</t>
  </si>
  <si>
    <t>717-4799-AA-53</t>
  </si>
  <si>
    <t>34834_3185498_4195350</t>
  </si>
  <si>
    <t>PGB028761661</t>
  </si>
  <si>
    <t>6094322902441</t>
  </si>
  <si>
    <t>717-4804-EF-54</t>
  </si>
  <si>
    <t>34834_3185499_4194519</t>
  </si>
  <si>
    <t>PGB028761943</t>
  </si>
  <si>
    <t>이도영</t>
  </si>
  <si>
    <t>01025568898</t>
  </si>
  <si>
    <t>6094322902723</t>
  </si>
  <si>
    <t>717-4825-CC-58</t>
  </si>
  <si>
    <t>34834_3185503_4197698</t>
  </si>
  <si>
    <t>PGB028762009</t>
  </si>
  <si>
    <t>김원복</t>
  </si>
  <si>
    <t>01039680903</t>
  </si>
  <si>
    <t>6094322902789</t>
  </si>
  <si>
    <t>717-4791-AC-63</t>
  </si>
  <si>
    <t>34834_3185508_4198489</t>
  </si>
  <si>
    <t>6094322901857</t>
  </si>
  <si>
    <t>717-2895-DC-73</t>
  </si>
  <si>
    <t>34834_3185518_4188234</t>
  </si>
  <si>
    <t>PGB028761756</t>
  </si>
  <si>
    <t>김태승</t>
  </si>
  <si>
    <t>01062077837</t>
  </si>
  <si>
    <t>6094322902536</t>
  </si>
  <si>
    <t>717-3745-AF-6</t>
  </si>
  <si>
    <t>34834_3185451_4195382</t>
  </si>
  <si>
    <t>PGB028761904</t>
  </si>
  <si>
    <t>윤서령</t>
  </si>
  <si>
    <t>01029507682</t>
  </si>
  <si>
    <t>6094322902684</t>
  </si>
  <si>
    <t>717-3793-BA-24</t>
  </si>
  <si>
    <t>34834_3185469_4197306</t>
  </si>
  <si>
    <t>PGB028761881</t>
  </si>
  <si>
    <t>이지애</t>
  </si>
  <si>
    <t>01062527238</t>
  </si>
  <si>
    <t>GLOBAL.BODEN.COM</t>
  </si>
  <si>
    <t>6094322902661</t>
  </si>
  <si>
    <t>717-2832-DD-41</t>
  </si>
  <si>
    <t>34834_3185486_4197000</t>
  </si>
  <si>
    <t>PGB028761959</t>
  </si>
  <si>
    <t>01093467137</t>
  </si>
  <si>
    <t>6094322902739</t>
  </si>
  <si>
    <t>717-4821-FD-64</t>
  </si>
  <si>
    <t>34834_3185509_4197967</t>
  </si>
  <si>
    <t>PGB028761783</t>
  </si>
  <si>
    <t>임동욱</t>
  </si>
  <si>
    <t>01089742392</t>
  </si>
  <si>
    <t>YOUWASNTDER.COM</t>
  </si>
  <si>
    <t>6094322902563</t>
  </si>
  <si>
    <t>717-3749-AC-5</t>
  </si>
  <si>
    <t>34834_3185450_4195656</t>
  </si>
  <si>
    <t>6094322902669</t>
  </si>
  <si>
    <t>717-2839-EB-30</t>
  </si>
  <si>
    <t>34834_3185475_4197066</t>
  </si>
  <si>
    <t>PGB028761816</t>
  </si>
  <si>
    <t>6094322902596</t>
  </si>
  <si>
    <t>717-4716-AC-39</t>
  </si>
  <si>
    <t>34834_3185484_4196149</t>
  </si>
  <si>
    <t>PGB028761549</t>
  </si>
  <si>
    <t>이서훈</t>
  </si>
  <si>
    <t>01033193692</t>
  </si>
  <si>
    <t>6094322902329</t>
  </si>
  <si>
    <t>717-3804-DA-35</t>
  </si>
  <si>
    <t>34834_3185480_4193175</t>
  </si>
  <si>
    <t>PGB028761885</t>
  </si>
  <si>
    <t>김문주</t>
  </si>
  <si>
    <t>01045788853</t>
  </si>
  <si>
    <t>WWW.ADIDAS.CO.UK OASIS IPORTER.COM</t>
  </si>
  <si>
    <t>6094322902665</t>
  </si>
  <si>
    <t>717-3795-FC-11</t>
  </si>
  <si>
    <t>34834_3185456_4197007</t>
  </si>
  <si>
    <t>PGB028761920</t>
  </si>
  <si>
    <t>이현민</t>
  </si>
  <si>
    <t>01054033456</t>
  </si>
  <si>
    <t>6094322902700</t>
  </si>
  <si>
    <t>717-3827-DB-17</t>
  </si>
  <si>
    <t>34834_3185462_4197488</t>
  </si>
  <si>
    <t>PGB028761841</t>
  </si>
  <si>
    <t>오승목</t>
  </si>
  <si>
    <t>01073738983</t>
  </si>
  <si>
    <t>6094322902621</t>
  </si>
  <si>
    <t>717-3794-FB-20</t>
  </si>
  <si>
    <t>34834_3185465_4196498</t>
  </si>
  <si>
    <t>PGB028761627</t>
  </si>
  <si>
    <t>6094322902407</t>
  </si>
  <si>
    <t>717-2018-AB-29</t>
  </si>
  <si>
    <t>34834_3185474_4194165</t>
  </si>
  <si>
    <t>PGB028761542</t>
  </si>
  <si>
    <t>최은화</t>
  </si>
  <si>
    <t>01084198038</t>
  </si>
  <si>
    <t>6094322902322</t>
  </si>
  <si>
    <t>717-3811-EC-34</t>
  </si>
  <si>
    <t>34834_3185479_4193122</t>
  </si>
  <si>
    <t>PGB028761809</t>
  </si>
  <si>
    <t>원동석</t>
  </si>
  <si>
    <t>01074906119</t>
  </si>
  <si>
    <t>BRONTEBYMOON.COM</t>
  </si>
  <si>
    <t>6094322902589</t>
  </si>
  <si>
    <t>717-4811-BA-56</t>
  </si>
  <si>
    <t>34834_3185501_4196073</t>
  </si>
  <si>
    <t>PGB028761853</t>
  </si>
  <si>
    <t>6094322902633</t>
  </si>
  <si>
    <t>717-4769-DE-59</t>
  </si>
  <si>
    <t>34834_3185504_4196590</t>
  </si>
  <si>
    <t>PGB028761818</t>
  </si>
  <si>
    <t>박경애</t>
  </si>
  <si>
    <t>01053010808</t>
  </si>
  <si>
    <t>WWW.INTERNALDANCESHOES.COM</t>
  </si>
  <si>
    <t>6094322902598</t>
  </si>
  <si>
    <t>717-1996-FF-67</t>
  </si>
  <si>
    <t>34834_3185512_4196158</t>
  </si>
  <si>
    <t>PGB028761870</t>
  </si>
  <si>
    <t>김민주</t>
  </si>
  <si>
    <t>01095035581</t>
  </si>
  <si>
    <t>IPORTER.COM WWW.PORTMEIRIONONLINE.C</t>
  </si>
  <si>
    <t>6094322902650</t>
  </si>
  <si>
    <t>717-4765-AD-68</t>
  </si>
  <si>
    <t>34834_3185513_4196875</t>
  </si>
  <si>
    <t>PGB028761865</t>
  </si>
  <si>
    <t>유철기</t>
  </si>
  <si>
    <t>01097342223</t>
  </si>
  <si>
    <t>6094322902645</t>
  </si>
  <si>
    <t>717-4786-BD-69</t>
  </si>
  <si>
    <t>34834_3185514_4196839</t>
  </si>
  <si>
    <t>PGB028761672</t>
  </si>
  <si>
    <t>01041889518</t>
  </si>
  <si>
    <t>6094322902452</t>
  </si>
  <si>
    <t>717-1261-AD-72</t>
  </si>
  <si>
    <t>34834_3185517_4194695</t>
  </si>
  <si>
    <t>PGB028761831</t>
  </si>
  <si>
    <t>이정걸</t>
  </si>
  <si>
    <t>01062860877</t>
  </si>
  <si>
    <t>6094322902611</t>
  </si>
  <si>
    <t>717-4783-CB-75</t>
  </si>
  <si>
    <t>34834_3185520_4196375</t>
  </si>
  <si>
    <t>PGB028761814</t>
  </si>
  <si>
    <t>6094322902594</t>
  </si>
  <si>
    <t>717-4763-CD-47</t>
  </si>
  <si>
    <t>34834_3185492_4196121</t>
  </si>
  <si>
    <t>PGB028761604</t>
  </si>
  <si>
    <t>박정근</t>
  </si>
  <si>
    <t>01088379625</t>
  </si>
  <si>
    <t>WWW.FUTBALLMANIASHIRTS.COM</t>
  </si>
  <si>
    <t>6094322902384</t>
  </si>
  <si>
    <t>717-4726-AC-50</t>
  </si>
  <si>
    <t>34834_3185495_4193911</t>
  </si>
  <si>
    <t>[사업자]/후)주소변경(방문수령)/25.08.20픽업</t>
  </si>
  <si>
    <t>6094372991955 (7)</t>
  </si>
  <si>
    <t>717-4847-AE-60</t>
  </si>
  <si>
    <t>34834_3185505_4196578</t>
  </si>
  <si>
    <t>PGB028761743</t>
  </si>
  <si>
    <t>이시아</t>
  </si>
  <si>
    <t>01044844431</t>
  </si>
  <si>
    <t>6094322902523</t>
  </si>
  <si>
    <t>717-1994-EF-74</t>
  </si>
  <si>
    <t>34834_3185519_4195219</t>
  </si>
  <si>
    <t>PGB028761762</t>
  </si>
  <si>
    <t>김효진</t>
  </si>
  <si>
    <t>01031868755</t>
  </si>
  <si>
    <t>6094322902542</t>
  </si>
  <si>
    <t>717-3818-AF-14</t>
  </si>
  <si>
    <t>34834_3185459_4195425</t>
  </si>
  <si>
    <t>PGB028761829</t>
  </si>
  <si>
    <t>6094322902609</t>
  </si>
  <si>
    <t>717-2868-EB-32</t>
  </si>
  <si>
    <t>34834_3185477_4196344</t>
  </si>
  <si>
    <t>PGB028761850</t>
  </si>
  <si>
    <t>박주혁</t>
  </si>
  <si>
    <t>01026907614</t>
  </si>
  <si>
    <t>6094322902630</t>
  </si>
  <si>
    <t>717-4779-BE-49</t>
  </si>
  <si>
    <t>34834_3185494_4196561</t>
  </si>
  <si>
    <t>PGB028761915</t>
  </si>
  <si>
    <t>01091617815</t>
  </si>
  <si>
    <t>6094322902695</t>
  </si>
  <si>
    <t>717-3826-EC-16</t>
  </si>
  <si>
    <t>34834_3185461_4197479</t>
  </si>
  <si>
    <t>PGB028761403</t>
  </si>
  <si>
    <t>6094322902183</t>
  </si>
  <si>
    <t>716-4715-BC-2</t>
  </si>
  <si>
    <t>34841_3185878_4191527</t>
  </si>
  <si>
    <t>PGB028762085</t>
  </si>
  <si>
    <t>송용욱</t>
  </si>
  <si>
    <t>01022158360</t>
  </si>
  <si>
    <t>6094322902865</t>
  </si>
  <si>
    <t>717-5578-FC-3</t>
  </si>
  <si>
    <t>34841_3185879_4197923</t>
  </si>
  <si>
    <t>PGB028762081</t>
  </si>
  <si>
    <t>김기준</t>
  </si>
  <si>
    <t>01050030141</t>
  </si>
  <si>
    <t>6094322902861</t>
  </si>
  <si>
    <t>717-5582-EC-4</t>
  </si>
  <si>
    <t>34841_3185880_4199304</t>
  </si>
  <si>
    <t>PGB028762082</t>
  </si>
  <si>
    <t>조정훈</t>
  </si>
  <si>
    <t>01028619713</t>
  </si>
  <si>
    <t>6094322902862</t>
  </si>
  <si>
    <t>717-5583-AE-5</t>
  </si>
  <si>
    <t>34841_3185881_4199305</t>
  </si>
  <si>
    <t>PGB028761942</t>
  </si>
  <si>
    <t>이학민</t>
  </si>
  <si>
    <t>01097806868</t>
  </si>
  <si>
    <t>6094322902722</t>
  </si>
  <si>
    <t>717-5607-DF-10</t>
  </si>
  <si>
    <t>34841_3185886_4197667</t>
  </si>
  <si>
    <t>PGB028761949</t>
  </si>
  <si>
    <t>유현우</t>
  </si>
  <si>
    <t>01040719758</t>
  </si>
  <si>
    <t>6094322902729</t>
  </si>
  <si>
    <t>717-5613-DC-11</t>
  </si>
  <si>
    <t>34841_3185887_4197804</t>
  </si>
  <si>
    <t>6094322902308</t>
  </si>
  <si>
    <t>717-5635-BF-12</t>
  </si>
  <si>
    <t>34841_3185888_4193394</t>
  </si>
  <si>
    <t>PGB028761911</t>
  </si>
  <si>
    <t>이준영</t>
  </si>
  <si>
    <t>01080125526</t>
  </si>
  <si>
    <t>6094322902691</t>
  </si>
  <si>
    <t>717-5641-AD-13</t>
  </si>
  <si>
    <t>34841_3185889_4197459</t>
  </si>
  <si>
    <t>PGB028761979</t>
  </si>
  <si>
    <t>박라정</t>
  </si>
  <si>
    <t>01041583513</t>
  </si>
  <si>
    <t>6094322902759</t>
  </si>
  <si>
    <t>717-5644-FC-14</t>
  </si>
  <si>
    <t>34841_3185890_4198098</t>
  </si>
  <si>
    <t>PGB028761794</t>
  </si>
  <si>
    <t>배우리</t>
  </si>
  <si>
    <t>01031129847</t>
  </si>
  <si>
    <t>6094322902574</t>
  </si>
  <si>
    <t>717-5598-DA-15</t>
  </si>
  <si>
    <t>34841_3185891_4195835</t>
  </si>
  <si>
    <t>PGB028761930</t>
  </si>
  <si>
    <t>유재중</t>
  </si>
  <si>
    <t>01091624248</t>
  </si>
  <si>
    <t>6094322902710</t>
  </si>
  <si>
    <t>717-5626-DF-17</t>
  </si>
  <si>
    <t>34841_3185893_4197594</t>
  </si>
  <si>
    <t>PGB028761926</t>
  </si>
  <si>
    <t>6094322902706</t>
  </si>
  <si>
    <t>717-5627-AC-19</t>
  </si>
  <si>
    <t>34841_3185895_4197532</t>
  </si>
  <si>
    <t>PGB028762017</t>
  </si>
  <si>
    <t>성은영</t>
  </si>
  <si>
    <t>01072631789</t>
  </si>
  <si>
    <t>WWW.HOKA.COM</t>
  </si>
  <si>
    <t>6094322902797</t>
  </si>
  <si>
    <t>717-5679-EF-20</t>
  </si>
  <si>
    <t>34841_3185896_4198551</t>
  </si>
  <si>
    <t>PGB028761983</t>
  </si>
  <si>
    <t>황미지</t>
  </si>
  <si>
    <t>01083010408</t>
  </si>
  <si>
    <t>6094322902763</t>
  </si>
  <si>
    <t>717-5684-BB-22</t>
  </si>
  <si>
    <t>34841_3185898_4198118</t>
  </si>
  <si>
    <t>PGB028762011</t>
  </si>
  <si>
    <t>성덕호</t>
  </si>
  <si>
    <t>01053082085</t>
  </si>
  <si>
    <t>6094322902791</t>
  </si>
  <si>
    <t>717-5694-EA-24</t>
  </si>
  <si>
    <t>34841_3185900_4198504</t>
  </si>
  <si>
    <t>PGB028762041</t>
  </si>
  <si>
    <t>01090367578</t>
  </si>
  <si>
    <t>6094322902821</t>
  </si>
  <si>
    <t>717-5701-BE-25</t>
  </si>
  <si>
    <t>34841_3185901_4198760</t>
  </si>
  <si>
    <t>PGB028761683</t>
  </si>
  <si>
    <t>6094322902463</t>
  </si>
  <si>
    <t>717-3761-FD-27</t>
  </si>
  <si>
    <t>34841_3185903_4194820</t>
  </si>
  <si>
    <t>PGB028760996</t>
  </si>
  <si>
    <t>김수빈</t>
  </si>
  <si>
    <t>01024359276</t>
  </si>
  <si>
    <t>6094322901776</t>
  </si>
  <si>
    <t>715-7988-BE-31</t>
  </si>
  <si>
    <t>34841_3185907_4187235</t>
  </si>
  <si>
    <t>6094322902544</t>
  </si>
  <si>
    <t>717-4738-BD-32</t>
  </si>
  <si>
    <t>34841_3185908_4195475</t>
  </si>
  <si>
    <t>PGB028761982</t>
  </si>
  <si>
    <t>오진원</t>
  </si>
  <si>
    <t>01094644238</t>
  </si>
  <si>
    <t>6094322902762</t>
  </si>
  <si>
    <t>717-5824-CF-34</t>
  </si>
  <si>
    <t>34841_3185910_4198116</t>
  </si>
  <si>
    <t>PGB028761976</t>
  </si>
  <si>
    <t>양희경</t>
  </si>
  <si>
    <t>01027106154</t>
  </si>
  <si>
    <t>6094322902756</t>
  </si>
  <si>
    <t>717-5826-DB-36</t>
  </si>
  <si>
    <t>34841_3185912_4198050</t>
  </si>
  <si>
    <t>이준성</t>
  </si>
  <si>
    <t>01030613590</t>
  </si>
  <si>
    <t>WWW.DEMON TWEEKS.COM</t>
  </si>
  <si>
    <t>6094322902778</t>
  </si>
  <si>
    <t>717-5830-DE-39</t>
  </si>
  <si>
    <t>34841_3185915_4198333</t>
  </si>
  <si>
    <t>PGB028761897</t>
  </si>
  <si>
    <t>손하중</t>
  </si>
  <si>
    <t>01089508475</t>
  </si>
  <si>
    <t>6094322902677</t>
  </si>
  <si>
    <t>717-5831-DB-41</t>
  </si>
  <si>
    <t>34841_3185917_4197256</t>
  </si>
  <si>
    <t>PGB028761907</t>
  </si>
  <si>
    <t>백아영</t>
  </si>
  <si>
    <t>01040149982</t>
  </si>
  <si>
    <t>WWW.DAUNTBOOKS.CO.UK IPORTER.COM</t>
  </si>
  <si>
    <t>6094322902687</t>
  </si>
  <si>
    <t>717-5604-AB-8</t>
  </si>
  <si>
    <t>34841_3185884_4197331</t>
  </si>
  <si>
    <t>PGB028761800</t>
  </si>
  <si>
    <t>전소진</t>
  </si>
  <si>
    <t>01048661143</t>
  </si>
  <si>
    <t>6094322902580</t>
  </si>
  <si>
    <t>717-5651-AA-16</t>
  </si>
  <si>
    <t>34841_3185892_4195928</t>
  </si>
  <si>
    <t>허수연</t>
  </si>
  <si>
    <t>01036151456</t>
  </si>
  <si>
    <t>WWW.OVERCLOCKERS.CO.UK  IPORTER.COM</t>
  </si>
  <si>
    <t>6094322902711</t>
  </si>
  <si>
    <t>717-5822-BA-42</t>
  </si>
  <si>
    <t>34841_3185918_4197621</t>
  </si>
  <si>
    <t>PGB028761894</t>
  </si>
  <si>
    <t>최영찬</t>
  </si>
  <si>
    <t>01079250655</t>
  </si>
  <si>
    <t>6094322902674</t>
  </si>
  <si>
    <t>717-5821-FF-46</t>
  </si>
  <si>
    <t>34841_3185922_4197200</t>
  </si>
  <si>
    <t>PGB028761871</t>
  </si>
  <si>
    <t>허승무</t>
  </si>
  <si>
    <t>01045174772</t>
  </si>
  <si>
    <t>6094322902651</t>
  </si>
  <si>
    <t>717-4723-DA-49</t>
  </si>
  <si>
    <t>34841_3185925_4196915</t>
  </si>
  <si>
    <t>6094372993767 (2)</t>
  </si>
  <si>
    <t>717-5612-CB-52</t>
  </si>
  <si>
    <t>34841_3185928_4193517</t>
  </si>
  <si>
    <t>PGB028761962</t>
  </si>
  <si>
    <t>허준상</t>
  </si>
  <si>
    <t>01021258887</t>
  </si>
  <si>
    <t>6094322902742</t>
  </si>
  <si>
    <t>717-4768-AE-55</t>
  </si>
  <si>
    <t>34841_3185931_4197978</t>
  </si>
  <si>
    <t>PGB028762095</t>
  </si>
  <si>
    <t>최영철</t>
  </si>
  <si>
    <t>01091680277</t>
  </si>
  <si>
    <t>6094322902875</t>
  </si>
  <si>
    <t>717-5665-CA-61</t>
  </si>
  <si>
    <t>34841_3185937_4199406</t>
  </si>
  <si>
    <t>PGB028761578</t>
  </si>
  <si>
    <t>신승호</t>
  </si>
  <si>
    <t>01050242283</t>
  </si>
  <si>
    <t>WWW.ARENASPORT.COM EN UK</t>
  </si>
  <si>
    <t>6094322902358</t>
  </si>
  <si>
    <t>717-5671-ED-23</t>
  </si>
  <si>
    <t>34841_3185899_4193554</t>
  </si>
  <si>
    <t>PGB028761821</t>
  </si>
  <si>
    <t>한덕수</t>
  </si>
  <si>
    <t>01030995453</t>
  </si>
  <si>
    <t>6094322902601</t>
  </si>
  <si>
    <t>717-5630-CB-28</t>
  </si>
  <si>
    <t>34841_3185904_4196206</t>
  </si>
  <si>
    <t>PGB028761970</t>
  </si>
  <si>
    <t>SHOP.HANS SAUER.DE IPORTER.COM</t>
  </si>
  <si>
    <t>6094322902750</t>
  </si>
  <si>
    <t>717-5661-AB-29</t>
  </si>
  <si>
    <t>34841_3185905_4198031</t>
  </si>
  <si>
    <t>PGB028761880</t>
  </si>
  <si>
    <t>곽성은</t>
  </si>
  <si>
    <t>01022458026</t>
  </si>
  <si>
    <t>6094322902660</t>
  </si>
  <si>
    <t>717-5631-EE-33</t>
  </si>
  <si>
    <t>34841_3185909_4196986</t>
  </si>
  <si>
    <t>PGB028761984</t>
  </si>
  <si>
    <t>6094322902764</t>
  </si>
  <si>
    <t>717-5825-AF-35</t>
  </si>
  <si>
    <t>34841_3185911_4198119</t>
  </si>
  <si>
    <t>PGB028761928</t>
  </si>
  <si>
    <t>6094322902708</t>
  </si>
  <si>
    <t>717-5659-FC-37</t>
  </si>
  <si>
    <t>34841_3185913_4197563</t>
  </si>
  <si>
    <t>PGB028760190</t>
  </si>
  <si>
    <t>조희진</t>
  </si>
  <si>
    <t>01097954565</t>
  </si>
  <si>
    <t>WWW.GOBLINGAMING.CO.UK IPORTER.COM</t>
  </si>
  <si>
    <t>6094322900970</t>
  </si>
  <si>
    <t>717-5832-CA-38</t>
  </si>
  <si>
    <t>34841_3185914_4176339</t>
  </si>
  <si>
    <t>PGB028761812</t>
  </si>
  <si>
    <t>6094322902592</t>
  </si>
  <si>
    <t>717-5676-CD-40</t>
  </si>
  <si>
    <t>34841_3185916_4196090</t>
  </si>
  <si>
    <t>김지혁</t>
  </si>
  <si>
    <t>01053148769</t>
  </si>
  <si>
    <t>6094322902381</t>
  </si>
  <si>
    <t>717-2877-CC-47</t>
  </si>
  <si>
    <t>34841_3185923_4193829</t>
  </si>
  <si>
    <t>PGB028761963</t>
  </si>
  <si>
    <t>노건우</t>
  </si>
  <si>
    <t>01090610179</t>
  </si>
  <si>
    <t>6094322902743</t>
  </si>
  <si>
    <t>717-4757-CE-56</t>
  </si>
  <si>
    <t>34841_3185932_4197979</t>
  </si>
  <si>
    <t>PGB028761964</t>
  </si>
  <si>
    <t>이채란</t>
  </si>
  <si>
    <t>01062047473</t>
  </si>
  <si>
    <t>6094322902744</t>
  </si>
  <si>
    <t>717-4758-ED-57</t>
  </si>
  <si>
    <t>34841_3185933_4197982</t>
  </si>
  <si>
    <t>PGB028762000</t>
  </si>
  <si>
    <t>6094322902780</t>
  </si>
  <si>
    <t>717-5624-AB-60</t>
  </si>
  <si>
    <t>34841_3185936_4198374</t>
  </si>
  <si>
    <t>PGB028762096</t>
  </si>
  <si>
    <t>강성관</t>
  </si>
  <si>
    <t>01041153055</t>
  </si>
  <si>
    <t>6094322902876</t>
  </si>
  <si>
    <t>717-5667-DA-62</t>
  </si>
  <si>
    <t>34841_3185938_4199407</t>
  </si>
  <si>
    <t>PGB028762039</t>
  </si>
  <si>
    <t>유상선</t>
  </si>
  <si>
    <t>01047075641</t>
  </si>
  <si>
    <t>6094322902819</t>
  </si>
  <si>
    <t>717-5689-EA-1</t>
  </si>
  <si>
    <t>34841_3185877_4198708</t>
  </si>
  <si>
    <t>PGB028762083</t>
  </si>
  <si>
    <t>박창권</t>
  </si>
  <si>
    <t>01043682465</t>
  </si>
  <si>
    <t>6094322902863</t>
  </si>
  <si>
    <t>717-5584-AB-6</t>
  </si>
  <si>
    <t>34841_3185882_4199306</t>
  </si>
  <si>
    <t>PGB028762084</t>
  </si>
  <si>
    <t>송종훈</t>
  </si>
  <si>
    <t>01046742032</t>
  </si>
  <si>
    <t>6094322902864</t>
  </si>
  <si>
    <t>717-5585-EC-7</t>
  </si>
  <si>
    <t>34841_3185883_4199307</t>
  </si>
  <si>
    <t>PGB028761941</t>
  </si>
  <si>
    <t>이정관</t>
  </si>
  <si>
    <t>01023559690</t>
  </si>
  <si>
    <t>6094322902721</t>
  </si>
  <si>
    <t>717-5605-EA-9</t>
  </si>
  <si>
    <t>34841_3185885_4197665</t>
  </si>
  <si>
    <t>PGB028761953</t>
  </si>
  <si>
    <t>김종선</t>
  </si>
  <si>
    <t>01023173867</t>
  </si>
  <si>
    <t>WWW.TASSOWORKS.CO.UK IPORTER.COM</t>
  </si>
  <si>
    <t>6094322902733</t>
  </si>
  <si>
    <t>717-5609-CE-18</t>
  </si>
  <si>
    <t>34841_3185894_4197880</t>
  </si>
  <si>
    <t>PGB028761906</t>
  </si>
  <si>
    <t>윤혜선</t>
  </si>
  <si>
    <t>01046630941</t>
  </si>
  <si>
    <t>6094322902686</t>
  </si>
  <si>
    <t>717-5683-DD-21</t>
  </si>
  <si>
    <t>34841_3185897_4197318</t>
  </si>
  <si>
    <t>PGB028761869</t>
  </si>
  <si>
    <t>01051198669</t>
  </si>
  <si>
    <t>6094322902649</t>
  </si>
  <si>
    <t>717-5704-EB-26</t>
  </si>
  <si>
    <t>34841_3185902_4196865</t>
  </si>
  <si>
    <t>홍성자</t>
  </si>
  <si>
    <t>01057562460</t>
  </si>
  <si>
    <t>WWW.AMAZON.CO.UK  IPORTER.COM</t>
  </si>
  <si>
    <t>6094322902825</t>
  </si>
  <si>
    <t>717-5662-FA-30</t>
  </si>
  <si>
    <t>34841_3185906_4198846</t>
  </si>
  <si>
    <t>6094322902816</t>
  </si>
  <si>
    <t>717-5623-BA-43</t>
  </si>
  <si>
    <t>34841_3185919_4198686</t>
  </si>
  <si>
    <t>PGB028761992</t>
  </si>
  <si>
    <t>김은선</t>
  </si>
  <si>
    <t>01099312835</t>
  </si>
  <si>
    <t>6094322902772</t>
  </si>
  <si>
    <t>717-5828-FB-44</t>
  </si>
  <si>
    <t>34841_3185920_4198239</t>
  </si>
  <si>
    <t>PGB028762032</t>
  </si>
  <si>
    <t>6094322902812</t>
  </si>
  <si>
    <t>717-5687-BC-45</t>
  </si>
  <si>
    <t>34841_3185921_4198656</t>
  </si>
  <si>
    <t>PGB028762050</t>
  </si>
  <si>
    <t>6094322902830</t>
  </si>
  <si>
    <t>717-5823-EE-48</t>
  </si>
  <si>
    <t>34841_3185924_4198876</t>
  </si>
  <si>
    <t>PGB028761868</t>
  </si>
  <si>
    <t>주은정</t>
  </si>
  <si>
    <t>01059671316</t>
  </si>
  <si>
    <t>6094322902648</t>
  </si>
  <si>
    <t>717-2864-EB-50</t>
  </si>
  <si>
    <t>34841_3185926_4196853</t>
  </si>
  <si>
    <t>6094322901839</t>
  </si>
  <si>
    <t>717-4714-DF-51</t>
  </si>
  <si>
    <t>34841_3185927_4188775</t>
  </si>
  <si>
    <t>PGB028761873</t>
  </si>
  <si>
    <t>이서준</t>
  </si>
  <si>
    <t>01065215692</t>
  </si>
  <si>
    <t>6094322902653</t>
  </si>
  <si>
    <t>717-4728-AE-53</t>
  </si>
  <si>
    <t>34841_3185929_4196923</t>
  </si>
  <si>
    <t>PGB028761961</t>
  </si>
  <si>
    <t>오승열</t>
  </si>
  <si>
    <t>01052195928</t>
  </si>
  <si>
    <t>6094322902741</t>
  </si>
  <si>
    <t>717-4767-DB-54</t>
  </si>
  <si>
    <t>34841_3185930_4197976</t>
  </si>
  <si>
    <t>PGB028761965</t>
  </si>
  <si>
    <t>김민재</t>
  </si>
  <si>
    <t>01032278585</t>
  </si>
  <si>
    <t>6094322902745</t>
  </si>
  <si>
    <t>717-4759-EF-58</t>
  </si>
  <si>
    <t>34841_3185934_4197983</t>
  </si>
  <si>
    <t>PGB028761966</t>
  </si>
  <si>
    <t>전대혁</t>
  </si>
  <si>
    <t>01041452618</t>
  </si>
  <si>
    <t>6094322902746</t>
  </si>
  <si>
    <t>717-4760-EB-59</t>
  </si>
  <si>
    <t>34841_3185935_4197984</t>
  </si>
  <si>
    <t>2025-08-21</t>
  </si>
  <si>
    <t>99431913803</t>
  </si>
  <si>
    <t>6094322902779</t>
  </si>
  <si>
    <t>717-6390-FE-43</t>
  </si>
  <si>
    <t>34867_3186937_4198351</t>
  </si>
  <si>
    <t>송건엽</t>
  </si>
  <si>
    <t>01074771598</t>
  </si>
  <si>
    <t>6094322902181</t>
  </si>
  <si>
    <t>717-1947-CB-46</t>
  </si>
  <si>
    <t>34867_3186940_4191514</t>
  </si>
  <si>
    <t>6094322901959</t>
  </si>
  <si>
    <t>717-5564-EF-48</t>
  </si>
  <si>
    <t>34867_3186942_4189241</t>
  </si>
  <si>
    <t>PGB028761902</t>
  </si>
  <si>
    <t>6094322902682</t>
  </si>
  <si>
    <t>717-4731-BA-50</t>
  </si>
  <si>
    <t>34867_3186944_4197283</t>
  </si>
  <si>
    <t>PGB028761997</t>
  </si>
  <si>
    <t>권소원</t>
  </si>
  <si>
    <t>01062110926</t>
  </si>
  <si>
    <t>6094322902777</t>
  </si>
  <si>
    <t>717-6352-CF-54</t>
  </si>
  <si>
    <t>34867_3186948_4198314</t>
  </si>
  <si>
    <t>WWW.WHISKYAUCTIONEER.COM</t>
  </si>
  <si>
    <t>6094322902740</t>
  </si>
  <si>
    <t>717-5640-CB-62</t>
  </si>
  <si>
    <t>34867_3186956_4197970</t>
  </si>
  <si>
    <t>6094322902664</t>
  </si>
  <si>
    <t>717-6348-DC-76</t>
  </si>
  <si>
    <t>34867_3186970_4197002</t>
  </si>
  <si>
    <t>PGB028762160</t>
  </si>
  <si>
    <t>임국환</t>
  </si>
  <si>
    <t>01024054110</t>
  </si>
  <si>
    <t>6094322902940</t>
  </si>
  <si>
    <t>717-7182-EA-82</t>
  </si>
  <si>
    <t>34867_3186976_4200140</t>
  </si>
  <si>
    <t>PGB028762162</t>
  </si>
  <si>
    <t>01031742595</t>
  </si>
  <si>
    <t>6094322902942</t>
  </si>
  <si>
    <t>717-7208-AC-84</t>
  </si>
  <si>
    <t>34867_3186978_4200143</t>
  </si>
  <si>
    <t>PGB028762163</t>
  </si>
  <si>
    <t>김화준</t>
  </si>
  <si>
    <t>01031713006</t>
  </si>
  <si>
    <t>6094322902943</t>
  </si>
  <si>
    <t>717-7209-DF-85</t>
  </si>
  <si>
    <t>34867_3186979_4200145</t>
  </si>
  <si>
    <t>PGB028762165</t>
  </si>
  <si>
    <t>손나영</t>
  </si>
  <si>
    <t>01096262807</t>
  </si>
  <si>
    <t>6094322902945</t>
  </si>
  <si>
    <t>717-7210-CB-86</t>
  </si>
  <si>
    <t>34867_3186980_4200148</t>
  </si>
  <si>
    <t>김민호</t>
  </si>
  <si>
    <t>6094322902456</t>
  </si>
  <si>
    <t>717-7157-EE-96</t>
  </si>
  <si>
    <t>34867_3186990_4194731</t>
  </si>
  <si>
    <t>PGB028762001</t>
  </si>
  <si>
    <t>이건일</t>
  </si>
  <si>
    <t>01026380306</t>
  </si>
  <si>
    <t>SHOP.DOVERSTREETMARKET.COM</t>
  </si>
  <si>
    <t>6094322902781</t>
  </si>
  <si>
    <t>717-7219-AB-101</t>
  </si>
  <si>
    <t>34867_3186995_4198380</t>
  </si>
  <si>
    <t>PGB028762006</t>
  </si>
  <si>
    <t>이한결</t>
  </si>
  <si>
    <t>01053267668</t>
  </si>
  <si>
    <t>6094322902786</t>
  </si>
  <si>
    <t>717-6418-CB-106</t>
  </si>
  <si>
    <t>34867_3187000_4198480</t>
  </si>
  <si>
    <t>PGB028761486</t>
  </si>
  <si>
    <t>6094322902266</t>
  </si>
  <si>
    <t>717-7197-AA-111</t>
  </si>
  <si>
    <t>34867_3187005_4192340</t>
  </si>
  <si>
    <t>PGB028761507</t>
  </si>
  <si>
    <t>6094322902287</t>
  </si>
  <si>
    <t>717-7162-CC-69</t>
  </si>
  <si>
    <t>34867_3186963_4192665</t>
  </si>
  <si>
    <t>PGB028761852</t>
  </si>
  <si>
    <t>김준도</t>
  </si>
  <si>
    <t>01029377398</t>
  </si>
  <si>
    <t>6094322902632</t>
  </si>
  <si>
    <t>717-6394-CB-49</t>
  </si>
  <si>
    <t>34867_3186943_4196584</t>
  </si>
  <si>
    <t>PGB028762049</t>
  </si>
  <si>
    <t>6094322902829</t>
  </si>
  <si>
    <t>717-6371-CE-60</t>
  </si>
  <si>
    <t>34867_3186954_4198868</t>
  </si>
  <si>
    <t>PGB028761618</t>
  </si>
  <si>
    <t>최진화</t>
  </si>
  <si>
    <t>01071747037</t>
  </si>
  <si>
    <t>6094322902398</t>
  </si>
  <si>
    <t>717-5602-EB-100</t>
  </si>
  <si>
    <t>34867_3186994_4194068</t>
  </si>
  <si>
    <t>PGB028762047</t>
  </si>
  <si>
    <t>장창민</t>
  </si>
  <si>
    <t>01026614136</t>
  </si>
  <si>
    <t>6094322902827</t>
  </si>
  <si>
    <t>717-6322-FA-4</t>
  </si>
  <si>
    <t>34867_3186898_4198860</t>
  </si>
  <si>
    <t>PGB028762007</t>
  </si>
  <si>
    <t>김태종</t>
  </si>
  <si>
    <t>01088993065</t>
  </si>
  <si>
    <t>6094322902787</t>
  </si>
  <si>
    <t>717-6419-FF-107</t>
  </si>
  <si>
    <t>34867_3187001_4198481</t>
  </si>
  <si>
    <t>PGB028761929</t>
  </si>
  <si>
    <t>김도현</t>
  </si>
  <si>
    <t>01023403562</t>
  </si>
  <si>
    <t>6094322902709</t>
  </si>
  <si>
    <t>717-6349-BB-8</t>
  </si>
  <si>
    <t>34867_3186902_4197565</t>
  </si>
  <si>
    <t>PGB028761673</t>
  </si>
  <si>
    <t>공은경</t>
  </si>
  <si>
    <t>01022671199</t>
  </si>
  <si>
    <t>6094322902453</t>
  </si>
  <si>
    <t>717-1262-CB-42</t>
  </si>
  <si>
    <t>34867_3186936_4194696</t>
  </si>
  <si>
    <t>PGB028762150</t>
  </si>
  <si>
    <t>6094322902930</t>
  </si>
  <si>
    <t>717-7171-CE-68</t>
  </si>
  <si>
    <t>34867_3186962_4200026</t>
  </si>
  <si>
    <t>6094322902619</t>
  </si>
  <si>
    <t>717-6313-BE-5</t>
  </si>
  <si>
    <t>34867_3186899_4196440</t>
  </si>
  <si>
    <t>PGB028761561</t>
  </si>
  <si>
    <t>김혜영</t>
  </si>
  <si>
    <t>01033185974</t>
  </si>
  <si>
    <t>IPORTER.COM WWW.MRVENTURESSTORE.CO.</t>
  </si>
  <si>
    <t>6094322902341</t>
  </si>
  <si>
    <t>717-6396-BE-24</t>
  </si>
  <si>
    <t>34867_3186918_4193327</t>
  </si>
  <si>
    <t>PGB028762060</t>
  </si>
  <si>
    <t>서동주</t>
  </si>
  <si>
    <t>01039166654</t>
  </si>
  <si>
    <t>WESTBROOKCYCLES.CO.UK IPORTER.COM</t>
  </si>
  <si>
    <t>6094322902840</t>
  </si>
  <si>
    <t>717-6417-DA-27</t>
  </si>
  <si>
    <t>34867_3186921_4198959</t>
  </si>
  <si>
    <t>PGB028761923</t>
  </si>
  <si>
    <t>권도엽</t>
  </si>
  <si>
    <t>01053823516</t>
  </si>
  <si>
    <t>6094322902703</t>
  </si>
  <si>
    <t>717-6421-AF-28</t>
  </si>
  <si>
    <t>34867_3186922_4197523</t>
  </si>
  <si>
    <t>PGB028762059</t>
  </si>
  <si>
    <t>01020009776</t>
  </si>
  <si>
    <t>6094322902839</t>
  </si>
  <si>
    <t>717-6324-FC-45</t>
  </si>
  <si>
    <t>34867_3186939_4198953</t>
  </si>
  <si>
    <t>GLOBAL.BODEN.COM  COUNTRY KR</t>
  </si>
  <si>
    <t>6094372997149 (2)</t>
  </si>
  <si>
    <t>717-4721-BB-61</t>
  </si>
  <si>
    <t>34867_3186955_4196999</t>
  </si>
  <si>
    <t>PGB028762071</t>
  </si>
  <si>
    <t>김신형</t>
  </si>
  <si>
    <t>01089286568</t>
  </si>
  <si>
    <t>6094322902851</t>
  </si>
  <si>
    <t>717-7205-DD-75</t>
  </si>
  <si>
    <t>34867_3186969_4199097</t>
  </si>
  <si>
    <t>PGB028762113</t>
  </si>
  <si>
    <t>6094322902893</t>
  </si>
  <si>
    <t>717-7255-DB-77</t>
  </si>
  <si>
    <t>34867_3186971_4199623</t>
  </si>
  <si>
    <t>6094322902629</t>
  </si>
  <si>
    <t>717-7201-FD-78</t>
  </si>
  <si>
    <t>34867_3186972_4196543</t>
  </si>
  <si>
    <t>PGB028762135</t>
  </si>
  <si>
    <t>안지연</t>
  </si>
  <si>
    <t>01053254245</t>
  </si>
  <si>
    <t>WWW.THEEPICENTRE.CO.UK IPORTER.COM</t>
  </si>
  <si>
    <t>6094322902915</t>
  </si>
  <si>
    <t>717-7168-DD-79</t>
  </si>
  <si>
    <t>34867_3186973_4199901</t>
  </si>
  <si>
    <t>PGB028762159</t>
  </si>
  <si>
    <t>차경애</t>
  </si>
  <si>
    <t>01037754381</t>
  </si>
  <si>
    <t>6094322902939</t>
  </si>
  <si>
    <t>717-7180-AE-81</t>
  </si>
  <si>
    <t>34867_3186975_4200139</t>
  </si>
  <si>
    <t>PGB028762097</t>
  </si>
  <si>
    <t>김명자</t>
  </si>
  <si>
    <t>01022498771</t>
  </si>
  <si>
    <t>6094322902877</t>
  </si>
  <si>
    <t>717-6372-EB-16</t>
  </si>
  <si>
    <t>34867_3186910_4199410</t>
  </si>
  <si>
    <t>PGB028762052</t>
  </si>
  <si>
    <t>김성근</t>
  </si>
  <si>
    <t>01063993929</t>
  </si>
  <si>
    <t>6094322902832</t>
  </si>
  <si>
    <t>717-6385-CC-64</t>
  </si>
  <si>
    <t>34867_3186958_4198902</t>
  </si>
  <si>
    <t>PGB028761951</t>
  </si>
  <si>
    <t>김호경</t>
  </si>
  <si>
    <t>01099409239</t>
  </si>
  <si>
    <t>WWW.ADAMLEYSHOP.CO.UK  IPORTER.COM</t>
  </si>
  <si>
    <t>6094322902731</t>
  </si>
  <si>
    <t>717-6362-BD-15</t>
  </si>
  <si>
    <t>34867_3186909_4197829</t>
  </si>
  <si>
    <t>PGB028762100</t>
  </si>
  <si>
    <t>강동원</t>
  </si>
  <si>
    <t>01071010525</t>
  </si>
  <si>
    <t>6094322902880</t>
  </si>
  <si>
    <t>717-6375-EE-19</t>
  </si>
  <si>
    <t>34867_3186913_4199413</t>
  </si>
  <si>
    <t>PGB028761805</t>
  </si>
  <si>
    <t>6094322902585</t>
  </si>
  <si>
    <t>717-6405-DC-30</t>
  </si>
  <si>
    <t>34867_3186924_4195994</t>
  </si>
  <si>
    <t>PGB028762110</t>
  </si>
  <si>
    <t>경영훈</t>
  </si>
  <si>
    <t>01057047756</t>
  </si>
  <si>
    <t>6094322902890</t>
  </si>
  <si>
    <t>717-6370-EE-31</t>
  </si>
  <si>
    <t>34867_3186925_4199590</t>
  </si>
  <si>
    <t>PGB028761989</t>
  </si>
  <si>
    <t>유은정</t>
  </si>
  <si>
    <t>01032933277</t>
  </si>
  <si>
    <t>6094322902769</t>
  </si>
  <si>
    <t>717-6353-DA-57</t>
  </si>
  <si>
    <t>34867_3186951_4198160</t>
  </si>
  <si>
    <t>PGB028762233</t>
  </si>
  <si>
    <t>01072739574</t>
  </si>
  <si>
    <t>WWW.ACE CANINE.COM PRODUCTS C</t>
  </si>
  <si>
    <t>6094322903013</t>
  </si>
  <si>
    <t>717-7169-EA-65</t>
  </si>
  <si>
    <t>34867_3186959_4200716</t>
  </si>
  <si>
    <t>PGB028761887</t>
  </si>
  <si>
    <t>6094322902667</t>
  </si>
  <si>
    <t>717-7199-AB-73</t>
  </si>
  <si>
    <t>34867_3186967_4197027</t>
  </si>
  <si>
    <t>PGB028762229</t>
  </si>
  <si>
    <t>박시향</t>
  </si>
  <si>
    <t>01093912828</t>
  </si>
  <si>
    <t>6094322903009</t>
  </si>
  <si>
    <t>717-7215-ED-91</t>
  </si>
  <si>
    <t>34867_3186985_4200154</t>
  </si>
  <si>
    <t>PGB028761985</t>
  </si>
  <si>
    <t>최효빈</t>
  </si>
  <si>
    <t>01039275501</t>
  </si>
  <si>
    <t>6094322902765</t>
  </si>
  <si>
    <t>717-7247-CA-98</t>
  </si>
  <si>
    <t>34867_3186992_4198140</t>
  </si>
  <si>
    <t>PGB028762012</t>
  </si>
  <si>
    <t>최영애</t>
  </si>
  <si>
    <t>01091124795</t>
  </si>
  <si>
    <t>6094322902792</t>
  </si>
  <si>
    <t>717-6314-DB-99</t>
  </si>
  <si>
    <t>34867_3186993_4198505</t>
  </si>
  <si>
    <t>PGB028762061</t>
  </si>
  <si>
    <t>김승철</t>
  </si>
  <si>
    <t>01095400451</t>
  </si>
  <si>
    <t>6094322902841</t>
  </si>
  <si>
    <t>717-6384-FE-32</t>
  </si>
  <si>
    <t>34867_3186926_4198960</t>
  </si>
  <si>
    <t>PGB028761543</t>
  </si>
  <si>
    <t>이진아</t>
  </si>
  <si>
    <t>01035555399</t>
  </si>
  <si>
    <t>6094322902323</t>
  </si>
  <si>
    <t>717-3813-BF-51</t>
  </si>
  <si>
    <t>34867_3186945_4193124</t>
  </si>
  <si>
    <t>PGB028761605</t>
  </si>
  <si>
    <t>강현석</t>
  </si>
  <si>
    <t>01026563124</t>
  </si>
  <si>
    <t>6094322902385</t>
  </si>
  <si>
    <t>717-3755-FE-102</t>
  </si>
  <si>
    <t>34867_3186996_4193928</t>
  </si>
  <si>
    <t>PGB028761307</t>
  </si>
  <si>
    <t>김주언</t>
  </si>
  <si>
    <t>01022391747</t>
  </si>
  <si>
    <t>6094322902087</t>
  </si>
  <si>
    <t>717-6357-CD-47</t>
  </si>
  <si>
    <t>34867_3186941_4190466</t>
  </si>
  <si>
    <t>PGB028762161</t>
  </si>
  <si>
    <t>정다연</t>
  </si>
  <si>
    <t>01096097974</t>
  </si>
  <si>
    <t>6094322902941</t>
  </si>
  <si>
    <t>717-7183-FD-83</t>
  </si>
  <si>
    <t>34867_3186977_4200142</t>
  </si>
  <si>
    <t>PGB028762008</t>
  </si>
  <si>
    <t>이영찬</t>
  </si>
  <si>
    <t>01051978864</t>
  </si>
  <si>
    <t>6094322902788</t>
  </si>
  <si>
    <t>717-6420-EB-108</t>
  </si>
  <si>
    <t>34867_3187002_4198483</t>
  </si>
  <si>
    <t>PGB028762048</t>
  </si>
  <si>
    <t>허준녕</t>
  </si>
  <si>
    <t>01039131588</t>
  </si>
  <si>
    <t>6094322902828</t>
  </si>
  <si>
    <t>717-6346-FC-6</t>
  </si>
  <si>
    <t>34867_3186900_4198865</t>
  </si>
  <si>
    <t>PGB028762101</t>
  </si>
  <si>
    <t>김승연</t>
  </si>
  <si>
    <t>01041133119</t>
  </si>
  <si>
    <t>6094322902881</t>
  </si>
  <si>
    <t>717-6377-EB-21</t>
  </si>
  <si>
    <t>34867_3186915_4199416</t>
  </si>
  <si>
    <t>PGB028761913</t>
  </si>
  <si>
    <t>6094322902693</t>
  </si>
  <si>
    <t>717-7234-DE-71</t>
  </si>
  <si>
    <t>34867_3186965_4197471</t>
  </si>
  <si>
    <t>PGB028762170</t>
  </si>
  <si>
    <t>조윤정</t>
  </si>
  <si>
    <t>01071704165</t>
  </si>
  <si>
    <t>6094322902950</t>
  </si>
  <si>
    <t>717-7216-FB-92</t>
  </si>
  <si>
    <t>34867_3186986_4200155</t>
  </si>
  <si>
    <t>PGB028761453</t>
  </si>
  <si>
    <t>6094322902233</t>
  </si>
  <si>
    <t>716-6505-CE-94</t>
  </si>
  <si>
    <t>34867_3186988_4192194</t>
  </si>
  <si>
    <t>PGB028762003</t>
  </si>
  <si>
    <t>권한솔</t>
  </si>
  <si>
    <t>01089779954</t>
  </si>
  <si>
    <t>WWW.DRMARTENS.COM</t>
  </si>
  <si>
    <t>6094322902783</t>
  </si>
  <si>
    <t>717-5827-FF-52</t>
  </si>
  <si>
    <t>34867_3186946_4198423</t>
  </si>
  <si>
    <t>PGB028762062</t>
  </si>
  <si>
    <t>김현수</t>
  </si>
  <si>
    <t>01051237512</t>
  </si>
  <si>
    <t>6094322902842</t>
  </si>
  <si>
    <t>717-6368-DC-56</t>
  </si>
  <si>
    <t>34867_3186950_4198982</t>
  </si>
  <si>
    <t>6094372997151 (3)</t>
  </si>
  <si>
    <t>717-5835-FF-63</t>
  </si>
  <si>
    <t>34867_3186957_4195745</t>
  </si>
  <si>
    <t>PGB028762042</t>
  </si>
  <si>
    <t>강인성</t>
  </si>
  <si>
    <t>01033511290</t>
  </si>
  <si>
    <t>WWW.IKAWAHOME.COME</t>
  </si>
  <si>
    <t>6094322902822</t>
  </si>
  <si>
    <t>717-7221-AD-72</t>
  </si>
  <si>
    <t>34867_3186966_4198764</t>
  </si>
  <si>
    <t>PGB028762166</t>
  </si>
  <si>
    <t>정경희</t>
  </si>
  <si>
    <t>01071378231</t>
  </si>
  <si>
    <t>6094322902946</t>
  </si>
  <si>
    <t>717-7211-EC-87</t>
  </si>
  <si>
    <t>34867_3186981_4200149</t>
  </si>
  <si>
    <t>PGB028762169</t>
  </si>
  <si>
    <t>박수진</t>
  </si>
  <si>
    <t>01026551503</t>
  </si>
  <si>
    <t>6094322902949</t>
  </si>
  <si>
    <t>717-7214-AE-90</t>
  </si>
  <si>
    <t>34867_3186984_4200153</t>
  </si>
  <si>
    <t>PGB028762173</t>
  </si>
  <si>
    <t>01088736402</t>
  </si>
  <si>
    <t>6094322902953</t>
  </si>
  <si>
    <t>717-7217-FE-93</t>
  </si>
  <si>
    <t>34867_3186987_4200158</t>
  </si>
  <si>
    <t>PGB028762134</t>
  </si>
  <si>
    <t>6094322902914</t>
  </si>
  <si>
    <t>717-7178-AE-103</t>
  </si>
  <si>
    <t>34867_3186997_4199900</t>
  </si>
  <si>
    <t>PGB028761856</t>
  </si>
  <si>
    <t>이혁호</t>
  </si>
  <si>
    <t>01020471577</t>
  </si>
  <si>
    <t>6094322902636</t>
  </si>
  <si>
    <t>717-8024-DF-112</t>
  </si>
  <si>
    <t>34867_3187006_4196713</t>
  </si>
  <si>
    <t>PGB028761664</t>
  </si>
  <si>
    <t>이찬종</t>
  </si>
  <si>
    <t>6094322902444</t>
  </si>
  <si>
    <t>717-6321-EA-1</t>
  </si>
  <si>
    <t>34867_3186895_4194527</t>
  </si>
  <si>
    <t>PGB028762079</t>
  </si>
  <si>
    <t>최진규</t>
  </si>
  <si>
    <t>1030345970</t>
  </si>
  <si>
    <t>6094322902859</t>
  </si>
  <si>
    <t>717-6423-EB-2</t>
  </si>
  <si>
    <t>34867_3186896_4199196</t>
  </si>
  <si>
    <t>6094322902727</t>
  </si>
  <si>
    <t>717-6401-BA-55</t>
  </si>
  <si>
    <t>34867_3186949_4197758</t>
  </si>
  <si>
    <t>PGB028761810</t>
  </si>
  <si>
    <t>오정현</t>
  </si>
  <si>
    <t>01047252076</t>
  </si>
  <si>
    <t>TRAMPABOARDS.COM</t>
  </si>
  <si>
    <t>6094322902590</t>
  </si>
  <si>
    <t>717-6409-AC-105</t>
  </si>
  <si>
    <t>34867_3186999_4196082</t>
  </si>
  <si>
    <t>PGB028762019</t>
  </si>
  <si>
    <t>6094322902799</t>
  </si>
  <si>
    <t>717-6369-FA-14</t>
  </si>
  <si>
    <t>34867_3186908_4198560</t>
  </si>
  <si>
    <t>PGB028762099</t>
  </si>
  <si>
    <t>노영주</t>
  </si>
  <si>
    <t>01079129616</t>
  </si>
  <si>
    <t>6094322902879</t>
  </si>
  <si>
    <t>717-6374-BA-18</t>
  </si>
  <si>
    <t>34867_3186912_4199412</t>
  </si>
  <si>
    <t>PGB028762015</t>
  </si>
  <si>
    <t>01086131783</t>
  </si>
  <si>
    <t>6094322902795</t>
  </si>
  <si>
    <t>717-6424-FF-29</t>
  </si>
  <si>
    <t>34867_3186923_4198531</t>
  </si>
  <si>
    <t>PGB028761893</t>
  </si>
  <si>
    <t>정시우</t>
  </si>
  <si>
    <t>01067623951</t>
  </si>
  <si>
    <t>WWW.NEWERACAP.CO.UK IPORTER.COM</t>
  </si>
  <si>
    <t>6094322902673</t>
  </si>
  <si>
    <t>717-5652-CF-39</t>
  </si>
  <si>
    <t>34867_3186933_4197143</t>
  </si>
  <si>
    <t>PGB028761609</t>
  </si>
  <si>
    <t>허정우</t>
  </si>
  <si>
    <t>01088269302</t>
  </si>
  <si>
    <t>6094322902389</t>
  </si>
  <si>
    <t>717-5663-EC-41</t>
  </si>
  <si>
    <t>34867_3186935_4193989</t>
  </si>
  <si>
    <t>이석</t>
  </si>
  <si>
    <t>01064146779</t>
  </si>
  <si>
    <t>6094322902554</t>
  </si>
  <si>
    <t>717-4814-AF-59</t>
  </si>
  <si>
    <t>34867_3186953_4195588</t>
  </si>
  <si>
    <t>6094322902359</t>
  </si>
  <si>
    <t>717-4777-EF-66</t>
  </si>
  <si>
    <t>34867_3186960_4193563</t>
  </si>
  <si>
    <t>PGB028762168</t>
  </si>
  <si>
    <t>안은주</t>
  </si>
  <si>
    <t>01023551076</t>
  </si>
  <si>
    <t>6094322902948</t>
  </si>
  <si>
    <t>717-7213-EB-89</t>
  </si>
  <si>
    <t>34867_3186983_4200152</t>
  </si>
  <si>
    <t>PGB028762086</t>
  </si>
  <si>
    <t>SHOP.RLSS.ORG.UK IPORTER.COM</t>
  </si>
  <si>
    <t>6094322902866</t>
  </si>
  <si>
    <t>717-7262-CD-95</t>
  </si>
  <si>
    <t>34867_3186989_4199334</t>
  </si>
  <si>
    <t>PGB028761945</t>
  </si>
  <si>
    <t>조영욱</t>
  </si>
  <si>
    <t>01052423251</t>
  </si>
  <si>
    <t>SNICKERSDIRECT.COM</t>
  </si>
  <si>
    <t>6094322902725</t>
  </si>
  <si>
    <t>717-6318-ED-9</t>
  </si>
  <si>
    <t>34867_3186903_4197737</t>
  </si>
  <si>
    <t>PGB028762098</t>
  </si>
  <si>
    <t>강서빈</t>
  </si>
  <si>
    <t>01066797972</t>
  </si>
  <si>
    <t>6094322902878</t>
  </si>
  <si>
    <t>717-6373-AF-17</t>
  </si>
  <si>
    <t>34867_3186911_4199411</t>
  </si>
  <si>
    <t>PGB028761955</t>
  </si>
  <si>
    <t>6094322902735</t>
  </si>
  <si>
    <t>717-6317-BB-40</t>
  </si>
  <si>
    <t>34867_3186934_4197895</t>
  </si>
  <si>
    <t>PGB028762044</t>
  </si>
  <si>
    <t>6094322902824</t>
  </si>
  <si>
    <t>717-6383-BC-58</t>
  </si>
  <si>
    <t>34867_3186952_4198806</t>
  </si>
  <si>
    <t>PGB028761890</t>
  </si>
  <si>
    <t>6094322902670</t>
  </si>
  <si>
    <t>717-7202-BC-67</t>
  </si>
  <si>
    <t>34867_3186961_4197068</t>
  </si>
  <si>
    <t>PGB028762034</t>
  </si>
  <si>
    <t>이우성</t>
  </si>
  <si>
    <t>01092600337</t>
  </si>
  <si>
    <t>WWW.NOTESHOP.CO.UK IPORTER.COM</t>
  </si>
  <si>
    <t>6094322902814</t>
  </si>
  <si>
    <t>717-7241-EF-74</t>
  </si>
  <si>
    <t>34867_3186968_4198658</t>
  </si>
  <si>
    <t>PGB028762055</t>
  </si>
  <si>
    <t>안경철</t>
  </si>
  <si>
    <t>01034915786</t>
  </si>
  <si>
    <t>6094322902835</t>
  </si>
  <si>
    <t>717-7237-BC-109</t>
  </si>
  <si>
    <t>34867_3187003_4198912</t>
  </si>
  <si>
    <t>PGB028762108</t>
  </si>
  <si>
    <t>조성빈</t>
  </si>
  <si>
    <t>01039300722</t>
  </si>
  <si>
    <t>6094322902888</t>
  </si>
  <si>
    <t>717-7243-EA-110</t>
  </si>
  <si>
    <t>34867_3187004_4199543</t>
  </si>
  <si>
    <t>PGB028762102</t>
  </si>
  <si>
    <t>조아름</t>
  </si>
  <si>
    <t>01089642080</t>
  </si>
  <si>
    <t>6094322902882</t>
  </si>
  <si>
    <t>717-6378-FC-22</t>
  </si>
  <si>
    <t>34867_3186916_4199418</t>
  </si>
  <si>
    <t>PGB028761469</t>
  </si>
  <si>
    <t>6094322902249</t>
  </si>
  <si>
    <t>717-0307-BF-34</t>
  </si>
  <si>
    <t>34867_3186928_4192260</t>
  </si>
  <si>
    <t>PGB028762040</t>
  </si>
  <si>
    <t>김윤선</t>
  </si>
  <si>
    <t>01035661882</t>
  </si>
  <si>
    <t>6094322902820</t>
  </si>
  <si>
    <t>717-5565-CB-38</t>
  </si>
  <si>
    <t>34867_3186932_4198727</t>
  </si>
  <si>
    <t>정무경</t>
  </si>
  <si>
    <t>01095675505</t>
  </si>
  <si>
    <t>IKAWAHOME.COM</t>
  </si>
  <si>
    <t>6094322902728</t>
  </si>
  <si>
    <t>717-5829-ED-35</t>
  </si>
  <si>
    <t>34867_3186929_4197790</t>
  </si>
  <si>
    <t>PGB028761956</t>
  </si>
  <si>
    <t>임종윤</t>
  </si>
  <si>
    <t>01071375256</t>
  </si>
  <si>
    <t>6094322902736</t>
  </si>
  <si>
    <t>717-6415-AC-53</t>
  </si>
  <si>
    <t>34867_3186947_4197909</t>
  </si>
  <si>
    <t>PGB028762022</t>
  </si>
  <si>
    <t>01033430208</t>
  </si>
  <si>
    <t>6094322902802</t>
  </si>
  <si>
    <t>717-6336-FA-104</t>
  </si>
  <si>
    <t>34867_3186998_4198580</t>
  </si>
  <si>
    <t>PGB028762056</t>
  </si>
  <si>
    <t>FRESHTRIPE.CO.UK IPORTER.COM</t>
  </si>
  <si>
    <t>6094322902836</t>
  </si>
  <si>
    <t>717-6365-BD-11</t>
  </si>
  <si>
    <t>34867_3186905_4198930</t>
  </si>
  <si>
    <t>PGB028761967</t>
  </si>
  <si>
    <t>이선영</t>
  </si>
  <si>
    <t>01043359081</t>
  </si>
  <si>
    <t>WWW.SKINNYDIPLONDON.COM</t>
  </si>
  <si>
    <t>6094322902747</t>
  </si>
  <si>
    <t>717-6414-BD-26</t>
  </si>
  <si>
    <t>34867_3186920_4197987</t>
  </si>
  <si>
    <t>PGB028761858</t>
  </si>
  <si>
    <t>6094322902638</t>
  </si>
  <si>
    <t>717-3792-FA-44</t>
  </si>
  <si>
    <t>34867_3186938_4196748</t>
  </si>
  <si>
    <t>PGB028762074</t>
  </si>
  <si>
    <t>01022852040</t>
  </si>
  <si>
    <t>6094322902854</t>
  </si>
  <si>
    <t>717-7206-FF-80</t>
  </si>
  <si>
    <t>34867_3186974_4199105</t>
  </si>
  <si>
    <t>PGB028762126</t>
  </si>
  <si>
    <t>6094322902906</t>
  </si>
  <si>
    <t>717-7173-DA-97</t>
  </si>
  <si>
    <t>34867_3186991_4199846</t>
  </si>
  <si>
    <t>PGB028762103</t>
  </si>
  <si>
    <t>김선영</t>
  </si>
  <si>
    <t>01035575169</t>
  </si>
  <si>
    <t>6094322902883</t>
  </si>
  <si>
    <t>717-6376-BF-20</t>
  </si>
  <si>
    <t>34867_3186914_4199415</t>
  </si>
  <si>
    <t>PGB028761205</t>
  </si>
  <si>
    <t>고경훈</t>
  </si>
  <si>
    <t>01088713691</t>
  </si>
  <si>
    <t>GRUASURF.COM</t>
  </si>
  <si>
    <t>6094322901985</t>
  </si>
  <si>
    <t>717-6359-EE-37</t>
  </si>
  <si>
    <t>34867_3186931_4189440</t>
  </si>
  <si>
    <t>PGB028762070</t>
  </si>
  <si>
    <t>6094322902850</t>
  </si>
  <si>
    <t>717-7207-DB-70</t>
  </si>
  <si>
    <t>34867_3186964_4199095</t>
  </si>
  <si>
    <t>PGB028762167</t>
  </si>
  <si>
    <t>허선희</t>
  </si>
  <si>
    <t>01054638659</t>
  </si>
  <si>
    <t>6094322902947</t>
  </si>
  <si>
    <t>717-7212-CE-88</t>
  </si>
  <si>
    <t>34867_3186982_4200150</t>
  </si>
  <si>
    <t>PGB028761699</t>
  </si>
  <si>
    <t>황아론</t>
  </si>
  <si>
    <t>01095814094</t>
  </si>
  <si>
    <t>6094322902479</t>
  </si>
  <si>
    <t>717-6315-BA-3</t>
  </si>
  <si>
    <t>34867_3186897_4194889</t>
  </si>
  <si>
    <t>6094322902477</t>
  </si>
  <si>
    <t>717-6345-CC-7</t>
  </si>
  <si>
    <t>34867_3186901_4194884</t>
  </si>
  <si>
    <t>PGB028761682</t>
  </si>
  <si>
    <t>강철우</t>
  </si>
  <si>
    <t>01027654793</t>
  </si>
  <si>
    <t>ARSENALDIRECT.ARSENAL.COM</t>
  </si>
  <si>
    <t>6094322902462</t>
  </si>
  <si>
    <t>717-6351-FA-10</t>
  </si>
  <si>
    <t>34867_3186904_4194805</t>
  </si>
  <si>
    <t>6094322901804</t>
  </si>
  <si>
    <t>717-6341-FE-12</t>
  </si>
  <si>
    <t>34867_3186906_4187539</t>
  </si>
  <si>
    <t>PGB028761986</t>
  </si>
  <si>
    <t>01051481326</t>
  </si>
  <si>
    <t>THEEPICENTRE.COM</t>
  </si>
  <si>
    <t>6094322902766</t>
  </si>
  <si>
    <t>717-6310-BB-13</t>
  </si>
  <si>
    <t>34867_3186907_4198148</t>
  </si>
  <si>
    <t>PGB028762023</t>
  </si>
  <si>
    <t>01027842272</t>
  </si>
  <si>
    <t>6094322902803</t>
  </si>
  <si>
    <t>717-6367-BD-23</t>
  </si>
  <si>
    <t>34867_3186917_4198596</t>
  </si>
  <si>
    <t>PGB028761681</t>
  </si>
  <si>
    <t>문혁</t>
  </si>
  <si>
    <t>01036180386</t>
  </si>
  <si>
    <t>6094322902461</t>
  </si>
  <si>
    <t>717-6408-CC-25</t>
  </si>
  <si>
    <t>34867_3186919_4194799</t>
  </si>
  <si>
    <t>PGB028761995</t>
  </si>
  <si>
    <t>박종우</t>
  </si>
  <si>
    <t>01040052250</t>
  </si>
  <si>
    <t>6094322902775</t>
  </si>
  <si>
    <t>717-5597-BC-33</t>
  </si>
  <si>
    <t>34867_3186927_4198284</t>
  </si>
  <si>
    <t>PGB028761910</t>
  </si>
  <si>
    <t>박세환</t>
  </si>
  <si>
    <t>01092832412</t>
  </si>
  <si>
    <t>6094322902690</t>
  </si>
  <si>
    <t>717-6337-DD-36</t>
  </si>
  <si>
    <t>34867_3186930_4197414</t>
  </si>
  <si>
    <t>2025-08-24</t>
  </si>
  <si>
    <t>99431913814</t>
  </si>
  <si>
    <t>PGB028762090</t>
  </si>
  <si>
    <t>이현준</t>
  </si>
  <si>
    <t>01050289704</t>
  </si>
  <si>
    <t>6094322902870</t>
  </si>
  <si>
    <t>717-8110-AA-21</t>
  </si>
  <si>
    <t>34888_3187820_4199349</t>
  </si>
  <si>
    <t>6094322902681</t>
  </si>
  <si>
    <t>717-9092-DC-55</t>
  </si>
  <si>
    <t>34888_3187854_4197270</t>
  </si>
  <si>
    <t>6094322902811</t>
  </si>
  <si>
    <t>717-9096-CE-58</t>
  </si>
  <si>
    <t>34888_3187857_4198646</t>
  </si>
  <si>
    <t>PGB028762187</t>
  </si>
  <si>
    <t>박신재</t>
  </si>
  <si>
    <t>01074237521</t>
  </si>
  <si>
    <t>6094322902967</t>
  </si>
  <si>
    <t>717-9016-BD-61</t>
  </si>
  <si>
    <t>34888_3187860_4200219</t>
  </si>
  <si>
    <t>PGB028762192</t>
  </si>
  <si>
    <t>홍가영</t>
  </si>
  <si>
    <t>01054049558</t>
  </si>
  <si>
    <t>6094322902972</t>
  </si>
  <si>
    <t>717-9021-FE-66</t>
  </si>
  <si>
    <t>34888_3187865_4200227</t>
  </si>
  <si>
    <t>PGB028762289</t>
  </si>
  <si>
    <t>백재은</t>
  </si>
  <si>
    <t>01053755197</t>
  </si>
  <si>
    <t>6094322903069</t>
  </si>
  <si>
    <t>717-9022-CA-67</t>
  </si>
  <si>
    <t>34888_3187866_4201353</t>
  </si>
  <si>
    <t>PGB028761994</t>
  </si>
  <si>
    <t>이예림</t>
  </si>
  <si>
    <t>01089952531</t>
  </si>
  <si>
    <t>DEPOP.COM</t>
  </si>
  <si>
    <t>6094322902774</t>
  </si>
  <si>
    <t>717-9073-DB-69</t>
  </si>
  <si>
    <t>34888_3187868_4198271</t>
  </si>
  <si>
    <t>PGB028762216</t>
  </si>
  <si>
    <t>01051237370</t>
  </si>
  <si>
    <t>6094322902996</t>
  </si>
  <si>
    <t>717-7170-FC-73</t>
  </si>
  <si>
    <t>34888_3187872_4200521</t>
  </si>
  <si>
    <t>PGB028762223</t>
  </si>
  <si>
    <t>김종순</t>
  </si>
  <si>
    <t>01035276629</t>
  </si>
  <si>
    <t>6094322903003</t>
  </si>
  <si>
    <t>717-8127-CB-3</t>
  </si>
  <si>
    <t>34888_3187802_4200552</t>
  </si>
  <si>
    <t>PGB028762158</t>
  </si>
  <si>
    <t>최완식</t>
  </si>
  <si>
    <t>01040819382</t>
  </si>
  <si>
    <t>6094322902938</t>
  </si>
  <si>
    <t>717-7263-AB-5</t>
  </si>
  <si>
    <t>34888_3187804_4200129</t>
  </si>
  <si>
    <t>PGB028762199</t>
  </si>
  <si>
    <t>방해광</t>
  </si>
  <si>
    <t>01046583420</t>
  </si>
  <si>
    <t>6094322902979</t>
  </si>
  <si>
    <t>717-8080-CD-7</t>
  </si>
  <si>
    <t>34888_3187806_4200290</t>
  </si>
  <si>
    <t>PGB028762043</t>
  </si>
  <si>
    <t>김덕호</t>
  </si>
  <si>
    <t>01050050315</t>
  </si>
  <si>
    <t>WWW.AUTODOC.PARTS IPORTER.COM</t>
  </si>
  <si>
    <t>6094322902823</t>
  </si>
  <si>
    <t>717-8088-DC-9</t>
  </si>
  <si>
    <t>34888_3187808_4198792</t>
  </si>
  <si>
    <t>PGB028762051</t>
  </si>
  <si>
    <t>6094322902831</t>
  </si>
  <si>
    <t>717-8149-FA-13</t>
  </si>
  <si>
    <t>34888_3187812_4198901</t>
  </si>
  <si>
    <t>6094322902800</t>
  </si>
  <si>
    <t>717-8148-EE-15</t>
  </si>
  <si>
    <t>34888_3187814_4198566</t>
  </si>
  <si>
    <t>PGB028762149</t>
  </si>
  <si>
    <t>6094322902929</t>
  </si>
  <si>
    <t>717-8155-DC-16</t>
  </si>
  <si>
    <t>34888_3187815_4200017</t>
  </si>
  <si>
    <t>PGB028761987</t>
  </si>
  <si>
    <t>임성현</t>
  </si>
  <si>
    <t>01054227953</t>
  </si>
  <si>
    <t>6094322902767</t>
  </si>
  <si>
    <t>717-6355-FF-24</t>
  </si>
  <si>
    <t>34888_3187823_4198150</t>
  </si>
  <si>
    <t>PGB028762182</t>
  </si>
  <si>
    <t>이우혁</t>
  </si>
  <si>
    <t>01065236302</t>
  </si>
  <si>
    <t>6094322902962</t>
  </si>
  <si>
    <t>717-8094-EE-25</t>
  </si>
  <si>
    <t>34888_3187824_4200188</t>
  </si>
  <si>
    <t>PGB028762136</t>
  </si>
  <si>
    <t>6094322902916</t>
  </si>
  <si>
    <t>717-8172-EA-35</t>
  </si>
  <si>
    <t>34888_3187834_4199906</t>
  </si>
  <si>
    <t>PGB028762280</t>
  </si>
  <si>
    <t>전찬미</t>
  </si>
  <si>
    <t>01086139489</t>
  </si>
  <si>
    <t>6094322903060</t>
  </si>
  <si>
    <t>717-9037-DF-48</t>
  </si>
  <si>
    <t>34888_3187847_4201272</t>
  </si>
  <si>
    <t>PGB028762111</t>
  </si>
  <si>
    <t>안지예</t>
  </si>
  <si>
    <t>01097610125</t>
  </si>
  <si>
    <t>IPORTER.COM WWW.PRELOVEDSOFTTOYS.CO</t>
  </si>
  <si>
    <t>6094322902891</t>
  </si>
  <si>
    <t>717-9038-DC-49</t>
  </si>
  <si>
    <t>34888_3187848_4199604</t>
  </si>
  <si>
    <t>PGB028762200</t>
  </si>
  <si>
    <t>최재연</t>
  </si>
  <si>
    <t>01036383692</t>
  </si>
  <si>
    <t>6094322902980</t>
  </si>
  <si>
    <t>717-9050-CD-50</t>
  </si>
  <si>
    <t>34888_3187849_4200291</t>
  </si>
  <si>
    <t>PGB028762122</t>
  </si>
  <si>
    <t>오현진</t>
  </si>
  <si>
    <t>01041545896</t>
  </si>
  <si>
    <t>IPORTER.COM WWW.KEAYVITALPARTS.CO.U</t>
  </si>
  <si>
    <t>6094322902902</t>
  </si>
  <si>
    <t>717-9048-DD-51</t>
  </si>
  <si>
    <t>34888_3187850_4199806</t>
  </si>
  <si>
    <t>PGB028762127</t>
  </si>
  <si>
    <t>추지현</t>
  </si>
  <si>
    <t>01035709790</t>
  </si>
  <si>
    <t>6094322902907</t>
  </si>
  <si>
    <t>717-9067-FE-52</t>
  </si>
  <si>
    <t>34888_3187851_4199847</t>
  </si>
  <si>
    <t>PGB028762209</t>
  </si>
  <si>
    <t>임성민</t>
  </si>
  <si>
    <t>01065058176</t>
  </si>
  <si>
    <t>6094322902989</t>
  </si>
  <si>
    <t>717-9074-CC-54</t>
  </si>
  <si>
    <t>34888_3187853_4200431</t>
  </si>
  <si>
    <t>PGB028762189</t>
  </si>
  <si>
    <t>김성희</t>
  </si>
  <si>
    <t>01072507154</t>
  </si>
  <si>
    <t>6094322902969</t>
  </si>
  <si>
    <t>717-9018-AF-63</t>
  </si>
  <si>
    <t>34888_3187862_4200223</t>
  </si>
  <si>
    <t>PGB028762091</t>
  </si>
  <si>
    <t>최유정</t>
  </si>
  <si>
    <t>01098901106</t>
  </si>
  <si>
    <t>6094322902871</t>
  </si>
  <si>
    <t>717-8111-BA-36</t>
  </si>
  <si>
    <t>34888_3187835_4199350</t>
  </si>
  <si>
    <t>6094322902894</t>
  </si>
  <si>
    <t>717-9041-CD-71</t>
  </si>
  <si>
    <t>34888_3187870_4199624</t>
  </si>
  <si>
    <t>서원현</t>
  </si>
  <si>
    <t>01094758631</t>
  </si>
  <si>
    <t>6094322902784</t>
  </si>
  <si>
    <t>717-7193-AD-75</t>
  </si>
  <si>
    <t>34888_3187874_4198471</t>
  </si>
  <si>
    <t>PGB028761977</t>
  </si>
  <si>
    <t>6094322902757</t>
  </si>
  <si>
    <t>717-6330-AE-77</t>
  </si>
  <si>
    <t>34888_3187876_4198065</t>
  </si>
  <si>
    <t>PGB028761811</t>
  </si>
  <si>
    <t>6094322902591</t>
  </si>
  <si>
    <t>717-6410-DD-78</t>
  </si>
  <si>
    <t>34888_3187877_4196084</t>
  </si>
  <si>
    <t>PGB028761936</t>
  </si>
  <si>
    <t>손동실</t>
  </si>
  <si>
    <t>01046963333</t>
  </si>
  <si>
    <t>6094322902716</t>
  </si>
  <si>
    <t>717-9106-EF-1</t>
  </si>
  <si>
    <t>34888_3187800_4197648</t>
  </si>
  <si>
    <t>PGB028762087</t>
  </si>
  <si>
    <t>장은영</t>
  </si>
  <si>
    <t>01074790890</t>
  </si>
  <si>
    <t>6094322902867</t>
  </si>
  <si>
    <t>717-8106-BA-17</t>
  </si>
  <si>
    <t>34888_3187816_4199346</t>
  </si>
  <si>
    <t>PGB028762054</t>
  </si>
  <si>
    <t>WWW.CLARKSOUTLET.CO.UK IPORTER.COM</t>
  </si>
  <si>
    <t>6094322902834</t>
  </si>
  <si>
    <t>717-8175-EB-23</t>
  </si>
  <si>
    <t>34888_3187822_4198908</t>
  </si>
  <si>
    <t>PGB028762154</t>
  </si>
  <si>
    <t>BATZORIGENEREL</t>
  </si>
  <si>
    <t>01080992014</t>
  </si>
  <si>
    <t>6094322902934</t>
  </si>
  <si>
    <t>717-8063-AE-29</t>
  </si>
  <si>
    <t>34888_3187828_4200099</t>
  </si>
  <si>
    <t>PGB028762156</t>
  </si>
  <si>
    <t>KIMKATHYKYUNGIM</t>
  </si>
  <si>
    <t>01034100551</t>
  </si>
  <si>
    <t>6094322902936</t>
  </si>
  <si>
    <t>717-8041-EB-30</t>
  </si>
  <si>
    <t>34888_3187829_4200114</t>
  </si>
  <si>
    <t>PGB028761806</t>
  </si>
  <si>
    <t>어선미</t>
  </si>
  <si>
    <t>01062817955</t>
  </si>
  <si>
    <t>6094322902586</t>
  </si>
  <si>
    <t>717-8163-BA-38</t>
  </si>
  <si>
    <t>34888_3187837_4196016</t>
  </si>
  <si>
    <t>PGB028762072</t>
  </si>
  <si>
    <t>김진세</t>
  </si>
  <si>
    <t>01093718616</t>
  </si>
  <si>
    <t>WWW.VIBRAMS.CO.UK IPORTER.COM</t>
  </si>
  <si>
    <t>6094322902852</t>
  </si>
  <si>
    <t>717-8118-DF-39</t>
  </si>
  <si>
    <t>34888_3187838_4199098</t>
  </si>
  <si>
    <t>PGB028762128</t>
  </si>
  <si>
    <t>01089773333</t>
  </si>
  <si>
    <t>6094322902908</t>
  </si>
  <si>
    <t>717-9070-DC-53</t>
  </si>
  <si>
    <t>34888_3187852_4199848</t>
  </si>
  <si>
    <t>PGB028762188</t>
  </si>
  <si>
    <t>정민숙</t>
  </si>
  <si>
    <t>01079281418</t>
  </si>
  <si>
    <t>6094322902968</t>
  </si>
  <si>
    <t>717-9017-EF-62</t>
  </si>
  <si>
    <t>34888_3187861_4200221</t>
  </si>
  <si>
    <t>PGB028762177</t>
  </si>
  <si>
    <t>홍찬의</t>
  </si>
  <si>
    <t>01041350455</t>
  </si>
  <si>
    <t>6094322902957</t>
  </si>
  <si>
    <t>717-9043-FB-70</t>
  </si>
  <si>
    <t>34888_3187869_4200163</t>
  </si>
  <si>
    <t>PGB028762064</t>
  </si>
  <si>
    <t>정해곤</t>
  </si>
  <si>
    <t>01046662966</t>
  </si>
  <si>
    <t>6094322902844</t>
  </si>
  <si>
    <t>717-9036-AE-68</t>
  </si>
  <si>
    <t>34888_3187867_4199008</t>
  </si>
  <si>
    <t>PGB028762221</t>
  </si>
  <si>
    <t>01054929240</t>
  </si>
  <si>
    <t>6094322903001</t>
  </si>
  <si>
    <t>717-8124-FC-2</t>
  </si>
  <si>
    <t>34888_3187801_4200546</t>
  </si>
  <si>
    <t>PGB028762155</t>
  </si>
  <si>
    <t>이미옥</t>
  </si>
  <si>
    <t>01085034338</t>
  </si>
  <si>
    <t>6094322902935</t>
  </si>
  <si>
    <t>717-8040-FE-4</t>
  </si>
  <si>
    <t>34888_3187803_4200103</t>
  </si>
  <si>
    <t>PGB028762107</t>
  </si>
  <si>
    <t>01029373699</t>
  </si>
  <si>
    <t>6094322902887</t>
  </si>
  <si>
    <t>717-8071-ED-6</t>
  </si>
  <si>
    <t>34888_3187805_4199536</t>
  </si>
  <si>
    <t>PGB028762130</t>
  </si>
  <si>
    <t>김명희</t>
  </si>
  <si>
    <t>01057373258</t>
  </si>
  <si>
    <t>6094322902910</t>
  </si>
  <si>
    <t>717-8085-DD-8</t>
  </si>
  <si>
    <t>34888_3187807_4199858</t>
  </si>
  <si>
    <t>PGB028762204</t>
  </si>
  <si>
    <t>조율하</t>
  </si>
  <si>
    <t>01071905996</t>
  </si>
  <si>
    <t>6094322902984</t>
  </si>
  <si>
    <t>717-8100-DA-10</t>
  </si>
  <si>
    <t>34888_3187809_4200316</t>
  </si>
  <si>
    <t>PGB028762131</t>
  </si>
  <si>
    <t>조승현</t>
  </si>
  <si>
    <t>01083302329</t>
  </si>
  <si>
    <t>SMYTHSTOYS.COM</t>
  </si>
  <si>
    <t>6094322902911</t>
  </si>
  <si>
    <t>717-8096-FB-11</t>
  </si>
  <si>
    <t>34888_3187810_4199872</t>
  </si>
  <si>
    <t>씨아이티비</t>
  </si>
  <si>
    <t>01081111216</t>
  </si>
  <si>
    <t>WWW.SEVENSTORE.COM</t>
  </si>
  <si>
    <t>6094372999108 (4)</t>
  </si>
  <si>
    <t>717-8129-DB-14</t>
  </si>
  <si>
    <t>34888_3187813_4200828</t>
  </si>
  <si>
    <t>PGB028762088</t>
  </si>
  <si>
    <t>민정민</t>
  </si>
  <si>
    <t>01020618955</t>
  </si>
  <si>
    <t>6094322902868</t>
  </si>
  <si>
    <t>717-8107-BC-18</t>
  </si>
  <si>
    <t>34888_3187817_4199347</t>
  </si>
  <si>
    <t>PGB028762093</t>
  </si>
  <si>
    <t>01089817746</t>
  </si>
  <si>
    <t>6094322902873</t>
  </si>
  <si>
    <t>717-8102-BD-19</t>
  </si>
  <si>
    <t>34888_3187818_4199352</t>
  </si>
  <si>
    <t>PGB028762089</t>
  </si>
  <si>
    <t>차병준</t>
  </si>
  <si>
    <t>01025712715</t>
  </si>
  <si>
    <t>6094322902869</t>
  </si>
  <si>
    <t>717-8109-FC-20</t>
  </si>
  <si>
    <t>34888_3187819_4199348</t>
  </si>
  <si>
    <t>PGB028761684</t>
  </si>
  <si>
    <t>6094322902464</t>
  </si>
  <si>
    <t>717-1263-EE-28</t>
  </si>
  <si>
    <t>34888_3187827_4194821</t>
  </si>
  <si>
    <t>PGB028762092</t>
  </si>
  <si>
    <t>양효진</t>
  </si>
  <si>
    <t>01057752662</t>
  </si>
  <si>
    <t>6094322902872</t>
  </si>
  <si>
    <t>717-8113-DE-37</t>
  </si>
  <si>
    <t>34888_3187836_4199351</t>
  </si>
  <si>
    <t>PGB028762191</t>
  </si>
  <si>
    <t>박소은</t>
  </si>
  <si>
    <t>01092714501</t>
  </si>
  <si>
    <t>6094322902971</t>
  </si>
  <si>
    <t>717-9020-DA-65</t>
  </si>
  <si>
    <t>34888_3187864_4200226</t>
  </si>
  <si>
    <t>PGB028762144</t>
  </si>
  <si>
    <t>김현선</t>
  </si>
  <si>
    <t>01089649901</t>
  </si>
  <si>
    <t>6094322902924</t>
  </si>
  <si>
    <t>717-8082-AF-12</t>
  </si>
  <si>
    <t>34888_3187811_4199972</t>
  </si>
  <si>
    <t>PGB028761932</t>
  </si>
  <si>
    <t>6094322902712</t>
  </si>
  <si>
    <t>717-7245-EF-22</t>
  </si>
  <si>
    <t>34888_3187821_4197630</t>
  </si>
  <si>
    <t>PGB028762142</t>
  </si>
  <si>
    <t>최성은</t>
  </si>
  <si>
    <t>01055550311</t>
  </si>
  <si>
    <t>6094322902922</t>
  </si>
  <si>
    <t>717-7176-EF-26</t>
  </si>
  <si>
    <t>34888_3187825_4199926</t>
  </si>
  <si>
    <t>PGB028762218</t>
  </si>
  <si>
    <t>6094322902998</t>
  </si>
  <si>
    <t>717-8069-BC-27</t>
  </si>
  <si>
    <t>34888_3187826_4200529</t>
  </si>
  <si>
    <t>PGB028762151</t>
  </si>
  <si>
    <t>6094322902931</t>
  </si>
  <si>
    <t>717-7189-DF-31</t>
  </si>
  <si>
    <t>34888_3187830_4200027</t>
  </si>
  <si>
    <t>PGB028762181</t>
  </si>
  <si>
    <t>이승은</t>
  </si>
  <si>
    <t>01042289960</t>
  </si>
  <si>
    <t>6094322902961</t>
  </si>
  <si>
    <t>717-8092-CB-32</t>
  </si>
  <si>
    <t>34888_3187831_4200174</t>
  </si>
  <si>
    <t>PGB028762123</t>
  </si>
  <si>
    <t>6094322902903</t>
  </si>
  <si>
    <t>717-8075-FC-33</t>
  </si>
  <si>
    <t>34888_3187832_4199834</t>
  </si>
  <si>
    <t>PGB028762104</t>
  </si>
  <si>
    <t>이강혁</t>
  </si>
  <si>
    <t>01080700805</t>
  </si>
  <si>
    <t>6094322902884</t>
  </si>
  <si>
    <t>717-7230-BD-34</t>
  </si>
  <si>
    <t>34888_3187833_4199455</t>
  </si>
  <si>
    <t>이상현</t>
  </si>
  <si>
    <t>01046644433</t>
  </si>
  <si>
    <t>WWW.GURASU.CO.UK IPORTER.COM</t>
  </si>
  <si>
    <t>6094322902815</t>
  </si>
  <si>
    <t>717-8160-AB-40</t>
  </si>
  <si>
    <t>34888_3187839_4198659</t>
  </si>
  <si>
    <t>PGB028760371</t>
  </si>
  <si>
    <t>이승연</t>
  </si>
  <si>
    <t>01090211008</t>
  </si>
  <si>
    <t>WWW.JUNIOREDTION.COM</t>
  </si>
  <si>
    <t>6094322901151</t>
  </si>
  <si>
    <t>717-3825-EE-41</t>
  </si>
  <si>
    <t>34888_3187840_4178799</t>
  </si>
  <si>
    <t>PGB028761547</t>
  </si>
  <si>
    <t>김현숙</t>
  </si>
  <si>
    <t>01093096781</t>
  </si>
  <si>
    <t>6094322902327</t>
  </si>
  <si>
    <t>717-3806-AB-42</t>
  </si>
  <si>
    <t>34888_3187841_4193169</t>
  </si>
  <si>
    <t>PGB028762175</t>
  </si>
  <si>
    <t>이소희</t>
  </si>
  <si>
    <t>01037503525</t>
  </si>
  <si>
    <t>6094322902955</t>
  </si>
  <si>
    <t>717-9009-FA-43</t>
  </si>
  <si>
    <t>34888_3187842_4200160</t>
  </si>
  <si>
    <t>PGB028762176</t>
  </si>
  <si>
    <t>김수미</t>
  </si>
  <si>
    <t>01046271782</t>
  </si>
  <si>
    <t>6094322902956</t>
  </si>
  <si>
    <t>717-9010-CF-44</t>
  </si>
  <si>
    <t>34888_3187843_4200162</t>
  </si>
  <si>
    <t>PGB028762178</t>
  </si>
  <si>
    <t>최보희</t>
  </si>
  <si>
    <t>01047736322</t>
  </si>
  <si>
    <t>6094322902958</t>
  </si>
  <si>
    <t>717-9012-FA-45</t>
  </si>
  <si>
    <t>34888_3187844_4200165</t>
  </si>
  <si>
    <t>PGB028762179</t>
  </si>
  <si>
    <t>01099571451</t>
  </si>
  <si>
    <t>6094322902959</t>
  </si>
  <si>
    <t>717-9013-CD-46</t>
  </si>
  <si>
    <t>34888_3187845_4200166</t>
  </si>
  <si>
    <t>PGB028762180</t>
  </si>
  <si>
    <t>강연숙</t>
  </si>
  <si>
    <t>01071742280</t>
  </si>
  <si>
    <t>6094322902960</t>
  </si>
  <si>
    <t>717-9014-DE-47</t>
  </si>
  <si>
    <t>34888_3187846_4200167</t>
  </si>
  <si>
    <t>PGB028762080</t>
  </si>
  <si>
    <t>안득용</t>
  </si>
  <si>
    <t>01052288655</t>
  </si>
  <si>
    <t>6094322902860</t>
  </si>
  <si>
    <t>717-9097-EC-56</t>
  </si>
  <si>
    <t>34888_3187855_4199279</t>
  </si>
  <si>
    <t>PGB028762327</t>
  </si>
  <si>
    <t>CENTRALBOOK.COM</t>
  </si>
  <si>
    <t>6094322903107</t>
  </si>
  <si>
    <t>717-8993-BC-57</t>
  </si>
  <si>
    <t>34888_3187856_4201731</t>
  </si>
  <si>
    <t>PGB028762112</t>
  </si>
  <si>
    <t>오준석</t>
  </si>
  <si>
    <t>01031286245</t>
  </si>
  <si>
    <t>6094322902892</t>
  </si>
  <si>
    <t>717-9084-FA-59</t>
  </si>
  <si>
    <t>34888_3187858_4199607</t>
  </si>
  <si>
    <t>PGB028762186</t>
  </si>
  <si>
    <t>박철호</t>
  </si>
  <si>
    <t>01053308240</t>
  </si>
  <si>
    <t>6094322902966</t>
  </si>
  <si>
    <t>717-9015-DC-60</t>
  </si>
  <si>
    <t>34888_3187859_4200217</t>
  </si>
  <si>
    <t>PGB028762190</t>
  </si>
  <si>
    <t>안희선</t>
  </si>
  <si>
    <t>01042008707</t>
  </si>
  <si>
    <t>6094322902970</t>
  </si>
  <si>
    <t>717-9019-FD-64</t>
  </si>
  <si>
    <t>34888_3187863_4200224</t>
  </si>
  <si>
    <t>배진희</t>
  </si>
  <si>
    <t>01088523328</t>
  </si>
  <si>
    <t>ZARA.UK IPORTER.COM</t>
  </si>
  <si>
    <t>6094322902748</t>
  </si>
  <si>
    <t>717-8986-EE-72</t>
  </si>
  <si>
    <t>34888_3187871_4197992</t>
  </si>
  <si>
    <t>PGB028761285</t>
  </si>
  <si>
    <t>6094322902065</t>
  </si>
  <si>
    <t>716-6380-AD-74</t>
  </si>
  <si>
    <t>34888_3187873_4190105</t>
  </si>
  <si>
    <t>PGB028761973</t>
  </si>
  <si>
    <t>6094322902753</t>
  </si>
  <si>
    <t>717-5592-BE-76</t>
  </si>
  <si>
    <t>34888_3187875_4198035</t>
  </si>
  <si>
    <t>PGB028762185</t>
  </si>
  <si>
    <t>6094322902965</t>
  </si>
  <si>
    <t>717-8077-CB-79</t>
  </si>
  <si>
    <t>34888_3187878_4200214</t>
  </si>
  <si>
    <t>PGB028762132</t>
  </si>
  <si>
    <t>권은수</t>
  </si>
  <si>
    <t>01048173565</t>
  </si>
  <si>
    <t>6094322902912</t>
  </si>
  <si>
    <t>717-9956-FB-33</t>
  </si>
  <si>
    <t>34897_3188334_4199882</t>
  </si>
  <si>
    <t>현동승</t>
  </si>
  <si>
    <t>01040663684</t>
  </si>
  <si>
    <t>6094322902857</t>
  </si>
  <si>
    <t>717-9912-CF-12</t>
  </si>
  <si>
    <t>34897_3188313_4199171</t>
  </si>
  <si>
    <t>PGB028762212</t>
  </si>
  <si>
    <t>6094322902992</t>
  </si>
  <si>
    <t>717-9910-EC-11</t>
  </si>
  <si>
    <t>34897_3188312_4200468</t>
  </si>
  <si>
    <t>PGB028762202</t>
  </si>
  <si>
    <t>장혜련</t>
  </si>
  <si>
    <t>01089108144</t>
  </si>
  <si>
    <t>6094322902982</t>
  </si>
  <si>
    <t>717-9853-CC-7</t>
  </si>
  <si>
    <t>34897_3188308_4200293</t>
  </si>
  <si>
    <t>PGB028762013</t>
  </si>
  <si>
    <t>김휘랑</t>
  </si>
  <si>
    <t>01097339832</t>
  </si>
  <si>
    <t>WWW.VINTED.CO.UK  IPORTER.COM</t>
  </si>
  <si>
    <t>6094322902793</t>
  </si>
  <si>
    <t>717-9080-BF-17</t>
  </si>
  <si>
    <t>34897_3188318_4198507</t>
  </si>
  <si>
    <t>PGB028762217</t>
  </si>
  <si>
    <t>노우진</t>
  </si>
  <si>
    <t>01080747491</t>
  </si>
  <si>
    <t>6094322902997</t>
  </si>
  <si>
    <t>717-9852-DF-32</t>
  </si>
  <si>
    <t>34897_3188333_4200526</t>
  </si>
  <si>
    <t>PGB028762245</t>
  </si>
  <si>
    <t>SCHRADER LAURA ANNE</t>
  </si>
  <si>
    <t>01071122338</t>
  </si>
  <si>
    <t>AMAZON.UK IPORTER.COM</t>
  </si>
  <si>
    <t>6094322903025</t>
  </si>
  <si>
    <t>717-9848-EA-5</t>
  </si>
  <si>
    <t>34897_3188306_4200765</t>
  </si>
  <si>
    <t>PGB028761208</t>
  </si>
  <si>
    <t>6094322901988</t>
  </si>
  <si>
    <t>717-8036-EA-28</t>
  </si>
  <si>
    <t>34897_3188329_4200090</t>
  </si>
  <si>
    <t>PGB028762344</t>
  </si>
  <si>
    <t>황숙영</t>
  </si>
  <si>
    <t>01048096352</t>
  </si>
  <si>
    <t>6094322903124</t>
  </si>
  <si>
    <t>717-9838-DE-36</t>
  </si>
  <si>
    <t>34897_3188337_4201955</t>
  </si>
  <si>
    <t>PGB028762358</t>
  </si>
  <si>
    <t>6094322903138</t>
  </si>
  <si>
    <t>717-9839-FE-43</t>
  </si>
  <si>
    <t>34897_3188344_4202082</t>
  </si>
  <si>
    <t>PGB028762002</t>
  </si>
  <si>
    <t>01083787113</t>
  </si>
  <si>
    <t>6094322902782</t>
  </si>
  <si>
    <t>717-9874-BE-8</t>
  </si>
  <si>
    <t>34897_3188309_4198392</t>
  </si>
  <si>
    <t>6094322902773</t>
  </si>
  <si>
    <t>717-9834-BF-3</t>
  </si>
  <si>
    <t>34897_3188304_4198242</t>
  </si>
  <si>
    <t>PGB028762291</t>
  </si>
  <si>
    <t>이소윤</t>
  </si>
  <si>
    <t>01041035967</t>
  </si>
  <si>
    <t>6094322903071</t>
  </si>
  <si>
    <t>717-9024-DC-35</t>
  </si>
  <si>
    <t>34897_3188336_4201356</t>
  </si>
  <si>
    <t>PGB028762124</t>
  </si>
  <si>
    <t>김민찬</t>
  </si>
  <si>
    <t>01089394745</t>
  </si>
  <si>
    <t>6094322902904</t>
  </si>
  <si>
    <t>717-8168-CF-41</t>
  </si>
  <si>
    <t>34897_3188342_4199841</t>
  </si>
  <si>
    <t>PGB028761991</t>
  </si>
  <si>
    <t>이태은</t>
  </si>
  <si>
    <t>01050659510</t>
  </si>
  <si>
    <t>6094322902771</t>
  </si>
  <si>
    <t>717-9932-BA-1</t>
  </si>
  <si>
    <t>34897_3188302_4198230</t>
  </si>
  <si>
    <t>PGB028762269</t>
  </si>
  <si>
    <t>김준</t>
  </si>
  <si>
    <t>01039998222</t>
  </si>
  <si>
    <t>SHOP.PORSCHE.COM</t>
  </si>
  <si>
    <t>6094322903049</t>
  </si>
  <si>
    <t>717-9915-DC-18</t>
  </si>
  <si>
    <t>34897_3188319_4200996</t>
  </si>
  <si>
    <t>PGB028762276</t>
  </si>
  <si>
    <t>강진수</t>
  </si>
  <si>
    <t>01036038107</t>
  </si>
  <si>
    <t>6094322903056</t>
  </si>
  <si>
    <t>717-9971-FD-27</t>
  </si>
  <si>
    <t>34897_3188328_4201140</t>
  </si>
  <si>
    <t>PGB028762293</t>
  </si>
  <si>
    <t>정현경</t>
  </si>
  <si>
    <t>01047375226</t>
  </si>
  <si>
    <t>6094322903073</t>
  </si>
  <si>
    <t>717-9965-DC-31</t>
  </si>
  <si>
    <t>34897_3188332_4201390</t>
  </si>
  <si>
    <t>PGB028762272</t>
  </si>
  <si>
    <t>6094322903052</t>
  </si>
  <si>
    <t>717-9894-AB-40</t>
  </si>
  <si>
    <t>34897_3188341_4201112</t>
  </si>
  <si>
    <t>PGB028762119</t>
  </si>
  <si>
    <t>01093313917</t>
  </si>
  <si>
    <t>6094322902899</t>
  </si>
  <si>
    <t>717-9891-FB-10</t>
  </si>
  <si>
    <t>34897_3188311_4199729</t>
  </si>
  <si>
    <t>6094322903199</t>
  </si>
  <si>
    <t>717-9908-BE-24</t>
  </si>
  <si>
    <t>34897_3188325_4198771</t>
  </si>
  <si>
    <t>PGB028762198</t>
  </si>
  <si>
    <t>6094322902978</t>
  </si>
  <si>
    <t>717-9914-AF-25</t>
  </si>
  <si>
    <t>34897_3188326_4200288</t>
  </si>
  <si>
    <t>PGB028762271</t>
  </si>
  <si>
    <t>신예리</t>
  </si>
  <si>
    <t>01035869602</t>
  </si>
  <si>
    <t>6094322903051</t>
  </si>
  <si>
    <t>717-9922-BD-38</t>
  </si>
  <si>
    <t>34897_3188339_4201088</t>
  </si>
  <si>
    <t>PGB028762197</t>
  </si>
  <si>
    <t>김지우</t>
  </si>
  <si>
    <t>01042235124</t>
  </si>
  <si>
    <t>6094322902977</t>
  </si>
  <si>
    <t>717-9862-FE-22</t>
  </si>
  <si>
    <t>34897_3188323_4200269</t>
  </si>
  <si>
    <t>PGB028762317</t>
  </si>
  <si>
    <t>[대신착불]/규격</t>
  </si>
  <si>
    <t>6094322903097</t>
  </si>
  <si>
    <t>717-8994-BD-2</t>
  </si>
  <si>
    <t>34897_3188303_4201616</t>
  </si>
  <si>
    <t>PGB028762157</t>
  </si>
  <si>
    <t>01099883462</t>
  </si>
  <si>
    <t>IPORTER.COM CONVERSECONSUMERSERVICE</t>
  </si>
  <si>
    <t>6094322902937</t>
  </si>
  <si>
    <t>717-9920-FE-15</t>
  </si>
  <si>
    <t>34897_3188316_4200116</t>
  </si>
  <si>
    <t>PGB028762237</t>
  </si>
  <si>
    <t>김자올</t>
  </si>
  <si>
    <t>01052711231</t>
  </si>
  <si>
    <t>WWW.CAMPERLANDS.CO.UK IPORTER.COM</t>
  </si>
  <si>
    <t>6094322903017</t>
  </si>
  <si>
    <t>717-9884-AA-9</t>
  </si>
  <si>
    <t>34897_3188310_4200744</t>
  </si>
  <si>
    <t>PGB028762257</t>
  </si>
  <si>
    <t>이동식</t>
  </si>
  <si>
    <t>01024283780</t>
  </si>
  <si>
    <t>6094322903037</t>
  </si>
  <si>
    <t>717-9850-CA-6</t>
  </si>
  <si>
    <t>34897_3188307_4200900</t>
  </si>
  <si>
    <t>PGB028762194</t>
  </si>
  <si>
    <t>김보철</t>
  </si>
  <si>
    <t>01087506553</t>
  </si>
  <si>
    <t>WWW.VOODOORUNNING.COM</t>
  </si>
  <si>
    <t>6094322902974</t>
  </si>
  <si>
    <t>717-9034-DA-19</t>
  </si>
  <si>
    <t>34897_3188320_4200250</t>
  </si>
  <si>
    <t>PGB028762251</t>
  </si>
  <si>
    <t>양동석</t>
  </si>
  <si>
    <t>01056848319</t>
  </si>
  <si>
    <t>6094322903031</t>
  </si>
  <si>
    <t>717-9916-AB-14</t>
  </si>
  <si>
    <t>34897_3188315_4200850</t>
  </si>
  <si>
    <t>김진숙</t>
  </si>
  <si>
    <t>01094417021</t>
  </si>
  <si>
    <t>WWW.INDOLA.COM</t>
  </si>
  <si>
    <t>6094322903014</t>
  </si>
  <si>
    <t>717-9925-EC-21</t>
  </si>
  <si>
    <t>34897_3188322_4200723</t>
  </si>
  <si>
    <t>PGB028762143</t>
  </si>
  <si>
    <t>이유주</t>
  </si>
  <si>
    <t>01050438193</t>
  </si>
  <si>
    <t>6094322902923</t>
  </si>
  <si>
    <t>717-9880-BA-26</t>
  </si>
  <si>
    <t>34897_3188327_4199938</t>
  </si>
  <si>
    <t>PGB028762290</t>
  </si>
  <si>
    <t>김성민</t>
  </si>
  <si>
    <t>01072464538</t>
  </si>
  <si>
    <t>6094322903070</t>
  </si>
  <si>
    <t>717-9023-FA-34</t>
  </si>
  <si>
    <t>34897_3188335_4201354</t>
  </si>
  <si>
    <t>01023449576</t>
  </si>
  <si>
    <t>6094322901653</t>
  </si>
  <si>
    <t>715-7993-CD-39</t>
  </si>
  <si>
    <t>34897_3188340_4185552</t>
  </si>
  <si>
    <t>PGB028762359</t>
  </si>
  <si>
    <t>6094322903139</t>
  </si>
  <si>
    <t>717-9841-EB-44</t>
  </si>
  <si>
    <t>34897_3188345_4202083</t>
  </si>
  <si>
    <t>PGB028762121</t>
  </si>
  <si>
    <t>윤산</t>
  </si>
  <si>
    <t>01074882359</t>
  </si>
  <si>
    <t>RGMAUTOMOTIVE.CO.UK IPORTER.COM</t>
  </si>
  <si>
    <t>6094322902901</t>
  </si>
  <si>
    <t>717-9979-BF-30</t>
  </si>
  <si>
    <t>34897_3188331_4199796</t>
  </si>
  <si>
    <t>PGB028762295</t>
  </si>
  <si>
    <t>안정우</t>
  </si>
  <si>
    <t>01090468549</t>
  </si>
  <si>
    <t>6094322903075</t>
  </si>
  <si>
    <t>717-9899-BF-13</t>
  </si>
  <si>
    <t>34897_3188314_4201419</t>
  </si>
  <si>
    <t>PGB028762262</t>
  </si>
  <si>
    <t>정우성</t>
  </si>
  <si>
    <t>01080882066</t>
  </si>
  <si>
    <t>6094322903042</t>
  </si>
  <si>
    <t>717-9856-BC-20</t>
  </si>
  <si>
    <t>34897_3188321_4200938</t>
  </si>
  <si>
    <t>PGB028762211</t>
  </si>
  <si>
    <t>박지은</t>
  </si>
  <si>
    <t>01084494966</t>
  </si>
  <si>
    <t>WWW.MOWALOLA.COM</t>
  </si>
  <si>
    <t>6094322902991</t>
  </si>
  <si>
    <t>717-9885-AC-45</t>
  </si>
  <si>
    <t>34897_3188346_4200462</t>
  </si>
  <si>
    <t>PGB028762261</t>
  </si>
  <si>
    <t>6094322903041</t>
  </si>
  <si>
    <t>717-9886-BE-46</t>
  </si>
  <si>
    <t>34897_3188347_4200933</t>
  </si>
  <si>
    <t>PGB028762053</t>
  </si>
  <si>
    <t>6094322902833</t>
  </si>
  <si>
    <t>717-9888-BA-23</t>
  </si>
  <si>
    <t>34897_3188324_4198907</t>
  </si>
  <si>
    <t>6094322902954</t>
  </si>
  <si>
    <t>717-9089-DD-29</t>
  </si>
  <si>
    <t>34897_3188330_4200159</t>
  </si>
  <si>
    <t>PGB028762116</t>
  </si>
  <si>
    <t>우희주</t>
  </si>
  <si>
    <t>01022802399</t>
  </si>
  <si>
    <t>6094322902896</t>
  </si>
  <si>
    <t>717-7258-BD-4</t>
  </si>
  <si>
    <t>34897_3188305_4199674</t>
  </si>
  <si>
    <t>PGB028762118</t>
  </si>
  <si>
    <t>홍승기</t>
  </si>
  <si>
    <t>01085422954</t>
  </si>
  <si>
    <t>WWW.INTIMISSIMI.COM UK</t>
  </si>
  <si>
    <t>6094322902898</t>
  </si>
  <si>
    <t>717-9897-FD-16</t>
  </si>
  <si>
    <t>34897_3188317_4199725</t>
  </si>
  <si>
    <t>PGB028762073</t>
  </si>
  <si>
    <t>DRAKESAUCTIONS.CO.UK IPORTER.COM</t>
  </si>
  <si>
    <t>6094322902853</t>
  </si>
  <si>
    <t>717-7225-BD-37</t>
  </si>
  <si>
    <t>34897_3188338_4199101</t>
  </si>
  <si>
    <t>PGB028762195</t>
  </si>
  <si>
    <t>박선형</t>
  </si>
  <si>
    <t>01071530777</t>
  </si>
  <si>
    <t>6094322902975</t>
  </si>
  <si>
    <t>717-9844-FD-42</t>
  </si>
  <si>
    <t>34897_3188343_4200264</t>
  </si>
  <si>
    <t>2025-08-28</t>
  </si>
  <si>
    <t>99431913825</t>
  </si>
  <si>
    <t>PGB028762247</t>
  </si>
  <si>
    <t>김호완</t>
  </si>
  <si>
    <t>01025900378</t>
  </si>
  <si>
    <t>6094322903027</t>
  </si>
  <si>
    <t>717-8120-BE-2</t>
  </si>
  <si>
    <t>34922_3189288_4200820</t>
  </si>
  <si>
    <t>PGB028762253</t>
  </si>
  <si>
    <t>01098947289</t>
  </si>
  <si>
    <t>6094322903033</t>
  </si>
  <si>
    <t>718-0632-EC-47</t>
  </si>
  <si>
    <t>34922_3189333_4200879</t>
  </si>
  <si>
    <t>PGB028762368</t>
  </si>
  <si>
    <t>조성식</t>
  </si>
  <si>
    <t>01059112689</t>
  </si>
  <si>
    <t>6094322903148</t>
  </si>
  <si>
    <t>718-0679-AE-10</t>
  </si>
  <si>
    <t>34922_3189296_4202195</t>
  </si>
  <si>
    <t>PGB028762287</t>
  </si>
  <si>
    <t>신형우</t>
  </si>
  <si>
    <t>01080628574</t>
  </si>
  <si>
    <t>6094322903067</t>
  </si>
  <si>
    <t>718-0642-EE-13</t>
  </si>
  <si>
    <t>34922_3189299_4201325</t>
  </si>
  <si>
    <t>PGB028762350</t>
  </si>
  <si>
    <t>MAMAOWL.NET  COUNTRY GB IPORTER.COM</t>
  </si>
  <si>
    <t>6094322903130</t>
  </si>
  <si>
    <t>718-0730-EB-15</t>
  </si>
  <si>
    <t>34922_3189301_4202029</t>
  </si>
  <si>
    <t>PGB028762333</t>
  </si>
  <si>
    <t>이상엽</t>
  </si>
  <si>
    <t>01040514031</t>
  </si>
  <si>
    <t>6094322903113</t>
  </si>
  <si>
    <t>718-0622-FF-20</t>
  </si>
  <si>
    <t>34922_3189306_4201807</t>
  </si>
  <si>
    <t>PGB028762341</t>
  </si>
  <si>
    <t>김영수</t>
  </si>
  <si>
    <t>01071164900</t>
  </si>
  <si>
    <t>6094322903121</t>
  </si>
  <si>
    <t>717-9919-AF-22</t>
  </si>
  <si>
    <t>34922_3189308_4201928</t>
  </si>
  <si>
    <t>6094322903117</t>
  </si>
  <si>
    <t>718-0716-FC-32</t>
  </si>
  <si>
    <t>34922_3189318_4201858</t>
  </si>
  <si>
    <t>PGB028762208</t>
  </si>
  <si>
    <t>전태환</t>
  </si>
  <si>
    <t>01040398470</t>
  </si>
  <si>
    <t>6094322902988</t>
  </si>
  <si>
    <t>717-9967-CD-34</t>
  </si>
  <si>
    <t>34922_3189320_4200383</t>
  </si>
  <si>
    <t>6094322903076</t>
  </si>
  <si>
    <t>717-9963-FC-36</t>
  </si>
  <si>
    <t>34922_3189322_4201426</t>
  </si>
  <si>
    <t>6094322903040</t>
  </si>
  <si>
    <t>717-9904-BE-44</t>
  </si>
  <si>
    <t>34922_3189330_4200932</t>
  </si>
  <si>
    <t>PGB028762331</t>
  </si>
  <si>
    <t>강현모</t>
  </si>
  <si>
    <t>01083497896</t>
  </si>
  <si>
    <t>6094322903111</t>
  </si>
  <si>
    <t>718-0708-CD-46</t>
  </si>
  <si>
    <t>34922_3189332_4201793</t>
  </si>
  <si>
    <t>PGB028762244</t>
  </si>
  <si>
    <t>고정혁</t>
  </si>
  <si>
    <t>01090087671</t>
  </si>
  <si>
    <t>6094322903024</t>
  </si>
  <si>
    <t>718-0668-FD-48</t>
  </si>
  <si>
    <t>34922_3189334_4200758</t>
  </si>
  <si>
    <t>PGB028762306</t>
  </si>
  <si>
    <t>6094322903086</t>
  </si>
  <si>
    <t>718-0721-CF-25</t>
  </si>
  <si>
    <t>34922_3189311_4201487</t>
  </si>
  <si>
    <t>김강현</t>
  </si>
  <si>
    <t>01071720264</t>
  </si>
  <si>
    <t>6094322903093</t>
  </si>
  <si>
    <t>718-0674-BF-14</t>
  </si>
  <si>
    <t>34922_3189300_4201524</t>
  </si>
  <si>
    <t>PGB028762279</t>
  </si>
  <si>
    <t>01047688916</t>
  </si>
  <si>
    <t>6094322903059</t>
  </si>
  <si>
    <t>717-9047-EC-24</t>
  </si>
  <si>
    <t>34922_3189310_4201271</t>
  </si>
  <si>
    <t>PGB028762242</t>
  </si>
  <si>
    <t>01099395943</t>
  </si>
  <si>
    <t>6094322903022</t>
  </si>
  <si>
    <t>718-0666-BE-35</t>
  </si>
  <si>
    <t>34922_3189321_4200756</t>
  </si>
  <si>
    <t>PGB028762243</t>
  </si>
  <si>
    <t>이주리</t>
  </si>
  <si>
    <t>01090678706</t>
  </si>
  <si>
    <t>6094322903023</t>
  </si>
  <si>
    <t>718-0667-DE-41</t>
  </si>
  <si>
    <t>34922_3189327_4200757</t>
  </si>
  <si>
    <t>PGB028762339</t>
  </si>
  <si>
    <t>01040513019</t>
  </si>
  <si>
    <t>6094322903119</t>
  </si>
  <si>
    <t>718-0637-AA-8</t>
  </si>
  <si>
    <t>34922_3189294_4201885</t>
  </si>
  <si>
    <t>PGB028762402</t>
  </si>
  <si>
    <t>6094322903182</t>
  </si>
  <si>
    <t>718-0604-DF-43</t>
  </si>
  <si>
    <t>34922_3189329_4200512</t>
  </si>
  <si>
    <t>PGB028762246</t>
  </si>
  <si>
    <t>01091730378</t>
  </si>
  <si>
    <t>6094322903026</t>
  </si>
  <si>
    <t>717-8091-DA-1</t>
  </si>
  <si>
    <t>34922_3189287_4200819</t>
  </si>
  <si>
    <t>PGB028762325</t>
  </si>
  <si>
    <t>6094322903105</t>
  </si>
  <si>
    <t>718-0690-DA-11</t>
  </si>
  <si>
    <t>34922_3189297_4201673</t>
  </si>
  <si>
    <t>PGB028762058</t>
  </si>
  <si>
    <t>6094322902838</t>
  </si>
  <si>
    <t>718-0699-CE-12</t>
  </si>
  <si>
    <t>34922_3189298_4198952</t>
  </si>
  <si>
    <t>PGB028762349</t>
  </si>
  <si>
    <t>01058511257</t>
  </si>
  <si>
    <t>6094322903129</t>
  </si>
  <si>
    <t>718-0638-CE-17</t>
  </si>
  <si>
    <t>34922_3189303_4202024</t>
  </si>
  <si>
    <t>우슬기</t>
  </si>
  <si>
    <t>01079318393</t>
  </si>
  <si>
    <t>6094322902993</t>
  </si>
  <si>
    <t>718-0705-DE-21</t>
  </si>
  <si>
    <t>34922_3189307_4201501</t>
  </si>
  <si>
    <t>PGB028762125</t>
  </si>
  <si>
    <t>이민상</t>
  </si>
  <si>
    <t>01041721157</t>
  </si>
  <si>
    <t>6094322902905</t>
  </si>
  <si>
    <t>717-8164-EF-23</t>
  </si>
  <si>
    <t>34922_3189309_4199844</t>
  </si>
  <si>
    <t>PGB028762375</t>
  </si>
  <si>
    <t>이병연</t>
  </si>
  <si>
    <t>01038454210</t>
  </si>
  <si>
    <t>6094322903155</t>
  </si>
  <si>
    <t>718-0732-AE-31</t>
  </si>
  <si>
    <t>34922_3189317_4202306</t>
  </si>
  <si>
    <t>PGB028762231</t>
  </si>
  <si>
    <t>권솔지</t>
  </si>
  <si>
    <t>01021114474</t>
  </si>
  <si>
    <t>6094322903011</t>
  </si>
  <si>
    <t>717-9039-BC-33</t>
  </si>
  <si>
    <t>34922_3189319_4200673</t>
  </si>
  <si>
    <t>PGB028762369</t>
  </si>
  <si>
    <t>노진우</t>
  </si>
  <si>
    <t>01067940921</t>
  </si>
  <si>
    <t>6094322903149</t>
  </si>
  <si>
    <t>718-0726-AB-45</t>
  </si>
  <si>
    <t>34922_3189331_4202267</t>
  </si>
  <si>
    <t>PGB028762377</t>
  </si>
  <si>
    <t>6094322903157</t>
  </si>
  <si>
    <t>718-0608-EF-3</t>
  </si>
  <si>
    <t>34922_3189289_4202322</t>
  </si>
  <si>
    <t>PGB028762254</t>
  </si>
  <si>
    <t>6094322903034</t>
  </si>
  <si>
    <t>718-0635-BE-9</t>
  </si>
  <si>
    <t>34922_3189295_4200883</t>
  </si>
  <si>
    <t>PGB028762288</t>
  </si>
  <si>
    <t>박규현</t>
  </si>
  <si>
    <t>01038225460</t>
  </si>
  <si>
    <t>WWW.MUKME.COM</t>
  </si>
  <si>
    <t>6094322903068</t>
  </si>
  <si>
    <t>718-0710-CB-18</t>
  </si>
  <si>
    <t>34922_3189304_4201327</t>
  </si>
  <si>
    <t>PGB028762239</t>
  </si>
  <si>
    <t>박정애</t>
  </si>
  <si>
    <t>01055149961</t>
  </si>
  <si>
    <t>6094322903019</t>
  </si>
  <si>
    <t>718-0662-DB-19</t>
  </si>
  <si>
    <t>34922_3189305_4200751</t>
  </si>
  <si>
    <t>PGB028762241</t>
  </si>
  <si>
    <t>이혜정</t>
  </si>
  <si>
    <t>01022177605</t>
  </si>
  <si>
    <t>6094322903021</t>
  </si>
  <si>
    <t>718-0665-FF-28</t>
  </si>
  <si>
    <t>34922_3189314_4200755</t>
  </si>
  <si>
    <t>PGB028762267</t>
  </si>
  <si>
    <t>송용범</t>
  </si>
  <si>
    <t>01091272153</t>
  </si>
  <si>
    <t>6094322903047</t>
  </si>
  <si>
    <t>718-0621-EC-5</t>
  </si>
  <si>
    <t>34922_3189291_4200966</t>
  </si>
  <si>
    <t>PGB028762115</t>
  </si>
  <si>
    <t>01056155677</t>
  </si>
  <si>
    <t>6094322902895</t>
  </si>
  <si>
    <t>717-9094-AA-37</t>
  </si>
  <si>
    <t>34922_3189323_4199633</t>
  </si>
  <si>
    <t>PGB028762258</t>
  </si>
  <si>
    <t>IPORTER.COM WWW.FOOTBALL AUTHENTICA</t>
  </si>
  <si>
    <t>6094322903038</t>
  </si>
  <si>
    <t>718-0619-EC-4</t>
  </si>
  <si>
    <t>34922_3189290_4200922</t>
  </si>
  <si>
    <t>PGB028762207</t>
  </si>
  <si>
    <t>최정호</t>
  </si>
  <si>
    <t>01035324376</t>
  </si>
  <si>
    <t>PELOTAN.CC IPORTER.COM</t>
  </si>
  <si>
    <t>6094322902987</t>
  </si>
  <si>
    <t>718-0627-CB-7</t>
  </si>
  <si>
    <t>34922_3189293_4200347</t>
  </si>
  <si>
    <t>PGB028762256</t>
  </si>
  <si>
    <t>정다인</t>
  </si>
  <si>
    <t>01087393789</t>
  </si>
  <si>
    <t>6094322903036</t>
  </si>
  <si>
    <t>718-0711-BF-16</t>
  </si>
  <si>
    <t>34922_3189302_4200897</t>
  </si>
  <si>
    <t>PGB028762203</t>
  </si>
  <si>
    <t>이선지</t>
  </si>
  <si>
    <t>01048469104</t>
  </si>
  <si>
    <t>WWW.ASICS.COM GB</t>
  </si>
  <si>
    <t>6094322902983</t>
  </si>
  <si>
    <t>718-0641-DF-26</t>
  </si>
  <si>
    <t>34922_3189312_4200307</t>
  </si>
  <si>
    <t>PGB028762240</t>
  </si>
  <si>
    <t>최주희</t>
  </si>
  <si>
    <t>01027511754</t>
  </si>
  <si>
    <t>6094322903020</t>
  </si>
  <si>
    <t>718-0663-CF-27</t>
  </si>
  <si>
    <t>34922_3189313_4200752</t>
  </si>
  <si>
    <t>PGB028761181</t>
  </si>
  <si>
    <t>6094322901961</t>
  </si>
  <si>
    <t>718-0601-ED-29</t>
  </si>
  <si>
    <t>34922_3189315_4189243</t>
  </si>
  <si>
    <t>PGB028762075</t>
  </si>
  <si>
    <t>6094322902855</t>
  </si>
  <si>
    <t>717-9075-AD-30</t>
  </si>
  <si>
    <t>34922_3189316_4199118</t>
  </si>
  <si>
    <t>6094322902465</t>
  </si>
  <si>
    <t>717-7164-DC-38</t>
  </si>
  <si>
    <t>34922_3189324_4194823</t>
  </si>
  <si>
    <t>PGB028762277</t>
  </si>
  <si>
    <t>구지은</t>
  </si>
  <si>
    <t>01053193769</t>
  </si>
  <si>
    <t>6094322903057</t>
  </si>
  <si>
    <t>718-0623-EE-39</t>
  </si>
  <si>
    <t>34922_3189325_4201187</t>
  </si>
  <si>
    <t>PGB028762326</t>
  </si>
  <si>
    <t>01087045230</t>
  </si>
  <si>
    <t>EU.JELLYCAT.COM</t>
  </si>
  <si>
    <t>6094322903106</t>
  </si>
  <si>
    <t>718-0634-CF-40</t>
  </si>
  <si>
    <t>34922_3189326_4201727</t>
  </si>
  <si>
    <t>PGB028761404</t>
  </si>
  <si>
    <t>6094322902184</t>
  </si>
  <si>
    <t>716-5461-EF-42</t>
  </si>
  <si>
    <t>34922_3189328_4191528</t>
  </si>
  <si>
    <t>PGB028762300</t>
  </si>
  <si>
    <t>6094322903080</t>
  </si>
  <si>
    <t>718-0625-EA-6</t>
  </si>
  <si>
    <t>34922_3189292_4201451</t>
  </si>
  <si>
    <t>99431913836</t>
  </si>
  <si>
    <t>PGB028762263</t>
  </si>
  <si>
    <t>6094373010074 (2)</t>
  </si>
  <si>
    <t>718-0644-CC-9</t>
  </si>
  <si>
    <t>34962_3190687_4200945</t>
  </si>
  <si>
    <t>PGB028762587</t>
  </si>
  <si>
    <t>EBAY.DE IPORTER.COM</t>
  </si>
  <si>
    <t>6094322903367</t>
  </si>
  <si>
    <t>718-4266-AC-20</t>
  </si>
  <si>
    <t>34962_3190698_4205083</t>
  </si>
  <si>
    <t>PGB028762507</t>
  </si>
  <si>
    <t>박선주</t>
  </si>
  <si>
    <t>01029748770</t>
  </si>
  <si>
    <t>6094322903287</t>
  </si>
  <si>
    <t>718-4192-CA-24</t>
  </si>
  <si>
    <t>34962_3190702_4204038</t>
  </si>
  <si>
    <t>PGB028762480</t>
  </si>
  <si>
    <t>01037412756</t>
  </si>
  <si>
    <t>6094322903260</t>
  </si>
  <si>
    <t>718-4334-AD-44</t>
  </si>
  <si>
    <t>34962_3190722_4203553</t>
  </si>
  <si>
    <t>PGB028762380</t>
  </si>
  <si>
    <t>김진호</t>
  </si>
  <si>
    <t>01041500965</t>
  </si>
  <si>
    <t>6094322903160</t>
  </si>
  <si>
    <t>718-2420-CE-19</t>
  </si>
  <si>
    <t>34962_3190697_4202363</t>
  </si>
  <si>
    <t>PGB028762464</t>
  </si>
  <si>
    <t>박예준</t>
  </si>
  <si>
    <t>01028947981</t>
  </si>
  <si>
    <t>6094322903244</t>
  </si>
  <si>
    <t>718-4162-AA-2</t>
  </si>
  <si>
    <t>34962_3190680_4203448</t>
  </si>
  <si>
    <t>PGB028762416</t>
  </si>
  <si>
    <t>박인경</t>
  </si>
  <si>
    <t>01037542446</t>
  </si>
  <si>
    <t>6094322903196</t>
  </si>
  <si>
    <t>718-4233-BB-17</t>
  </si>
  <si>
    <t>34962_3190695_4202807</t>
  </si>
  <si>
    <t>PGB028762398</t>
  </si>
  <si>
    <t>국주원</t>
  </si>
  <si>
    <t>01051341375</t>
  </si>
  <si>
    <t>6094322903178</t>
  </si>
  <si>
    <t>718-4274-AA-23</t>
  </si>
  <si>
    <t>34962_3190701_4202613</t>
  </si>
  <si>
    <t>PGB028762508</t>
  </si>
  <si>
    <t>남성진</t>
  </si>
  <si>
    <t>01077111505</t>
  </si>
  <si>
    <t>6094322903288</t>
  </si>
  <si>
    <t>718-4278-FC-25</t>
  </si>
  <si>
    <t>34962_3190703_4204042</t>
  </si>
  <si>
    <t>PGB028762141</t>
  </si>
  <si>
    <t>6094322902921</t>
  </si>
  <si>
    <t>718-4149-EC-12</t>
  </si>
  <si>
    <t>34962_3190690_4199925</t>
  </si>
  <si>
    <t>PGB028762315</t>
  </si>
  <si>
    <t>정대민</t>
  </si>
  <si>
    <t>01031236473</t>
  </si>
  <si>
    <t>6094322903095</t>
  </si>
  <si>
    <t>718-4177-BA-47</t>
  </si>
  <si>
    <t>34962_3190725_4201570</t>
  </si>
  <si>
    <t>PGB028762413</t>
  </si>
  <si>
    <t>유제윤</t>
  </si>
  <si>
    <t>01051445891</t>
  </si>
  <si>
    <t>6094322903193</t>
  </si>
  <si>
    <t>718-3194-AB-21</t>
  </si>
  <si>
    <t>34962_3190699_4202804</t>
  </si>
  <si>
    <t>PGB028761896</t>
  </si>
  <si>
    <t>6094322902676</t>
  </si>
  <si>
    <t>717-4772-CD-34</t>
  </si>
  <si>
    <t>34962_3190712_4197231</t>
  </si>
  <si>
    <t>PGB028762322</t>
  </si>
  <si>
    <t>홍동균</t>
  </si>
  <si>
    <t>01089578642</t>
  </si>
  <si>
    <t>6094322903102</t>
  </si>
  <si>
    <t>718-3232-BC-41</t>
  </si>
  <si>
    <t>34962_3190719_4201642</t>
  </si>
  <si>
    <t>PGB028762355</t>
  </si>
  <si>
    <t>조하니</t>
  </si>
  <si>
    <t>01024600810</t>
  </si>
  <si>
    <t>WWW.KOIFOOTWEAR.COM</t>
  </si>
  <si>
    <t>6094322903135</t>
  </si>
  <si>
    <t>718-4156-EB-39</t>
  </si>
  <si>
    <t>34962_3190717_4202052</t>
  </si>
  <si>
    <t>PGB028762539</t>
  </si>
  <si>
    <t>박명규</t>
  </si>
  <si>
    <t>01090993441</t>
  </si>
  <si>
    <t>6094322903319</t>
  </si>
  <si>
    <t>718-4302-AE-5</t>
  </si>
  <si>
    <t>34962_3190683_4204423</t>
  </si>
  <si>
    <t>PGB028762514</t>
  </si>
  <si>
    <t>이호걸</t>
  </si>
  <si>
    <t>01030104201</t>
  </si>
  <si>
    <t>WWW.BARATZA.COM</t>
  </si>
  <si>
    <t>6094322903294</t>
  </si>
  <si>
    <t>718-4330-FD-45</t>
  </si>
  <si>
    <t>34962_3190723_4204106</t>
  </si>
  <si>
    <t>PHK028762403</t>
  </si>
  <si>
    <t>김관재</t>
  </si>
  <si>
    <t>01032111592</t>
  </si>
  <si>
    <t>WWW.GARDNERS.COM</t>
  </si>
  <si>
    <t>6094373010076 (2)</t>
  </si>
  <si>
    <t>718-3486-FC-10</t>
  </si>
  <si>
    <t>34962_3190688_4202749</t>
  </si>
  <si>
    <t>PGB028762433</t>
  </si>
  <si>
    <t>오동건</t>
  </si>
  <si>
    <t>01092983955</t>
  </si>
  <si>
    <t>WWW.NEWBALANCE.CO.UK IPORTER.COM</t>
  </si>
  <si>
    <t>6094322903213</t>
  </si>
  <si>
    <t>718-4188-AC-15</t>
  </si>
  <si>
    <t>34962_3190693_4203119</t>
  </si>
  <si>
    <t>PGB028761827</t>
  </si>
  <si>
    <t>01066468265</t>
  </si>
  <si>
    <t>WWW.EDDIEANDMIN.CO.UK IPORTER.COM</t>
  </si>
  <si>
    <t>6094322902607</t>
  </si>
  <si>
    <t>718-4246-DB-43</t>
  </si>
  <si>
    <t>34962_3190721_4196327</t>
  </si>
  <si>
    <t>PGB028762153</t>
  </si>
  <si>
    <t>01074025009</t>
  </si>
  <si>
    <t>WWW.CONVERSE.COM</t>
  </si>
  <si>
    <t>6094322902933</t>
  </si>
  <si>
    <t>717-9917-BB-8</t>
  </si>
  <si>
    <t>34962_3190686_4200076</t>
  </si>
  <si>
    <t>PGB028762585</t>
  </si>
  <si>
    <t>6094322903365</t>
  </si>
  <si>
    <t>718-4139-FE-11</t>
  </si>
  <si>
    <t>34962_3190689_4205085</t>
  </si>
  <si>
    <t>PGB028762493</t>
  </si>
  <si>
    <t>01097650335</t>
  </si>
  <si>
    <t>WWW.DELL.COM</t>
  </si>
  <si>
    <t>6094322903273</t>
  </si>
  <si>
    <t>718-4331-DE-42</t>
  </si>
  <si>
    <t>34962_3190720_4203782</t>
  </si>
  <si>
    <t>PGB028762473</t>
  </si>
  <si>
    <t>6094322903253</t>
  </si>
  <si>
    <t>718-4333-CD-49</t>
  </si>
  <si>
    <t>34962_3190727_4203502</t>
  </si>
  <si>
    <t>PGB028762458</t>
  </si>
  <si>
    <t>노경옥</t>
  </si>
  <si>
    <t>01053073767</t>
  </si>
  <si>
    <t>6094322903238</t>
  </si>
  <si>
    <t>718-4185-CD-1</t>
  </si>
  <si>
    <t>34962_3190679_4203432</t>
  </si>
  <si>
    <t>PGB028762500</t>
  </si>
  <si>
    <t>박우진</t>
  </si>
  <si>
    <t>01071561231</t>
  </si>
  <si>
    <t>6094322903280</t>
  </si>
  <si>
    <t>718-4172-AC-28</t>
  </si>
  <si>
    <t>34962_3190706_4203932</t>
  </si>
  <si>
    <t>PGB028762445</t>
  </si>
  <si>
    <t>이민재</t>
  </si>
  <si>
    <t>01086474377</t>
  </si>
  <si>
    <t>WWW.FINECHEESE.CO.UK  IPORTER.COM</t>
  </si>
  <si>
    <t>6094322903225</t>
  </si>
  <si>
    <t>718-4289-DD-29</t>
  </si>
  <si>
    <t>34962_3190707_4203292</t>
  </si>
  <si>
    <t>PGB028762184</t>
  </si>
  <si>
    <t>6094322902964</t>
  </si>
  <si>
    <t>717-8073-CD-32</t>
  </si>
  <si>
    <t>34962_3190710_4200213</t>
  </si>
  <si>
    <t>PGB028762497</t>
  </si>
  <si>
    <t>문가람</t>
  </si>
  <si>
    <t>01047722612</t>
  </si>
  <si>
    <t>6094322903277</t>
  </si>
  <si>
    <t>718-4254-DF-36</t>
  </si>
  <si>
    <t>34962_3190714_4203853</t>
  </si>
  <si>
    <t>PGB028762343</t>
  </si>
  <si>
    <t>BAD WORLD.CO.UK IPORTER.COM</t>
  </si>
  <si>
    <t>6094322903123</t>
  </si>
  <si>
    <t>718-3424-AF-53</t>
  </si>
  <si>
    <t>34962_3190731_4201941</t>
  </si>
  <si>
    <t>PGB028762396</t>
  </si>
  <si>
    <t>6094322903176</t>
  </si>
  <si>
    <t>718-3419-DA-7</t>
  </si>
  <si>
    <t>34962_3190685_4202544</t>
  </si>
  <si>
    <t>PGB028762442</t>
  </si>
  <si>
    <t>6094322903222</t>
  </si>
  <si>
    <t>718-3454-ED-13</t>
  </si>
  <si>
    <t>34962_3190691_4203263</t>
  </si>
  <si>
    <t>PGB028762270</t>
  </si>
  <si>
    <t>윤성희</t>
  </si>
  <si>
    <t>01056942916</t>
  </si>
  <si>
    <t>6094322903050</t>
  </si>
  <si>
    <t>718-0646-DC-50</t>
  </si>
  <si>
    <t>34962_3190728_4201039</t>
  </si>
  <si>
    <t>PGB028762274</t>
  </si>
  <si>
    <t>01037128475</t>
  </si>
  <si>
    <t>6094322903054</t>
  </si>
  <si>
    <t>718-4305-CD-30</t>
  </si>
  <si>
    <t>34962_3190708_4201114</t>
  </si>
  <si>
    <t>PGB028762394</t>
  </si>
  <si>
    <t>6094322903174</t>
  </si>
  <si>
    <t>718-3447-BB-16</t>
  </si>
  <si>
    <t>34962_3190694_4202530</t>
  </si>
  <si>
    <t>PGB028762392</t>
  </si>
  <si>
    <t>01037930547</t>
  </si>
  <si>
    <t>IPORTER.COM WWW.WHISKYSITUATION.CO.</t>
  </si>
  <si>
    <t>6094322903172</t>
  </si>
  <si>
    <t>718-4174-CB-18</t>
  </si>
  <si>
    <t>34962_3190696_4202512</t>
  </si>
  <si>
    <t>PGB028762443</t>
  </si>
  <si>
    <t>전지현</t>
  </si>
  <si>
    <t>01094373489</t>
  </si>
  <si>
    <t>6094322903223</t>
  </si>
  <si>
    <t>718-4286-CC-27</t>
  </si>
  <si>
    <t>34962_3190705_4203281</t>
  </si>
  <si>
    <t>PGB028762430</t>
  </si>
  <si>
    <t>01099990404</t>
  </si>
  <si>
    <t>6094322903210</t>
  </si>
  <si>
    <t>718-4329-ED-33</t>
  </si>
  <si>
    <t>34962_3190711_4203019</t>
  </si>
  <si>
    <t>PGB028762496</t>
  </si>
  <si>
    <t>01089047922</t>
  </si>
  <si>
    <t>6094322903276</t>
  </si>
  <si>
    <t>718-4253-EB-35</t>
  </si>
  <si>
    <t>34962_3190713_4203850</t>
  </si>
  <si>
    <t>PGB028762371</t>
  </si>
  <si>
    <t>권도원</t>
  </si>
  <si>
    <t>01094627376</t>
  </si>
  <si>
    <t>6094322903151</t>
  </si>
  <si>
    <t>718-2547-CF-52</t>
  </si>
  <si>
    <t>34962_3190730_4202278</t>
  </si>
  <si>
    <t>PGB028762397</t>
  </si>
  <si>
    <t>이명숙</t>
  </si>
  <si>
    <t>01084770759</t>
  </si>
  <si>
    <t>6094322903177</t>
  </si>
  <si>
    <t>718-3378-FF-6</t>
  </si>
  <si>
    <t>34962_3190684_4202600</t>
  </si>
  <si>
    <t>PGB028762499</t>
  </si>
  <si>
    <t>이하늘</t>
  </si>
  <si>
    <t>01088121224</t>
  </si>
  <si>
    <t>JUSTBEKIND.CO.UK IPORTER.COM</t>
  </si>
  <si>
    <t>6094322903279</t>
  </si>
  <si>
    <t>718-4276-AB-22</t>
  </si>
  <si>
    <t>34962_3190700_4203897</t>
  </si>
  <si>
    <t>PGB028762235</t>
  </si>
  <si>
    <t>6094322903015</t>
  </si>
  <si>
    <t>718-4327-CF-31</t>
  </si>
  <si>
    <t>34962_3190709_4200728</t>
  </si>
  <si>
    <t>PGB028762370</t>
  </si>
  <si>
    <t>이경민</t>
  </si>
  <si>
    <t>01029272474</t>
  </si>
  <si>
    <t>6094322903150</t>
  </si>
  <si>
    <t>718-2546-CD-51</t>
  </si>
  <si>
    <t>34962_3190729_4202277</t>
  </si>
  <si>
    <t>PGB028762466</t>
  </si>
  <si>
    <t>정진옥</t>
  </si>
  <si>
    <t>01063773269</t>
  </si>
  <si>
    <t>6094322903246</t>
  </si>
  <si>
    <t>718-4163-BD-3</t>
  </si>
  <si>
    <t>34962_3190681_4203450</t>
  </si>
  <si>
    <t>PGB028762468</t>
  </si>
  <si>
    <t>최가영</t>
  </si>
  <si>
    <t>01034557812</t>
  </si>
  <si>
    <t>6094322903248</t>
  </si>
  <si>
    <t>718-4166-BF-4</t>
  </si>
  <si>
    <t>34962_3190682_4203451</t>
  </si>
  <si>
    <t>PGB028762509</t>
  </si>
  <si>
    <t>조범희</t>
  </si>
  <si>
    <t>01084749890</t>
  </si>
  <si>
    <t>6094322903289</t>
  </si>
  <si>
    <t>718-4279-CB-26</t>
  </si>
  <si>
    <t>34962_3190704_4204045</t>
  </si>
  <si>
    <t>PGB028762537</t>
  </si>
  <si>
    <t>01045024771</t>
  </si>
  <si>
    <t>6094322903317</t>
  </si>
  <si>
    <t>718-4291-DA-38</t>
  </si>
  <si>
    <t>34962_3190716_4204413</t>
  </si>
  <si>
    <t>PGB028762513</t>
  </si>
  <si>
    <t>이명희</t>
  </si>
  <si>
    <t>01089246691</t>
  </si>
  <si>
    <t>6094322903293</t>
  </si>
  <si>
    <t>718-4324-EA-40</t>
  </si>
  <si>
    <t>34962_3190718_4204075</t>
  </si>
  <si>
    <t>PGB028762536</t>
  </si>
  <si>
    <t>최강식</t>
  </si>
  <si>
    <t>01086321539</t>
  </si>
  <si>
    <t>6094322903316</t>
  </si>
  <si>
    <t>718-4292-CA-37</t>
  </si>
  <si>
    <t>34962_3190715_4204410</t>
  </si>
  <si>
    <t>PGB028762526</t>
  </si>
  <si>
    <t>조민경</t>
  </si>
  <si>
    <t>01055756382</t>
  </si>
  <si>
    <t>6094322903306</t>
  </si>
  <si>
    <t>718-4308-CF-46</t>
  </si>
  <si>
    <t>34962_3190724_4204332</t>
  </si>
  <si>
    <t>PGB028762336</t>
  </si>
  <si>
    <t>6094322903116</t>
  </si>
  <si>
    <t>718-4338-EF-54</t>
  </si>
  <si>
    <t>34962_3190732_4201842</t>
  </si>
  <si>
    <t>PGB028762351</t>
  </si>
  <si>
    <t>6094322903131</t>
  </si>
  <si>
    <t>718-3182-FC-48</t>
  </si>
  <si>
    <t>34962_3190726_4202030</t>
  </si>
  <si>
    <t>PGB028762454</t>
  </si>
  <si>
    <t>남은희</t>
  </si>
  <si>
    <t>01037648183</t>
  </si>
  <si>
    <t>WWW.BUTLERSCHOCOLATES.COM</t>
  </si>
  <si>
    <t>6094322903234</t>
  </si>
  <si>
    <t>718-4183-BA-14</t>
  </si>
  <si>
    <t>34962_3190692_4203372</t>
  </si>
  <si>
    <t>PGB028762383</t>
  </si>
  <si>
    <t>공윤미</t>
  </si>
  <si>
    <t>01047170183</t>
  </si>
  <si>
    <t>6094322903163</t>
  </si>
  <si>
    <t>718-2386-CA-6</t>
  </si>
  <si>
    <t>34950_3190201_4202460</t>
  </si>
  <si>
    <t>PGB028762363</t>
  </si>
  <si>
    <t>송미경</t>
  </si>
  <si>
    <t>01026182743</t>
  </si>
  <si>
    <t>6094322903143</t>
  </si>
  <si>
    <t>718-2516-CF-13</t>
  </si>
  <si>
    <t>34950_3190208_4202124</t>
  </si>
  <si>
    <t>PGB028762340</t>
  </si>
  <si>
    <t>6094322903120</t>
  </si>
  <si>
    <t>718-2493-FB-23</t>
  </si>
  <si>
    <t>34950_3190218_4201887</t>
  </si>
  <si>
    <t>PGB028762357</t>
  </si>
  <si>
    <t>하동원</t>
  </si>
  <si>
    <t>01064770389</t>
  </si>
  <si>
    <t>WWW.BEET IT.COM</t>
  </si>
  <si>
    <t>6094322903137</t>
  </si>
  <si>
    <t>718-2507-EB-24</t>
  </si>
  <si>
    <t>34950_3190219_4202075</t>
  </si>
  <si>
    <t>PGB028762360</t>
  </si>
  <si>
    <t>선우준</t>
  </si>
  <si>
    <t>01092785134</t>
  </si>
  <si>
    <t>6094322903140</t>
  </si>
  <si>
    <t>718-3409-BF-60</t>
  </si>
  <si>
    <t>34950_3190255_4202089</t>
  </si>
  <si>
    <t>PGB028762342</t>
  </si>
  <si>
    <t>6094322903122</t>
  </si>
  <si>
    <t>718-3448-FB-63</t>
  </si>
  <si>
    <t>34950_3190258_4201937</t>
  </si>
  <si>
    <t>PGB028762382</t>
  </si>
  <si>
    <t>심지훈</t>
  </si>
  <si>
    <t>01085865253</t>
  </si>
  <si>
    <t>6094322903162</t>
  </si>
  <si>
    <t>718-3398-DF-66</t>
  </si>
  <si>
    <t>34950_3190261_4202442</t>
  </si>
  <si>
    <t>PGB028762479</t>
  </si>
  <si>
    <t>01063425783</t>
  </si>
  <si>
    <t>6094322903259</t>
  </si>
  <si>
    <t>718-3365-FA-71</t>
  </si>
  <si>
    <t>34950_3190266_4203551</t>
  </si>
  <si>
    <t>PGB028761759</t>
  </si>
  <si>
    <t>6094322902539</t>
  </si>
  <si>
    <t>718-3458-EE-84</t>
  </si>
  <si>
    <t>34950_3190279_4195385</t>
  </si>
  <si>
    <t>PGB028762354</t>
  </si>
  <si>
    <t>권병희</t>
  </si>
  <si>
    <t>01089307687</t>
  </si>
  <si>
    <t>6094322903134</t>
  </si>
  <si>
    <t>718-2551-AC-1</t>
  </si>
  <si>
    <t>34950_3190196_4202037</t>
  </si>
  <si>
    <t>PGB028762320</t>
  </si>
  <si>
    <t>IPORTER.COM WWW.OXYGENCLOTHING.CO.U</t>
  </si>
  <si>
    <t>6094322903100</t>
  </si>
  <si>
    <t>718-2555-BA-22</t>
  </si>
  <si>
    <t>34950_3190217_4201630</t>
  </si>
  <si>
    <t>PGB028762133</t>
  </si>
  <si>
    <t>김진선</t>
  </si>
  <si>
    <t>01090295342</t>
  </si>
  <si>
    <t>SHOP.BLUR.CO.UK IPORTER.COM</t>
  </si>
  <si>
    <t>6094322902913</t>
  </si>
  <si>
    <t>718-2468-BE-30</t>
  </si>
  <si>
    <t>34950_3190225_4199885</t>
  </si>
  <si>
    <t>PGB028762482</t>
  </si>
  <si>
    <t>6094322903262</t>
  </si>
  <si>
    <t>718-3364-EF-70</t>
  </si>
  <si>
    <t>34950_3190265_4203595</t>
  </si>
  <si>
    <t>PGB028762364</t>
  </si>
  <si>
    <t>6094322903144</t>
  </si>
  <si>
    <t>718-3213-FF-72</t>
  </si>
  <si>
    <t>34950_3190267_4202134</t>
  </si>
  <si>
    <t>PGB028762299</t>
  </si>
  <si>
    <t>김신영</t>
  </si>
  <si>
    <t>01087776421</t>
  </si>
  <si>
    <t>6094322903079</t>
  </si>
  <si>
    <t>717-9986-BA-81</t>
  </si>
  <si>
    <t>34950_3190276_4201450</t>
  </si>
  <si>
    <t>PGB028761152</t>
  </si>
  <si>
    <t>6094322901932</t>
  </si>
  <si>
    <t>716-8194-FE-5</t>
  </si>
  <si>
    <t>34950_3190200_4188833</t>
  </si>
  <si>
    <t>PGB028762311</t>
  </si>
  <si>
    <t>노지현</t>
  </si>
  <si>
    <t>01029299863</t>
  </si>
  <si>
    <t>6094322903091</t>
  </si>
  <si>
    <t>718-2413-CB-33</t>
  </si>
  <si>
    <t>34950_3190228_4201495</t>
  </si>
  <si>
    <t>PGB028762065</t>
  </si>
  <si>
    <t>단지엔틱</t>
  </si>
  <si>
    <t>01088293951</t>
  </si>
  <si>
    <t>6094373008733 (2)</t>
  </si>
  <si>
    <t>718-2523-DC-37</t>
  </si>
  <si>
    <t>34950_3190232_4199022</t>
  </si>
  <si>
    <t>PGB028762412</t>
  </si>
  <si>
    <t>조은채</t>
  </si>
  <si>
    <t>01042526189</t>
  </si>
  <si>
    <t>6094322903192</t>
  </si>
  <si>
    <t>718-3193-FF-85</t>
  </si>
  <si>
    <t>34950_3190280_4202803</t>
  </si>
  <si>
    <t>PGB028762346</t>
  </si>
  <si>
    <t>성선제</t>
  </si>
  <si>
    <t>01068688697</t>
  </si>
  <si>
    <t>6094322903126</t>
  </si>
  <si>
    <t>717-9865-DF-65</t>
  </si>
  <si>
    <t>34950_3190260_4202011</t>
  </si>
  <si>
    <t>PGB028762366</t>
  </si>
  <si>
    <t>6094322903146</t>
  </si>
  <si>
    <t>718-2495-FC-51</t>
  </si>
  <si>
    <t>34950_3190246_4202164</t>
  </si>
  <si>
    <t>PGB028762152</t>
  </si>
  <si>
    <t>나갑숙</t>
  </si>
  <si>
    <t>01077691357</t>
  </si>
  <si>
    <t>6094322902932</t>
  </si>
  <si>
    <t>718-2541-DC-16</t>
  </si>
  <si>
    <t>34950_3190211_4200074</t>
  </si>
  <si>
    <t>PGB028762439</t>
  </si>
  <si>
    <t>6094322903219</t>
  </si>
  <si>
    <t>718-2395-CB-28</t>
  </si>
  <si>
    <t>34950_3190223_4203259</t>
  </si>
  <si>
    <t>PGB028762401</t>
  </si>
  <si>
    <t>윤소연</t>
  </si>
  <si>
    <t>01066768486</t>
  </si>
  <si>
    <t>6094322903181</t>
  </si>
  <si>
    <t>718-3184-BF-40</t>
  </si>
  <si>
    <t>34950_3190235_4202729</t>
  </si>
  <si>
    <t>PGB028762501</t>
  </si>
  <si>
    <t>이정희</t>
  </si>
  <si>
    <t>01092768462</t>
  </si>
  <si>
    <t>6094322903281</t>
  </si>
  <si>
    <t>718-3227-CD-43</t>
  </si>
  <si>
    <t>34950_3190238_4203984</t>
  </si>
  <si>
    <t>PGB028762385</t>
  </si>
  <si>
    <t>6094322903165</t>
  </si>
  <si>
    <t>718-3233-FD-45</t>
  </si>
  <si>
    <t>34950_3190240_4202480</t>
  </si>
  <si>
    <t>PGB028762437</t>
  </si>
  <si>
    <t>주식회사 에스컴텍</t>
  </si>
  <si>
    <t>01071521587</t>
  </si>
  <si>
    <t>WWW.SEAWARE.CO.UK IPORTER.COM</t>
  </si>
  <si>
    <t>6094322903217</t>
  </si>
  <si>
    <t>718-2538-FA-29</t>
  </si>
  <si>
    <t>34950_3190224_4203245</t>
  </si>
  <si>
    <t>PGB028762076</t>
  </si>
  <si>
    <t>6094322902856</t>
  </si>
  <si>
    <t>718-3450-CC-64</t>
  </si>
  <si>
    <t>34950_3190259_4199133</t>
  </si>
  <si>
    <t>PGB028762252</t>
  </si>
  <si>
    <t>조영미</t>
  </si>
  <si>
    <t>01050114149</t>
  </si>
  <si>
    <t>HALEHAMILTON.COM</t>
  </si>
  <si>
    <t>6094322903032</t>
  </si>
  <si>
    <t>718-2503-FC-12</t>
  </si>
  <si>
    <t>34950_3190207_4200860</t>
  </si>
  <si>
    <t>PGB028762490</t>
  </si>
  <si>
    <t>김광용</t>
  </si>
  <si>
    <t>01035479124</t>
  </si>
  <si>
    <t>6094322903270</t>
  </si>
  <si>
    <t>718-3435-BB-61</t>
  </si>
  <si>
    <t>34950_3190256_4203759</t>
  </si>
  <si>
    <t>PGB028762232</t>
  </si>
  <si>
    <t>김신호</t>
  </si>
  <si>
    <t>01088118187</t>
  </si>
  <si>
    <t>6094373008735 (3)</t>
  </si>
  <si>
    <t>718-0613-AD-80</t>
  </si>
  <si>
    <t>34950_3190275_4200678</t>
  </si>
  <si>
    <t>PGB028760641</t>
  </si>
  <si>
    <t>6094322901421</t>
  </si>
  <si>
    <t>718-2430-EF-10</t>
  </si>
  <si>
    <t>34950_3190205_4182474</t>
  </si>
  <si>
    <t>PGB028762400</t>
  </si>
  <si>
    <t>김나영</t>
  </si>
  <si>
    <t>01080067454</t>
  </si>
  <si>
    <t>WWW.ORCHARDTOYS.COM</t>
  </si>
  <si>
    <t>6094322903180</t>
  </si>
  <si>
    <t>718-3240-DD-57</t>
  </si>
  <si>
    <t>34950_3190252_4202674</t>
  </si>
  <si>
    <t>PGB028762328</t>
  </si>
  <si>
    <t>LIJUAN</t>
  </si>
  <si>
    <t>01087564528</t>
  </si>
  <si>
    <t>6094322903108</t>
  </si>
  <si>
    <t>718-3187-AF-74</t>
  </si>
  <si>
    <t>34950_3190269_4201744</t>
  </si>
  <si>
    <t>PGB028762462</t>
  </si>
  <si>
    <t>01064763163</t>
  </si>
  <si>
    <t>6094322903242</t>
  </si>
  <si>
    <t>718-3216-CA-3</t>
  </si>
  <si>
    <t>34950_3190198_4203445</t>
  </si>
  <si>
    <t>PGB028762319</t>
  </si>
  <si>
    <t>6094322903099</t>
  </si>
  <si>
    <t>717-9924-CC-4</t>
  </si>
  <si>
    <t>34950_3190199_4201627</t>
  </si>
  <si>
    <t>PGB028762193</t>
  </si>
  <si>
    <t>WWW.TUTUDANCEWEAR.CO.UK IPORTER.COM</t>
  </si>
  <si>
    <t>6094322902973</t>
  </si>
  <si>
    <t>718-2573-ED-25</t>
  </si>
  <si>
    <t>34950_3190220_4200246</t>
  </si>
  <si>
    <t>PGB028762205</t>
  </si>
  <si>
    <t>양병노</t>
  </si>
  <si>
    <t>01074310804</t>
  </si>
  <si>
    <t>IPORTER.COM WWW.MRNVENTURESSTORE.CO</t>
  </si>
  <si>
    <t>6094322902985</t>
  </si>
  <si>
    <t>718-2445-EA-35</t>
  </si>
  <si>
    <t>34950_3190230_4200328</t>
  </si>
  <si>
    <t>PGB028761265</t>
  </si>
  <si>
    <t>박문영</t>
  </si>
  <si>
    <t>01041230005</t>
  </si>
  <si>
    <t>6094322902045</t>
  </si>
  <si>
    <t>718-2425-DD-36</t>
  </si>
  <si>
    <t>34950_3190231_4203711</t>
  </si>
  <si>
    <t>PGB028762196</t>
  </si>
  <si>
    <t>서연수</t>
  </si>
  <si>
    <t>01099112117</t>
  </si>
  <si>
    <t>6094322902976</t>
  </si>
  <si>
    <t>718-3205-AC-41</t>
  </si>
  <si>
    <t>34950_3190236_4200266</t>
  </si>
  <si>
    <t>PGB028762386</t>
  </si>
  <si>
    <t>윤다은</t>
  </si>
  <si>
    <t>01030093760</t>
  </si>
  <si>
    <t>6094322903166</t>
  </si>
  <si>
    <t>718-3234-DA-46</t>
  </si>
  <si>
    <t>34950_3190241_4202481</t>
  </si>
  <si>
    <t>PGB028762347</t>
  </si>
  <si>
    <t>반조훈</t>
  </si>
  <si>
    <t>01091831230</t>
  </si>
  <si>
    <t>6094322903127</t>
  </si>
  <si>
    <t>718-3436-CB-59</t>
  </si>
  <si>
    <t>34950_3190254_4202015</t>
  </si>
  <si>
    <t>PGB028762314</t>
  </si>
  <si>
    <t>신창진</t>
  </si>
  <si>
    <t>01020171912</t>
  </si>
  <si>
    <t>6094322903094</t>
  </si>
  <si>
    <t>718-3402-AA-68</t>
  </si>
  <si>
    <t>34950_3190263_4201566</t>
  </si>
  <si>
    <t>PGB028762365</t>
  </si>
  <si>
    <t>오희경</t>
  </si>
  <si>
    <t>01046523898</t>
  </si>
  <si>
    <t>6094322903145</t>
  </si>
  <si>
    <t>718-3445-DF-78</t>
  </si>
  <si>
    <t>34950_3190273_4202141</t>
  </si>
  <si>
    <t>PGB028762406</t>
  </si>
  <si>
    <t>이민기</t>
  </si>
  <si>
    <t>01057575257</t>
  </si>
  <si>
    <t>6094322903186</t>
  </si>
  <si>
    <t>718-2491-EE-11</t>
  </si>
  <si>
    <t>34950_3190206_4202783</t>
  </si>
  <si>
    <t>PGB028762484</t>
  </si>
  <si>
    <t>6094322903264</t>
  </si>
  <si>
    <t>718-3200-DC-42</t>
  </si>
  <si>
    <t>34950_3190237_4203659</t>
  </si>
  <si>
    <t>PGB028762435</t>
  </si>
  <si>
    <t>01065079587</t>
  </si>
  <si>
    <t>6094322903215</t>
  </si>
  <si>
    <t>718-3230-EC-44</t>
  </si>
  <si>
    <t>34950_3190239_4203184</t>
  </si>
  <si>
    <t>PGB028762488</t>
  </si>
  <si>
    <t>엄유진</t>
  </si>
  <si>
    <t>01040288305</t>
  </si>
  <si>
    <t>6094322903268</t>
  </si>
  <si>
    <t>718-3429-BE-56</t>
  </si>
  <si>
    <t>34950_3190251_4203689</t>
  </si>
  <si>
    <t>PGB028762376</t>
  </si>
  <si>
    <t>전상원</t>
  </si>
  <si>
    <t>01055024827</t>
  </si>
  <si>
    <t>WWW.TROLLBEADS.CO.UK IPORTER.COM</t>
  </si>
  <si>
    <t>6094322903156</t>
  </si>
  <si>
    <t>718-2570-CD-21</t>
  </si>
  <si>
    <t>34950_3190216_4202317</t>
  </si>
  <si>
    <t>PGB028762063</t>
  </si>
  <si>
    <t>김은경</t>
  </si>
  <si>
    <t>01038072425</t>
  </si>
  <si>
    <t>6094322902843</t>
  </si>
  <si>
    <t>718-2486-DD-39</t>
  </si>
  <si>
    <t>34950_3190234_4198984</t>
  </si>
  <si>
    <t>PGB028762399</t>
  </si>
  <si>
    <t>김재환</t>
  </si>
  <si>
    <t>01046033157</t>
  </si>
  <si>
    <t>6094322903179</t>
  </si>
  <si>
    <t>718-0606-BA-82</t>
  </si>
  <si>
    <t>34950_3190277_4202666</t>
  </si>
  <si>
    <t>PGB028762436</t>
  </si>
  <si>
    <t>안준영</t>
  </si>
  <si>
    <t>01022841912</t>
  </si>
  <si>
    <t>M.GLOBAL.JDSPORTS.COM</t>
  </si>
  <si>
    <t>6094322903216</t>
  </si>
  <si>
    <t>718-3371-CC-53</t>
  </si>
  <si>
    <t>34950_3190248_4203200</t>
  </si>
  <si>
    <t>PGB028762560</t>
  </si>
  <si>
    <t>박보현</t>
  </si>
  <si>
    <t>01041529617</t>
  </si>
  <si>
    <t>6094322903340</t>
  </si>
  <si>
    <t>718-3428-CA-75</t>
  </si>
  <si>
    <t>34950_3190270_4204745</t>
  </si>
  <si>
    <t>PGB028762266</t>
  </si>
  <si>
    <t>6094322903046</t>
  </si>
  <si>
    <t>718-2531-FD-15</t>
  </si>
  <si>
    <t>34950_3190210_4200959</t>
  </si>
  <si>
    <t>PGB028762230</t>
  </si>
  <si>
    <t>6094322903010</t>
  </si>
  <si>
    <t>718-2418-DD-31</t>
  </si>
  <si>
    <t>34950_3190226_4203514</t>
  </si>
  <si>
    <t>PGB028762409</t>
  </si>
  <si>
    <t>01050390923</t>
  </si>
  <si>
    <t>6094322903189</t>
  </si>
  <si>
    <t>718-3188-AC-47</t>
  </si>
  <si>
    <t>34950_3190242_4202790</t>
  </si>
  <si>
    <t>PGB028761844</t>
  </si>
  <si>
    <t>WWW.ARSENALDIRECT.ARSENAL.COM</t>
  </si>
  <si>
    <t>6094322902624</t>
  </si>
  <si>
    <t>718-3434-FF-58</t>
  </si>
  <si>
    <t>34950_3190253_4196533</t>
  </si>
  <si>
    <t>PGB028762329</t>
  </si>
  <si>
    <t>01055571577</t>
  </si>
  <si>
    <t>6094322903109</t>
  </si>
  <si>
    <t>718-2577-CB-18</t>
  </si>
  <si>
    <t>34950_3190213_4201748</t>
  </si>
  <si>
    <t>PGB028762321</t>
  </si>
  <si>
    <t>최유진</t>
  </si>
  <si>
    <t>01028750229</t>
  </si>
  <si>
    <t>6094322903101</t>
  </si>
  <si>
    <t>718-3225-AB-49</t>
  </si>
  <si>
    <t>34950_3190244_4201638</t>
  </si>
  <si>
    <t>PGB028762372</t>
  </si>
  <si>
    <t>김가윤</t>
  </si>
  <si>
    <t>01063606329</t>
  </si>
  <si>
    <t>6094322903152</t>
  </si>
  <si>
    <t>718-2402-EE-7</t>
  </si>
  <si>
    <t>34950_3190202_4202292</t>
  </si>
  <si>
    <t>PGB028762236</t>
  </si>
  <si>
    <t>이호정</t>
  </si>
  <si>
    <t>01064622486</t>
  </si>
  <si>
    <t>GAILARDE.COM</t>
  </si>
  <si>
    <t>6094322903016</t>
  </si>
  <si>
    <t>718-2472-FE-32</t>
  </si>
  <si>
    <t>34950_3190227_4200738</t>
  </si>
  <si>
    <t>PGB028762249</t>
  </si>
  <si>
    <t>장은정</t>
  </si>
  <si>
    <t>01099170954</t>
  </si>
  <si>
    <t>6094322903029</t>
  </si>
  <si>
    <t>718-3386-BC-73</t>
  </si>
  <si>
    <t>34950_3190268_4200829</t>
  </si>
  <si>
    <t>PGB028762548</t>
  </si>
  <si>
    <t>6094322903328</t>
  </si>
  <si>
    <t>718-3359-ED-52</t>
  </si>
  <si>
    <t>34950_3190247_4204520</t>
  </si>
  <si>
    <t>PGB028762379</t>
  </si>
  <si>
    <t>이향</t>
  </si>
  <si>
    <t>01045755467</t>
  </si>
  <si>
    <t>6094322903159</t>
  </si>
  <si>
    <t>718-3416-AA-54</t>
  </si>
  <si>
    <t>34950_3190249_4202332</t>
  </si>
  <si>
    <t>PGB028762453</t>
  </si>
  <si>
    <t>현제이콥</t>
  </si>
  <si>
    <t>01075245336</t>
  </si>
  <si>
    <t>6094322903233</t>
  </si>
  <si>
    <t>718-3426-FC-55</t>
  </si>
  <si>
    <t>34950_3190250_4203365</t>
  </si>
  <si>
    <t>PGB028762018</t>
  </si>
  <si>
    <t>6094322902798</t>
  </si>
  <si>
    <t>718-2378-EA-77</t>
  </si>
  <si>
    <t>34950_3190272_4198554</t>
  </si>
  <si>
    <t>PGB028762373</t>
  </si>
  <si>
    <t>방미선</t>
  </si>
  <si>
    <t>01094025100</t>
  </si>
  <si>
    <t>6094322903153</t>
  </si>
  <si>
    <t>718-2405-BA-8</t>
  </si>
  <si>
    <t>34950_3190203_4202293</t>
  </si>
  <si>
    <t>PGB028762362</t>
  </si>
  <si>
    <t>김일민</t>
  </si>
  <si>
    <t>01097780578</t>
  </si>
  <si>
    <t>6094322903142</t>
  </si>
  <si>
    <t>718-2518-CA-14</t>
  </si>
  <si>
    <t>34950_3190209_4202120</t>
  </si>
  <si>
    <t>PGB028762028</t>
  </si>
  <si>
    <t>류시헌</t>
  </si>
  <si>
    <t>01046182619</t>
  </si>
  <si>
    <t>STORE.WASTEHEADQUARTERS.COM</t>
  </si>
  <si>
    <t>6094322902808</t>
  </si>
  <si>
    <t>718-2439-ED-26</t>
  </si>
  <si>
    <t>34950_3190221_4198642</t>
  </si>
  <si>
    <t>PGB028762268</t>
  </si>
  <si>
    <t>심채하</t>
  </si>
  <si>
    <t>01024735822</t>
  </si>
  <si>
    <t>6094322903048</t>
  </si>
  <si>
    <t>718-2561-AC-62</t>
  </si>
  <si>
    <t>34950_3190257_4200972</t>
  </si>
  <si>
    <t>PGB028761689</t>
  </si>
  <si>
    <t>01072893212</t>
  </si>
  <si>
    <t>IPORTER.COM MAROON5 UK.STORE  COUNT</t>
  </si>
  <si>
    <t>6094322902469</t>
  </si>
  <si>
    <t>718-2567-DE-34</t>
  </si>
  <si>
    <t>34950_3190229_4194848</t>
  </si>
  <si>
    <t>PGB028762374</t>
  </si>
  <si>
    <t>01075575225</t>
  </si>
  <si>
    <t>6094322903154</t>
  </si>
  <si>
    <t>718-2398-BD-9</t>
  </si>
  <si>
    <t>34950_3190204_4202295</t>
  </si>
  <si>
    <t>PGB028762265</t>
  </si>
  <si>
    <t>이호담</t>
  </si>
  <si>
    <t>01090687266</t>
  </si>
  <si>
    <t>6094322903045</t>
  </si>
  <si>
    <t>718-2514-DC-20</t>
  </si>
  <si>
    <t>34950_3190215_4200955</t>
  </si>
  <si>
    <t>PGB028762338</t>
  </si>
  <si>
    <t>문정현</t>
  </si>
  <si>
    <t>01057110745</t>
  </si>
  <si>
    <t>6094322903118</t>
  </si>
  <si>
    <t>718-2543-DF-27</t>
  </si>
  <si>
    <t>34950_3190222_4201871</t>
  </si>
  <si>
    <t>PGB028762410</t>
  </si>
  <si>
    <t>이유나</t>
  </si>
  <si>
    <t>01064500051</t>
  </si>
  <si>
    <t>6094322903190</t>
  </si>
  <si>
    <t>718-3189-EC-48</t>
  </si>
  <si>
    <t>34950_3190243_4202791</t>
  </si>
  <si>
    <t>PGB028762411</t>
  </si>
  <si>
    <t>손나래</t>
  </si>
  <si>
    <t>01083456709</t>
  </si>
  <si>
    <t>6094322903191</t>
  </si>
  <si>
    <t>718-3190-DF-76</t>
  </si>
  <si>
    <t>34950_3190271_4202792</t>
  </si>
  <si>
    <t>PGB028761509</t>
  </si>
  <si>
    <t>6094322902289</t>
  </si>
  <si>
    <t>716-7268-CB-79</t>
  </si>
  <si>
    <t>34950_3190274_4192670</t>
  </si>
  <si>
    <t>PGB028762478</t>
  </si>
  <si>
    <t>6094322903258</t>
  </si>
  <si>
    <t>718-3407-AA-83</t>
  </si>
  <si>
    <t>34950_3190278_4203536</t>
  </si>
  <si>
    <t>PGB028762068</t>
  </si>
  <si>
    <t>6094322902848</t>
  </si>
  <si>
    <t>718-2424-EC-19</t>
  </si>
  <si>
    <t>34950_3190214_4203528</t>
  </si>
  <si>
    <t>PGB028762356</t>
  </si>
  <si>
    <t>6094322903136</t>
  </si>
  <si>
    <t>718-2480-DC-38</t>
  </si>
  <si>
    <t>34950_3190233_4202061</t>
  </si>
  <si>
    <t>PGB028762016</t>
  </si>
  <si>
    <t>주은규</t>
  </si>
  <si>
    <t>01075142808</t>
  </si>
  <si>
    <t>SHOP.WARNERBROS.CO.UK  IPORTER.COM</t>
  </si>
  <si>
    <t>6094322902796</t>
  </si>
  <si>
    <t>718-2414-FD-17</t>
  </si>
  <si>
    <t>34950_3190212_4198545</t>
  </si>
  <si>
    <t>PGB028762460</t>
  </si>
  <si>
    <t>KHALIL MD IBRAHIM</t>
  </si>
  <si>
    <t>01049977355</t>
  </si>
  <si>
    <t>6094322903240</t>
  </si>
  <si>
    <t>718-3431-EB-2</t>
  </si>
  <si>
    <t>34950_3190197_4203434</t>
  </si>
  <si>
    <t>PGB028762405</t>
  </si>
  <si>
    <t>이현지</t>
  </si>
  <si>
    <t>01080102088</t>
  </si>
  <si>
    <t>6094322903185</t>
  </si>
  <si>
    <t>718-3208-CE-50</t>
  </si>
  <si>
    <t>34950_3190245_4202761</t>
  </si>
  <si>
    <t>PGB028762408</t>
  </si>
  <si>
    <t>6094322903188</t>
  </si>
  <si>
    <t>718-3427-EC-67</t>
  </si>
  <si>
    <t>34950_3190262_4202788</t>
  </si>
  <si>
    <t>PGB028762393</t>
  </si>
  <si>
    <t>김정혜</t>
  </si>
  <si>
    <t>01055304745</t>
  </si>
  <si>
    <t>WWW.TROLLBEADS.COM</t>
  </si>
  <si>
    <t>6094322903173</t>
  </si>
  <si>
    <t>718-3442-BC-69</t>
  </si>
  <si>
    <t>34950_3190264_4202515</t>
  </si>
  <si>
    <t>2025-08-02</t>
  </si>
  <si>
    <t>11237335395</t>
  </si>
  <si>
    <t>PHK003028510</t>
  </si>
  <si>
    <t>김남욱</t>
  </si>
  <si>
    <t>01055291475</t>
  </si>
  <si>
    <t>6094315389288</t>
  </si>
  <si>
    <t>4003637</t>
  </si>
  <si>
    <t>34712_3180381_4191312</t>
  </si>
  <si>
    <t>MU267</t>
  </si>
  <si>
    <t>CHINA EASTERN AIRLINE KOREA(MU)</t>
  </si>
  <si>
    <t>2025-08-07</t>
  </si>
  <si>
    <t>11237335513</t>
  </si>
  <si>
    <t>PHK003028526</t>
  </si>
  <si>
    <t>최애진</t>
  </si>
  <si>
    <t>01085461853</t>
  </si>
  <si>
    <t>6094315389304</t>
  </si>
  <si>
    <t>4006015</t>
  </si>
  <si>
    <t>34747_3181839_4193808</t>
  </si>
  <si>
    <t>PHK003028535</t>
  </si>
  <si>
    <t>소승혁</t>
  </si>
  <si>
    <t>01041081520</t>
  </si>
  <si>
    <t>6094315389313</t>
  </si>
  <si>
    <t>4006974</t>
  </si>
  <si>
    <t>34747_3181843_4194783</t>
  </si>
  <si>
    <t>PHK003028532</t>
  </si>
  <si>
    <t>성일경</t>
  </si>
  <si>
    <t>01091058645</t>
  </si>
  <si>
    <t>6094315389310</t>
  </si>
  <si>
    <t>4006591</t>
  </si>
  <si>
    <t>34747_3181842_4194386</t>
  </si>
  <si>
    <t>PHK003028304</t>
  </si>
  <si>
    <t>01092325936</t>
  </si>
  <si>
    <t>WORLD.163.COM</t>
  </si>
  <si>
    <t>6094315389082</t>
  </si>
  <si>
    <t>3960032</t>
  </si>
  <si>
    <t>34747_3181838_4146050</t>
  </si>
  <si>
    <t>PHK003028484</t>
  </si>
  <si>
    <t>박예린</t>
  </si>
  <si>
    <t>01074791556</t>
  </si>
  <si>
    <t>6094315389262</t>
  </si>
  <si>
    <t>3999040</t>
  </si>
  <si>
    <t>34747_3181836_4186419</t>
  </si>
  <si>
    <t>PHK003028516</t>
  </si>
  <si>
    <t>6094315389294</t>
  </si>
  <si>
    <t>4004788</t>
  </si>
  <si>
    <t>34747_3181845_4192536</t>
  </si>
  <si>
    <t>PHK003028502</t>
  </si>
  <si>
    <t>이혜원</t>
  </si>
  <si>
    <t>01091964566</t>
  </si>
  <si>
    <t>6094315389280</t>
  </si>
  <si>
    <t>4002559</t>
  </si>
  <si>
    <t>34747_3181837_4192352</t>
  </si>
  <si>
    <t>PHK003028518</t>
  </si>
  <si>
    <t>JEONDONGHYUK</t>
  </si>
  <si>
    <t>01090559100</t>
  </si>
  <si>
    <t>6094315389296</t>
  </si>
  <si>
    <t>4005027</t>
  </si>
  <si>
    <t>34747_3181835_4192788</t>
  </si>
  <si>
    <t>PHK003028519</t>
  </si>
  <si>
    <t>6094315389297</t>
  </si>
  <si>
    <t>4005044</t>
  </si>
  <si>
    <t>34747_3181841_4192805</t>
  </si>
  <si>
    <t>PHK003028523</t>
  </si>
  <si>
    <t>강샛별</t>
  </si>
  <si>
    <t>01020270403</t>
  </si>
  <si>
    <t>6094315389301</t>
  </si>
  <si>
    <t>4005562</t>
  </si>
  <si>
    <t>34747_3181840_4193341</t>
  </si>
  <si>
    <t>PHK003028517</t>
  </si>
  <si>
    <t>6094315389295</t>
  </si>
  <si>
    <t>4004951</t>
  </si>
  <si>
    <t>34747_3181844_4192706</t>
  </si>
  <si>
    <t>11237335546</t>
  </si>
  <si>
    <t>PHK003028525</t>
  </si>
  <si>
    <t>6094315389303</t>
  </si>
  <si>
    <t>4005943</t>
  </si>
  <si>
    <t>34772_3182910_4193734</t>
  </si>
  <si>
    <t>PHK003028515</t>
  </si>
  <si>
    <t>6094315389293</t>
  </si>
  <si>
    <t>4004624</t>
  </si>
  <si>
    <t>34772_3182913_4192353</t>
  </si>
  <si>
    <t>PHK003028524</t>
  </si>
  <si>
    <t>6094315389302</t>
  </si>
  <si>
    <t>4005933</t>
  </si>
  <si>
    <t>34772_3182911_4193724</t>
  </si>
  <si>
    <t>PHK003028529</t>
  </si>
  <si>
    <t>박미리</t>
  </si>
  <si>
    <t>01041148558</t>
  </si>
  <si>
    <t>6094315389307</t>
  </si>
  <si>
    <t>4006343</t>
  </si>
  <si>
    <t>34772_3182914_4194136</t>
  </si>
  <si>
    <t>PHK003028538</t>
  </si>
  <si>
    <t>6094315389316</t>
  </si>
  <si>
    <t>4008271</t>
  </si>
  <si>
    <t>34772_3182915_4196100</t>
  </si>
  <si>
    <t>PHK003028522</t>
  </si>
  <si>
    <t>6094315389300</t>
  </si>
  <si>
    <t>4005489</t>
  </si>
  <si>
    <t>34772_3182909_4193268</t>
  </si>
  <si>
    <t>PHK003028490</t>
  </si>
  <si>
    <t>박루아</t>
  </si>
  <si>
    <t>01038295676</t>
  </si>
  <si>
    <t>6094315389268</t>
  </si>
  <si>
    <t>4000409</t>
  </si>
  <si>
    <t>34772_3182912_4187885</t>
  </si>
  <si>
    <t>2025-08-14</t>
  </si>
  <si>
    <t>11235549986</t>
  </si>
  <si>
    <t>PHK003028520</t>
  </si>
  <si>
    <t>6094315389298</t>
  </si>
  <si>
    <t>4005155</t>
  </si>
  <si>
    <t>34807_3184309_4192918</t>
  </si>
  <si>
    <t>PHK003028539</t>
  </si>
  <si>
    <t>가흠현</t>
  </si>
  <si>
    <t>01044167947</t>
  </si>
  <si>
    <t>6094315389317</t>
  </si>
  <si>
    <t>4008452</t>
  </si>
  <si>
    <t>34807_3184310_4196292</t>
  </si>
  <si>
    <t>PHK003028527</t>
  </si>
  <si>
    <t>6094315389305</t>
  </si>
  <si>
    <t>4006319</t>
  </si>
  <si>
    <t>34807_3184311_4194112</t>
  </si>
  <si>
    <t>PHK003028540</t>
  </si>
  <si>
    <t>반수형</t>
  </si>
  <si>
    <t>01076556778</t>
  </si>
  <si>
    <t>6094315389318</t>
  </si>
  <si>
    <t>4008558</t>
  </si>
  <si>
    <t>34807_3184314_4196400</t>
  </si>
  <si>
    <t>PHK003028544</t>
  </si>
  <si>
    <t>한미소</t>
  </si>
  <si>
    <t>01088117496</t>
  </si>
  <si>
    <t>6094315389322</t>
  </si>
  <si>
    <t>4009468</t>
  </si>
  <si>
    <t>34807_3184312_4197339</t>
  </si>
  <si>
    <t>PHK003028549</t>
  </si>
  <si>
    <t>6094315389327</t>
  </si>
  <si>
    <t>4010330</t>
  </si>
  <si>
    <t>34807_3184315_4198223</t>
  </si>
  <si>
    <t>PHK003028531</t>
  </si>
  <si>
    <t>01026180212</t>
  </si>
  <si>
    <t>WWW.XIAOHONGSHU.COM</t>
  </si>
  <si>
    <t>6094315389309</t>
  </si>
  <si>
    <t>4006397</t>
  </si>
  <si>
    <t>34807_3184313_4194190</t>
  </si>
  <si>
    <t>2025-08-16</t>
  </si>
  <si>
    <t>11235550071</t>
  </si>
  <si>
    <t>PHK003028554</t>
  </si>
  <si>
    <t>정채안</t>
  </si>
  <si>
    <t>01098569911</t>
  </si>
  <si>
    <t>ITEM.TAOBAO.COM</t>
  </si>
  <si>
    <t>6094315389332</t>
  </si>
  <si>
    <t>4008847</t>
  </si>
  <si>
    <t>34830_3185361_4196693</t>
  </si>
  <si>
    <t>PHK003028552</t>
  </si>
  <si>
    <t>6094315389330</t>
  </si>
  <si>
    <t>4011214</t>
  </si>
  <si>
    <t>34830_3185364_4199161</t>
  </si>
  <si>
    <t>PHK003028528</t>
  </si>
  <si>
    <t>이광훈</t>
  </si>
  <si>
    <t>01066000486</t>
  </si>
  <si>
    <t>6094315389306</t>
  </si>
  <si>
    <t>4006339</t>
  </si>
  <si>
    <t>34830_3185362_4194132</t>
  </si>
  <si>
    <t>PHK003028530</t>
  </si>
  <si>
    <t>최복덕</t>
  </si>
  <si>
    <t>6094315389308</t>
  </si>
  <si>
    <t>4006345</t>
  </si>
  <si>
    <t>34830_3185363_4194138</t>
  </si>
  <si>
    <t>PHK003028543</t>
  </si>
  <si>
    <t>6094315389321</t>
  </si>
  <si>
    <t>4009331</t>
  </si>
  <si>
    <t>34830_3185360_4197197</t>
  </si>
  <si>
    <t>PHK003028553</t>
  </si>
  <si>
    <t>한종준</t>
  </si>
  <si>
    <t>01036390594</t>
  </si>
  <si>
    <t>6094315389331</t>
  </si>
  <si>
    <t>4011388</t>
  </si>
  <si>
    <t>34830_3185365_4199335</t>
  </si>
  <si>
    <t>11235550185</t>
  </si>
  <si>
    <t>PHK003028546</t>
  </si>
  <si>
    <t>01057044712</t>
  </si>
  <si>
    <t>6094315389324</t>
  </si>
  <si>
    <t>4009637</t>
  </si>
  <si>
    <t>34862_3186726_4197508</t>
  </si>
  <si>
    <t>PHK003028533</t>
  </si>
  <si>
    <t>합산취하 조영미반장</t>
  </si>
  <si>
    <t>6094315389311</t>
  </si>
  <si>
    <t>4006733</t>
  </si>
  <si>
    <t>34862_3186727_4194531</t>
  </si>
  <si>
    <t>PHK003028556</t>
  </si>
  <si>
    <t>더블유에스</t>
  </si>
  <si>
    <t>전)수하인변경(전:회사)/[사업자]</t>
  </si>
  <si>
    <t>6094315389334</t>
  </si>
  <si>
    <t>4011595</t>
  </si>
  <si>
    <t>34862_3186729_4199559</t>
  </si>
  <si>
    <t>PHK003028571</t>
  </si>
  <si>
    <t>6094315389349</t>
  </si>
  <si>
    <t>4007569</t>
  </si>
  <si>
    <t>34862_3186730_4195386</t>
  </si>
  <si>
    <t>PHK003028542</t>
  </si>
  <si>
    <t>6094315389320</t>
  </si>
  <si>
    <t>4008978</t>
  </si>
  <si>
    <t>34862_3186733_4196829</t>
  </si>
  <si>
    <t>PHK003028551</t>
  </si>
  <si>
    <t>임지수</t>
  </si>
  <si>
    <t>01082867580</t>
  </si>
  <si>
    <t>6094315389329</t>
  </si>
  <si>
    <t>4011087</t>
  </si>
  <si>
    <t>34862_3186732_4199032</t>
  </si>
  <si>
    <t>PHK003028541</t>
  </si>
  <si>
    <t>6094315389319</t>
  </si>
  <si>
    <t>4008778</t>
  </si>
  <si>
    <t>34862_3186728_4196620</t>
  </si>
  <si>
    <t>PHK003028567</t>
  </si>
  <si>
    <t>6094315389345</t>
  </si>
  <si>
    <t>4013024</t>
  </si>
  <si>
    <t>34862_3186735_4201035</t>
  </si>
  <si>
    <t>PHK003028534</t>
  </si>
  <si>
    <t>6094315389312</t>
  </si>
  <si>
    <t>4006736</t>
  </si>
  <si>
    <t>34862_3186725_4194534</t>
  </si>
  <si>
    <t>PHK003028572</t>
  </si>
  <si>
    <t>김영배</t>
  </si>
  <si>
    <t>01066464764</t>
  </si>
  <si>
    <t>6094315389350</t>
  </si>
  <si>
    <t>4007622</t>
  </si>
  <si>
    <t>34862_3186731_4197125</t>
  </si>
  <si>
    <t>PHK003028563</t>
  </si>
  <si>
    <t>6094315389341</t>
  </si>
  <si>
    <t>4012535</t>
  </si>
  <si>
    <t>34862_3186734_4200544</t>
  </si>
  <si>
    <t>2025-08-23</t>
  </si>
  <si>
    <t>11235550266</t>
  </si>
  <si>
    <t>PHK003028578</t>
  </si>
  <si>
    <t>6094315389356</t>
  </si>
  <si>
    <t>4013935</t>
  </si>
  <si>
    <t>34885_3187707_4201984</t>
  </si>
  <si>
    <t>CHINA EASTERN AIRLINE (OSA)</t>
  </si>
  <si>
    <t>PHK003028545</t>
  </si>
  <si>
    <t>WWW.I.TAOBAO.COM</t>
  </si>
  <si>
    <t>6094315389323</t>
  </si>
  <si>
    <t>4009474</t>
  </si>
  <si>
    <t>34885_3187706_4197345</t>
  </si>
  <si>
    <t>PHK003028579</t>
  </si>
  <si>
    <t>공현진</t>
  </si>
  <si>
    <t>01023942330</t>
  </si>
  <si>
    <t>WWW.WEIDIAN.COM</t>
  </si>
  <si>
    <t>6094315389357</t>
  </si>
  <si>
    <t>4012738</t>
  </si>
  <si>
    <t>34885_3187705_4200747</t>
  </si>
  <si>
    <t>11235550362</t>
  </si>
  <si>
    <t>PHK003028559</t>
  </si>
  <si>
    <t>6094315389337</t>
  </si>
  <si>
    <t>4011694</t>
  </si>
  <si>
    <t>34919_3189212_4199664</t>
  </si>
  <si>
    <t>MU5049</t>
  </si>
  <si>
    <t>PHK003028558</t>
  </si>
  <si>
    <t>6094315389336</t>
  </si>
  <si>
    <t>4011597</t>
  </si>
  <si>
    <t>34919_3189207_4199561</t>
  </si>
  <si>
    <t>PHK003028577</t>
  </si>
  <si>
    <t>윤영빈</t>
  </si>
  <si>
    <t>01058510554</t>
  </si>
  <si>
    <t>6094315389355</t>
  </si>
  <si>
    <t>4013580</t>
  </si>
  <si>
    <t>34919_3189209_4201621</t>
  </si>
  <si>
    <t>PHK003028560</t>
  </si>
  <si>
    <t>박준성</t>
  </si>
  <si>
    <t>01071963997</t>
  </si>
  <si>
    <t>6094315389338</t>
  </si>
  <si>
    <t>4011857</t>
  </si>
  <si>
    <t>34919_3189211_4199835</t>
  </si>
  <si>
    <t>PHK003028581</t>
  </si>
  <si>
    <t>신동훈</t>
  </si>
  <si>
    <t>01043076301</t>
  </si>
  <si>
    <t>6094315389359</t>
  </si>
  <si>
    <t>4014452</t>
  </si>
  <si>
    <t>34919_3189210_4202518</t>
  </si>
  <si>
    <t>PHK003028562</t>
  </si>
  <si>
    <t>김누리</t>
  </si>
  <si>
    <t>01032282592</t>
  </si>
  <si>
    <t>X.COM</t>
  </si>
  <si>
    <t>6094315389340</t>
  </si>
  <si>
    <t>4012375</t>
  </si>
  <si>
    <t>34919_3189205_4200381</t>
  </si>
  <si>
    <t>PHK003028574</t>
  </si>
  <si>
    <t>6094315389352</t>
  </si>
  <si>
    <t>4013352</t>
  </si>
  <si>
    <t>34919_3189203_4201381</t>
  </si>
  <si>
    <t>PHK003028557</t>
  </si>
  <si>
    <t>전)수하인정정(회사)/[사업자]</t>
  </si>
  <si>
    <t>6094315389335</t>
  </si>
  <si>
    <t>4011596</t>
  </si>
  <si>
    <t>34919_3189204_4199560</t>
  </si>
  <si>
    <t>PHK003028547</t>
  </si>
  <si>
    <t>조재강</t>
  </si>
  <si>
    <t>01049159659</t>
  </si>
  <si>
    <t>6094315389325</t>
  </si>
  <si>
    <t>4009877</t>
  </si>
  <si>
    <t>34919_3189208_4197756</t>
  </si>
  <si>
    <t>PHK003028550</t>
  </si>
  <si>
    <t>6094315389328</t>
  </si>
  <si>
    <t>4010585</t>
  </si>
  <si>
    <t>34919_3189206_4198501</t>
  </si>
  <si>
    <t>PHK003028589</t>
  </si>
  <si>
    <t>6094315389367</t>
  </si>
  <si>
    <t>4015850</t>
  </si>
  <si>
    <t>34919_3189214_4203963</t>
  </si>
  <si>
    <t>PHK003028590</t>
  </si>
  <si>
    <t>6094315389368</t>
  </si>
  <si>
    <t>4015851</t>
  </si>
  <si>
    <t>34919_3189213_4203964</t>
  </si>
  <si>
    <t>2025-08-30</t>
  </si>
  <si>
    <t>11235550384</t>
  </si>
  <si>
    <t>PHK003028565</t>
  </si>
  <si>
    <t>6094315389343</t>
  </si>
  <si>
    <t>4012835</t>
  </si>
  <si>
    <t>34944_3190088_4200844</t>
  </si>
  <si>
    <t>PHK003028583</t>
  </si>
  <si>
    <t>서성운</t>
  </si>
  <si>
    <t>01024198063</t>
  </si>
  <si>
    <t>6094315389361</t>
  </si>
  <si>
    <t>4014521</t>
  </si>
  <si>
    <t>34944_3190087_4202589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</si>
</sst>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&quot;Invoice Date : &quot;yyyy\.mm\.dd"/>
    <numFmt numFmtId="178" formatCode="###,###\ &quot;Hawb&quot;"/>
    <numFmt numFmtId="179" formatCode="\(###,###.##&quot; USD&quot;\)"/>
    <numFmt numFmtId="180" formatCode="#,###&quot;원 / kg&quot;"/>
    <numFmt numFmtId="181" formatCode="0.00_);[Red]\(0.00\)"/>
    <numFmt numFmtId="182" formatCode="0#.#&quot;kg&quot;"/>
    <numFmt numFmtId="183" formatCode="&quot;3. Due Date of Payment : &quot;yyyy/mm"/>
    <numFmt numFmtId="184" formatCode="_-[$$-409]* #,##0.00_ ;_-[$$-409]* \-#,##0.00\ ;_-[$$-409]* &quot;-&quot;??_ ;_-@_ "/>
    <numFmt numFmtId="185" formatCode="_-* #,##0.0_-;\-* #,##0.0_-;_-* &quot;-&quot;_-;_-@_-"/>
    <numFmt numFmtId="186" formatCode="_-[$₩-412]* #,##0_-;\-[$₩-412]* #,##0_-;_-[$₩-412]* &quot;-&quot;??_-;_-@_-"/>
    <numFmt numFmtId="187" formatCode="&quot;※ USD: &quot;#,###.##"/>
    <numFmt numFmtId="188" formatCode="_-&quot;₩&quot;* #,##0_-;\-&quot;₩&quot;* #,##0_-;_-&quot;₩&quot;* &quot;-&quot;_-;_-@"/>
  </numFmts>
  <fonts count="5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9"/>
      <color indexed="81"/>
      <name val="Tahoma"/>
      <family val="2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indexed="81"/>
      <name val="Tahoma"/>
      <family val="2"/>
    </font>
    <font>
      <sz val="8"/>
      <name val="Arial Narrow"/>
      <family val="2"/>
    </font>
    <font>
      <b/>
      <sz val="8"/>
      <name val="Arial Narrow"/>
      <family val="2"/>
    </font>
    <font>
      <sz val="9"/>
      <color theme="1"/>
      <name val="Arial Narrow"/>
      <family val="2"/>
    </font>
    <font>
      <sz val="9"/>
      <color theme="1"/>
      <name val="맑은 고딕"/>
      <family val="2"/>
      <charset val="129"/>
    </font>
    <font>
      <sz val="9"/>
      <color theme="1"/>
      <name val="Segoe UI Symbol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indexed="81"/>
      <name val="돋움"/>
      <family val="3"/>
      <charset val="129"/>
    </font>
    <font>
      <b/>
      <sz val="8"/>
      <name val="맑은 고딕"/>
      <family val="3"/>
      <charset val="129"/>
    </font>
    <font>
      <sz val="10"/>
      <color rgb="FF54403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9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theme="0"/>
      <name val="Arial Narrow"/>
      <family val="2"/>
    </font>
    <font>
      <sz val="9"/>
      <color theme="1"/>
      <name val="Arial Narrow"/>
      <family val="3"/>
      <charset val="129"/>
    </font>
    <font>
      <b/>
      <sz val="8"/>
      <name val="맑은 고딕"/>
      <family val="2"/>
      <charset val="129"/>
    </font>
    <font>
      <sz val="9"/>
      <name val="맑은 고딕"/>
      <family val="3"/>
      <charset val="129"/>
    </font>
    <font>
      <sz val="9"/>
      <name val="Arial Unicode MS"/>
      <family val="2"/>
      <charset val="129"/>
    </font>
    <font>
      <sz val="9"/>
      <name val="Arial"/>
      <family val="2"/>
      <charset val="129"/>
    </font>
    <font>
      <b/>
      <sz val="11"/>
      <name val="Calibri"/>
      <family val="2"/>
    </font>
    <font>
      <sz val="11"/>
      <name val="Calibri"/>
      <family val="2"/>
    </font>
    <font>
      <sz val="9"/>
      <name val="LG스마트체2.0 Regular"/>
      <family val="2"/>
      <charset val="129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b/>
      <sz val="10"/>
      <name val="Arial Narrow"/>
      <family val="2"/>
    </font>
    <font>
      <sz val="9"/>
      <color theme="1"/>
      <name val="LG스마트체 Regular"/>
      <family val="3"/>
      <charset val="129"/>
    </font>
    <font>
      <b/>
      <sz val="11"/>
      <name val="Arial"/>
      <family val="2"/>
    </font>
    <font>
      <sz val="8"/>
      <name val="Arial Narrow"/>
      <family val="2"/>
      <charset val="129"/>
    </font>
    <font>
      <sz val="9"/>
      <name val="LG스마트체 Regular"/>
      <family val="3"/>
      <charset val="129"/>
    </font>
    <font>
      <sz val="8"/>
      <name val="LG스마트체 Regular"/>
      <family val="3"/>
      <charset val="129"/>
    </font>
    <font>
      <sz val="9"/>
      <color rgb="FF000000"/>
      <name val="LG스마트체 Regular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EEF8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>
      <alignment vertical="center"/>
    </xf>
    <xf numFmtId="0" fontId="8" fillId="0" borderId="0"/>
    <xf numFmtId="0" fontId="2" fillId="0" borderId="0"/>
    <xf numFmtId="0" fontId="7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82">
    <xf numFmtId="0" fontId="0" fillId="0" borderId="0" xfId="0">
      <alignment vertical="center"/>
    </xf>
    <xf numFmtId="0" fontId="11" fillId="4" borderId="0" xfId="15" applyFont="1" applyFill="1">
      <alignment vertical="center"/>
    </xf>
    <xf numFmtId="0" fontId="12" fillId="4" borderId="0" xfId="15" applyFont="1" applyFill="1" applyAlignment="1">
      <alignment horizontal="center" vertical="center"/>
    </xf>
    <xf numFmtId="0" fontId="13" fillId="2" borderId="0" xfId="15" applyFont="1" applyFill="1" applyAlignment="1">
      <alignment vertical="center" shrinkToFit="1"/>
    </xf>
    <xf numFmtId="14" fontId="12" fillId="4" borderId="0" xfId="15" applyNumberFormat="1" applyFont="1" applyFill="1" applyAlignment="1">
      <alignment horizontal="right" vertical="center"/>
    </xf>
    <xf numFmtId="49" fontId="14" fillId="4" borderId="0" xfId="15" applyNumberFormat="1" applyFont="1" applyFill="1" applyAlignment="1">
      <alignment horizontal="center" vertical="center"/>
    </xf>
    <xf numFmtId="49" fontId="12" fillId="4" borderId="0" xfId="15" applyNumberFormat="1" applyFont="1" applyFill="1" applyAlignment="1">
      <alignment horizontal="center" vertical="center"/>
    </xf>
    <xf numFmtId="0" fontId="15" fillId="4" borderId="0" xfId="15" applyFont="1" applyFill="1" applyAlignment="1">
      <alignment horizontal="left" vertical="center"/>
    </xf>
    <xf numFmtId="49" fontId="12" fillId="4" borderId="0" xfId="15" applyNumberFormat="1" applyFont="1" applyFill="1" applyAlignment="1">
      <alignment horizontal="left" vertical="center"/>
    </xf>
    <xf numFmtId="0" fontId="12" fillId="4" borderId="0" xfId="15" applyFont="1" applyFill="1">
      <alignment vertical="center"/>
    </xf>
    <xf numFmtId="0" fontId="16" fillId="4" borderId="0" xfId="15" applyFont="1" applyFill="1" applyAlignment="1">
      <alignment horizontal="left" vertical="center"/>
    </xf>
    <xf numFmtId="177" fontId="12" fillId="4" borderId="0" xfId="15" applyNumberFormat="1" applyFont="1" applyFill="1" applyAlignment="1">
      <alignment horizontal="left" vertical="center"/>
    </xf>
    <xf numFmtId="0" fontId="17" fillId="4" borderId="0" xfId="15" applyFont="1" applyFill="1" applyAlignment="1">
      <alignment horizontal="left" vertical="center"/>
    </xf>
    <xf numFmtId="0" fontId="17" fillId="4" borderId="0" xfId="15" applyFont="1" applyFill="1" applyAlignment="1">
      <alignment horizontal="center" vertical="center"/>
    </xf>
    <xf numFmtId="0" fontId="17" fillId="4" borderId="0" xfId="15" applyFont="1" applyFill="1">
      <alignment vertical="center"/>
    </xf>
    <xf numFmtId="0" fontId="12" fillId="4" borderId="0" xfId="15" applyFont="1" applyFill="1" applyAlignment="1">
      <alignment horizontal="left" vertical="center"/>
    </xf>
    <xf numFmtId="49" fontId="12" fillId="2" borderId="5" xfId="15" applyNumberFormat="1" applyFont="1" applyFill="1" applyBorder="1" applyAlignment="1">
      <alignment horizontal="center" vertical="center" shrinkToFit="1"/>
    </xf>
    <xf numFmtId="41" fontId="12" fillId="2" borderId="5" xfId="17" applyFont="1" applyFill="1" applyBorder="1" applyAlignment="1">
      <alignment horizontal="center" vertical="center" shrinkToFit="1"/>
    </xf>
    <xf numFmtId="178" fontId="12" fillId="4" borderId="6" xfId="17" applyNumberFormat="1" applyFont="1" applyFill="1" applyBorder="1" applyAlignment="1">
      <alignment horizontal="center" vertical="center"/>
    </xf>
    <xf numFmtId="41" fontId="12" fillId="4" borderId="0" xfId="15" applyNumberFormat="1" applyFont="1" applyFill="1" applyAlignment="1">
      <alignment horizontal="center" vertical="center"/>
    </xf>
    <xf numFmtId="49" fontId="12" fillId="0" borderId="5" xfId="15" applyNumberFormat="1" applyFont="1" applyBorder="1" applyAlignment="1">
      <alignment horizontal="center" vertical="center" shrinkToFit="1"/>
    </xf>
    <xf numFmtId="49" fontId="12" fillId="4" borderId="6" xfId="17" applyNumberFormat="1" applyFont="1" applyFill="1" applyBorder="1" applyAlignment="1">
      <alignment horizontal="center" vertical="center"/>
    </xf>
    <xf numFmtId="0" fontId="12" fillId="4" borderId="0" xfId="15" applyFont="1" applyFill="1" applyAlignment="1">
      <alignment horizontal="right" vertical="center"/>
    </xf>
    <xf numFmtId="0" fontId="20" fillId="5" borderId="2" xfId="15" applyFont="1" applyFill="1" applyBorder="1" applyAlignment="1">
      <alignment horizontal="center" vertical="center"/>
    </xf>
    <xf numFmtId="14" fontId="20" fillId="5" borderId="3" xfId="15" applyNumberFormat="1" applyFont="1" applyFill="1" applyBorder="1" applyAlignment="1">
      <alignment horizontal="center" vertical="center" wrapText="1"/>
    </xf>
    <xf numFmtId="49" fontId="20" fillId="5" borderId="7" xfId="15" applyNumberFormat="1" applyFont="1" applyFill="1" applyBorder="1" applyAlignment="1">
      <alignment horizontal="center" vertical="center" shrinkToFit="1"/>
    </xf>
    <xf numFmtId="41" fontId="20" fillId="5" borderId="7" xfId="18" applyFont="1" applyFill="1" applyBorder="1" applyAlignment="1">
      <alignment horizontal="center" vertical="center" shrinkToFit="1"/>
    </xf>
    <xf numFmtId="0" fontId="20" fillId="5" borderId="7" xfId="15" applyFont="1" applyFill="1" applyBorder="1" applyAlignment="1">
      <alignment horizontal="center" vertical="center"/>
    </xf>
    <xf numFmtId="179" fontId="20" fillId="5" borderId="6" xfId="17" applyNumberFormat="1" applyFont="1" applyFill="1" applyBorder="1" applyAlignment="1">
      <alignment horizontal="center" vertical="center"/>
    </xf>
    <xf numFmtId="49" fontId="17" fillId="6" borderId="5" xfId="15" applyNumberFormat="1" applyFont="1" applyFill="1" applyBorder="1" applyAlignment="1">
      <alignment horizontal="center" vertical="center" shrinkToFit="1"/>
    </xf>
    <xf numFmtId="41" fontId="17" fillId="6" borderId="6" xfId="17" applyFont="1" applyFill="1" applyBorder="1" applyAlignment="1">
      <alignment horizontal="center" vertical="center" shrinkToFit="1"/>
    </xf>
    <xf numFmtId="41" fontId="17" fillId="6" borderId="5" xfId="17" applyFont="1" applyFill="1" applyBorder="1" applyAlignment="1">
      <alignment horizontal="center" vertical="center" shrinkToFit="1"/>
    </xf>
    <xf numFmtId="41" fontId="12" fillId="6" borderId="6" xfId="17" applyFont="1" applyFill="1" applyBorder="1" applyAlignment="1">
      <alignment horizontal="center" vertical="center"/>
    </xf>
    <xf numFmtId="178" fontId="12" fillId="6" borderId="6" xfId="17" applyNumberFormat="1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176" fontId="27" fillId="0" borderId="0" xfId="4" applyNumberFormat="1" applyFont="1" applyAlignment="1">
      <alignment horizontal="center" vertical="center"/>
    </xf>
    <xf numFmtId="0" fontId="27" fillId="0" borderId="0" xfId="4" applyFont="1" applyAlignment="1">
      <alignment horizontal="center" vertical="center"/>
    </xf>
    <xf numFmtId="181" fontId="27" fillId="0" borderId="0" xfId="4" applyNumberFormat="1" applyFont="1" applyAlignment="1">
      <alignment horizontal="center" vertical="center"/>
    </xf>
    <xf numFmtId="181" fontId="27" fillId="0" borderId="0" xfId="2" applyNumberFormat="1" applyFont="1" applyAlignment="1">
      <alignment horizontal="center" vertical="center"/>
    </xf>
    <xf numFmtId="42" fontId="27" fillId="0" borderId="0" xfId="2" applyFont="1" applyAlignment="1">
      <alignment horizontal="center" vertical="center"/>
    </xf>
    <xf numFmtId="0" fontId="27" fillId="0" borderId="0" xfId="4" applyFont="1"/>
    <xf numFmtId="41" fontId="24" fillId="0" borderId="1" xfId="1" applyFont="1" applyBorder="1" applyAlignment="1">
      <alignment horizontal="center" vertical="center"/>
    </xf>
    <xf numFmtId="182" fontId="27" fillId="0" borderId="1" xfId="4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41" fontId="24" fillId="0" borderId="0" xfId="1" applyFont="1" applyFill="1" applyBorder="1" applyAlignment="1">
      <alignment horizontal="center" vertical="center"/>
    </xf>
    <xf numFmtId="180" fontId="24" fillId="0" borderId="0" xfId="0" applyNumberFormat="1" applyFont="1" applyAlignment="1">
      <alignment horizontal="center" vertical="center"/>
    </xf>
    <xf numFmtId="1" fontId="27" fillId="0" borderId="0" xfId="4" applyNumberFormat="1" applyFont="1" applyAlignment="1">
      <alignment horizontal="center" vertical="center"/>
    </xf>
    <xf numFmtId="181" fontId="27" fillId="0" borderId="0" xfId="2" applyNumberFormat="1" applyFont="1" applyFill="1" applyAlignment="1">
      <alignment horizontal="center" vertical="center"/>
    </xf>
    <xf numFmtId="42" fontId="27" fillId="0" borderId="0" xfId="2" applyFont="1" applyFill="1" applyAlignment="1">
      <alignment horizontal="center" vertical="center"/>
    </xf>
    <xf numFmtId="14" fontId="27" fillId="0" borderId="0" xfId="4" applyNumberFormat="1" applyFont="1" applyAlignment="1">
      <alignment horizontal="center" vertical="center"/>
    </xf>
    <xf numFmtId="0" fontId="28" fillId="7" borderId="1" xfId="4" applyFont="1" applyFill="1" applyBorder="1" applyAlignment="1">
      <alignment horizontal="center" vertical="center"/>
    </xf>
    <xf numFmtId="14" fontId="28" fillId="7" borderId="1" xfId="4" applyNumberFormat="1" applyFont="1" applyFill="1" applyBorder="1" applyAlignment="1">
      <alignment horizontal="center" vertical="center"/>
    </xf>
    <xf numFmtId="1" fontId="28" fillId="7" borderId="1" xfId="4" applyNumberFormat="1" applyFont="1" applyFill="1" applyBorder="1" applyAlignment="1">
      <alignment horizontal="center" vertical="center"/>
    </xf>
    <xf numFmtId="176" fontId="28" fillId="7" borderId="1" xfId="4" applyNumberFormat="1" applyFont="1" applyFill="1" applyBorder="1" applyAlignment="1">
      <alignment horizontal="center" vertical="center"/>
    </xf>
    <xf numFmtId="181" fontId="28" fillId="7" borderId="1" xfId="4" applyNumberFormat="1" applyFont="1" applyFill="1" applyBorder="1" applyAlignment="1">
      <alignment horizontal="center" vertical="center"/>
    </xf>
    <xf numFmtId="181" fontId="28" fillId="7" borderId="1" xfId="2" applyNumberFormat="1" applyFont="1" applyFill="1" applyBorder="1" applyAlignment="1">
      <alignment horizontal="center" vertical="center"/>
    </xf>
    <xf numFmtId="42" fontId="28" fillId="7" borderId="1" xfId="2" applyFont="1" applyFill="1" applyBorder="1" applyAlignment="1">
      <alignment horizontal="center" vertical="center"/>
    </xf>
    <xf numFmtId="0" fontId="27" fillId="0" borderId="1" xfId="4" applyFont="1" applyBorder="1" applyAlignment="1">
      <alignment horizontal="center" vertical="center"/>
    </xf>
    <xf numFmtId="14" fontId="27" fillId="0" borderId="1" xfId="4" applyNumberFormat="1" applyFont="1" applyBorder="1" applyAlignment="1">
      <alignment horizontal="center" vertical="center"/>
    </xf>
    <xf numFmtId="176" fontId="27" fillId="0" borderId="1" xfId="4" applyNumberFormat="1" applyFont="1" applyBorder="1" applyAlignment="1">
      <alignment horizontal="center" vertical="center"/>
    </xf>
    <xf numFmtId="181" fontId="27" fillId="7" borderId="1" xfId="2" applyNumberFormat="1" applyFont="1" applyFill="1" applyBorder="1" applyAlignment="1">
      <alignment horizontal="center" vertical="center"/>
    </xf>
    <xf numFmtId="42" fontId="27" fillId="0" borderId="1" xfId="2" applyFont="1" applyBorder="1" applyAlignment="1">
      <alignment horizontal="center" vertical="center"/>
    </xf>
    <xf numFmtId="42" fontId="12" fillId="2" borderId="6" xfId="17" applyNumberFormat="1" applyFont="1" applyFill="1" applyBorder="1" applyAlignment="1">
      <alignment horizontal="center" vertical="center" shrinkToFit="1"/>
    </xf>
    <xf numFmtId="0" fontId="11" fillId="2" borderId="0" xfId="15" applyFont="1" applyFill="1">
      <alignment vertical="center"/>
    </xf>
    <xf numFmtId="0" fontId="19" fillId="2" borderId="0" xfId="15" applyFont="1" applyFill="1" applyAlignment="1">
      <alignment vertical="center" shrinkToFit="1"/>
    </xf>
    <xf numFmtId="49" fontId="14" fillId="2" borderId="0" xfId="15" applyNumberFormat="1" applyFont="1" applyFill="1" applyAlignment="1">
      <alignment horizontal="center" vertical="center"/>
    </xf>
    <xf numFmtId="49" fontId="12" fillId="2" borderId="0" xfId="15" applyNumberFormat="1" applyFont="1" applyFill="1" applyAlignment="1">
      <alignment horizontal="center" vertical="center"/>
    </xf>
    <xf numFmtId="0" fontId="15" fillId="2" borderId="0" xfId="15" applyFont="1" applyFill="1" applyAlignment="1">
      <alignment horizontal="left" vertical="center"/>
    </xf>
    <xf numFmtId="183" fontId="17" fillId="4" borderId="0" xfId="15" applyNumberFormat="1" applyFont="1" applyFill="1">
      <alignment vertical="center"/>
    </xf>
    <xf numFmtId="49" fontId="33" fillId="12" borderId="1" xfId="0" applyNumberFormat="1" applyFont="1" applyFill="1" applyBorder="1" applyAlignment="1">
      <alignment horizontal="center" vertical="center"/>
    </xf>
    <xf numFmtId="49" fontId="33" fillId="13" borderId="1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41" fontId="32" fillId="0" borderId="1" xfId="1" applyFont="1" applyBorder="1" applyAlignment="1">
      <alignment horizontal="center" vertical="center"/>
    </xf>
    <xf numFmtId="49" fontId="31" fillId="11" borderId="8" xfId="0" applyNumberFormat="1" applyFont="1" applyFill="1" applyBorder="1" applyAlignment="1">
      <alignment horizontal="center" vertical="center" wrapText="1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41" fontId="2" fillId="12" borderId="1" xfId="1" applyFont="1" applyFill="1" applyBorder="1" applyAlignment="1">
      <alignment horizontal="center" vertical="center"/>
    </xf>
    <xf numFmtId="49" fontId="35" fillId="14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176" fontId="37" fillId="16" borderId="1" xfId="0" applyNumberFormat="1" applyFont="1" applyFill="1" applyBorder="1" applyAlignment="1">
      <alignment horizontal="center" vertical="center"/>
    </xf>
    <xf numFmtId="0" fontId="37" fillId="16" borderId="1" xfId="0" applyFont="1" applyFill="1" applyBorder="1" applyAlignment="1">
      <alignment horizontal="center" vertical="center"/>
    </xf>
    <xf numFmtId="180" fontId="24" fillId="0" borderId="1" xfId="0" applyNumberFormat="1" applyFont="1" applyBorder="1" applyAlignment="1">
      <alignment horizontal="center" vertical="center"/>
    </xf>
    <xf numFmtId="0" fontId="6" fillId="4" borderId="0" xfId="15" applyFont="1" applyFill="1" applyAlignment="1">
      <alignment horizontal="left" vertical="center" wrapText="1"/>
    </xf>
    <xf numFmtId="184" fontId="27" fillId="0" borderId="0" xfId="2" applyNumberFormat="1" applyFont="1" applyAlignment="1">
      <alignment horizontal="center" vertical="center"/>
    </xf>
    <xf numFmtId="184" fontId="27" fillId="0" borderId="0" xfId="2" applyNumberFormat="1" applyFont="1" applyFill="1" applyAlignment="1">
      <alignment horizontal="center" vertical="center"/>
    </xf>
    <xf numFmtId="184" fontId="28" fillId="7" borderId="1" xfId="2" applyNumberFormat="1" applyFont="1" applyFill="1" applyBorder="1" applyAlignment="1">
      <alignment horizontal="center" vertical="center"/>
    </xf>
    <xf numFmtId="184" fontId="27" fillId="0" borderId="1" xfId="2" applyNumberFormat="1" applyFont="1" applyBorder="1" applyAlignment="1">
      <alignment horizontal="center" vertical="center"/>
    </xf>
    <xf numFmtId="41" fontId="27" fillId="0" borderId="0" xfId="1" applyFont="1" applyAlignment="1">
      <alignment horizontal="center" vertical="center"/>
    </xf>
    <xf numFmtId="185" fontId="27" fillId="0" borderId="0" xfId="1" applyNumberFormat="1" applyFont="1" applyAlignment="1">
      <alignment horizontal="center" vertical="center"/>
    </xf>
    <xf numFmtId="186" fontId="27" fillId="0" borderId="0" xfId="2" applyNumberFormat="1" applyFont="1" applyAlignment="1">
      <alignment horizontal="center" vertical="center"/>
    </xf>
    <xf numFmtId="186" fontId="27" fillId="0" borderId="0" xfId="4" applyNumberFormat="1" applyFont="1"/>
    <xf numFmtId="186" fontId="27" fillId="0" borderId="0" xfId="2" applyNumberFormat="1" applyFont="1" applyFill="1" applyAlignment="1">
      <alignment horizontal="center" vertical="center"/>
    </xf>
    <xf numFmtId="186" fontId="28" fillId="3" borderId="1" xfId="2" applyNumberFormat="1" applyFont="1" applyFill="1" applyBorder="1" applyAlignment="1">
      <alignment horizontal="center" vertical="center"/>
    </xf>
    <xf numFmtId="186" fontId="23" fillId="8" borderId="1" xfId="2" applyNumberFormat="1" applyFont="1" applyFill="1" applyBorder="1" applyAlignment="1">
      <alignment horizontal="center" vertical="center" wrapText="1"/>
    </xf>
    <xf numFmtId="186" fontId="30" fillId="8" borderId="1" xfId="2" applyNumberFormat="1" applyFont="1" applyFill="1" applyBorder="1" applyAlignment="1">
      <alignment horizontal="center" vertical="center" wrapText="1"/>
    </xf>
    <xf numFmtId="186" fontId="23" fillId="9" borderId="1" xfId="2" applyNumberFormat="1" applyFont="1" applyFill="1" applyBorder="1" applyAlignment="1">
      <alignment horizontal="center" vertical="center"/>
    </xf>
    <xf numFmtId="186" fontId="23" fillId="10" borderId="1" xfId="4" applyNumberFormat="1" applyFont="1" applyFill="1" applyBorder="1" applyAlignment="1">
      <alignment horizontal="center" vertical="center"/>
    </xf>
    <xf numFmtId="186" fontId="27" fillId="0" borderId="1" xfId="2" applyNumberFormat="1" applyFont="1" applyBorder="1" applyAlignment="1">
      <alignment horizontal="center" vertical="center"/>
    </xf>
    <xf numFmtId="186" fontId="22" fillId="0" borderId="1" xfId="2" applyNumberFormat="1" applyFont="1" applyFill="1" applyBorder="1" applyAlignment="1">
      <alignment horizontal="center" vertical="center"/>
    </xf>
    <xf numFmtId="186" fontId="22" fillId="0" borderId="1" xfId="2" applyNumberFormat="1" applyFont="1" applyBorder="1" applyAlignment="1">
      <alignment horizontal="center" vertical="center"/>
    </xf>
    <xf numFmtId="186" fontId="22" fillId="0" borderId="1" xfId="4" applyNumberFormat="1" applyFont="1" applyBorder="1" applyAlignment="1">
      <alignment horizontal="center" vertical="center"/>
    </xf>
    <xf numFmtId="186" fontId="22" fillId="9" borderId="1" xfId="4" applyNumberFormat="1" applyFont="1" applyFill="1" applyBorder="1" applyAlignment="1">
      <alignment horizontal="center" vertical="center"/>
    </xf>
    <xf numFmtId="186" fontId="22" fillId="10" borderId="1" xfId="4" applyNumberFormat="1" applyFont="1" applyFill="1" applyBorder="1" applyAlignment="1">
      <alignment horizontal="center" vertical="center"/>
    </xf>
    <xf numFmtId="186" fontId="27" fillId="0" borderId="0" xfId="1" applyNumberFormat="1" applyFont="1" applyAlignment="1">
      <alignment horizontal="center" vertical="center"/>
    </xf>
    <xf numFmtId="0" fontId="7" fillId="0" borderId="0" xfId="5">
      <alignment vertical="center"/>
    </xf>
    <xf numFmtId="0" fontId="40" fillId="17" borderId="1" xfId="5" applyFont="1" applyFill="1" applyBorder="1" applyAlignment="1">
      <alignment horizontal="center" vertical="center"/>
    </xf>
    <xf numFmtId="0" fontId="7" fillId="0" borderId="1" xfId="5" applyBorder="1" applyAlignment="1">
      <alignment horizontal="center" vertical="center"/>
    </xf>
    <xf numFmtId="41" fontId="7" fillId="0" borderId="1" xfId="16" applyFont="1" applyBorder="1" applyAlignment="1">
      <alignment horizontal="center" vertical="center"/>
    </xf>
    <xf numFmtId="41" fontId="7" fillId="0" borderId="1" xfId="16" applyFont="1" applyFill="1" applyBorder="1" applyAlignment="1">
      <alignment horizontal="center" vertical="center"/>
    </xf>
    <xf numFmtId="0" fontId="40" fillId="14" borderId="1" xfId="5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41" fillId="18" borderId="1" xfId="0" applyFont="1" applyFill="1" applyBorder="1" applyAlignment="1">
      <alignment horizontal="center" vertical="center"/>
    </xf>
    <xf numFmtId="42" fontId="41" fillId="18" borderId="1" xfId="2" applyFont="1" applyFill="1" applyBorder="1" applyAlignment="1" applyProtection="1">
      <alignment horizontal="center" vertical="center" wrapText="1"/>
    </xf>
    <xf numFmtId="42" fontId="41" fillId="18" borderId="1" xfId="2" applyFont="1" applyFill="1" applyBorder="1" applyAlignment="1" applyProtection="1">
      <alignment horizontal="center" vertical="center"/>
    </xf>
    <xf numFmtId="184" fontId="41" fillId="18" borderId="1" xfId="2" applyNumberFormat="1" applyFont="1" applyFill="1" applyBorder="1" applyAlignment="1" applyProtection="1">
      <alignment horizontal="center" vertical="center" wrapText="1"/>
    </xf>
    <xf numFmtId="0" fontId="42" fillId="0" borderId="0" xfId="0" applyFont="1">
      <alignment vertical="center"/>
    </xf>
    <xf numFmtId="186" fontId="43" fillId="8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6" fontId="28" fillId="8" borderId="1" xfId="2" applyNumberFormat="1" applyFont="1" applyFill="1" applyBorder="1" applyAlignment="1">
      <alignment horizontal="center" vertical="center"/>
    </xf>
    <xf numFmtId="49" fontId="44" fillId="13" borderId="1" xfId="0" applyNumberFormat="1" applyFont="1" applyFill="1" applyBorder="1" applyAlignment="1">
      <alignment horizontal="center" vertical="center"/>
    </xf>
    <xf numFmtId="49" fontId="45" fillId="1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6" fillId="12" borderId="1" xfId="0" applyNumberFormat="1" applyFont="1" applyFill="1" applyBorder="1" applyAlignment="1">
      <alignment horizontal="center" vertical="center"/>
    </xf>
    <xf numFmtId="0" fontId="47" fillId="19" borderId="0" xfId="0" applyFont="1" applyFill="1" applyAlignment="1"/>
    <xf numFmtId="0" fontId="48" fillId="0" borderId="0" xfId="0" applyFont="1" applyAlignment="1"/>
    <xf numFmtId="3" fontId="48" fillId="0" borderId="0" xfId="0" applyNumberFormat="1" applyFont="1" applyAlignment="1"/>
    <xf numFmtId="4" fontId="48" fillId="0" borderId="0" xfId="0" applyNumberFormat="1" applyFont="1" applyAlignment="1"/>
    <xf numFmtId="49" fontId="49" fillId="12" borderId="1" xfId="0" applyNumberFormat="1" applyFont="1" applyFill="1" applyBorder="1" applyAlignment="1">
      <alignment horizontal="center" vertical="center"/>
    </xf>
    <xf numFmtId="0" fontId="50" fillId="0" borderId="1" xfId="0" quotePrefix="1" applyFont="1" applyBorder="1" applyAlignment="1">
      <alignment horizontal="center" vertical="center"/>
    </xf>
    <xf numFmtId="176" fontId="50" fillId="0" borderId="1" xfId="0" quotePrefix="1" applyNumberFormat="1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40" fillId="0" borderId="1" xfId="5" applyFont="1" applyBorder="1" applyAlignment="1">
      <alignment horizontal="center" vertical="center"/>
    </xf>
    <xf numFmtId="41" fontId="40" fillId="0" borderId="1" xfId="16" applyFont="1" applyFill="1" applyBorder="1" applyAlignment="1">
      <alignment horizontal="center" vertical="center"/>
    </xf>
    <xf numFmtId="187" fontId="12" fillId="4" borderId="0" xfId="15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42" fontId="7" fillId="0" borderId="10" xfId="2" applyFont="1" applyFill="1" applyBorder="1" applyAlignment="1">
      <alignment horizontal="center" vertical="center" wrapText="1"/>
    </xf>
    <xf numFmtId="0" fontId="33" fillId="0" borderId="0" xfId="0" applyFont="1" applyAlignment="1"/>
    <xf numFmtId="188" fontId="12" fillId="2" borderId="10" xfId="0" applyNumberFormat="1" applyFont="1" applyFill="1" applyBorder="1">
      <alignment vertical="center"/>
    </xf>
    <xf numFmtId="0" fontId="7" fillId="0" borderId="11" xfId="0" applyFont="1" applyBorder="1" applyAlignment="1">
      <alignment horizontal="center" vertical="center"/>
    </xf>
    <xf numFmtId="42" fontId="7" fillId="0" borderId="11" xfId="2" applyFont="1" applyFill="1" applyBorder="1" applyAlignment="1">
      <alignment horizontal="center" vertical="center" wrapText="1"/>
    </xf>
    <xf numFmtId="178" fontId="12" fillId="4" borderId="9" xfId="17" applyNumberFormat="1" applyFont="1" applyFill="1" applyBorder="1" applyAlignment="1">
      <alignment horizontal="center" vertical="center"/>
    </xf>
    <xf numFmtId="42" fontId="52" fillId="0" borderId="0" xfId="0" applyNumberFormat="1" applyFont="1">
      <alignment vertical="center"/>
    </xf>
    <xf numFmtId="186" fontId="53" fillId="0" borderId="0" xfId="0" applyNumberFormat="1" applyFont="1" applyAlignment="1">
      <alignment horizontal="center" vertical="center"/>
    </xf>
    <xf numFmtId="186" fontId="53" fillId="0" borderId="0" xfId="0" applyNumberFormat="1" applyFont="1">
      <alignment vertical="center"/>
    </xf>
    <xf numFmtId="0" fontId="40" fillId="0" borderId="13" xfId="5" applyFont="1" applyBorder="1" applyAlignment="1">
      <alignment horizontal="center" vertical="center"/>
    </xf>
    <xf numFmtId="41" fontId="40" fillId="0" borderId="13" xfId="16" applyFont="1" applyFill="1" applyBorder="1" applyAlignment="1">
      <alignment horizontal="center" vertical="center"/>
    </xf>
    <xf numFmtId="0" fontId="7" fillId="0" borderId="13" xfId="5" applyBorder="1" applyAlignment="1">
      <alignment horizontal="center" vertical="center"/>
    </xf>
    <xf numFmtId="184" fontId="54" fillId="0" borderId="12" xfId="0" applyNumberFormat="1" applyFont="1" applyBorder="1" applyAlignment="1"/>
    <xf numFmtId="186" fontId="55" fillId="0" borderId="1" xfId="4" applyNumberFormat="1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3" fillId="0" borderId="0" xfId="0" applyFont="1">
      <alignment vertical="center"/>
    </xf>
    <xf numFmtId="186" fontId="53" fillId="0" borderId="0" xfId="24" applyNumberFormat="1" applyFont="1">
      <alignment vertical="center"/>
    </xf>
    <xf numFmtId="0" fontId="7" fillId="0" borderId="15" xfId="0" applyFont="1" applyBorder="1" applyAlignment="1">
      <alignment horizontal="center" vertical="center"/>
    </xf>
    <xf numFmtId="0" fontId="40" fillId="0" borderId="14" xfId="5" applyFont="1" applyBorder="1" applyAlignment="1">
      <alignment horizontal="center" vertical="center"/>
    </xf>
    <xf numFmtId="41" fontId="40" fillId="0" borderId="14" xfId="16" applyFont="1" applyFill="1" applyBorder="1" applyAlignment="1">
      <alignment horizontal="center" vertical="center"/>
    </xf>
    <xf numFmtId="176" fontId="56" fillId="0" borderId="0" xfId="4" applyNumberFormat="1" applyFont="1" applyAlignment="1">
      <alignment horizontal="center" vertical="center"/>
    </xf>
    <xf numFmtId="0" fontId="56" fillId="0" borderId="0" xfId="4" applyFont="1" applyAlignment="1">
      <alignment horizontal="center" vertical="center"/>
    </xf>
    <xf numFmtId="176" fontId="57" fillId="0" borderId="0" xfId="4" applyNumberFormat="1" applyFont="1" applyAlignment="1">
      <alignment horizontal="center" vertical="center"/>
    </xf>
    <xf numFmtId="186" fontId="56" fillId="0" borderId="0" xfId="2" applyNumberFormat="1" applyFont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58" fillId="0" borderId="14" xfId="0" applyFont="1" applyBorder="1" applyAlignment="1">
      <alignment horizontal="center" vertical="center"/>
    </xf>
    <xf numFmtId="0" fontId="58" fillId="0" borderId="16" xfId="0" applyFont="1" applyBorder="1" applyAlignment="1">
      <alignment horizontal="center" vertical="center"/>
    </xf>
    <xf numFmtId="41" fontId="31" fillId="11" borderId="8" xfId="1" applyFont="1" applyFill="1" applyBorder="1" applyAlignment="1">
      <alignment horizontal="center" vertical="center" wrapText="1"/>
    </xf>
    <xf numFmtId="41" fontId="58" fillId="0" borderId="16" xfId="1" applyFont="1" applyBorder="1" applyAlignment="1">
      <alignment horizontal="center" vertical="center"/>
    </xf>
    <xf numFmtId="41" fontId="58" fillId="0" borderId="10" xfId="1" applyFont="1" applyBorder="1" applyAlignment="1">
      <alignment horizontal="center" vertical="center"/>
    </xf>
    <xf numFmtId="41" fontId="34" fillId="0" borderId="0" xfId="1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42" fontId="7" fillId="0" borderId="17" xfId="2" applyFont="1" applyFill="1" applyBorder="1" applyAlignment="1">
      <alignment horizontal="center" vertical="center" wrapText="1"/>
    </xf>
    <xf numFmtId="42" fontId="51" fillId="0" borderId="17" xfId="2" applyFont="1" applyFill="1" applyBorder="1" applyAlignment="1">
      <alignment horizontal="center" vertical="center" wrapText="1"/>
    </xf>
    <xf numFmtId="188" fontId="12" fillId="2" borderId="17" xfId="0" applyNumberFormat="1" applyFont="1" applyFill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14" fillId="4" borderId="0" xfId="15" applyNumberFormat="1" applyFont="1" applyFill="1" applyAlignment="1">
      <alignment horizontal="center" vertical="center"/>
    </xf>
    <xf numFmtId="49" fontId="17" fillId="4" borderId="0" xfId="15" applyNumberFormat="1" applyFont="1" applyFill="1">
      <alignment vertical="center"/>
    </xf>
    <xf numFmtId="49" fontId="17" fillId="4" borderId="0" xfId="15" applyNumberFormat="1" applyFont="1" applyFill="1" applyAlignment="1">
      <alignment horizontal="left" vertical="center"/>
    </xf>
    <xf numFmtId="0" fontId="20" fillId="5" borderId="3" xfId="15" applyFont="1" applyFill="1" applyBorder="1" applyAlignment="1">
      <alignment horizontal="center" vertical="center"/>
    </xf>
    <xf numFmtId="0" fontId="20" fillId="5" borderId="4" xfId="15" applyFont="1" applyFill="1" applyBorder="1" applyAlignment="1">
      <alignment horizontal="center" vertical="center"/>
    </xf>
    <xf numFmtId="0" fontId="19" fillId="5" borderId="0" xfId="15" applyFont="1" applyFill="1" applyAlignment="1">
      <alignment horizontal="center" vertical="center" shrinkToFit="1"/>
    </xf>
    <xf numFmtId="0" fontId="36" fillId="15" borderId="1" xfId="0" applyFont="1" applyFill="1" applyBorder="1" applyAlignment="1">
      <alignment horizontal="center" vertical="center"/>
    </xf>
  </cellXfs>
  <cellStyles count="25">
    <cellStyle name="백분율" xfId="24" builtinId="5"/>
    <cellStyle name="쉼표 [0]" xfId="1" builtinId="6"/>
    <cellStyle name="쉼표 [0] 2" xfId="18" xr:uid="{3520FAFF-FD2E-41B1-BEAB-A9E68A83979B}"/>
    <cellStyle name="쉼표 [0] 2 2" xfId="16" xr:uid="{A9CB73BC-1BA2-4E1A-8CF7-8C39BF6DB7A1}"/>
    <cellStyle name="쉼표 [0] 2 3" xfId="17" xr:uid="{C5C162DF-DA3E-4474-AF23-27E4690EA24C}"/>
    <cellStyle name="통화 [0]" xfId="2" builtinId="7"/>
    <cellStyle name="통화 [0] 2" xfId="19" xr:uid="{691BA199-94D9-497A-9A9F-48E1C8C2BE16}"/>
    <cellStyle name="표준" xfId="0" builtinId="0"/>
    <cellStyle name="표준 10" xfId="4" xr:uid="{00000000-0005-0000-0000-000003000000}"/>
    <cellStyle name="표준 11" xfId="23" xr:uid="{9753BE44-3BAD-455D-B481-E5AE7308F8DB}"/>
    <cellStyle name="표준 15" xfId="5" xr:uid="{00000000-0005-0000-0000-000004000000}"/>
    <cellStyle name="표준 17" xfId="6" xr:uid="{00000000-0005-0000-0000-000005000000}"/>
    <cellStyle name="표준 18 4" xfId="20" xr:uid="{531C8C0E-8B24-47EA-A8D2-C72FAB3D4612}"/>
    <cellStyle name="표준 2" xfId="3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標準 3" xfId="10" xr:uid="{00000000-0005-0000-0000-00000A000000}"/>
    <cellStyle name="표준 4" xfId="11" xr:uid="{00000000-0005-0000-0000-00000B000000}"/>
    <cellStyle name="표준 5" xfId="12" xr:uid="{00000000-0005-0000-0000-00000C000000}"/>
    <cellStyle name="표준 6" xfId="13" xr:uid="{00000000-0005-0000-0000-00000D000000}"/>
    <cellStyle name="표준 7" xfId="14" xr:uid="{00000000-0005-0000-0000-00000E000000}"/>
    <cellStyle name="표준 8" xfId="21" xr:uid="{D156A3C2-251F-4AAC-9C37-FFF5D7AE96DA}"/>
    <cellStyle name="표준 9" xfId="22" xr:uid="{F14EFAA1-7D3B-4E99-93D2-98991CA9D6D5}"/>
    <cellStyle name="표준_2007.05 대구텍 청구내역서(확정)" xfId="15" xr:uid="{D31B0A9E-41C0-468C-81A6-66E208BC7D0A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0000"/>
      <color rgb="FFFF4343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-137189</xdr:colOff>
      <xdr:row>0</xdr:row>
      <xdr:rowOff>0</xdr:rowOff>
    </xdr:from>
    <xdr:to>
      <xdr:col>2</xdr:col>
      <xdr:colOff>356264</xdr:colOff>
      <xdr:row>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96CCC2-7B23-483E-AB56-4553028B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-137189" y="0"/>
          <a:ext cx="2865178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171450</xdr:colOff>
      <xdr:row>0</xdr:row>
      <xdr:rowOff>0</xdr:rowOff>
    </xdr:from>
    <xdr:to>
      <xdr:col>2</xdr:col>
      <xdr:colOff>171450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686FBC18-F98E-4272-8F77-5B92D1EB2DFB}"/>
            </a:ext>
          </a:extLst>
        </xdr:cNvPr>
        <xdr:cNvSpPr>
          <a:spLocks noChangeShapeType="1"/>
        </xdr:cNvSpPr>
      </xdr:nvSpPr>
      <xdr:spPr bwMode="auto">
        <a:xfrm>
          <a:off x="2562225" y="0"/>
          <a:ext cx="0" cy="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0</xdr:row>
      <xdr:rowOff>95906</xdr:rowOff>
    </xdr:from>
    <xdr:to>
      <xdr:col>4</xdr:col>
      <xdr:colOff>0</xdr:colOff>
      <xdr:row>0</xdr:row>
      <xdr:rowOff>486431</xdr:rowOff>
    </xdr:to>
    <xdr:sp macro="" textlink="">
      <xdr:nvSpPr>
        <xdr:cNvPr id="5" name="Line 5">
          <a:extLst>
            <a:ext uri="{FF2B5EF4-FFF2-40B4-BE49-F238E27FC236}">
              <a16:creationId xmlns:a16="http://schemas.microsoft.com/office/drawing/2014/main" id="{2FE90F79-0C88-4C14-99E7-BCD524EB5F32}"/>
            </a:ext>
          </a:extLst>
        </xdr:cNvPr>
        <xdr:cNvSpPr>
          <a:spLocks noChangeShapeType="1"/>
        </xdr:cNvSpPr>
      </xdr:nvSpPr>
      <xdr:spPr bwMode="auto">
        <a:xfrm>
          <a:off x="4585138" y="95906"/>
          <a:ext cx="0" cy="390525"/>
        </a:xfrm>
        <a:prstGeom prst="line">
          <a:avLst/>
        </a:prstGeom>
        <a:noFill/>
        <a:ln w="9525">
          <a:solidFill>
            <a:srgbClr val="E20000"/>
          </a:solidFill>
          <a:round/>
          <a:headEnd/>
          <a:tailEnd/>
        </a:ln>
      </xdr:spPr>
    </xdr:sp>
    <xdr:clientData/>
  </xdr:twoCellAnchor>
  <xdr:twoCellAnchor>
    <xdr:from>
      <xdr:col>1</xdr:col>
      <xdr:colOff>2262681</xdr:colOff>
      <xdr:row>0</xdr:row>
      <xdr:rowOff>104774</xdr:rowOff>
    </xdr:from>
    <xdr:to>
      <xdr:col>1</xdr:col>
      <xdr:colOff>2262681</xdr:colOff>
      <xdr:row>0</xdr:row>
      <xdr:rowOff>495299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99DCB076-A275-4A71-BE9B-664AECC8DDE3}"/>
            </a:ext>
          </a:extLst>
        </xdr:cNvPr>
        <xdr:cNvSpPr>
          <a:spLocks noChangeShapeType="1"/>
        </xdr:cNvSpPr>
      </xdr:nvSpPr>
      <xdr:spPr bwMode="auto">
        <a:xfrm>
          <a:off x="2367784" y="104774"/>
          <a:ext cx="0" cy="390525"/>
        </a:xfrm>
        <a:prstGeom prst="line">
          <a:avLst/>
        </a:prstGeom>
        <a:noFill/>
        <a:ln w="9525">
          <a:solidFill>
            <a:srgbClr val="C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30874</xdr:colOff>
      <xdr:row>0</xdr:row>
      <xdr:rowOff>137948</xdr:rowOff>
    </xdr:from>
    <xdr:to>
      <xdr:col>1</xdr:col>
      <xdr:colOff>2154801</xdr:colOff>
      <xdr:row>0</xdr:row>
      <xdr:rowOff>477389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FA3F92B-E56F-1B81-D6EA-AEA9CE2E7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49" y="137948"/>
          <a:ext cx="2123927" cy="33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123825</xdr:colOff>
      <xdr:row>0</xdr:row>
      <xdr:rowOff>38100</xdr:rowOff>
    </xdr:from>
    <xdr:ext cx="1971675" cy="6858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A6690FB-0D0C-A5AA-6F90-4A7A22D4B574}"/>
            </a:ext>
          </a:extLst>
        </xdr:cNvPr>
        <xdr:cNvSpPr txBox="1"/>
      </xdr:nvSpPr>
      <xdr:spPr>
        <a:xfrm>
          <a:off x="2495550" y="38100"/>
          <a:ext cx="1971675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ko-KR" sz="1000"/>
            <a:t>LG Gwanghwamoon B/D 3F,</a:t>
          </a:r>
        </a:p>
        <a:p>
          <a:pPr algn="r"/>
          <a:r>
            <a:rPr lang="en-US" altLang="ko-KR" sz="1000"/>
            <a:t>58 Saemunana-ro, Jongno-gu </a:t>
          </a:r>
        </a:p>
        <a:p>
          <a:pPr algn="r"/>
          <a:r>
            <a:rPr lang="en-US" altLang="ko-KR" sz="1000"/>
            <a:t>SEOUL 150-876</a:t>
          </a:r>
        </a:p>
        <a:p>
          <a:endParaRPr lang="ko-KR" altLang="en-US" sz="1000"/>
        </a:p>
      </xdr:txBody>
    </xdr:sp>
    <xdr:clientData/>
  </xdr:oneCellAnchor>
  <xdr:oneCellAnchor>
    <xdr:from>
      <xdr:col>3</xdr:col>
      <xdr:colOff>781050</xdr:colOff>
      <xdr:row>0</xdr:row>
      <xdr:rowOff>57150</xdr:rowOff>
    </xdr:from>
    <xdr:ext cx="1971675" cy="68580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28741D9-1AB9-40F6-85E5-23E5DE86B0E1}"/>
            </a:ext>
          </a:extLst>
        </xdr:cNvPr>
        <xdr:cNvSpPr txBox="1"/>
      </xdr:nvSpPr>
      <xdr:spPr>
        <a:xfrm>
          <a:off x="4495800" y="57150"/>
          <a:ext cx="1971675" cy="68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r>
            <a:rPr lang="en-US" altLang="ko-KR" sz="1000"/>
            <a:t>TEL: +82-2-3771-2114 </a:t>
          </a:r>
        </a:p>
        <a:p>
          <a:pPr algn="r"/>
          <a:r>
            <a:rPr lang="en-US" altLang="ko-KR" sz="1000"/>
            <a:t>FAX: +82-2-3771-2086 </a:t>
          </a:r>
          <a:endParaRPr lang="ko-KR" altLang="en-US" sz="10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JAPAN/INVOICE%20for%20HANJIN%20SEOUL/2012%2008/AA%20JAPAN%20&#51221;&#49328;%20INVOICE%20831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Local%20Settings/Temporary%20Internet%20Files/Content.Outlook/UI12A8X9/SAGAWA%20&#48376;&#49324;&#52397;&#44396;%202012%200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Local%20Settings/Temporary%20Internet%20Files/Content.Outlook/G33L4QE3/AA%20&#51221;&#49328;%20INVOICE%2053112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&#48148;&#53461;%20&#54868;&#47732;/AA%20JAPAN%20INVOICE%20103012_REVISED%20(3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JAPAN/INVOICE%20for%20HANJIN%20SEOUL/2012%2007/AA%20JAPAN%20&#51221;&#49328;%20INVOICE%20731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JAPAN/INVOICE%20for%20HANJIN%20SEOUL/2012%2009/09%20&#49345;&#48152;&#44592;/AA%20JAPAN%20&#51221;&#49328;%20INVOICE%20917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NVOICE/AMERICAN%20APPAREL/02%20JAPAN/INVOICE%20for%20HANJIN%20SEOUL/2012%2010/REVISED/AA%20JAPAN%20INVOICE%20103012_REVIS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My%20Documents/&#48155;&#51008;%20&#54028;&#51068;/EDI&#50836;&#44552;&#45236;&#50669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ipments to Japan "/>
      <sheetName val="Sheet1"/>
      <sheetName val="Sheet2"/>
    </sheetNames>
    <sheetDataSet>
      <sheetData sheetId="0"/>
      <sheetData sheetId="1"/>
      <sheetData sheetId="2">
        <row r="2"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  <row r="17">
          <cell r="B17" t="str">
            <v>LESS THAN 100</v>
          </cell>
          <cell r="C17" t="str">
            <v>FROM 100 TO 299</v>
          </cell>
          <cell r="D17" t="str">
            <v>OVER 300</v>
          </cell>
        </row>
        <row r="18">
          <cell r="A18" t="str">
            <v>ICN</v>
          </cell>
          <cell r="B18">
            <v>0</v>
          </cell>
          <cell r="C18">
            <v>2.5499999999999998</v>
          </cell>
          <cell r="D18">
            <v>2.15</v>
          </cell>
        </row>
        <row r="19">
          <cell r="A19" t="str">
            <v>NRT</v>
          </cell>
          <cell r="B19">
            <v>0</v>
          </cell>
          <cell r="C19">
            <v>2.5499999999999998</v>
          </cell>
          <cell r="D19">
            <v>2.1</v>
          </cell>
        </row>
        <row r="20">
          <cell r="A20" t="str">
            <v>FUK</v>
          </cell>
          <cell r="B20">
            <v>0</v>
          </cell>
          <cell r="C20">
            <v>2.5499999999999998</v>
          </cell>
          <cell r="D20">
            <v>2.1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AGAWA 0B"/>
      <sheetName val="SAGAWA IB"/>
      <sheetName val="Diabro Inc"/>
      <sheetName val="MONTE RATE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ipments to Korea"/>
      <sheetName val="Shipments to Japan 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J SUMMARY"/>
      <sheetName val="SGW SUMMARY"/>
      <sheetName val="Shipments to Japan 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ipments to Japan "/>
      <sheetName val="Sheet1"/>
      <sheetName val="Sheet2"/>
    </sheetNames>
    <sheetDataSet>
      <sheetData sheetId="0" refreshError="1"/>
      <sheetData sheetId="1" refreshError="1"/>
      <sheetData sheetId="2" refreshError="1">
        <row r="2">
          <cell r="F2">
            <v>0</v>
          </cell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  <row r="17">
          <cell r="B17" t="str">
            <v>LESS THAN 100</v>
          </cell>
          <cell r="C17" t="str">
            <v>FROM 100 TO 299</v>
          </cell>
          <cell r="D17" t="str">
            <v>OVER 300</v>
          </cell>
        </row>
        <row r="18">
          <cell r="A18" t="str">
            <v>ICN</v>
          </cell>
          <cell r="B18">
            <v>0</v>
          </cell>
          <cell r="C18">
            <v>2.5499999999999998</v>
          </cell>
          <cell r="D18">
            <v>2.15</v>
          </cell>
        </row>
        <row r="19">
          <cell r="A19" t="str">
            <v>NRT</v>
          </cell>
          <cell r="B19">
            <v>0</v>
          </cell>
          <cell r="C19">
            <v>2.5499999999999998</v>
          </cell>
          <cell r="D19">
            <v>2.1</v>
          </cell>
        </row>
        <row r="20">
          <cell r="A20" t="str">
            <v>FUK</v>
          </cell>
          <cell r="B20">
            <v>0</v>
          </cell>
          <cell r="C20">
            <v>2.5499999999999998</v>
          </cell>
          <cell r="D20">
            <v>2.1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ipments to Japan "/>
      <sheetName val="Sheet1"/>
      <sheetName val="Sheet2"/>
    </sheetNames>
    <sheetDataSet>
      <sheetData sheetId="0" refreshError="1"/>
      <sheetData sheetId="1" refreshError="1"/>
      <sheetData sheetId="2">
        <row r="2"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J SUMMARY"/>
      <sheetName val="SGW SUMMARY"/>
      <sheetName val="Shipments to Japan "/>
      <sheetName val="Sheet1"/>
    </sheetNames>
    <sheetDataSet>
      <sheetData sheetId="0" refreshError="1"/>
      <sheetData sheetId="1" refreshError="1"/>
      <sheetData sheetId="2" refreshError="1"/>
      <sheetData sheetId="3">
        <row r="2">
          <cell r="G2" t="str">
            <v>LESS THAN 100</v>
          </cell>
        </row>
        <row r="3">
          <cell r="F3" t="str">
            <v>ICN</v>
          </cell>
          <cell r="G3">
            <v>195</v>
          </cell>
        </row>
        <row r="4">
          <cell r="F4" t="str">
            <v>NRT</v>
          </cell>
          <cell r="G4">
            <v>195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한항공-PUS"/>
      <sheetName val="대한항공-SEL"/>
      <sheetName val="한국공항"/>
      <sheetName val="한진"/>
      <sheetName val="보고서"/>
      <sheetName val="보고서_실적"/>
      <sheetName val="XML추이차트"/>
      <sheetName val="세금계산서(년도별)"/>
      <sheetName val="5.KAL본사"/>
      <sheetName val="6.KAL부산"/>
      <sheetName val="3.한진육운EDI"/>
      <sheetName val="esum"/>
      <sheetName val="5.포워딩_HJTFIS"/>
      <sheetName val="4.국제택배"/>
      <sheetName val="2.3PL"/>
      <sheetName val="4-1.국제택배_B2B"/>
      <sheetName val="3.육운_넥센"/>
      <sheetName val="1.국내택배_한진택배B2B"/>
      <sheetName val="Sheet1"/>
      <sheetName val="한진증감내역"/>
      <sheetName val="세금계산서(내역)"/>
      <sheetName val="7.한국공항"/>
      <sheetName val="do검증"/>
      <sheetName val="실적KAL"/>
      <sheetName val="실적KALPUS"/>
      <sheetName val="실적한진"/>
      <sheetName val="실적한국공항"/>
      <sheetName val="세금계산서(년도별) (2)"/>
      <sheetName val="EDI과금차트"/>
      <sheetName val="매출내역"/>
      <sheetName val="매출내역_old"/>
      <sheetName val="등록정보"/>
      <sheetName val="do과금체계"/>
      <sheetName val="계산TEMP"/>
      <sheetName val="수지내역"/>
      <sheetName val="xml문서 할인율"/>
      <sheetName val="arre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I2">
            <v>39937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pas.iporter.com/ko/order/view?order_id=4010154" TargetMode="External"/><Relationship Id="rId2" Type="http://schemas.openxmlformats.org/officeDocument/2006/relationships/hyperlink" Target="https://ipas.iporter.com/ko/order/view?order_id=4010066" TargetMode="External"/><Relationship Id="rId1" Type="http://schemas.openxmlformats.org/officeDocument/2006/relationships/hyperlink" Target="https://ipas.iporter.com/ko/order/view?order_id=4008112" TargetMode="External"/><Relationship Id="rId6" Type="http://schemas.openxmlformats.org/officeDocument/2006/relationships/hyperlink" Target="https://ipas.iporter.com/ko/member/view?member_id=822399" TargetMode="External"/><Relationship Id="rId5" Type="http://schemas.openxmlformats.org/officeDocument/2006/relationships/hyperlink" Target="https://ipas.iporter.com/ko/member/view?member_id=321737" TargetMode="External"/><Relationship Id="rId4" Type="http://schemas.openxmlformats.org/officeDocument/2006/relationships/hyperlink" Target="https://ipas.iporter.com/ko/member/view?member_id=90764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BDAC-C71F-43BE-964A-82FE8D57D7EC}">
  <sheetPr>
    <tabColor rgb="FFFFFF00"/>
  </sheetPr>
  <dimension ref="A1:F29"/>
  <sheetViews>
    <sheetView showGridLines="0" view="pageBreakPreview" zoomScaleNormal="100" zoomScaleSheetLayoutView="100" workbookViewId="0">
      <selection activeCell="C19" sqref="C19"/>
    </sheetView>
  </sheetViews>
  <sheetFormatPr defaultColWidth="9" defaultRowHeight="18" customHeight="1"/>
  <cols>
    <col min="1" max="1" width="1.375" style="63" customWidth="1"/>
    <col min="2" max="2" width="29.75" style="1" customWidth="1"/>
    <col min="3" max="3" width="17.625" style="1" customWidth="1"/>
    <col min="4" max="4" width="11.5" style="1" customWidth="1"/>
    <col min="5" max="5" width="23.875" style="1" customWidth="1"/>
    <col min="6" max="6" width="1.375" style="2" customWidth="1"/>
    <col min="7" max="16384" width="9" style="1"/>
  </cols>
  <sheetData>
    <row r="1" spans="1:6" ht="51" customHeight="1"/>
    <row r="2" spans="1:6" ht="15" customHeight="1">
      <c r="A2" s="64"/>
      <c r="B2" s="180" t="s">
        <v>44</v>
      </c>
      <c r="C2" s="180"/>
      <c r="D2" s="180"/>
      <c r="E2" s="180"/>
      <c r="F2" s="3"/>
    </row>
    <row r="3" spans="1:6" ht="8.25" customHeight="1">
      <c r="E3" s="4"/>
    </row>
    <row r="4" spans="1:6" ht="20.25">
      <c r="A4" s="175" t="s">
        <v>10</v>
      </c>
      <c r="B4" s="175"/>
      <c r="C4" s="175"/>
      <c r="D4" s="175"/>
      <c r="E4" s="175"/>
    </row>
    <row r="5" spans="1:6" ht="15" customHeight="1">
      <c r="A5" s="65"/>
      <c r="B5" s="5"/>
      <c r="C5" s="5"/>
      <c r="D5" s="5"/>
      <c r="E5" s="5"/>
    </row>
    <row r="6" spans="1:6" s="9" customFormat="1" ht="16.5">
      <c r="A6" s="66"/>
      <c r="B6" s="7" t="s">
        <v>20</v>
      </c>
      <c r="C6" s="6"/>
      <c r="D6" s="6"/>
      <c r="E6" s="8" t="s">
        <v>11</v>
      </c>
      <c r="F6" s="2"/>
    </row>
    <row r="7" spans="1:6" s="9" customFormat="1" ht="16.5">
      <c r="A7" s="66"/>
      <c r="B7" s="10" t="s">
        <v>67</v>
      </c>
      <c r="C7" s="6"/>
      <c r="D7" s="6"/>
      <c r="E7" s="11">
        <v>45901</v>
      </c>
      <c r="F7" s="2"/>
    </row>
    <row r="8" spans="1:6" s="7" customFormat="1" ht="33.75">
      <c r="A8" s="67"/>
      <c r="B8" s="84" t="s">
        <v>68</v>
      </c>
      <c r="C8" s="12"/>
      <c r="D8" s="12"/>
      <c r="E8" s="8" t="s">
        <v>733</v>
      </c>
      <c r="F8" s="13"/>
    </row>
    <row r="9" spans="1:6" ht="16.5" hidden="1">
      <c r="B9" s="14"/>
      <c r="C9" s="9"/>
      <c r="D9" s="9"/>
    </row>
    <row r="10" spans="1:6" ht="16.5" hidden="1">
      <c r="B10" s="9" t="s">
        <v>12</v>
      </c>
      <c r="C10" s="15"/>
      <c r="D10" s="9"/>
      <c r="E10" s="9"/>
    </row>
    <row r="11" spans="1:6" ht="16.5">
      <c r="B11" s="9"/>
      <c r="C11" s="9"/>
      <c r="D11" s="9"/>
      <c r="E11" s="9"/>
    </row>
    <row r="12" spans="1:6" ht="16.5">
      <c r="B12" s="176" t="s">
        <v>13</v>
      </c>
      <c r="C12" s="177"/>
      <c r="D12" s="177"/>
      <c r="E12" s="177"/>
    </row>
    <row r="13" spans="1:6" ht="17.25" thickBot="1">
      <c r="B13" s="23" t="s">
        <v>14</v>
      </c>
      <c r="C13" s="178" t="s">
        <v>15</v>
      </c>
      <c r="D13" s="179"/>
      <c r="E13" s="24" t="s">
        <v>16</v>
      </c>
    </row>
    <row r="14" spans="1:6" ht="17.25" hidden="1" thickTop="1">
      <c r="B14" s="16" t="s">
        <v>64</v>
      </c>
      <c r="C14" s="62">
        <v>0</v>
      </c>
      <c r="D14" s="17" t="s">
        <v>41</v>
      </c>
      <c r="E14" s="18">
        <f>COUNTA(#REF!)</f>
        <v>1</v>
      </c>
      <c r="F14" s="19"/>
    </row>
    <row r="15" spans="1:6" ht="17.25" hidden="1" thickTop="1">
      <c r="B15" s="16" t="s">
        <v>119</v>
      </c>
      <c r="C15" s="62">
        <v>0</v>
      </c>
      <c r="D15" s="17" t="s">
        <v>41</v>
      </c>
      <c r="E15" s="18">
        <f>COUNTA(#REF!)-1</f>
        <v>0</v>
      </c>
      <c r="F15" s="19"/>
    </row>
    <row r="16" spans="1:6" ht="17.25" thickTop="1">
      <c r="B16" s="16" t="s">
        <v>120</v>
      </c>
      <c r="C16" s="62">
        <f>SUM(LHR!AF5:AF9139)</f>
        <v>19835827</v>
      </c>
      <c r="D16" s="17" t="s">
        <v>41</v>
      </c>
      <c r="E16" s="143">
        <f>COUNTA(LHR!A5:A913)</f>
        <v>909</v>
      </c>
      <c r="F16" s="19"/>
    </row>
    <row r="17" spans="2:6" ht="16.5">
      <c r="B17" s="16" t="s">
        <v>121</v>
      </c>
      <c r="C17" s="62">
        <f>SUM(LAX!AE6:AE10000)</f>
        <v>3880840</v>
      </c>
      <c r="D17" s="17" t="s">
        <v>41</v>
      </c>
      <c r="E17" s="18">
        <f>COUNTA(LAX!A6:A2149)</f>
        <v>304</v>
      </c>
      <c r="F17" s="19"/>
    </row>
    <row r="18" spans="2:6" ht="16.5">
      <c r="B18" s="16" t="s">
        <v>122</v>
      </c>
      <c r="C18" s="62">
        <f>SUM(PVG!AB6:AB5400)</f>
        <v>1050750</v>
      </c>
      <c r="D18" s="17" t="s">
        <v>41</v>
      </c>
      <c r="E18" s="18">
        <f>COUNTA(PVG!A6:A54)</f>
        <v>49</v>
      </c>
      <c r="F18" s="19"/>
    </row>
    <row r="19" spans="2:6" ht="16.5">
      <c r="B19" s="29" t="s">
        <v>18</v>
      </c>
      <c r="C19" s="30">
        <f>SUM(C14:C18)</f>
        <v>24767417</v>
      </c>
      <c r="D19" s="31" t="s">
        <v>41</v>
      </c>
      <c r="E19" s="33">
        <f>SUM(E14:E18)</f>
        <v>1263</v>
      </c>
    </row>
    <row r="20" spans="2:6" ht="16.5">
      <c r="B20" s="20" t="s">
        <v>124</v>
      </c>
      <c r="C20" s="62">
        <f>'영국 물류비'!O4</f>
        <v>1425900</v>
      </c>
      <c r="D20" s="17" t="s">
        <v>41</v>
      </c>
      <c r="E20" s="21" t="s">
        <v>128</v>
      </c>
    </row>
    <row r="21" spans="2:6" ht="16.5">
      <c r="B21" s="20" t="s">
        <v>52</v>
      </c>
      <c r="C21" s="62">
        <f>SUM(OTC!C:C)</f>
        <v>0</v>
      </c>
      <c r="D21" s="17" t="s">
        <v>41</v>
      </c>
      <c r="E21" s="21" t="s">
        <v>123</v>
      </c>
    </row>
    <row r="22" spans="2:6" ht="16.5">
      <c r="B22" s="20" t="s">
        <v>50</v>
      </c>
      <c r="C22" s="62">
        <f>SUM(CLAIM!C:C)</f>
        <v>0</v>
      </c>
      <c r="D22" s="17" t="s">
        <v>41</v>
      </c>
      <c r="E22" s="21" t="s">
        <v>51</v>
      </c>
    </row>
    <row r="23" spans="2:6" ht="16.5">
      <c r="B23" s="29" t="s">
        <v>18</v>
      </c>
      <c r="C23" s="30">
        <f>SUM(C20:C22)</f>
        <v>1425900</v>
      </c>
      <c r="D23" s="31" t="s">
        <v>17</v>
      </c>
      <c r="E23" s="32"/>
    </row>
    <row r="24" spans="2:6" ht="24" customHeight="1">
      <c r="B24" s="25" t="s">
        <v>19</v>
      </c>
      <c r="C24" s="26">
        <f>+C19+C23</f>
        <v>26193317</v>
      </c>
      <c r="D24" s="27" t="s">
        <v>17</v>
      </c>
      <c r="E24" s="28"/>
    </row>
    <row r="25" spans="2:6" ht="16.5">
      <c r="B25" s="136">
        <v>1389.97</v>
      </c>
      <c r="C25" s="9"/>
      <c r="D25" s="9"/>
      <c r="E25" s="9"/>
    </row>
    <row r="26" spans="2:6" ht="16.5">
      <c r="B26" s="9"/>
      <c r="C26" s="9"/>
      <c r="D26" s="9"/>
      <c r="E26" s="9"/>
    </row>
    <row r="27" spans="2:6" ht="16.5">
      <c r="B27" s="68">
        <f>E7</f>
        <v>45901</v>
      </c>
      <c r="C27" s="9"/>
      <c r="D27" s="9"/>
      <c r="E27" s="15" t="s">
        <v>21</v>
      </c>
    </row>
    <row r="28" spans="2:6" ht="16.5">
      <c r="B28" s="9"/>
      <c r="C28" s="15"/>
      <c r="D28" s="9"/>
      <c r="E28" s="12" t="s">
        <v>303</v>
      </c>
    </row>
    <row r="29" spans="2:6" ht="14.25" customHeight="1">
      <c r="E29" s="22"/>
    </row>
  </sheetData>
  <mergeCells count="4">
    <mergeCell ref="A4:E4"/>
    <mergeCell ref="B12:E12"/>
    <mergeCell ref="C13:D13"/>
    <mergeCell ref="B2:E2"/>
  </mergeCells>
  <phoneticPr fontId="3" type="noConversion"/>
  <printOptions horizontalCentered="1"/>
  <pageMargins left="0.19685039370078741" right="0.19685039370078741" top="0.59055118110236227" bottom="0.39370078740157483" header="0" footer="0"/>
  <pageSetup paperSize="9"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0A24-F559-46E2-A8D3-AA0F2B4FB93F}">
  <dimension ref="A1:BN309"/>
  <sheetViews>
    <sheetView zoomScaleNormal="100" workbookViewId="0">
      <selection activeCell="V6" sqref="V6"/>
    </sheetView>
  </sheetViews>
  <sheetFormatPr defaultColWidth="9" defaultRowHeight="13.5"/>
  <cols>
    <col min="1" max="1" width="10.625" style="49" customWidth="1"/>
    <col min="2" max="2" width="8.125" style="36" bestFit="1" customWidth="1"/>
    <col min="3" max="3" width="8.375" style="35" bestFit="1" customWidth="1"/>
    <col min="4" max="4" width="9.875" style="46" bestFit="1" customWidth="1"/>
    <col min="5" max="5" width="11.5" style="35" bestFit="1" customWidth="1"/>
    <col min="6" max="6" width="10.25" style="35" bestFit="1" customWidth="1"/>
    <col min="7" max="7" width="5.875" style="35" bestFit="1" customWidth="1"/>
    <col min="8" max="8" width="9.125" style="35" bestFit="1" customWidth="1"/>
    <col min="9" max="9" width="16" style="36" bestFit="1" customWidth="1"/>
    <col min="10" max="10" width="8.375" style="36" bestFit="1" customWidth="1"/>
    <col min="11" max="11" width="15.25" style="36" customWidth="1"/>
    <col min="12" max="12" width="5" style="36" bestFit="1" customWidth="1"/>
    <col min="13" max="13" width="5.25" style="37" bestFit="1" customWidth="1"/>
    <col min="14" max="14" width="5.25" style="38" bestFit="1" customWidth="1"/>
    <col min="15" max="15" width="8" style="38" bestFit="1" customWidth="1"/>
    <col min="16" max="16" width="4.75" style="38" bestFit="1" customWidth="1"/>
    <col min="17" max="17" width="20.125" style="39" customWidth="1"/>
    <col min="18" max="18" width="10.125" style="85" bestFit="1" customWidth="1"/>
    <col min="19" max="19" width="8" style="39" bestFit="1" customWidth="1"/>
    <col min="20" max="20" width="7.75" style="39" bestFit="1" customWidth="1"/>
    <col min="21" max="21" width="8.625" style="39" bestFit="1" customWidth="1"/>
    <col min="22" max="22" width="11.25" style="91" bestFit="1" customWidth="1"/>
    <col min="23" max="24" width="9.25" style="91" bestFit="1" customWidth="1"/>
    <col min="25" max="25" width="13.125" style="91" bestFit="1" customWidth="1"/>
    <col min="26" max="26" width="13.125" style="91" customWidth="1"/>
    <col min="27" max="27" width="9.375" style="91" bestFit="1" customWidth="1"/>
    <col min="28" max="28" width="9.25" style="92" bestFit="1" customWidth="1"/>
    <col min="29" max="29" width="9.25" style="92" customWidth="1"/>
    <col min="30" max="30" width="9.375" style="92" bestFit="1" customWidth="1"/>
    <col min="31" max="31" width="12" style="92" bestFit="1" customWidth="1"/>
    <col min="32" max="16384" width="9" style="40"/>
  </cols>
  <sheetData>
    <row r="1" spans="1:66">
      <c r="A1" s="34" t="s">
        <v>34</v>
      </c>
      <c r="B1" s="34" t="s">
        <v>38</v>
      </c>
      <c r="C1" s="34" t="s">
        <v>36</v>
      </c>
      <c r="D1" s="34" t="s">
        <v>37</v>
      </c>
    </row>
    <row r="2" spans="1:66">
      <c r="A2" s="34" t="s">
        <v>33</v>
      </c>
      <c r="B2" s="41">
        <v>6220</v>
      </c>
      <c r="C2" s="83">
        <v>2540</v>
      </c>
      <c r="D2" s="42">
        <v>0.5</v>
      </c>
    </row>
    <row r="3" spans="1:66">
      <c r="A3" s="43"/>
      <c r="B3" s="44"/>
      <c r="C3" s="45"/>
      <c r="N3" s="47"/>
      <c r="O3" s="47"/>
      <c r="P3" s="47"/>
      <c r="Q3" s="48"/>
      <c r="R3" s="86"/>
      <c r="S3" s="48"/>
      <c r="T3" s="48"/>
      <c r="U3" s="48"/>
      <c r="V3" s="93"/>
      <c r="W3" s="93"/>
      <c r="X3" s="93"/>
      <c r="Y3" s="93"/>
      <c r="Z3" s="93"/>
      <c r="AA3" s="93"/>
    </row>
    <row r="4" spans="1:66">
      <c r="A4" s="36"/>
      <c r="C4" s="49"/>
      <c r="L4" s="89">
        <f>SUM(L6:L110200)</f>
        <v>316</v>
      </c>
      <c r="M4" s="90">
        <f>SUM(M6:M110200)</f>
        <v>656.61100000000067</v>
      </c>
      <c r="N4" s="90">
        <f>SUM(N6:N110200)</f>
        <v>519.46100000000024</v>
      </c>
      <c r="O4" s="90">
        <f>SUM(O6:O110200)</f>
        <v>-137.15000000000009</v>
      </c>
      <c r="P4" s="89">
        <f>SUM(P6:P110200)</f>
        <v>801</v>
      </c>
      <c r="Q4" s="48"/>
      <c r="R4" s="86">
        <f>SUM(R6:R110200)</f>
        <v>41658.620000000039</v>
      </c>
      <c r="S4" s="48"/>
      <c r="T4" s="48"/>
      <c r="U4" s="48"/>
      <c r="V4" s="93">
        <f t="shared" ref="V4:AE4" si="0">SUM(V6:V110200)</f>
        <v>3539340</v>
      </c>
      <c r="W4" s="93">
        <f t="shared" si="0"/>
        <v>18000</v>
      </c>
      <c r="X4" s="93">
        <f t="shared" si="0"/>
        <v>7000</v>
      </c>
      <c r="Y4" s="93">
        <f t="shared" si="0"/>
        <v>116500</v>
      </c>
      <c r="Z4" s="93">
        <f t="shared" si="0"/>
        <v>8000</v>
      </c>
      <c r="AA4" s="93">
        <f t="shared" si="0"/>
        <v>192000</v>
      </c>
      <c r="AB4" s="93">
        <f t="shared" si="0"/>
        <v>0</v>
      </c>
      <c r="AC4" s="93">
        <f t="shared" si="0"/>
        <v>0</v>
      </c>
      <c r="AD4" s="93">
        <f t="shared" si="0"/>
        <v>341500</v>
      </c>
      <c r="AE4" s="93">
        <f t="shared" si="0"/>
        <v>3880840</v>
      </c>
    </row>
    <row r="5" spans="1:66" ht="25.5">
      <c r="A5" s="50" t="s">
        <v>53</v>
      </c>
      <c r="B5" s="50" t="s">
        <v>8</v>
      </c>
      <c r="C5" s="51" t="s">
        <v>22</v>
      </c>
      <c r="D5" s="52" t="s">
        <v>3</v>
      </c>
      <c r="E5" s="53" t="s">
        <v>29</v>
      </c>
      <c r="F5" s="53" t="s">
        <v>69</v>
      </c>
      <c r="G5" s="53" t="s">
        <v>54</v>
      </c>
      <c r="H5" s="53" t="s">
        <v>55</v>
      </c>
      <c r="I5" s="50" t="s">
        <v>2</v>
      </c>
      <c r="J5" s="50" t="s">
        <v>23</v>
      </c>
      <c r="K5" s="50" t="s">
        <v>136</v>
      </c>
      <c r="L5" s="50" t="s">
        <v>25</v>
      </c>
      <c r="M5" s="54" t="s">
        <v>1</v>
      </c>
      <c r="N5" s="55" t="s">
        <v>0</v>
      </c>
      <c r="O5" s="55" t="s">
        <v>72</v>
      </c>
      <c r="P5" s="55" t="s">
        <v>26</v>
      </c>
      <c r="Q5" s="56" t="s">
        <v>27</v>
      </c>
      <c r="R5" s="87" t="s">
        <v>28</v>
      </c>
      <c r="S5" s="56" t="s">
        <v>30</v>
      </c>
      <c r="T5" s="56" t="s">
        <v>31</v>
      </c>
      <c r="U5" s="56" t="s">
        <v>125</v>
      </c>
      <c r="V5" s="94" t="s">
        <v>35</v>
      </c>
      <c r="W5" s="95" t="s">
        <v>42</v>
      </c>
      <c r="X5" s="96" t="s">
        <v>191</v>
      </c>
      <c r="Y5" s="95" t="s">
        <v>43</v>
      </c>
      <c r="Z5" s="95" t="s">
        <v>220</v>
      </c>
      <c r="AA5" s="96" t="s">
        <v>62</v>
      </c>
      <c r="AB5" s="95" t="s">
        <v>63</v>
      </c>
      <c r="AC5" s="118" t="s">
        <v>131</v>
      </c>
      <c r="AD5" s="97" t="s">
        <v>39</v>
      </c>
      <c r="AE5" s="98" t="s">
        <v>40</v>
      </c>
      <c r="AG5" s="125" t="s">
        <v>53</v>
      </c>
      <c r="AH5" s="125" t="s">
        <v>8</v>
      </c>
      <c r="AI5" s="125" t="s">
        <v>22</v>
      </c>
      <c r="AJ5" s="125" t="s">
        <v>3</v>
      </c>
      <c r="AK5" s="125" t="s">
        <v>2</v>
      </c>
      <c r="AL5" s="125" t="s">
        <v>139</v>
      </c>
      <c r="AM5" s="125" t="s">
        <v>23</v>
      </c>
      <c r="AN5" s="125" t="s">
        <v>24</v>
      </c>
      <c r="AO5" s="125" t="s">
        <v>25</v>
      </c>
      <c r="AP5" s="125" t="s">
        <v>1</v>
      </c>
      <c r="AQ5" s="125" t="s">
        <v>0</v>
      </c>
      <c r="AR5" s="125" t="s">
        <v>26</v>
      </c>
      <c r="AS5" s="125" t="s">
        <v>27</v>
      </c>
      <c r="AT5" s="125" t="s">
        <v>28</v>
      </c>
      <c r="AU5" s="125" t="s">
        <v>140</v>
      </c>
      <c r="AV5" s="125" t="s">
        <v>141</v>
      </c>
      <c r="AW5" s="125" t="s">
        <v>142</v>
      </c>
      <c r="AX5" s="125" t="s">
        <v>143</v>
      </c>
      <c r="AY5" s="125" t="s">
        <v>144</v>
      </c>
      <c r="AZ5" s="125" t="s">
        <v>54</v>
      </c>
      <c r="BA5" s="125" t="s">
        <v>55</v>
      </c>
      <c r="BB5" s="125" t="s">
        <v>145</v>
      </c>
      <c r="BC5" s="125" t="s">
        <v>146</v>
      </c>
      <c r="BD5" s="125" t="s">
        <v>147</v>
      </c>
      <c r="BE5" s="125" t="s">
        <v>29</v>
      </c>
      <c r="BF5" s="125" t="s">
        <v>148</v>
      </c>
      <c r="BG5" s="125" t="s">
        <v>149</v>
      </c>
      <c r="BH5" s="125" t="s">
        <v>30</v>
      </c>
      <c r="BI5" s="125" t="s">
        <v>31</v>
      </c>
      <c r="BJ5" s="125" t="s">
        <v>150</v>
      </c>
      <c r="BK5" s="125" t="s">
        <v>151</v>
      </c>
      <c r="BL5" s="125" t="s">
        <v>125</v>
      </c>
      <c r="BM5" s="125" t="s">
        <v>152</v>
      </c>
      <c r="BN5" s="125" t="s">
        <v>153</v>
      </c>
    </row>
    <row r="6" spans="1:66" ht="15">
      <c r="A6" s="58" t="str">
        <f>AG6</f>
        <v>2025-08-01</v>
      </c>
      <c r="B6" s="58" t="str">
        <f t="shared" ref="B6:D6" si="1">AH6</f>
        <v>LAX</v>
      </c>
      <c r="C6" s="58" t="str">
        <f t="shared" si="1"/>
        <v>35033062923</v>
      </c>
      <c r="D6" s="58" t="str">
        <f t="shared" si="1"/>
        <v>PUS014317320</v>
      </c>
      <c r="E6" s="59" t="str">
        <f>BE6</f>
        <v>6094315515658</v>
      </c>
      <c r="F6" s="59" t="str">
        <f>BF6</f>
        <v>716-3957-CD-15</v>
      </c>
      <c r="G6" s="59" t="str">
        <f>AZ6</f>
        <v>2207506</v>
      </c>
      <c r="H6" s="59" t="str">
        <f>BA6</f>
        <v>IPORTER_LA</v>
      </c>
      <c r="I6" s="57" t="str">
        <f>AK6</f>
        <v>황재희</v>
      </c>
      <c r="J6" s="57">
        <f>AM6</f>
        <v>61683</v>
      </c>
      <c r="K6" s="57"/>
      <c r="L6" s="57">
        <f t="shared" ref="L6:N6" si="2">AO6</f>
        <v>1</v>
      </c>
      <c r="M6" s="57">
        <f t="shared" si="2"/>
        <v>0.45400000000000001</v>
      </c>
      <c r="N6" s="57">
        <f t="shared" si="2"/>
        <v>4.4999999999999998E-2</v>
      </c>
      <c r="O6" s="60">
        <f>N6-M6</f>
        <v>-0.40900000000000003</v>
      </c>
      <c r="P6" s="60">
        <f>CEILING(IF(O6&gt;=2.26,N6,M6),0.5)</f>
        <v>0.5</v>
      </c>
      <c r="Q6" s="61" t="str">
        <f>AS6</f>
        <v>목록(Manifest)</v>
      </c>
      <c r="R6" s="88">
        <f>AT6</f>
        <v>130.47999999999999</v>
      </c>
      <c r="S6" s="61" t="str">
        <f>BH6</f>
        <v>YP0104</v>
      </c>
      <c r="T6" s="61" t="str">
        <f>BI6</f>
        <v/>
      </c>
      <c r="U6" s="61" t="str">
        <f>BL6</f>
        <v>신용</v>
      </c>
      <c r="V6" s="99">
        <f>CEILING($B$2+(P6-0.5)*$C$2,1)</f>
        <v>6220</v>
      </c>
      <c r="W6" s="100">
        <f>(L6-1)*1500</f>
        <v>0</v>
      </c>
      <c r="X6" s="100">
        <f>IF(LEFT(AM6,2)="63",500,0)</f>
        <v>0</v>
      </c>
      <c r="Y6" s="100">
        <f t="shared" ref="Y6:Y69" si="3">IF(U6="신용",_xlfn.IFNA(_xlfn.IFS(
AND(P6/L6&gt;2,P6/L6&lt;=5),500*L6,
AND(P6/L6&gt;5,P6/L6&lt;=10),1000*L6,
AND(P6/L6&gt;10,P6/L6&lt;=20),3000*L6,
AND(P6/L6&gt;20,P6/L6&lt;=25),11000*L6,
AND(P6/L6&gt;25,P6/L6&lt;=999),15000*L6
),0),0)</f>
        <v>0</v>
      </c>
      <c r="Z6" s="100">
        <f>IF(_xlfn.CEILING.MATH(P6-30,1)&lt;0,0,_xlfn.CEILING.MATH(P6-30,1))*400</f>
        <v>0</v>
      </c>
      <c r="AA6" s="101">
        <f>IF(LEFT(AB6,3)="사업자",10000,IF(OR(Q6="일반(목록배제,Normal-Manifest Exception)",Q6="간이(Simple)",Q6="목록취하(허용배제,Manifest-Drop)",Q6="일반(NORMAL)"),1000,0))</f>
        <v>0</v>
      </c>
      <c r="AB6" s="102" t="str">
        <f>_xlfn.IFNA(VLOOKUP(D6,'사업자 통관'!F:H,3,0),"")</f>
        <v/>
      </c>
      <c r="AC6" s="102"/>
      <c r="AD6" s="103">
        <f t="shared" ref="AD6:AD69" si="4">SUM(W6:AC6)</f>
        <v>0</v>
      </c>
      <c r="AE6" s="104">
        <f t="shared" ref="AE6:AE69" si="5">SUM(AD6,V6)</f>
        <v>6220</v>
      </c>
      <c r="AG6" s="126" t="s">
        <v>734</v>
      </c>
      <c r="AH6" s="126" t="s">
        <v>65</v>
      </c>
      <c r="AI6" s="126" t="s">
        <v>735</v>
      </c>
      <c r="AJ6" s="126" t="s">
        <v>736</v>
      </c>
      <c r="AK6" s="126" t="s">
        <v>737</v>
      </c>
      <c r="AL6" s="126" t="s">
        <v>738</v>
      </c>
      <c r="AM6" s="126">
        <v>61683</v>
      </c>
      <c r="AN6" s="126" t="s">
        <v>130</v>
      </c>
      <c r="AO6" s="127">
        <v>1</v>
      </c>
      <c r="AP6" s="128">
        <v>0.45400000000000001</v>
      </c>
      <c r="AQ6" s="128">
        <v>4.4999999999999998E-2</v>
      </c>
      <c r="AR6" s="128">
        <v>0.5</v>
      </c>
      <c r="AS6" s="126" t="s">
        <v>4</v>
      </c>
      <c r="AT6" s="128">
        <v>130.47999999999999</v>
      </c>
      <c r="AU6" s="126" t="s">
        <v>154</v>
      </c>
      <c r="AV6" s="126" t="s">
        <v>154</v>
      </c>
      <c r="AW6" s="126" t="s">
        <v>154</v>
      </c>
      <c r="AX6" s="126" t="s">
        <v>154</v>
      </c>
      <c r="AY6" s="126" t="s">
        <v>154</v>
      </c>
      <c r="AZ6" s="126" t="s">
        <v>133</v>
      </c>
      <c r="BA6" s="126" t="s">
        <v>192</v>
      </c>
      <c r="BB6" s="126" t="s">
        <v>398</v>
      </c>
      <c r="BC6" s="126" t="s">
        <v>130</v>
      </c>
      <c r="BD6" s="126" t="s">
        <v>156</v>
      </c>
      <c r="BE6" s="126" t="s">
        <v>739</v>
      </c>
      <c r="BF6" s="126" t="s">
        <v>740</v>
      </c>
      <c r="BG6" s="126" t="s">
        <v>741</v>
      </c>
      <c r="BH6" s="126" t="s">
        <v>383</v>
      </c>
      <c r="BI6" s="126" t="s">
        <v>130</v>
      </c>
      <c r="BJ6" s="126" t="s">
        <v>192</v>
      </c>
      <c r="BK6" s="126" t="s">
        <v>157</v>
      </c>
      <c r="BL6" s="126" t="s">
        <v>126</v>
      </c>
      <c r="BM6" s="126" t="s">
        <v>130</v>
      </c>
      <c r="BN6" s="126" t="s">
        <v>158</v>
      </c>
    </row>
    <row r="7" spans="1:66" ht="15">
      <c r="A7" s="58" t="str">
        <f t="shared" ref="A7:A8" si="6">AG7</f>
        <v>2025-08-01</v>
      </c>
      <c r="B7" s="58" t="str">
        <f t="shared" ref="B7:B8" si="7">AH7</f>
        <v>LAX</v>
      </c>
      <c r="C7" s="58" t="str">
        <f t="shared" ref="C7:C8" si="8">AI7</f>
        <v>35033062923</v>
      </c>
      <c r="D7" s="58" t="str">
        <f t="shared" ref="D7:D8" si="9">AJ7</f>
        <v>PUS014317200</v>
      </c>
      <c r="E7" s="59" t="str">
        <f t="shared" ref="E7:E8" si="10">BE7</f>
        <v>6094315515538</v>
      </c>
      <c r="F7" s="59" t="str">
        <f t="shared" ref="F7:F8" si="11">BF7</f>
        <v>716-3980-AF-18</v>
      </c>
      <c r="G7" s="59" t="str">
        <f t="shared" ref="G7:G8" si="12">AZ7</f>
        <v>2207506</v>
      </c>
      <c r="H7" s="59" t="str">
        <f t="shared" ref="H7:H8" si="13">BA7</f>
        <v>IPORTER_LA</v>
      </c>
      <c r="I7" s="57" t="str">
        <f t="shared" ref="I7:I8" si="14">AK7</f>
        <v>민그루</v>
      </c>
      <c r="J7" s="57">
        <f t="shared" ref="J7:J8" si="15">AM7</f>
        <v>10516</v>
      </c>
      <c r="K7" s="57" t="str">
        <f t="shared" ref="K7:K8" si="16">AN7</f>
        <v/>
      </c>
      <c r="L7" s="57">
        <f t="shared" ref="L7:L8" si="17">AO7</f>
        <v>1</v>
      </c>
      <c r="M7" s="57">
        <f t="shared" ref="M7:M8" si="18">AP7</f>
        <v>0.54400000000000004</v>
      </c>
      <c r="N7" s="57">
        <f t="shared" ref="N7:N8" si="19">AQ7</f>
        <v>1.179</v>
      </c>
      <c r="O7" s="60">
        <f t="shared" ref="O7:O8" si="20">N7-M7</f>
        <v>0.63500000000000001</v>
      </c>
      <c r="P7" s="60">
        <f t="shared" ref="P7:P8" si="21">CEILING(IF(O7&gt;=2.26,N7,M7),0.5)</f>
        <v>1</v>
      </c>
      <c r="Q7" s="61" t="str">
        <f t="shared" ref="Q7:Q8" si="22">AS7</f>
        <v>목록(Manifest)</v>
      </c>
      <c r="R7" s="88">
        <f t="shared" ref="R7:R8" si="23">AT7</f>
        <v>74.13</v>
      </c>
      <c r="S7" s="61" t="str">
        <f t="shared" ref="S7:S8" si="24">BH7</f>
        <v>YP0104</v>
      </c>
      <c r="T7" s="61" t="str">
        <f t="shared" ref="T7:T8" si="25">BI7</f>
        <v/>
      </c>
      <c r="U7" s="61" t="str">
        <f t="shared" ref="U7:U8" si="26">BL7</f>
        <v>신용</v>
      </c>
      <c r="V7" s="99">
        <f t="shared" ref="V7:V70" si="27">CEILING($B$2+(P7-0.5)*$C$2,1)</f>
        <v>7490</v>
      </c>
      <c r="W7" s="100">
        <f t="shared" ref="W7:W70" si="28">(L7-1)*1500</f>
        <v>0</v>
      </c>
      <c r="X7" s="100">
        <f t="shared" ref="X7:X70" si="29">IF(LEFT(AM7,2)="63",500,0)</f>
        <v>0</v>
      </c>
      <c r="Y7" s="100">
        <f t="shared" si="3"/>
        <v>0</v>
      </c>
      <c r="Z7" s="100">
        <f t="shared" ref="Z7:Z70" si="30">IF(_xlfn.CEILING.MATH(P7-30,1)&lt;0,0,_xlfn.CEILING.MATH(P7-30,1))*400</f>
        <v>0</v>
      </c>
      <c r="AA7" s="101">
        <f t="shared" ref="AA7:AA70" si="31">IF(LEFT(AB7,3)="사업자",10000,IF(OR(Q7="일반(목록배제,Normal-Manifest Exception)",Q7="간이(Simple)",Q7="목록취하(허용배제,Manifest-Drop)",Q7="일반(NORMAL)"),1000,0))</f>
        <v>0</v>
      </c>
      <c r="AB7" s="102" t="str">
        <f>_xlfn.IFNA(VLOOKUP(D7,'사업자 통관'!F:H,3,0),"")</f>
        <v/>
      </c>
      <c r="AC7" s="102"/>
      <c r="AD7" s="103">
        <f t="shared" si="4"/>
        <v>0</v>
      </c>
      <c r="AE7" s="104">
        <f t="shared" si="5"/>
        <v>7490</v>
      </c>
      <c r="AG7" s="126" t="s">
        <v>734</v>
      </c>
      <c r="AH7" s="126" t="s">
        <v>65</v>
      </c>
      <c r="AI7" s="126" t="s">
        <v>735</v>
      </c>
      <c r="AJ7" s="126" t="s">
        <v>742</v>
      </c>
      <c r="AK7" s="126" t="s">
        <v>371</v>
      </c>
      <c r="AL7" s="126" t="s">
        <v>372</v>
      </c>
      <c r="AM7" s="126">
        <v>10516</v>
      </c>
      <c r="AN7" s="126" t="s">
        <v>130</v>
      </c>
      <c r="AO7" s="127">
        <v>1</v>
      </c>
      <c r="AP7" s="128">
        <v>0.54400000000000004</v>
      </c>
      <c r="AQ7" s="128">
        <v>1.179</v>
      </c>
      <c r="AR7" s="128">
        <v>1.2</v>
      </c>
      <c r="AS7" s="126" t="s">
        <v>4</v>
      </c>
      <c r="AT7" s="128">
        <v>74.13</v>
      </c>
      <c r="AU7" s="126" t="s">
        <v>154</v>
      </c>
      <c r="AV7" s="126" t="s">
        <v>154</v>
      </c>
      <c r="AW7" s="126" t="s">
        <v>154</v>
      </c>
      <c r="AX7" s="126" t="s">
        <v>154</v>
      </c>
      <c r="AY7" s="126" t="s">
        <v>154</v>
      </c>
      <c r="AZ7" s="126" t="s">
        <v>133</v>
      </c>
      <c r="BA7" s="126" t="s">
        <v>192</v>
      </c>
      <c r="BB7" s="126" t="s">
        <v>159</v>
      </c>
      <c r="BC7" s="126" t="s">
        <v>130</v>
      </c>
      <c r="BD7" s="126" t="s">
        <v>156</v>
      </c>
      <c r="BE7" s="126" t="s">
        <v>743</v>
      </c>
      <c r="BF7" s="126" t="s">
        <v>744</v>
      </c>
      <c r="BG7" s="126" t="s">
        <v>745</v>
      </c>
      <c r="BH7" s="126" t="s">
        <v>383</v>
      </c>
      <c r="BI7" s="126" t="s">
        <v>130</v>
      </c>
      <c r="BJ7" s="126" t="s">
        <v>192</v>
      </c>
      <c r="BK7" s="126" t="s">
        <v>157</v>
      </c>
      <c r="BL7" s="126" t="s">
        <v>126</v>
      </c>
      <c r="BM7" s="126" t="s">
        <v>130</v>
      </c>
      <c r="BN7" s="126" t="s">
        <v>158</v>
      </c>
    </row>
    <row r="8" spans="1:66" ht="15">
      <c r="A8" s="58" t="str">
        <f t="shared" si="6"/>
        <v>2025-08-01</v>
      </c>
      <c r="B8" s="58" t="str">
        <f t="shared" si="7"/>
        <v>LAX</v>
      </c>
      <c r="C8" s="58" t="str">
        <f t="shared" si="8"/>
        <v>35033062923</v>
      </c>
      <c r="D8" s="58" t="str">
        <f t="shared" si="9"/>
        <v>PUS014317276</v>
      </c>
      <c r="E8" s="59" t="str">
        <f t="shared" si="10"/>
        <v>6094315515614</v>
      </c>
      <c r="F8" s="59" t="str">
        <f t="shared" si="11"/>
        <v>716-5009-AE-21</v>
      </c>
      <c r="G8" s="59" t="str">
        <f t="shared" si="12"/>
        <v>2207506</v>
      </c>
      <c r="H8" s="59" t="str">
        <f t="shared" si="13"/>
        <v>IPORTER_LA</v>
      </c>
      <c r="I8" s="57" t="str">
        <f t="shared" si="14"/>
        <v>정창진</v>
      </c>
      <c r="J8" s="57">
        <f t="shared" si="15"/>
        <v>14988</v>
      </c>
      <c r="K8" s="57" t="str">
        <f t="shared" si="16"/>
        <v/>
      </c>
      <c r="L8" s="57">
        <f t="shared" si="17"/>
        <v>1</v>
      </c>
      <c r="M8" s="57">
        <f t="shared" si="18"/>
        <v>0.63500000000000001</v>
      </c>
      <c r="N8" s="57">
        <f t="shared" si="19"/>
        <v>4.4999999999999998E-2</v>
      </c>
      <c r="O8" s="60">
        <f t="shared" si="20"/>
        <v>-0.59</v>
      </c>
      <c r="P8" s="60">
        <f t="shared" si="21"/>
        <v>1</v>
      </c>
      <c r="Q8" s="61" t="str">
        <f t="shared" si="22"/>
        <v>목록(Manifest)</v>
      </c>
      <c r="R8" s="88">
        <f t="shared" si="23"/>
        <v>179.8</v>
      </c>
      <c r="S8" s="61" t="str">
        <f t="shared" si="24"/>
        <v>YP0104</v>
      </c>
      <c r="T8" s="61" t="str">
        <f t="shared" si="25"/>
        <v/>
      </c>
      <c r="U8" s="61" t="str">
        <f t="shared" si="26"/>
        <v>신용</v>
      </c>
      <c r="V8" s="99">
        <f t="shared" si="27"/>
        <v>7490</v>
      </c>
      <c r="W8" s="100">
        <f t="shared" si="28"/>
        <v>0</v>
      </c>
      <c r="X8" s="100">
        <f t="shared" si="29"/>
        <v>0</v>
      </c>
      <c r="Y8" s="100">
        <f t="shared" si="3"/>
        <v>0</v>
      </c>
      <c r="Z8" s="100">
        <f t="shared" si="30"/>
        <v>0</v>
      </c>
      <c r="AA8" s="101">
        <f t="shared" si="31"/>
        <v>0</v>
      </c>
      <c r="AB8" s="102" t="str">
        <f>_xlfn.IFNA(VLOOKUP(D8,'사업자 통관'!F:H,3,0),"")</f>
        <v/>
      </c>
      <c r="AC8" s="102"/>
      <c r="AD8" s="103">
        <f t="shared" si="4"/>
        <v>0</v>
      </c>
      <c r="AE8" s="104">
        <f t="shared" si="5"/>
        <v>7490</v>
      </c>
      <c r="AG8" s="126" t="s">
        <v>734</v>
      </c>
      <c r="AH8" s="126" t="s">
        <v>65</v>
      </c>
      <c r="AI8" s="126" t="s">
        <v>735</v>
      </c>
      <c r="AJ8" s="126" t="s">
        <v>746</v>
      </c>
      <c r="AK8" s="126" t="s">
        <v>747</v>
      </c>
      <c r="AL8" s="126" t="s">
        <v>748</v>
      </c>
      <c r="AM8" s="126">
        <v>14988</v>
      </c>
      <c r="AN8" s="126" t="s">
        <v>130</v>
      </c>
      <c r="AO8" s="127">
        <v>1</v>
      </c>
      <c r="AP8" s="128">
        <v>0.63500000000000001</v>
      </c>
      <c r="AQ8" s="128">
        <v>4.4999999999999998E-2</v>
      </c>
      <c r="AR8" s="128">
        <v>0.7</v>
      </c>
      <c r="AS8" s="126" t="s">
        <v>4</v>
      </c>
      <c r="AT8" s="128">
        <v>179.8</v>
      </c>
      <c r="AU8" s="126" t="s">
        <v>154</v>
      </c>
      <c r="AV8" s="126" t="s">
        <v>154</v>
      </c>
      <c r="AW8" s="126" t="s">
        <v>154</v>
      </c>
      <c r="AX8" s="126" t="s">
        <v>154</v>
      </c>
      <c r="AY8" s="126" t="s">
        <v>154</v>
      </c>
      <c r="AZ8" s="126" t="s">
        <v>133</v>
      </c>
      <c r="BA8" s="126" t="s">
        <v>192</v>
      </c>
      <c r="BB8" s="126" t="s">
        <v>749</v>
      </c>
      <c r="BC8" s="126" t="s">
        <v>130</v>
      </c>
      <c r="BD8" s="126" t="s">
        <v>156</v>
      </c>
      <c r="BE8" s="126" t="s">
        <v>750</v>
      </c>
      <c r="BF8" s="126" t="s">
        <v>751</v>
      </c>
      <c r="BG8" s="126" t="s">
        <v>752</v>
      </c>
      <c r="BH8" s="126" t="s">
        <v>383</v>
      </c>
      <c r="BI8" s="126" t="s">
        <v>130</v>
      </c>
      <c r="BJ8" s="126" t="s">
        <v>192</v>
      </c>
      <c r="BK8" s="126" t="s">
        <v>157</v>
      </c>
      <c r="BL8" s="126" t="s">
        <v>126</v>
      </c>
      <c r="BM8" s="126" t="s">
        <v>130</v>
      </c>
      <c r="BN8" s="126" t="s">
        <v>158</v>
      </c>
    </row>
    <row r="9" spans="1:66" ht="15">
      <c r="A9" s="58" t="str">
        <f t="shared" ref="A9:A72" si="32">AG9</f>
        <v>2025-08-01</v>
      </c>
      <c r="B9" s="58" t="str">
        <f t="shared" ref="B9:B72" si="33">AH9</f>
        <v>LAX</v>
      </c>
      <c r="C9" s="58" t="str">
        <f t="shared" ref="C9:C72" si="34">AI9</f>
        <v>35033062923</v>
      </c>
      <c r="D9" s="58" t="str">
        <f t="shared" ref="D9:D72" si="35">AJ9</f>
        <v>PUS014317339</v>
      </c>
      <c r="E9" s="59" t="str">
        <f t="shared" ref="E9:E72" si="36">BE9</f>
        <v>6094315515677</v>
      </c>
      <c r="F9" s="59" t="str">
        <f t="shared" ref="F9:F72" si="37">BF9</f>
        <v>716-5138-DB-22</v>
      </c>
      <c r="G9" s="59" t="str">
        <f t="shared" ref="G9:G72" si="38">AZ9</f>
        <v>2207506</v>
      </c>
      <c r="H9" s="59" t="str">
        <f t="shared" ref="H9:H72" si="39">BA9</f>
        <v>IPORTER_LA</v>
      </c>
      <c r="I9" s="57" t="str">
        <f t="shared" ref="I9:I72" si="40">AK9</f>
        <v>장미희</v>
      </c>
      <c r="J9" s="57">
        <f t="shared" ref="J9:J72" si="41">AM9</f>
        <v>12262</v>
      </c>
      <c r="K9" s="57" t="str">
        <f t="shared" ref="K9:K72" si="42">AN9</f>
        <v/>
      </c>
      <c r="L9" s="57">
        <f t="shared" ref="L9:L72" si="43">AO9</f>
        <v>1</v>
      </c>
      <c r="M9" s="57">
        <f t="shared" ref="M9:M72" si="44">AP9</f>
        <v>1.905</v>
      </c>
      <c r="N9" s="57">
        <f t="shared" ref="N9:N72" si="45">AQ9</f>
        <v>1.361</v>
      </c>
      <c r="O9" s="60">
        <f t="shared" ref="O9:O72" si="46">N9-M9</f>
        <v>-0.54400000000000004</v>
      </c>
      <c r="P9" s="60">
        <f t="shared" ref="P9:P72" si="47">CEILING(IF(O9&gt;=2.26,N9,M9),0.5)</f>
        <v>2</v>
      </c>
      <c r="Q9" s="61" t="str">
        <f t="shared" ref="Q9:Q72" si="48">AS9</f>
        <v>일반(목록배제,Normal-Manifest Exception)</v>
      </c>
      <c r="R9" s="88">
        <f t="shared" ref="R9:R72" si="49">AT9</f>
        <v>55.79</v>
      </c>
      <c r="S9" s="61" t="str">
        <f t="shared" ref="S9:S72" si="50">BH9</f>
        <v>YP0104</v>
      </c>
      <c r="T9" s="61" t="str">
        <f t="shared" ref="T9:T72" si="51">BI9</f>
        <v/>
      </c>
      <c r="U9" s="61" t="str">
        <f t="shared" ref="U9:U72" si="52">BL9</f>
        <v>신용</v>
      </c>
      <c r="V9" s="99">
        <f t="shared" si="27"/>
        <v>10030</v>
      </c>
      <c r="W9" s="100">
        <f t="shared" si="28"/>
        <v>0</v>
      </c>
      <c r="X9" s="100">
        <f t="shared" si="29"/>
        <v>0</v>
      </c>
      <c r="Y9" s="100">
        <f t="shared" si="3"/>
        <v>0</v>
      </c>
      <c r="Z9" s="100">
        <f t="shared" si="30"/>
        <v>0</v>
      </c>
      <c r="AA9" s="101">
        <f t="shared" si="31"/>
        <v>1000</v>
      </c>
      <c r="AB9" s="102" t="str">
        <f>_xlfn.IFNA(VLOOKUP(D9,'사업자 통관'!F:H,3,0),"")</f>
        <v/>
      </c>
      <c r="AC9" s="102"/>
      <c r="AD9" s="103">
        <f t="shared" si="4"/>
        <v>1000</v>
      </c>
      <c r="AE9" s="104">
        <f t="shared" si="5"/>
        <v>11030</v>
      </c>
      <c r="AG9" s="126" t="s">
        <v>734</v>
      </c>
      <c r="AH9" s="126" t="s">
        <v>65</v>
      </c>
      <c r="AI9" s="126" t="s">
        <v>735</v>
      </c>
      <c r="AJ9" s="126" t="s">
        <v>753</v>
      </c>
      <c r="AK9" s="126" t="s">
        <v>299</v>
      </c>
      <c r="AL9" s="126" t="s">
        <v>300</v>
      </c>
      <c r="AM9" s="126">
        <v>12262</v>
      </c>
      <c r="AN9" s="126" t="s">
        <v>130</v>
      </c>
      <c r="AO9" s="127">
        <v>1</v>
      </c>
      <c r="AP9" s="128">
        <v>1.905</v>
      </c>
      <c r="AQ9" s="128">
        <v>1.361</v>
      </c>
      <c r="AR9" s="128">
        <v>2</v>
      </c>
      <c r="AS9" s="126" t="s">
        <v>5</v>
      </c>
      <c r="AT9" s="128">
        <v>55.79</v>
      </c>
      <c r="AU9" s="126" t="s">
        <v>154</v>
      </c>
      <c r="AV9" s="126" t="s">
        <v>154</v>
      </c>
      <c r="AW9" s="126" t="s">
        <v>154</v>
      </c>
      <c r="AX9" s="126" t="s">
        <v>154</v>
      </c>
      <c r="AY9" s="126" t="s">
        <v>154</v>
      </c>
      <c r="AZ9" s="126" t="s">
        <v>133</v>
      </c>
      <c r="BA9" s="126" t="s">
        <v>192</v>
      </c>
      <c r="BB9" s="126" t="s">
        <v>369</v>
      </c>
      <c r="BC9" s="126" t="s">
        <v>130</v>
      </c>
      <c r="BD9" s="126" t="s">
        <v>156</v>
      </c>
      <c r="BE9" s="126" t="s">
        <v>754</v>
      </c>
      <c r="BF9" s="126" t="s">
        <v>755</v>
      </c>
      <c r="BG9" s="126" t="s">
        <v>756</v>
      </c>
      <c r="BH9" s="126" t="s">
        <v>383</v>
      </c>
      <c r="BI9" s="126" t="s">
        <v>130</v>
      </c>
      <c r="BJ9" s="126" t="s">
        <v>192</v>
      </c>
      <c r="BK9" s="126" t="s">
        <v>157</v>
      </c>
      <c r="BL9" s="126" t="s">
        <v>126</v>
      </c>
      <c r="BM9" s="126" t="s">
        <v>130</v>
      </c>
      <c r="BN9" s="126" t="s">
        <v>158</v>
      </c>
    </row>
    <row r="10" spans="1:66" ht="15">
      <c r="A10" s="58" t="str">
        <f t="shared" si="32"/>
        <v>2025-08-01</v>
      </c>
      <c r="B10" s="58" t="str">
        <f t="shared" si="33"/>
        <v>LAX</v>
      </c>
      <c r="C10" s="58" t="str">
        <f t="shared" si="34"/>
        <v>35033062923</v>
      </c>
      <c r="D10" s="58" t="str">
        <f t="shared" si="35"/>
        <v>PUS014317277</v>
      </c>
      <c r="E10" s="59" t="str">
        <f t="shared" si="36"/>
        <v>6094372975887 (2)</v>
      </c>
      <c r="F10" s="59" t="str">
        <f t="shared" si="37"/>
        <v>716-5002-CB-24</v>
      </c>
      <c r="G10" s="59" t="str">
        <f t="shared" si="38"/>
        <v>2207506</v>
      </c>
      <c r="H10" s="59" t="str">
        <f t="shared" si="39"/>
        <v>IPORTER_LA</v>
      </c>
      <c r="I10" s="57" t="str">
        <f t="shared" si="40"/>
        <v>장서연</v>
      </c>
      <c r="J10" s="57">
        <f t="shared" si="41"/>
        <v>14584</v>
      </c>
      <c r="K10" s="57" t="str">
        <f t="shared" si="42"/>
        <v/>
      </c>
      <c r="L10" s="57">
        <f t="shared" si="43"/>
        <v>2</v>
      </c>
      <c r="M10" s="57">
        <f t="shared" si="44"/>
        <v>2.722</v>
      </c>
      <c r="N10" s="57">
        <f t="shared" si="45"/>
        <v>4.4999999999999998E-2</v>
      </c>
      <c r="O10" s="60">
        <f t="shared" si="46"/>
        <v>-2.677</v>
      </c>
      <c r="P10" s="60">
        <f t="shared" si="47"/>
        <v>3</v>
      </c>
      <c r="Q10" s="61" t="str">
        <f t="shared" si="48"/>
        <v>일반(목록배제,Normal-Manifest Exception)</v>
      </c>
      <c r="R10" s="88">
        <f t="shared" si="49"/>
        <v>145</v>
      </c>
      <c r="S10" s="61" t="str">
        <f t="shared" si="50"/>
        <v>YP0104</v>
      </c>
      <c r="T10" s="61" t="str">
        <f t="shared" si="51"/>
        <v/>
      </c>
      <c r="U10" s="61" t="str">
        <f t="shared" si="52"/>
        <v>신용</v>
      </c>
      <c r="V10" s="99">
        <f t="shared" si="27"/>
        <v>12570</v>
      </c>
      <c r="W10" s="100">
        <f t="shared" si="28"/>
        <v>1500</v>
      </c>
      <c r="X10" s="100">
        <f t="shared" si="29"/>
        <v>0</v>
      </c>
      <c r="Y10" s="100">
        <f t="shared" si="3"/>
        <v>0</v>
      </c>
      <c r="Z10" s="100">
        <f t="shared" si="30"/>
        <v>0</v>
      </c>
      <c r="AA10" s="101">
        <f t="shared" si="31"/>
        <v>1000</v>
      </c>
      <c r="AB10" s="102" t="str">
        <f>_xlfn.IFNA(VLOOKUP(D10,'사업자 통관'!F:H,3,0),"")</f>
        <v/>
      </c>
      <c r="AC10" s="102"/>
      <c r="AD10" s="103">
        <f t="shared" si="4"/>
        <v>2500</v>
      </c>
      <c r="AE10" s="104">
        <f t="shared" si="5"/>
        <v>15070</v>
      </c>
      <c r="AG10" s="126" t="s">
        <v>734</v>
      </c>
      <c r="AH10" s="126" t="s">
        <v>65</v>
      </c>
      <c r="AI10" s="126" t="s">
        <v>735</v>
      </c>
      <c r="AJ10" s="126" t="s">
        <v>757</v>
      </c>
      <c r="AK10" s="126" t="s">
        <v>223</v>
      </c>
      <c r="AL10" s="126" t="s">
        <v>224</v>
      </c>
      <c r="AM10" s="126">
        <v>14584</v>
      </c>
      <c r="AN10" s="126" t="s">
        <v>130</v>
      </c>
      <c r="AO10" s="127">
        <v>2</v>
      </c>
      <c r="AP10" s="128">
        <v>2.722</v>
      </c>
      <c r="AQ10" s="128">
        <v>4.4999999999999998E-2</v>
      </c>
      <c r="AR10" s="128">
        <v>2.8</v>
      </c>
      <c r="AS10" s="126" t="s">
        <v>5</v>
      </c>
      <c r="AT10" s="128">
        <v>145</v>
      </c>
      <c r="AU10" s="126" t="s">
        <v>154</v>
      </c>
      <c r="AV10" s="126" t="s">
        <v>154</v>
      </c>
      <c r="AW10" s="126" t="s">
        <v>154</v>
      </c>
      <c r="AX10" s="126" t="s">
        <v>154</v>
      </c>
      <c r="AY10" s="126" t="s">
        <v>154</v>
      </c>
      <c r="AZ10" s="126" t="s">
        <v>133</v>
      </c>
      <c r="BA10" s="126" t="s">
        <v>192</v>
      </c>
      <c r="BB10" s="126" t="s">
        <v>529</v>
      </c>
      <c r="BC10" s="126" t="s">
        <v>130</v>
      </c>
      <c r="BD10" s="126" t="s">
        <v>156</v>
      </c>
      <c r="BE10" s="126" t="s">
        <v>758</v>
      </c>
      <c r="BF10" s="126" t="s">
        <v>759</v>
      </c>
      <c r="BG10" s="126" t="s">
        <v>760</v>
      </c>
      <c r="BH10" s="126" t="s">
        <v>383</v>
      </c>
      <c r="BI10" s="126" t="s">
        <v>130</v>
      </c>
      <c r="BJ10" s="126" t="s">
        <v>192</v>
      </c>
      <c r="BK10" s="126" t="s">
        <v>157</v>
      </c>
      <c r="BL10" s="126" t="s">
        <v>126</v>
      </c>
      <c r="BM10" s="126" t="s">
        <v>130</v>
      </c>
      <c r="BN10" s="126" t="s">
        <v>158</v>
      </c>
    </row>
    <row r="11" spans="1:66" ht="15">
      <c r="A11" s="58" t="str">
        <f t="shared" si="32"/>
        <v>2025-08-01</v>
      </c>
      <c r="B11" s="58" t="str">
        <f t="shared" si="33"/>
        <v>LAX</v>
      </c>
      <c r="C11" s="58" t="str">
        <f t="shared" si="34"/>
        <v>35033062923</v>
      </c>
      <c r="D11" s="58" t="str">
        <f t="shared" si="35"/>
        <v>PUS014317284</v>
      </c>
      <c r="E11" s="59" t="str">
        <f t="shared" si="36"/>
        <v>6094315515622</v>
      </c>
      <c r="F11" s="59" t="str">
        <f t="shared" si="37"/>
        <v>716-5105-FD-27</v>
      </c>
      <c r="G11" s="59" t="str">
        <f t="shared" si="38"/>
        <v>2207506</v>
      </c>
      <c r="H11" s="59" t="str">
        <f t="shared" si="39"/>
        <v>IPORTER_LA</v>
      </c>
      <c r="I11" s="57" t="str">
        <f t="shared" si="40"/>
        <v>이종선</v>
      </c>
      <c r="J11" s="57">
        <f t="shared" si="41"/>
        <v>6531</v>
      </c>
      <c r="K11" s="57" t="str">
        <f t="shared" si="42"/>
        <v/>
      </c>
      <c r="L11" s="57">
        <f t="shared" si="43"/>
        <v>1</v>
      </c>
      <c r="M11" s="57">
        <f t="shared" si="44"/>
        <v>2.54</v>
      </c>
      <c r="N11" s="57">
        <f t="shared" si="45"/>
        <v>4.4999999999999998E-2</v>
      </c>
      <c r="O11" s="60">
        <f t="shared" si="46"/>
        <v>-2.4950000000000001</v>
      </c>
      <c r="P11" s="60">
        <f t="shared" si="47"/>
        <v>3</v>
      </c>
      <c r="Q11" s="61" t="str">
        <f t="shared" si="48"/>
        <v>목록(Manifest)</v>
      </c>
      <c r="R11" s="88">
        <f t="shared" si="49"/>
        <v>160</v>
      </c>
      <c r="S11" s="61" t="str">
        <f t="shared" si="50"/>
        <v>YP0104</v>
      </c>
      <c r="T11" s="61" t="str">
        <f t="shared" si="51"/>
        <v/>
      </c>
      <c r="U11" s="61" t="str">
        <f t="shared" si="52"/>
        <v>신용</v>
      </c>
      <c r="V11" s="99">
        <f t="shared" si="27"/>
        <v>12570</v>
      </c>
      <c r="W11" s="100">
        <f t="shared" si="28"/>
        <v>0</v>
      </c>
      <c r="X11" s="100">
        <f t="shared" si="29"/>
        <v>0</v>
      </c>
      <c r="Y11" s="100">
        <f t="shared" si="3"/>
        <v>500</v>
      </c>
      <c r="Z11" s="100">
        <f t="shared" si="30"/>
        <v>0</v>
      </c>
      <c r="AA11" s="101">
        <f t="shared" si="31"/>
        <v>0</v>
      </c>
      <c r="AB11" s="102" t="str">
        <f>_xlfn.IFNA(VLOOKUP(D11,'사업자 통관'!F:H,3,0),"")</f>
        <v/>
      </c>
      <c r="AC11" s="102"/>
      <c r="AD11" s="103">
        <f t="shared" si="4"/>
        <v>500</v>
      </c>
      <c r="AE11" s="104">
        <f t="shared" si="5"/>
        <v>13070</v>
      </c>
      <c r="AG11" s="126" t="s">
        <v>734</v>
      </c>
      <c r="AH11" s="126" t="s">
        <v>65</v>
      </c>
      <c r="AI11" s="126" t="s">
        <v>735</v>
      </c>
      <c r="AJ11" s="126" t="s">
        <v>761</v>
      </c>
      <c r="AK11" s="126" t="s">
        <v>762</v>
      </c>
      <c r="AL11" s="126" t="s">
        <v>763</v>
      </c>
      <c r="AM11" s="126">
        <v>6531</v>
      </c>
      <c r="AN11" s="126" t="s">
        <v>130</v>
      </c>
      <c r="AO11" s="127">
        <v>1</v>
      </c>
      <c r="AP11" s="128">
        <v>2.54</v>
      </c>
      <c r="AQ11" s="128">
        <v>4.4999999999999998E-2</v>
      </c>
      <c r="AR11" s="128">
        <v>2.6</v>
      </c>
      <c r="AS11" s="126" t="s">
        <v>4</v>
      </c>
      <c r="AT11" s="128">
        <v>160</v>
      </c>
      <c r="AU11" s="126" t="s">
        <v>154</v>
      </c>
      <c r="AV11" s="126" t="s">
        <v>154</v>
      </c>
      <c r="AW11" s="126" t="s">
        <v>154</v>
      </c>
      <c r="AX11" s="126" t="s">
        <v>154</v>
      </c>
      <c r="AY11" s="126" t="s">
        <v>154</v>
      </c>
      <c r="AZ11" s="126" t="s">
        <v>133</v>
      </c>
      <c r="BA11" s="126" t="s">
        <v>192</v>
      </c>
      <c r="BB11" s="126" t="s">
        <v>764</v>
      </c>
      <c r="BC11" s="126" t="s">
        <v>130</v>
      </c>
      <c r="BD11" s="126" t="s">
        <v>156</v>
      </c>
      <c r="BE11" s="126" t="s">
        <v>765</v>
      </c>
      <c r="BF11" s="126" t="s">
        <v>766</v>
      </c>
      <c r="BG11" s="126" t="s">
        <v>767</v>
      </c>
      <c r="BH11" s="126" t="s">
        <v>383</v>
      </c>
      <c r="BI11" s="126" t="s">
        <v>130</v>
      </c>
      <c r="BJ11" s="126" t="s">
        <v>192</v>
      </c>
      <c r="BK11" s="126" t="s">
        <v>157</v>
      </c>
      <c r="BL11" s="126" t="s">
        <v>126</v>
      </c>
      <c r="BM11" s="126" t="s">
        <v>130</v>
      </c>
      <c r="BN11" s="126" t="s">
        <v>158</v>
      </c>
    </row>
    <row r="12" spans="1:66" ht="15">
      <c r="A12" s="58" t="str">
        <f t="shared" si="32"/>
        <v>2025-08-01</v>
      </c>
      <c r="B12" s="58" t="str">
        <f t="shared" si="33"/>
        <v>LAX</v>
      </c>
      <c r="C12" s="58" t="str">
        <f t="shared" si="34"/>
        <v>35033062923</v>
      </c>
      <c r="D12" s="58" t="str">
        <f t="shared" si="35"/>
        <v>PUS014317305</v>
      </c>
      <c r="E12" s="59" t="str">
        <f t="shared" si="36"/>
        <v>6094315515643</v>
      </c>
      <c r="F12" s="59" t="str">
        <f t="shared" si="37"/>
        <v>716-3410-AA-1</v>
      </c>
      <c r="G12" s="59" t="str">
        <f t="shared" si="38"/>
        <v>2207506</v>
      </c>
      <c r="H12" s="59" t="str">
        <f t="shared" si="39"/>
        <v>IPORTER_LA</v>
      </c>
      <c r="I12" s="57" t="str">
        <f t="shared" si="40"/>
        <v>오정규</v>
      </c>
      <c r="J12" s="57">
        <f t="shared" si="41"/>
        <v>6685</v>
      </c>
      <c r="K12" s="57" t="str">
        <f t="shared" si="42"/>
        <v/>
      </c>
      <c r="L12" s="57">
        <f t="shared" si="43"/>
        <v>1</v>
      </c>
      <c r="M12" s="57">
        <f t="shared" si="44"/>
        <v>13.154</v>
      </c>
      <c r="N12" s="57">
        <f t="shared" si="45"/>
        <v>11.385</v>
      </c>
      <c r="O12" s="60">
        <f t="shared" si="46"/>
        <v>-1.7690000000000001</v>
      </c>
      <c r="P12" s="60">
        <f t="shared" si="47"/>
        <v>13.5</v>
      </c>
      <c r="Q12" s="61" t="str">
        <f t="shared" si="48"/>
        <v>일반(목록배제,Normal-Manifest Exception)</v>
      </c>
      <c r="R12" s="88">
        <f t="shared" si="49"/>
        <v>141</v>
      </c>
      <c r="S12" s="61" t="str">
        <f t="shared" si="50"/>
        <v>YP0104</v>
      </c>
      <c r="T12" s="61" t="str">
        <f t="shared" si="51"/>
        <v/>
      </c>
      <c r="U12" s="61" t="str">
        <f t="shared" si="52"/>
        <v>신용</v>
      </c>
      <c r="V12" s="99">
        <f t="shared" si="27"/>
        <v>39240</v>
      </c>
      <c r="W12" s="100">
        <f t="shared" si="28"/>
        <v>0</v>
      </c>
      <c r="X12" s="100">
        <f t="shared" si="29"/>
        <v>0</v>
      </c>
      <c r="Y12" s="100">
        <f t="shared" si="3"/>
        <v>3000</v>
      </c>
      <c r="Z12" s="100">
        <f t="shared" si="30"/>
        <v>0</v>
      </c>
      <c r="AA12" s="101">
        <f t="shared" si="31"/>
        <v>1000</v>
      </c>
      <c r="AB12" s="102" t="str">
        <f>_xlfn.IFNA(VLOOKUP(D12,'사업자 통관'!F:H,3,0),"")</f>
        <v/>
      </c>
      <c r="AC12" s="102"/>
      <c r="AD12" s="103">
        <f t="shared" si="4"/>
        <v>4000</v>
      </c>
      <c r="AE12" s="104">
        <f t="shared" si="5"/>
        <v>43240</v>
      </c>
      <c r="AG12" s="126" t="s">
        <v>734</v>
      </c>
      <c r="AH12" s="126" t="s">
        <v>65</v>
      </c>
      <c r="AI12" s="126" t="s">
        <v>735</v>
      </c>
      <c r="AJ12" s="126" t="s">
        <v>768</v>
      </c>
      <c r="AK12" s="126" t="s">
        <v>508</v>
      </c>
      <c r="AL12" s="126" t="s">
        <v>509</v>
      </c>
      <c r="AM12" s="126">
        <v>6685</v>
      </c>
      <c r="AN12" s="126" t="s">
        <v>130</v>
      </c>
      <c r="AO12" s="127">
        <v>1</v>
      </c>
      <c r="AP12" s="128">
        <v>13.154</v>
      </c>
      <c r="AQ12" s="128">
        <v>11.385</v>
      </c>
      <c r="AR12" s="128">
        <v>13.5</v>
      </c>
      <c r="AS12" s="126" t="s">
        <v>5</v>
      </c>
      <c r="AT12" s="128">
        <v>141</v>
      </c>
      <c r="AU12" s="126" t="s">
        <v>154</v>
      </c>
      <c r="AV12" s="126" t="s">
        <v>154</v>
      </c>
      <c r="AW12" s="126" t="s">
        <v>154</v>
      </c>
      <c r="AX12" s="126" t="s">
        <v>154</v>
      </c>
      <c r="AY12" s="126" t="s">
        <v>154</v>
      </c>
      <c r="AZ12" s="126" t="s">
        <v>133</v>
      </c>
      <c r="BA12" s="126" t="s">
        <v>192</v>
      </c>
      <c r="BB12" s="126" t="s">
        <v>510</v>
      </c>
      <c r="BC12" s="126" t="s">
        <v>130</v>
      </c>
      <c r="BD12" s="126" t="s">
        <v>156</v>
      </c>
      <c r="BE12" s="126" t="s">
        <v>769</v>
      </c>
      <c r="BF12" s="126" t="s">
        <v>770</v>
      </c>
      <c r="BG12" s="126" t="s">
        <v>771</v>
      </c>
      <c r="BH12" s="126" t="s">
        <v>383</v>
      </c>
      <c r="BI12" s="126" t="s">
        <v>130</v>
      </c>
      <c r="BJ12" s="126" t="s">
        <v>192</v>
      </c>
      <c r="BK12" s="126" t="s">
        <v>157</v>
      </c>
      <c r="BL12" s="126" t="s">
        <v>126</v>
      </c>
      <c r="BM12" s="126" t="s">
        <v>130</v>
      </c>
      <c r="BN12" s="126" t="s">
        <v>158</v>
      </c>
    </row>
    <row r="13" spans="1:66" ht="15">
      <c r="A13" s="58" t="str">
        <f t="shared" si="32"/>
        <v>2025-08-01</v>
      </c>
      <c r="B13" s="58" t="str">
        <f t="shared" si="33"/>
        <v>LAX</v>
      </c>
      <c r="C13" s="58" t="str">
        <f t="shared" si="34"/>
        <v>35033062923</v>
      </c>
      <c r="D13" s="58" t="str">
        <f t="shared" si="35"/>
        <v>PUS014317049</v>
      </c>
      <c r="E13" s="59" t="str">
        <f t="shared" si="36"/>
        <v>6094315515387</v>
      </c>
      <c r="F13" s="59" t="str">
        <f t="shared" si="37"/>
        <v>716-3414-BD-2</v>
      </c>
      <c r="G13" s="59" t="str">
        <f t="shared" si="38"/>
        <v>2207506</v>
      </c>
      <c r="H13" s="59" t="str">
        <f t="shared" si="39"/>
        <v>IPORTER_LA</v>
      </c>
      <c r="I13" s="57" t="str">
        <f t="shared" si="40"/>
        <v>김보민</v>
      </c>
      <c r="J13" s="57">
        <f t="shared" si="41"/>
        <v>4740</v>
      </c>
      <c r="K13" s="57" t="str">
        <f t="shared" si="42"/>
        <v/>
      </c>
      <c r="L13" s="57">
        <f t="shared" si="43"/>
        <v>1</v>
      </c>
      <c r="M13" s="57">
        <f t="shared" si="44"/>
        <v>0.36299999999999999</v>
      </c>
      <c r="N13" s="57">
        <f t="shared" si="45"/>
        <v>4.4999999999999998E-2</v>
      </c>
      <c r="O13" s="60">
        <f t="shared" si="46"/>
        <v>-0.318</v>
      </c>
      <c r="P13" s="60">
        <f t="shared" si="47"/>
        <v>0.5</v>
      </c>
      <c r="Q13" s="61" t="str">
        <f t="shared" si="48"/>
        <v>목록(Manifest)</v>
      </c>
      <c r="R13" s="88">
        <f t="shared" si="49"/>
        <v>20.2</v>
      </c>
      <c r="S13" s="61" t="str">
        <f t="shared" si="50"/>
        <v>YP0104</v>
      </c>
      <c r="T13" s="61" t="str">
        <f t="shared" si="51"/>
        <v/>
      </c>
      <c r="U13" s="61" t="str">
        <f t="shared" si="52"/>
        <v>신용</v>
      </c>
      <c r="V13" s="99">
        <f t="shared" si="27"/>
        <v>6220</v>
      </c>
      <c r="W13" s="100">
        <f t="shared" si="28"/>
        <v>0</v>
      </c>
      <c r="X13" s="100">
        <f t="shared" si="29"/>
        <v>0</v>
      </c>
      <c r="Y13" s="100">
        <f t="shared" si="3"/>
        <v>0</v>
      </c>
      <c r="Z13" s="100">
        <f t="shared" si="30"/>
        <v>0</v>
      </c>
      <c r="AA13" s="101">
        <f t="shared" si="31"/>
        <v>0</v>
      </c>
      <c r="AB13" s="102" t="str">
        <f>_xlfn.IFNA(VLOOKUP(D13,'사업자 통관'!F:H,3,0),"")</f>
        <v/>
      </c>
      <c r="AC13" s="102"/>
      <c r="AD13" s="103">
        <f t="shared" si="4"/>
        <v>0</v>
      </c>
      <c r="AE13" s="104">
        <f t="shared" si="5"/>
        <v>6220</v>
      </c>
      <c r="AG13" s="126" t="s">
        <v>734</v>
      </c>
      <c r="AH13" s="126" t="s">
        <v>65</v>
      </c>
      <c r="AI13" s="126" t="s">
        <v>735</v>
      </c>
      <c r="AJ13" s="126" t="s">
        <v>772</v>
      </c>
      <c r="AK13" s="126" t="s">
        <v>773</v>
      </c>
      <c r="AL13" s="126" t="s">
        <v>774</v>
      </c>
      <c r="AM13" s="126">
        <v>4740</v>
      </c>
      <c r="AN13" s="126" t="s">
        <v>130</v>
      </c>
      <c r="AO13" s="127">
        <v>1</v>
      </c>
      <c r="AP13" s="128">
        <v>0.36299999999999999</v>
      </c>
      <c r="AQ13" s="128">
        <v>4.4999999999999998E-2</v>
      </c>
      <c r="AR13" s="128">
        <v>0.4</v>
      </c>
      <c r="AS13" s="126" t="s">
        <v>4</v>
      </c>
      <c r="AT13" s="128">
        <v>20.2</v>
      </c>
      <c r="AU13" s="126" t="s">
        <v>154</v>
      </c>
      <c r="AV13" s="126" t="s">
        <v>154</v>
      </c>
      <c r="AW13" s="126" t="s">
        <v>154</v>
      </c>
      <c r="AX13" s="126" t="s">
        <v>154</v>
      </c>
      <c r="AY13" s="126" t="s">
        <v>154</v>
      </c>
      <c r="AZ13" s="126" t="s">
        <v>133</v>
      </c>
      <c r="BA13" s="126" t="s">
        <v>192</v>
      </c>
      <c r="BB13" s="126" t="s">
        <v>159</v>
      </c>
      <c r="BC13" s="126" t="s">
        <v>130</v>
      </c>
      <c r="BD13" s="126" t="s">
        <v>156</v>
      </c>
      <c r="BE13" s="126" t="s">
        <v>775</v>
      </c>
      <c r="BF13" s="126" t="s">
        <v>776</v>
      </c>
      <c r="BG13" s="126" t="s">
        <v>777</v>
      </c>
      <c r="BH13" s="126" t="s">
        <v>383</v>
      </c>
      <c r="BI13" s="126" t="s">
        <v>130</v>
      </c>
      <c r="BJ13" s="126" t="s">
        <v>192</v>
      </c>
      <c r="BK13" s="126" t="s">
        <v>157</v>
      </c>
      <c r="BL13" s="126" t="s">
        <v>126</v>
      </c>
      <c r="BM13" s="126" t="s">
        <v>130</v>
      </c>
      <c r="BN13" s="126" t="s">
        <v>158</v>
      </c>
    </row>
    <row r="14" spans="1:66" ht="15">
      <c r="A14" s="58" t="str">
        <f t="shared" si="32"/>
        <v>2025-08-01</v>
      </c>
      <c r="B14" s="58" t="str">
        <f t="shared" si="33"/>
        <v>LAX</v>
      </c>
      <c r="C14" s="58" t="str">
        <f t="shared" si="34"/>
        <v>35033062923</v>
      </c>
      <c r="D14" s="58" t="str">
        <f t="shared" si="35"/>
        <v>PUS014317328</v>
      </c>
      <c r="E14" s="59" t="str">
        <f t="shared" si="36"/>
        <v>6094315515666</v>
      </c>
      <c r="F14" s="59" t="str">
        <f t="shared" si="37"/>
        <v>716-3424-DD-3</v>
      </c>
      <c r="G14" s="59" t="str">
        <f t="shared" si="38"/>
        <v>2207506</v>
      </c>
      <c r="H14" s="59" t="str">
        <f t="shared" si="39"/>
        <v>IPORTER_LA</v>
      </c>
      <c r="I14" s="57" t="str">
        <f t="shared" si="40"/>
        <v>고기원</v>
      </c>
      <c r="J14" s="57">
        <f t="shared" si="41"/>
        <v>6503</v>
      </c>
      <c r="K14" s="57"/>
      <c r="L14" s="57">
        <f t="shared" si="43"/>
        <v>1</v>
      </c>
      <c r="M14" s="57">
        <f t="shared" si="44"/>
        <v>0.45400000000000001</v>
      </c>
      <c r="N14" s="57">
        <f t="shared" si="45"/>
        <v>0.499</v>
      </c>
      <c r="O14" s="60">
        <f t="shared" si="46"/>
        <v>4.4999999999999984E-2</v>
      </c>
      <c r="P14" s="60">
        <f t="shared" si="47"/>
        <v>0.5</v>
      </c>
      <c r="Q14" s="61" t="str">
        <f t="shared" si="48"/>
        <v>일반(목록배제,Normal-Manifest Exception)</v>
      </c>
      <c r="R14" s="88">
        <f t="shared" si="49"/>
        <v>30.08</v>
      </c>
      <c r="S14" s="61" t="str">
        <f t="shared" si="50"/>
        <v>YP0104</v>
      </c>
      <c r="T14" s="61" t="str">
        <f t="shared" si="51"/>
        <v/>
      </c>
      <c r="U14" s="61" t="str">
        <f t="shared" si="52"/>
        <v>신용</v>
      </c>
      <c r="V14" s="99">
        <f t="shared" si="27"/>
        <v>6220</v>
      </c>
      <c r="W14" s="100">
        <f t="shared" si="28"/>
        <v>0</v>
      </c>
      <c r="X14" s="100">
        <f t="shared" si="29"/>
        <v>0</v>
      </c>
      <c r="Y14" s="100">
        <f t="shared" si="3"/>
        <v>0</v>
      </c>
      <c r="Z14" s="100">
        <f t="shared" si="30"/>
        <v>0</v>
      </c>
      <c r="AA14" s="101">
        <f t="shared" si="31"/>
        <v>1000</v>
      </c>
      <c r="AB14" s="102" t="str">
        <f>_xlfn.IFNA(VLOOKUP(D14,'사업자 통관'!F:H,3,0),"")</f>
        <v/>
      </c>
      <c r="AC14" s="102"/>
      <c r="AD14" s="103">
        <f t="shared" si="4"/>
        <v>1000</v>
      </c>
      <c r="AE14" s="104">
        <f t="shared" si="5"/>
        <v>7220</v>
      </c>
      <c r="AG14" s="126" t="s">
        <v>734</v>
      </c>
      <c r="AH14" s="126" t="s">
        <v>65</v>
      </c>
      <c r="AI14" s="126" t="s">
        <v>735</v>
      </c>
      <c r="AJ14" s="126" t="s">
        <v>778</v>
      </c>
      <c r="AK14" s="126" t="s">
        <v>779</v>
      </c>
      <c r="AL14" s="126" t="s">
        <v>780</v>
      </c>
      <c r="AM14" s="126">
        <v>6503</v>
      </c>
      <c r="AN14" s="126" t="s">
        <v>130</v>
      </c>
      <c r="AO14" s="127">
        <v>1</v>
      </c>
      <c r="AP14" s="128">
        <v>0.45400000000000001</v>
      </c>
      <c r="AQ14" s="128">
        <v>0.499</v>
      </c>
      <c r="AR14" s="128">
        <v>0.5</v>
      </c>
      <c r="AS14" s="126" t="s">
        <v>5</v>
      </c>
      <c r="AT14" s="128">
        <v>30.08</v>
      </c>
      <c r="AU14" s="126" t="s">
        <v>154</v>
      </c>
      <c r="AV14" s="126" t="s">
        <v>154</v>
      </c>
      <c r="AW14" s="126" t="s">
        <v>154</v>
      </c>
      <c r="AX14" s="126" t="s">
        <v>154</v>
      </c>
      <c r="AY14" s="126" t="s">
        <v>154</v>
      </c>
      <c r="AZ14" s="126" t="s">
        <v>133</v>
      </c>
      <c r="BA14" s="126" t="s">
        <v>192</v>
      </c>
      <c r="BB14" s="126" t="s">
        <v>155</v>
      </c>
      <c r="BC14" s="126" t="s">
        <v>130</v>
      </c>
      <c r="BD14" s="126" t="s">
        <v>156</v>
      </c>
      <c r="BE14" s="126" t="s">
        <v>781</v>
      </c>
      <c r="BF14" s="126" t="s">
        <v>782</v>
      </c>
      <c r="BG14" s="126" t="s">
        <v>783</v>
      </c>
      <c r="BH14" s="126" t="s">
        <v>383</v>
      </c>
      <c r="BI14" s="126" t="s">
        <v>130</v>
      </c>
      <c r="BJ14" s="126" t="s">
        <v>192</v>
      </c>
      <c r="BK14" s="126" t="s">
        <v>157</v>
      </c>
      <c r="BL14" s="126" t="s">
        <v>126</v>
      </c>
      <c r="BM14" s="126" t="s">
        <v>130</v>
      </c>
      <c r="BN14" s="126" t="s">
        <v>158</v>
      </c>
    </row>
    <row r="15" spans="1:66" ht="15">
      <c r="A15" s="58" t="str">
        <f t="shared" si="32"/>
        <v>2025-08-01</v>
      </c>
      <c r="B15" s="58" t="str">
        <f t="shared" si="33"/>
        <v>LAX</v>
      </c>
      <c r="C15" s="58" t="str">
        <f t="shared" si="34"/>
        <v>35033062923</v>
      </c>
      <c r="D15" s="58" t="str">
        <f t="shared" si="35"/>
        <v>PUS014317255</v>
      </c>
      <c r="E15" s="59" t="str">
        <f t="shared" si="36"/>
        <v>6094315515593</v>
      </c>
      <c r="F15" s="59" t="str">
        <f t="shared" si="37"/>
        <v>716-3428-BC-4</v>
      </c>
      <c r="G15" s="59" t="str">
        <f t="shared" si="38"/>
        <v>2207506</v>
      </c>
      <c r="H15" s="59" t="str">
        <f t="shared" si="39"/>
        <v>IPORTER_LA</v>
      </c>
      <c r="I15" s="57" t="str">
        <f t="shared" si="40"/>
        <v>강민규</v>
      </c>
      <c r="J15" s="57">
        <f t="shared" si="41"/>
        <v>18332</v>
      </c>
      <c r="K15" s="57" t="str">
        <f t="shared" si="42"/>
        <v/>
      </c>
      <c r="L15" s="57">
        <f t="shared" si="43"/>
        <v>1</v>
      </c>
      <c r="M15" s="57">
        <f t="shared" si="44"/>
        <v>1.089</v>
      </c>
      <c r="N15" s="57">
        <f t="shared" si="45"/>
        <v>4.4999999999999998E-2</v>
      </c>
      <c r="O15" s="60">
        <f t="shared" si="46"/>
        <v>-1.044</v>
      </c>
      <c r="P15" s="60">
        <f t="shared" si="47"/>
        <v>1.5</v>
      </c>
      <c r="Q15" s="61" t="str">
        <f t="shared" si="48"/>
        <v>목록(Manifest)</v>
      </c>
      <c r="R15" s="88">
        <f t="shared" si="49"/>
        <v>195.92</v>
      </c>
      <c r="S15" s="61" t="str">
        <f t="shared" si="50"/>
        <v>YP0104</v>
      </c>
      <c r="T15" s="61" t="str">
        <f t="shared" si="51"/>
        <v/>
      </c>
      <c r="U15" s="61" t="str">
        <f t="shared" si="52"/>
        <v>신용</v>
      </c>
      <c r="V15" s="99">
        <f t="shared" si="27"/>
        <v>8760</v>
      </c>
      <c r="W15" s="100">
        <f t="shared" si="28"/>
        <v>0</v>
      </c>
      <c r="X15" s="100">
        <f t="shared" si="29"/>
        <v>0</v>
      </c>
      <c r="Y15" s="100">
        <f t="shared" si="3"/>
        <v>0</v>
      </c>
      <c r="Z15" s="100">
        <f t="shared" si="30"/>
        <v>0</v>
      </c>
      <c r="AA15" s="101">
        <f t="shared" si="31"/>
        <v>0</v>
      </c>
      <c r="AB15" s="102" t="str">
        <f>_xlfn.IFNA(VLOOKUP(D15,'사업자 통관'!F:H,3,0),"")</f>
        <v/>
      </c>
      <c r="AC15" s="102"/>
      <c r="AD15" s="103">
        <f t="shared" si="4"/>
        <v>0</v>
      </c>
      <c r="AE15" s="104">
        <f t="shared" si="5"/>
        <v>8760</v>
      </c>
      <c r="AG15" s="126" t="s">
        <v>734</v>
      </c>
      <c r="AH15" s="126" t="s">
        <v>65</v>
      </c>
      <c r="AI15" s="126" t="s">
        <v>735</v>
      </c>
      <c r="AJ15" s="126" t="s">
        <v>784</v>
      </c>
      <c r="AK15" s="126" t="s">
        <v>785</v>
      </c>
      <c r="AL15" s="126" t="s">
        <v>786</v>
      </c>
      <c r="AM15" s="126">
        <v>18332</v>
      </c>
      <c r="AN15" s="126" t="s">
        <v>130</v>
      </c>
      <c r="AO15" s="127">
        <v>1</v>
      </c>
      <c r="AP15" s="128">
        <v>1.089</v>
      </c>
      <c r="AQ15" s="128">
        <v>4.4999999999999998E-2</v>
      </c>
      <c r="AR15" s="128">
        <v>1.1000000000000001</v>
      </c>
      <c r="AS15" s="126" t="s">
        <v>4</v>
      </c>
      <c r="AT15" s="128">
        <v>195.92</v>
      </c>
      <c r="AU15" s="126" t="s">
        <v>154</v>
      </c>
      <c r="AV15" s="126" t="s">
        <v>154</v>
      </c>
      <c r="AW15" s="126" t="s">
        <v>154</v>
      </c>
      <c r="AX15" s="126" t="s">
        <v>154</v>
      </c>
      <c r="AY15" s="126" t="s">
        <v>154</v>
      </c>
      <c r="AZ15" s="126" t="s">
        <v>133</v>
      </c>
      <c r="BA15" s="126" t="s">
        <v>192</v>
      </c>
      <c r="BB15" s="126" t="s">
        <v>155</v>
      </c>
      <c r="BC15" s="126" t="s">
        <v>130</v>
      </c>
      <c r="BD15" s="126" t="s">
        <v>156</v>
      </c>
      <c r="BE15" s="126" t="s">
        <v>787</v>
      </c>
      <c r="BF15" s="126" t="s">
        <v>788</v>
      </c>
      <c r="BG15" s="126" t="s">
        <v>789</v>
      </c>
      <c r="BH15" s="126" t="s">
        <v>383</v>
      </c>
      <c r="BI15" s="126" t="s">
        <v>130</v>
      </c>
      <c r="BJ15" s="126" t="s">
        <v>192</v>
      </c>
      <c r="BK15" s="126" t="s">
        <v>157</v>
      </c>
      <c r="BL15" s="126" t="s">
        <v>126</v>
      </c>
      <c r="BM15" s="126" t="s">
        <v>130</v>
      </c>
      <c r="BN15" s="126" t="s">
        <v>158</v>
      </c>
    </row>
    <row r="16" spans="1:66" ht="15">
      <c r="A16" s="58" t="str">
        <f t="shared" si="32"/>
        <v>2025-08-01</v>
      </c>
      <c r="B16" s="58" t="str">
        <f t="shared" si="33"/>
        <v>LAX</v>
      </c>
      <c r="C16" s="58" t="str">
        <f t="shared" si="34"/>
        <v>35033062923</v>
      </c>
      <c r="D16" s="58" t="str">
        <f t="shared" si="35"/>
        <v>PUS014317281</v>
      </c>
      <c r="E16" s="59" t="str">
        <f t="shared" si="36"/>
        <v>6094315515619</v>
      </c>
      <c r="F16" s="59" t="str">
        <f t="shared" si="37"/>
        <v>716-3589-BD-5</v>
      </c>
      <c r="G16" s="59" t="str">
        <f t="shared" si="38"/>
        <v>2207506</v>
      </c>
      <c r="H16" s="59" t="str">
        <f t="shared" si="39"/>
        <v>IPORTER_LA</v>
      </c>
      <c r="I16" s="57" t="str">
        <f t="shared" si="40"/>
        <v>손성빈</v>
      </c>
      <c r="J16" s="57">
        <f t="shared" si="41"/>
        <v>28165</v>
      </c>
      <c r="K16" s="57" t="str">
        <f t="shared" si="42"/>
        <v/>
      </c>
      <c r="L16" s="57">
        <f t="shared" si="43"/>
        <v>1</v>
      </c>
      <c r="M16" s="57">
        <f t="shared" si="44"/>
        <v>1.4510000000000001</v>
      </c>
      <c r="N16" s="57">
        <f t="shared" si="45"/>
        <v>1.5880000000000001</v>
      </c>
      <c r="O16" s="60">
        <f t="shared" si="46"/>
        <v>0.13700000000000001</v>
      </c>
      <c r="P16" s="60">
        <f t="shared" si="47"/>
        <v>1.5</v>
      </c>
      <c r="Q16" s="61" t="str">
        <f t="shared" si="48"/>
        <v>일반(목록배제,Normal-Manifest Exception)</v>
      </c>
      <c r="R16" s="88">
        <f t="shared" si="49"/>
        <v>44.88</v>
      </c>
      <c r="S16" s="61" t="str">
        <f t="shared" si="50"/>
        <v>YP0104</v>
      </c>
      <c r="T16" s="61" t="str">
        <f t="shared" si="51"/>
        <v/>
      </c>
      <c r="U16" s="61" t="str">
        <f t="shared" si="52"/>
        <v>신용</v>
      </c>
      <c r="V16" s="99">
        <f t="shared" si="27"/>
        <v>8760</v>
      </c>
      <c r="W16" s="100">
        <f t="shared" si="28"/>
        <v>0</v>
      </c>
      <c r="X16" s="100">
        <f t="shared" si="29"/>
        <v>0</v>
      </c>
      <c r="Y16" s="100">
        <f t="shared" si="3"/>
        <v>0</v>
      </c>
      <c r="Z16" s="100">
        <f t="shared" si="30"/>
        <v>0</v>
      </c>
      <c r="AA16" s="101">
        <f t="shared" si="31"/>
        <v>1000</v>
      </c>
      <c r="AB16" s="102" t="str">
        <f>_xlfn.IFNA(VLOOKUP(D16,'사업자 통관'!F:H,3,0),"")</f>
        <v/>
      </c>
      <c r="AC16" s="102"/>
      <c r="AD16" s="103">
        <f t="shared" si="4"/>
        <v>1000</v>
      </c>
      <c r="AE16" s="104">
        <f t="shared" si="5"/>
        <v>9760</v>
      </c>
      <c r="AG16" s="126" t="s">
        <v>734</v>
      </c>
      <c r="AH16" s="126" t="s">
        <v>65</v>
      </c>
      <c r="AI16" s="126" t="s">
        <v>735</v>
      </c>
      <c r="AJ16" s="126" t="s">
        <v>790</v>
      </c>
      <c r="AK16" s="126" t="s">
        <v>463</v>
      </c>
      <c r="AL16" s="126" t="s">
        <v>464</v>
      </c>
      <c r="AM16" s="126">
        <v>28165</v>
      </c>
      <c r="AN16" s="126" t="s">
        <v>130</v>
      </c>
      <c r="AO16" s="127">
        <v>1</v>
      </c>
      <c r="AP16" s="128">
        <v>1.4510000000000001</v>
      </c>
      <c r="AQ16" s="128">
        <v>1.5880000000000001</v>
      </c>
      <c r="AR16" s="128">
        <v>1.6</v>
      </c>
      <c r="AS16" s="126" t="s">
        <v>5</v>
      </c>
      <c r="AT16" s="128">
        <v>44.88</v>
      </c>
      <c r="AU16" s="126" t="s">
        <v>154</v>
      </c>
      <c r="AV16" s="126" t="s">
        <v>154</v>
      </c>
      <c r="AW16" s="126" t="s">
        <v>154</v>
      </c>
      <c r="AX16" s="126" t="s">
        <v>154</v>
      </c>
      <c r="AY16" s="126" t="s">
        <v>154</v>
      </c>
      <c r="AZ16" s="126" t="s">
        <v>133</v>
      </c>
      <c r="BA16" s="126" t="s">
        <v>192</v>
      </c>
      <c r="BB16" s="126" t="s">
        <v>465</v>
      </c>
      <c r="BC16" s="126" t="s">
        <v>130</v>
      </c>
      <c r="BD16" s="126" t="s">
        <v>156</v>
      </c>
      <c r="BE16" s="126" t="s">
        <v>791</v>
      </c>
      <c r="BF16" s="126" t="s">
        <v>792</v>
      </c>
      <c r="BG16" s="126" t="s">
        <v>793</v>
      </c>
      <c r="BH16" s="126" t="s">
        <v>383</v>
      </c>
      <c r="BI16" s="126" t="s">
        <v>130</v>
      </c>
      <c r="BJ16" s="126" t="s">
        <v>192</v>
      </c>
      <c r="BK16" s="126" t="s">
        <v>157</v>
      </c>
      <c r="BL16" s="126" t="s">
        <v>126</v>
      </c>
      <c r="BM16" s="126" t="s">
        <v>130</v>
      </c>
      <c r="BN16" s="126" t="s">
        <v>158</v>
      </c>
    </row>
    <row r="17" spans="1:66" ht="15">
      <c r="A17" s="58" t="str">
        <f t="shared" si="32"/>
        <v>2025-08-01</v>
      </c>
      <c r="B17" s="58" t="str">
        <f t="shared" si="33"/>
        <v>LAX</v>
      </c>
      <c r="C17" s="58" t="str">
        <f t="shared" si="34"/>
        <v>35033062923</v>
      </c>
      <c r="D17" s="58" t="str">
        <f t="shared" si="35"/>
        <v>PUS014317274</v>
      </c>
      <c r="E17" s="59" t="str">
        <f t="shared" si="36"/>
        <v>6094315515612</v>
      </c>
      <c r="F17" s="59" t="str">
        <f t="shared" si="37"/>
        <v>716-3973-FD-6</v>
      </c>
      <c r="G17" s="59" t="str">
        <f t="shared" si="38"/>
        <v>2207506</v>
      </c>
      <c r="H17" s="59" t="str">
        <f t="shared" si="39"/>
        <v>IPORTER_LA</v>
      </c>
      <c r="I17" s="57" t="str">
        <f t="shared" si="40"/>
        <v>권희숙</v>
      </c>
      <c r="J17" s="57">
        <f t="shared" si="41"/>
        <v>10090</v>
      </c>
      <c r="K17" s="57" t="str">
        <f t="shared" si="42"/>
        <v/>
      </c>
      <c r="L17" s="57">
        <f t="shared" si="43"/>
        <v>1</v>
      </c>
      <c r="M17" s="57">
        <f t="shared" si="44"/>
        <v>1.179</v>
      </c>
      <c r="N17" s="57">
        <f t="shared" si="45"/>
        <v>1.1339999999999999</v>
      </c>
      <c r="O17" s="60">
        <f t="shared" si="46"/>
        <v>-4.5000000000000151E-2</v>
      </c>
      <c r="P17" s="60">
        <f t="shared" si="47"/>
        <v>1.5</v>
      </c>
      <c r="Q17" s="61" t="str">
        <f t="shared" si="48"/>
        <v>일반(목록배제,Normal-Manifest Exception)</v>
      </c>
      <c r="R17" s="88">
        <f t="shared" si="49"/>
        <v>116.26</v>
      </c>
      <c r="S17" s="61" t="str">
        <f t="shared" si="50"/>
        <v>YP0104</v>
      </c>
      <c r="T17" s="61" t="str">
        <f t="shared" si="51"/>
        <v/>
      </c>
      <c r="U17" s="61" t="str">
        <f t="shared" si="52"/>
        <v>신용</v>
      </c>
      <c r="V17" s="99">
        <f t="shared" si="27"/>
        <v>8760</v>
      </c>
      <c r="W17" s="100">
        <f t="shared" si="28"/>
        <v>0</v>
      </c>
      <c r="X17" s="100">
        <f t="shared" si="29"/>
        <v>0</v>
      </c>
      <c r="Y17" s="100">
        <f t="shared" si="3"/>
        <v>0</v>
      </c>
      <c r="Z17" s="100">
        <f t="shared" si="30"/>
        <v>0</v>
      </c>
      <c r="AA17" s="101">
        <f t="shared" si="31"/>
        <v>1000</v>
      </c>
      <c r="AB17" s="102" t="str">
        <f>_xlfn.IFNA(VLOOKUP(D17,'사업자 통관'!F:H,3,0),"")</f>
        <v/>
      </c>
      <c r="AC17" s="102"/>
      <c r="AD17" s="103">
        <f t="shared" si="4"/>
        <v>1000</v>
      </c>
      <c r="AE17" s="104">
        <f t="shared" si="5"/>
        <v>9760</v>
      </c>
      <c r="AG17" s="126" t="s">
        <v>734</v>
      </c>
      <c r="AH17" s="126" t="s">
        <v>65</v>
      </c>
      <c r="AI17" s="126" t="s">
        <v>735</v>
      </c>
      <c r="AJ17" s="126" t="s">
        <v>794</v>
      </c>
      <c r="AK17" s="126" t="s">
        <v>795</v>
      </c>
      <c r="AL17" s="126" t="s">
        <v>796</v>
      </c>
      <c r="AM17" s="126">
        <v>10090</v>
      </c>
      <c r="AN17" s="126" t="s">
        <v>130</v>
      </c>
      <c r="AO17" s="127">
        <v>1</v>
      </c>
      <c r="AP17" s="128">
        <v>1.179</v>
      </c>
      <c r="AQ17" s="128">
        <v>1.1339999999999999</v>
      </c>
      <c r="AR17" s="128">
        <v>1.2</v>
      </c>
      <c r="AS17" s="126" t="s">
        <v>5</v>
      </c>
      <c r="AT17" s="128">
        <v>116.26</v>
      </c>
      <c r="AU17" s="126" t="s">
        <v>154</v>
      </c>
      <c r="AV17" s="126" t="s">
        <v>154</v>
      </c>
      <c r="AW17" s="126" t="s">
        <v>154</v>
      </c>
      <c r="AX17" s="126" t="s">
        <v>154</v>
      </c>
      <c r="AY17" s="126" t="s">
        <v>154</v>
      </c>
      <c r="AZ17" s="126" t="s">
        <v>133</v>
      </c>
      <c r="BA17" s="126" t="s">
        <v>192</v>
      </c>
      <c r="BB17" s="126" t="s">
        <v>155</v>
      </c>
      <c r="BC17" s="126" t="s">
        <v>130</v>
      </c>
      <c r="BD17" s="126" t="s">
        <v>156</v>
      </c>
      <c r="BE17" s="126" t="s">
        <v>797</v>
      </c>
      <c r="BF17" s="126" t="s">
        <v>798</v>
      </c>
      <c r="BG17" s="126" t="s">
        <v>799</v>
      </c>
      <c r="BH17" s="126" t="s">
        <v>383</v>
      </c>
      <c r="BI17" s="126" t="s">
        <v>130</v>
      </c>
      <c r="BJ17" s="126" t="s">
        <v>192</v>
      </c>
      <c r="BK17" s="126" t="s">
        <v>157</v>
      </c>
      <c r="BL17" s="126" t="s">
        <v>126</v>
      </c>
      <c r="BM17" s="126" t="s">
        <v>130</v>
      </c>
      <c r="BN17" s="126" t="s">
        <v>158</v>
      </c>
    </row>
    <row r="18" spans="1:66" ht="15">
      <c r="A18" s="58" t="str">
        <f t="shared" si="32"/>
        <v>2025-08-01</v>
      </c>
      <c r="B18" s="58" t="str">
        <f t="shared" si="33"/>
        <v>LAX</v>
      </c>
      <c r="C18" s="58" t="str">
        <f t="shared" si="34"/>
        <v>35033062923</v>
      </c>
      <c r="D18" s="58" t="str">
        <f t="shared" si="35"/>
        <v>PUS014317197</v>
      </c>
      <c r="E18" s="59" t="str">
        <f t="shared" si="36"/>
        <v>6094315515535</v>
      </c>
      <c r="F18" s="59" t="str">
        <f t="shared" si="37"/>
        <v>716-3983-BD-9</v>
      </c>
      <c r="G18" s="59" t="str">
        <f t="shared" si="38"/>
        <v>2207506</v>
      </c>
      <c r="H18" s="59" t="str">
        <f t="shared" si="39"/>
        <v>IPORTER_LA</v>
      </c>
      <c r="I18" s="57" t="str">
        <f t="shared" si="40"/>
        <v>김주옥</v>
      </c>
      <c r="J18" s="57">
        <f t="shared" si="41"/>
        <v>6321</v>
      </c>
      <c r="K18" s="57" t="str">
        <f t="shared" si="42"/>
        <v/>
      </c>
      <c r="L18" s="57">
        <f t="shared" si="43"/>
        <v>1</v>
      </c>
      <c r="M18" s="57">
        <f t="shared" si="44"/>
        <v>0.90700000000000003</v>
      </c>
      <c r="N18" s="57">
        <f t="shared" si="45"/>
        <v>1.905</v>
      </c>
      <c r="O18" s="60">
        <f t="shared" si="46"/>
        <v>0.998</v>
      </c>
      <c r="P18" s="60">
        <f t="shared" si="47"/>
        <v>1</v>
      </c>
      <c r="Q18" s="61" t="str">
        <f t="shared" si="48"/>
        <v>목록(Manifest)</v>
      </c>
      <c r="R18" s="88">
        <f t="shared" si="49"/>
        <v>166.98</v>
      </c>
      <c r="S18" s="61" t="str">
        <f t="shared" si="50"/>
        <v>YP0104</v>
      </c>
      <c r="T18" s="61" t="str">
        <f t="shared" si="51"/>
        <v/>
      </c>
      <c r="U18" s="61" t="str">
        <f t="shared" si="52"/>
        <v>신용</v>
      </c>
      <c r="V18" s="99">
        <f t="shared" si="27"/>
        <v>7490</v>
      </c>
      <c r="W18" s="100">
        <f t="shared" si="28"/>
        <v>0</v>
      </c>
      <c r="X18" s="100">
        <f t="shared" si="29"/>
        <v>500</v>
      </c>
      <c r="Y18" s="100">
        <f t="shared" si="3"/>
        <v>0</v>
      </c>
      <c r="Z18" s="100">
        <f t="shared" si="30"/>
        <v>0</v>
      </c>
      <c r="AA18" s="101">
        <f t="shared" si="31"/>
        <v>0</v>
      </c>
      <c r="AB18" s="102" t="str">
        <f>_xlfn.IFNA(VLOOKUP(D18,'사업자 통관'!F:H,3,0),"")</f>
        <v/>
      </c>
      <c r="AC18" s="102"/>
      <c r="AD18" s="103">
        <f t="shared" si="4"/>
        <v>500</v>
      </c>
      <c r="AE18" s="104">
        <f t="shared" si="5"/>
        <v>7990</v>
      </c>
      <c r="AG18" s="126" t="s">
        <v>734</v>
      </c>
      <c r="AH18" s="126" t="s">
        <v>65</v>
      </c>
      <c r="AI18" s="126" t="s">
        <v>735</v>
      </c>
      <c r="AJ18" s="126" t="s">
        <v>800</v>
      </c>
      <c r="AK18" s="126" t="s">
        <v>801</v>
      </c>
      <c r="AL18" s="126" t="s">
        <v>802</v>
      </c>
      <c r="AM18" s="126">
        <v>6321</v>
      </c>
      <c r="AN18" s="126" t="s">
        <v>130</v>
      </c>
      <c r="AO18" s="127">
        <v>1</v>
      </c>
      <c r="AP18" s="128">
        <v>0.90700000000000003</v>
      </c>
      <c r="AQ18" s="128">
        <v>1.905</v>
      </c>
      <c r="AR18" s="128">
        <v>2</v>
      </c>
      <c r="AS18" s="126" t="s">
        <v>4</v>
      </c>
      <c r="AT18" s="128">
        <v>166.98</v>
      </c>
      <c r="AU18" s="126" t="s">
        <v>154</v>
      </c>
      <c r="AV18" s="126" t="s">
        <v>154</v>
      </c>
      <c r="AW18" s="126" t="s">
        <v>154</v>
      </c>
      <c r="AX18" s="126" t="s">
        <v>154</v>
      </c>
      <c r="AY18" s="126" t="s">
        <v>154</v>
      </c>
      <c r="AZ18" s="126" t="s">
        <v>133</v>
      </c>
      <c r="BA18" s="126" t="s">
        <v>192</v>
      </c>
      <c r="BB18" s="126" t="s">
        <v>803</v>
      </c>
      <c r="BC18" s="126" t="s">
        <v>130</v>
      </c>
      <c r="BD18" s="126" t="s">
        <v>156</v>
      </c>
      <c r="BE18" s="126" t="s">
        <v>804</v>
      </c>
      <c r="BF18" s="126" t="s">
        <v>805</v>
      </c>
      <c r="BG18" s="126" t="s">
        <v>806</v>
      </c>
      <c r="BH18" s="126" t="s">
        <v>383</v>
      </c>
      <c r="BI18" s="126" t="s">
        <v>130</v>
      </c>
      <c r="BJ18" s="126" t="s">
        <v>192</v>
      </c>
      <c r="BK18" s="126" t="s">
        <v>157</v>
      </c>
      <c r="BL18" s="126" t="s">
        <v>126</v>
      </c>
      <c r="BM18" s="126" t="s">
        <v>130</v>
      </c>
      <c r="BN18" s="126" t="s">
        <v>158</v>
      </c>
    </row>
    <row r="19" spans="1:66" ht="15">
      <c r="A19" s="58" t="str">
        <f t="shared" si="32"/>
        <v>2025-08-01</v>
      </c>
      <c r="B19" s="58" t="str">
        <f t="shared" si="33"/>
        <v>LAX</v>
      </c>
      <c r="C19" s="58" t="str">
        <f t="shared" si="34"/>
        <v>35033062923</v>
      </c>
      <c r="D19" s="58" t="str">
        <f t="shared" si="35"/>
        <v>PUS014317260</v>
      </c>
      <c r="E19" s="59" t="str">
        <f t="shared" si="36"/>
        <v>6094315515598</v>
      </c>
      <c r="F19" s="59" t="str">
        <f t="shared" si="37"/>
        <v>716-3443-AF-12</v>
      </c>
      <c r="G19" s="59" t="str">
        <f t="shared" si="38"/>
        <v>2207506</v>
      </c>
      <c r="H19" s="59" t="str">
        <f t="shared" si="39"/>
        <v>IPORTER_LA</v>
      </c>
      <c r="I19" s="57" t="str">
        <f t="shared" si="40"/>
        <v>김미림</v>
      </c>
      <c r="J19" s="57">
        <f t="shared" si="41"/>
        <v>6690</v>
      </c>
      <c r="K19" s="57" t="str">
        <f t="shared" si="42"/>
        <v/>
      </c>
      <c r="L19" s="57">
        <f t="shared" si="43"/>
        <v>1</v>
      </c>
      <c r="M19" s="57">
        <f t="shared" si="44"/>
        <v>0.998</v>
      </c>
      <c r="N19" s="57">
        <f t="shared" si="45"/>
        <v>0.77100000000000002</v>
      </c>
      <c r="O19" s="60">
        <f t="shared" si="46"/>
        <v>-0.22699999999999998</v>
      </c>
      <c r="P19" s="60">
        <f t="shared" si="47"/>
        <v>1</v>
      </c>
      <c r="Q19" s="61" t="str">
        <f t="shared" si="48"/>
        <v>목록(Manifest)</v>
      </c>
      <c r="R19" s="88">
        <f t="shared" si="49"/>
        <v>13.39</v>
      </c>
      <c r="S19" s="61" t="str">
        <f t="shared" si="50"/>
        <v>YP0104</v>
      </c>
      <c r="T19" s="61" t="str">
        <f t="shared" si="51"/>
        <v/>
      </c>
      <c r="U19" s="61" t="str">
        <f t="shared" si="52"/>
        <v>신용</v>
      </c>
      <c r="V19" s="99">
        <f t="shared" si="27"/>
        <v>7490</v>
      </c>
      <c r="W19" s="100">
        <f t="shared" si="28"/>
        <v>0</v>
      </c>
      <c r="X19" s="100">
        <f t="shared" si="29"/>
        <v>0</v>
      </c>
      <c r="Y19" s="100">
        <f t="shared" si="3"/>
        <v>0</v>
      </c>
      <c r="Z19" s="100">
        <f t="shared" si="30"/>
        <v>0</v>
      </c>
      <c r="AA19" s="101">
        <f t="shared" si="31"/>
        <v>0</v>
      </c>
      <c r="AB19" s="102" t="str">
        <f>_xlfn.IFNA(VLOOKUP(D19,'사업자 통관'!F:H,3,0),"")</f>
        <v/>
      </c>
      <c r="AC19" s="102"/>
      <c r="AD19" s="103">
        <f t="shared" si="4"/>
        <v>0</v>
      </c>
      <c r="AE19" s="104">
        <f t="shared" si="5"/>
        <v>7490</v>
      </c>
      <c r="AG19" s="126" t="s">
        <v>734</v>
      </c>
      <c r="AH19" s="126" t="s">
        <v>65</v>
      </c>
      <c r="AI19" s="126" t="s">
        <v>735</v>
      </c>
      <c r="AJ19" s="126" t="s">
        <v>807</v>
      </c>
      <c r="AK19" s="126" t="s">
        <v>808</v>
      </c>
      <c r="AL19" s="126" t="s">
        <v>809</v>
      </c>
      <c r="AM19" s="126">
        <v>6690</v>
      </c>
      <c r="AN19" s="126" t="s">
        <v>130</v>
      </c>
      <c r="AO19" s="127">
        <v>1</v>
      </c>
      <c r="AP19" s="128">
        <v>0.998</v>
      </c>
      <c r="AQ19" s="128">
        <v>0.77100000000000002</v>
      </c>
      <c r="AR19" s="128">
        <v>1</v>
      </c>
      <c r="AS19" s="126" t="s">
        <v>4</v>
      </c>
      <c r="AT19" s="128">
        <v>13.39</v>
      </c>
      <c r="AU19" s="126" t="s">
        <v>154</v>
      </c>
      <c r="AV19" s="126" t="s">
        <v>154</v>
      </c>
      <c r="AW19" s="126" t="s">
        <v>154</v>
      </c>
      <c r="AX19" s="126" t="s">
        <v>154</v>
      </c>
      <c r="AY19" s="126" t="s">
        <v>154</v>
      </c>
      <c r="AZ19" s="126" t="s">
        <v>133</v>
      </c>
      <c r="BA19" s="126" t="s">
        <v>192</v>
      </c>
      <c r="BB19" s="126" t="s">
        <v>155</v>
      </c>
      <c r="BC19" s="126" t="s">
        <v>130</v>
      </c>
      <c r="BD19" s="126" t="s">
        <v>156</v>
      </c>
      <c r="BE19" s="126" t="s">
        <v>810</v>
      </c>
      <c r="BF19" s="126" t="s">
        <v>811</v>
      </c>
      <c r="BG19" s="126" t="s">
        <v>812</v>
      </c>
      <c r="BH19" s="126" t="s">
        <v>383</v>
      </c>
      <c r="BI19" s="126" t="s">
        <v>130</v>
      </c>
      <c r="BJ19" s="126" t="s">
        <v>192</v>
      </c>
      <c r="BK19" s="126" t="s">
        <v>157</v>
      </c>
      <c r="BL19" s="126" t="s">
        <v>126</v>
      </c>
      <c r="BM19" s="126" t="s">
        <v>130</v>
      </c>
      <c r="BN19" s="126" t="s">
        <v>158</v>
      </c>
    </row>
    <row r="20" spans="1:66" ht="15">
      <c r="A20" s="58" t="str">
        <f t="shared" si="32"/>
        <v>2025-08-01</v>
      </c>
      <c r="B20" s="58" t="str">
        <f t="shared" si="33"/>
        <v>LAX</v>
      </c>
      <c r="C20" s="58" t="str">
        <f t="shared" si="34"/>
        <v>35033062923</v>
      </c>
      <c r="D20" s="58" t="str">
        <f t="shared" si="35"/>
        <v>PUS014317259</v>
      </c>
      <c r="E20" s="59" t="str">
        <f t="shared" si="36"/>
        <v>6094315515597</v>
      </c>
      <c r="F20" s="59" t="str">
        <f t="shared" si="37"/>
        <v>716-3991-FF-13</v>
      </c>
      <c r="G20" s="59" t="str">
        <f t="shared" si="38"/>
        <v>2207506</v>
      </c>
      <c r="H20" s="59" t="str">
        <f t="shared" si="39"/>
        <v>IPORTER_LA</v>
      </c>
      <c r="I20" s="57" t="str">
        <f t="shared" si="40"/>
        <v>변우협</v>
      </c>
      <c r="J20" s="57">
        <f t="shared" si="41"/>
        <v>5415</v>
      </c>
      <c r="K20" s="57" t="str">
        <f t="shared" si="42"/>
        <v/>
      </c>
      <c r="L20" s="57">
        <f t="shared" si="43"/>
        <v>1</v>
      </c>
      <c r="M20" s="57">
        <f t="shared" si="44"/>
        <v>7.2569999999999997</v>
      </c>
      <c r="N20" s="57">
        <f t="shared" si="45"/>
        <v>5.7610000000000001</v>
      </c>
      <c r="O20" s="60">
        <f t="shared" si="46"/>
        <v>-1.4959999999999996</v>
      </c>
      <c r="P20" s="60">
        <f t="shared" si="47"/>
        <v>7.5</v>
      </c>
      <c r="Q20" s="61" t="str">
        <f t="shared" si="48"/>
        <v>선별(검사,Manifest-Inspection)</v>
      </c>
      <c r="R20" s="88">
        <f t="shared" si="49"/>
        <v>70</v>
      </c>
      <c r="S20" s="61" t="str">
        <f t="shared" si="50"/>
        <v>YP0104</v>
      </c>
      <c r="T20" s="61" t="str">
        <f t="shared" si="51"/>
        <v/>
      </c>
      <c r="U20" s="61" t="str">
        <f t="shared" si="52"/>
        <v>신용</v>
      </c>
      <c r="V20" s="99">
        <f t="shared" si="27"/>
        <v>24000</v>
      </c>
      <c r="W20" s="100">
        <f t="shared" si="28"/>
        <v>0</v>
      </c>
      <c r="X20" s="100">
        <f t="shared" si="29"/>
        <v>0</v>
      </c>
      <c r="Y20" s="100">
        <f t="shared" si="3"/>
        <v>1000</v>
      </c>
      <c r="Z20" s="100">
        <f t="shared" si="30"/>
        <v>0</v>
      </c>
      <c r="AA20" s="101">
        <f t="shared" si="31"/>
        <v>0</v>
      </c>
      <c r="AB20" s="102" t="str">
        <f>_xlfn.IFNA(VLOOKUP(D20,'사업자 통관'!F:H,3,0),"")</f>
        <v/>
      </c>
      <c r="AC20" s="102"/>
      <c r="AD20" s="103">
        <f t="shared" si="4"/>
        <v>1000</v>
      </c>
      <c r="AE20" s="104">
        <f t="shared" si="5"/>
        <v>25000</v>
      </c>
      <c r="AG20" s="126" t="s">
        <v>734</v>
      </c>
      <c r="AH20" s="126" t="s">
        <v>65</v>
      </c>
      <c r="AI20" s="126" t="s">
        <v>735</v>
      </c>
      <c r="AJ20" s="126" t="s">
        <v>813</v>
      </c>
      <c r="AK20" s="126" t="s">
        <v>279</v>
      </c>
      <c r="AL20" s="126" t="s">
        <v>280</v>
      </c>
      <c r="AM20" s="126">
        <v>5415</v>
      </c>
      <c r="AN20" s="126" t="s">
        <v>130</v>
      </c>
      <c r="AO20" s="127">
        <v>1</v>
      </c>
      <c r="AP20" s="128">
        <v>7.2569999999999997</v>
      </c>
      <c r="AQ20" s="128">
        <v>5.7610000000000001</v>
      </c>
      <c r="AR20" s="128">
        <v>7.5</v>
      </c>
      <c r="AS20" s="126" t="s">
        <v>182</v>
      </c>
      <c r="AT20" s="128">
        <v>70</v>
      </c>
      <c r="AU20" s="126" t="s">
        <v>154</v>
      </c>
      <c r="AV20" s="126" t="s">
        <v>154</v>
      </c>
      <c r="AW20" s="126" t="s">
        <v>154</v>
      </c>
      <c r="AX20" s="126" t="s">
        <v>154</v>
      </c>
      <c r="AY20" s="126" t="s">
        <v>154</v>
      </c>
      <c r="AZ20" s="126" t="s">
        <v>133</v>
      </c>
      <c r="BA20" s="126" t="s">
        <v>192</v>
      </c>
      <c r="BB20" s="126" t="s">
        <v>159</v>
      </c>
      <c r="BC20" s="126" t="s">
        <v>130</v>
      </c>
      <c r="BD20" s="126" t="s">
        <v>156</v>
      </c>
      <c r="BE20" s="126" t="s">
        <v>814</v>
      </c>
      <c r="BF20" s="126" t="s">
        <v>815</v>
      </c>
      <c r="BG20" s="126" t="s">
        <v>816</v>
      </c>
      <c r="BH20" s="126" t="s">
        <v>383</v>
      </c>
      <c r="BI20" s="126" t="s">
        <v>130</v>
      </c>
      <c r="BJ20" s="126" t="s">
        <v>192</v>
      </c>
      <c r="BK20" s="126" t="s">
        <v>157</v>
      </c>
      <c r="BL20" s="126" t="s">
        <v>126</v>
      </c>
      <c r="BM20" s="126" t="s">
        <v>130</v>
      </c>
      <c r="BN20" s="126" t="s">
        <v>158</v>
      </c>
    </row>
    <row r="21" spans="1:66" ht="15">
      <c r="A21" s="58" t="str">
        <f t="shared" si="32"/>
        <v>2025-08-01</v>
      </c>
      <c r="B21" s="58" t="str">
        <f t="shared" si="33"/>
        <v>LAX</v>
      </c>
      <c r="C21" s="58" t="str">
        <f t="shared" si="34"/>
        <v>35033062923</v>
      </c>
      <c r="D21" s="58" t="str">
        <f t="shared" si="35"/>
        <v>PUS014317268</v>
      </c>
      <c r="E21" s="59" t="str">
        <f t="shared" si="36"/>
        <v>6094315515606</v>
      </c>
      <c r="F21" s="59" t="str">
        <f t="shared" si="37"/>
        <v>716-3528-FD-16</v>
      </c>
      <c r="G21" s="59" t="str">
        <f t="shared" si="38"/>
        <v>2207506</v>
      </c>
      <c r="H21" s="59" t="str">
        <f t="shared" si="39"/>
        <v>IPORTER_LA</v>
      </c>
      <c r="I21" s="57" t="str">
        <f t="shared" si="40"/>
        <v>니들아트 아트십자수</v>
      </c>
      <c r="J21" s="57">
        <f t="shared" si="41"/>
        <v>12449</v>
      </c>
      <c r="K21" s="57" t="str">
        <f t="shared" si="42"/>
        <v>[사업자]</v>
      </c>
      <c r="L21" s="57">
        <f t="shared" si="43"/>
        <v>1</v>
      </c>
      <c r="M21" s="57">
        <f t="shared" si="44"/>
        <v>7.62</v>
      </c>
      <c r="N21" s="57">
        <f t="shared" si="45"/>
        <v>7.4390000000000001</v>
      </c>
      <c r="O21" s="60">
        <f t="shared" si="46"/>
        <v>-0.18100000000000005</v>
      </c>
      <c r="P21" s="60">
        <f t="shared" si="47"/>
        <v>8</v>
      </c>
      <c r="Q21" s="61" t="str">
        <f t="shared" si="48"/>
        <v>간이(Simple)</v>
      </c>
      <c r="R21" s="88">
        <f t="shared" si="49"/>
        <v>796.67</v>
      </c>
      <c r="S21" s="61" t="str">
        <f t="shared" si="50"/>
        <v>YP0104</v>
      </c>
      <c r="T21" s="61" t="str">
        <f t="shared" si="51"/>
        <v/>
      </c>
      <c r="U21" s="61" t="str">
        <f t="shared" si="52"/>
        <v>신용</v>
      </c>
      <c r="V21" s="99">
        <f t="shared" si="27"/>
        <v>25270</v>
      </c>
      <c r="W21" s="100">
        <f t="shared" si="28"/>
        <v>0</v>
      </c>
      <c r="X21" s="100">
        <f t="shared" si="29"/>
        <v>0</v>
      </c>
      <c r="Y21" s="100">
        <f t="shared" si="3"/>
        <v>1000</v>
      </c>
      <c r="Z21" s="100">
        <f t="shared" si="30"/>
        <v>0</v>
      </c>
      <c r="AA21" s="101">
        <f t="shared" si="31"/>
        <v>10000</v>
      </c>
      <c r="AB21" s="151" t="s">
        <v>2551</v>
      </c>
      <c r="AC21" s="102"/>
      <c r="AD21" s="103">
        <f t="shared" si="4"/>
        <v>11000</v>
      </c>
      <c r="AE21" s="104">
        <f t="shared" si="5"/>
        <v>36270</v>
      </c>
      <c r="AG21" s="126" t="s">
        <v>734</v>
      </c>
      <c r="AH21" s="126" t="s">
        <v>65</v>
      </c>
      <c r="AI21" s="126" t="s">
        <v>735</v>
      </c>
      <c r="AJ21" s="126" t="s">
        <v>817</v>
      </c>
      <c r="AK21" s="126" t="s">
        <v>818</v>
      </c>
      <c r="AL21" s="126" t="s">
        <v>819</v>
      </c>
      <c r="AM21" s="126">
        <v>12449</v>
      </c>
      <c r="AN21" s="126" t="s">
        <v>137</v>
      </c>
      <c r="AO21" s="127">
        <v>1</v>
      </c>
      <c r="AP21" s="128">
        <v>7.62</v>
      </c>
      <c r="AQ21" s="128">
        <v>7.4390000000000001</v>
      </c>
      <c r="AR21" s="128">
        <v>8</v>
      </c>
      <c r="AS21" s="126" t="s">
        <v>6</v>
      </c>
      <c r="AT21" s="128">
        <v>796.67</v>
      </c>
      <c r="AU21" s="126" t="s">
        <v>154</v>
      </c>
      <c r="AV21" s="126" t="s">
        <v>154</v>
      </c>
      <c r="AW21" s="126" t="s">
        <v>154</v>
      </c>
      <c r="AX21" s="126" t="s">
        <v>154</v>
      </c>
      <c r="AY21" s="126" t="s">
        <v>154</v>
      </c>
      <c r="AZ21" s="126" t="s">
        <v>133</v>
      </c>
      <c r="BA21" s="126" t="s">
        <v>192</v>
      </c>
      <c r="BB21" s="126" t="s">
        <v>820</v>
      </c>
      <c r="BC21" s="126" t="s">
        <v>130</v>
      </c>
      <c r="BD21" s="126" t="s">
        <v>156</v>
      </c>
      <c r="BE21" s="126" t="s">
        <v>821</v>
      </c>
      <c r="BF21" s="126" t="s">
        <v>822</v>
      </c>
      <c r="BG21" s="126" t="s">
        <v>823</v>
      </c>
      <c r="BH21" s="126" t="s">
        <v>383</v>
      </c>
      <c r="BI21" s="126" t="s">
        <v>130</v>
      </c>
      <c r="BJ21" s="126" t="s">
        <v>192</v>
      </c>
      <c r="BK21" s="126" t="s">
        <v>157</v>
      </c>
      <c r="BL21" s="126" t="s">
        <v>126</v>
      </c>
      <c r="BM21" s="126" t="s">
        <v>130</v>
      </c>
      <c r="BN21" s="126" t="s">
        <v>158</v>
      </c>
    </row>
    <row r="22" spans="1:66" ht="15">
      <c r="A22" s="58" t="str">
        <f t="shared" si="32"/>
        <v>2025-08-01</v>
      </c>
      <c r="B22" s="58" t="str">
        <f t="shared" si="33"/>
        <v>LAX</v>
      </c>
      <c r="C22" s="58" t="str">
        <f t="shared" si="34"/>
        <v>35033062923</v>
      </c>
      <c r="D22" s="58" t="str">
        <f t="shared" si="35"/>
        <v>PUS014317225</v>
      </c>
      <c r="E22" s="59" t="str">
        <f t="shared" si="36"/>
        <v>6094315515563</v>
      </c>
      <c r="F22" s="59" t="str">
        <f t="shared" si="37"/>
        <v>716-0641-AD-17</v>
      </c>
      <c r="G22" s="59" t="str">
        <f t="shared" si="38"/>
        <v>2207506</v>
      </c>
      <c r="H22" s="59" t="str">
        <f t="shared" si="39"/>
        <v>IPORTER_LA</v>
      </c>
      <c r="I22" s="57" t="str">
        <f t="shared" si="40"/>
        <v>민그루</v>
      </c>
      <c r="J22" s="57">
        <f t="shared" si="41"/>
        <v>10516</v>
      </c>
      <c r="K22" s="57" t="str">
        <f t="shared" si="42"/>
        <v/>
      </c>
      <c r="L22" s="57">
        <f t="shared" si="43"/>
        <v>1</v>
      </c>
      <c r="M22" s="57">
        <f t="shared" si="44"/>
        <v>0.18099999999999999</v>
      </c>
      <c r="N22" s="57">
        <f t="shared" si="45"/>
        <v>4.4999999999999998E-2</v>
      </c>
      <c r="O22" s="60">
        <f t="shared" si="46"/>
        <v>-0.13600000000000001</v>
      </c>
      <c r="P22" s="60">
        <f t="shared" si="47"/>
        <v>0.5</v>
      </c>
      <c r="Q22" s="61" t="str">
        <f t="shared" si="48"/>
        <v>목록(Manifest)</v>
      </c>
      <c r="R22" s="88">
        <f t="shared" si="49"/>
        <v>11.85</v>
      </c>
      <c r="S22" s="61" t="str">
        <f t="shared" si="50"/>
        <v>YP0104</v>
      </c>
      <c r="T22" s="61" t="str">
        <f t="shared" si="51"/>
        <v/>
      </c>
      <c r="U22" s="61" t="str">
        <f t="shared" si="52"/>
        <v>신용</v>
      </c>
      <c r="V22" s="99">
        <f t="shared" si="27"/>
        <v>6220</v>
      </c>
      <c r="W22" s="100">
        <f t="shared" si="28"/>
        <v>0</v>
      </c>
      <c r="X22" s="100">
        <f t="shared" si="29"/>
        <v>0</v>
      </c>
      <c r="Y22" s="100">
        <f t="shared" si="3"/>
        <v>0</v>
      </c>
      <c r="Z22" s="100">
        <f t="shared" si="30"/>
        <v>0</v>
      </c>
      <c r="AA22" s="101">
        <f t="shared" si="31"/>
        <v>0</v>
      </c>
      <c r="AB22" s="102" t="str">
        <f>_xlfn.IFNA(VLOOKUP(D22,'사업자 통관'!F:H,3,0),"")</f>
        <v/>
      </c>
      <c r="AC22" s="102"/>
      <c r="AD22" s="103">
        <f t="shared" si="4"/>
        <v>0</v>
      </c>
      <c r="AE22" s="104">
        <f t="shared" si="5"/>
        <v>6220</v>
      </c>
      <c r="AG22" s="126" t="s">
        <v>734</v>
      </c>
      <c r="AH22" s="126" t="s">
        <v>65</v>
      </c>
      <c r="AI22" s="126" t="s">
        <v>735</v>
      </c>
      <c r="AJ22" s="126" t="s">
        <v>824</v>
      </c>
      <c r="AK22" s="126" t="s">
        <v>371</v>
      </c>
      <c r="AL22" s="126" t="s">
        <v>372</v>
      </c>
      <c r="AM22" s="126">
        <v>10516</v>
      </c>
      <c r="AN22" s="126" t="s">
        <v>130</v>
      </c>
      <c r="AO22" s="127">
        <v>1</v>
      </c>
      <c r="AP22" s="128">
        <v>0.18099999999999999</v>
      </c>
      <c r="AQ22" s="128">
        <v>4.4999999999999998E-2</v>
      </c>
      <c r="AR22" s="128">
        <v>0.2</v>
      </c>
      <c r="AS22" s="126" t="s">
        <v>4</v>
      </c>
      <c r="AT22" s="128">
        <v>11.85</v>
      </c>
      <c r="AU22" s="126" t="s">
        <v>154</v>
      </c>
      <c r="AV22" s="126" t="s">
        <v>154</v>
      </c>
      <c r="AW22" s="126" t="s">
        <v>154</v>
      </c>
      <c r="AX22" s="126" t="s">
        <v>154</v>
      </c>
      <c r="AY22" s="126" t="s">
        <v>154</v>
      </c>
      <c r="AZ22" s="126" t="s">
        <v>133</v>
      </c>
      <c r="BA22" s="126" t="s">
        <v>192</v>
      </c>
      <c r="BB22" s="126" t="s">
        <v>159</v>
      </c>
      <c r="BC22" s="126" t="s">
        <v>130</v>
      </c>
      <c r="BD22" s="126" t="s">
        <v>156</v>
      </c>
      <c r="BE22" s="126" t="s">
        <v>825</v>
      </c>
      <c r="BF22" s="126" t="s">
        <v>826</v>
      </c>
      <c r="BG22" s="126" t="s">
        <v>827</v>
      </c>
      <c r="BH22" s="126" t="s">
        <v>383</v>
      </c>
      <c r="BI22" s="126" t="s">
        <v>130</v>
      </c>
      <c r="BJ22" s="126" t="s">
        <v>192</v>
      </c>
      <c r="BK22" s="126" t="s">
        <v>157</v>
      </c>
      <c r="BL22" s="126" t="s">
        <v>126</v>
      </c>
      <c r="BM22" s="126" t="s">
        <v>130</v>
      </c>
      <c r="BN22" s="126" t="s">
        <v>158</v>
      </c>
    </row>
    <row r="23" spans="1:66" ht="15">
      <c r="A23" s="58" t="str">
        <f t="shared" si="32"/>
        <v>2025-08-01</v>
      </c>
      <c r="B23" s="58" t="str">
        <f t="shared" si="33"/>
        <v>LAX</v>
      </c>
      <c r="C23" s="58" t="str">
        <f t="shared" si="34"/>
        <v>35033062923</v>
      </c>
      <c r="D23" s="58" t="str">
        <f t="shared" si="35"/>
        <v>PUS014317267</v>
      </c>
      <c r="E23" s="59" t="str">
        <f t="shared" si="36"/>
        <v>6094315515605</v>
      </c>
      <c r="F23" s="59" t="str">
        <f t="shared" si="37"/>
        <v>716-1430-EE-19</v>
      </c>
      <c r="G23" s="59" t="str">
        <f t="shared" si="38"/>
        <v>2207506</v>
      </c>
      <c r="H23" s="59" t="str">
        <f t="shared" si="39"/>
        <v>IPORTER_LA</v>
      </c>
      <c r="I23" s="57" t="str">
        <f t="shared" si="40"/>
        <v>김경태</v>
      </c>
      <c r="J23" s="57">
        <f t="shared" si="41"/>
        <v>46751</v>
      </c>
      <c r="K23" s="57" t="str">
        <f t="shared" si="42"/>
        <v/>
      </c>
      <c r="L23" s="57">
        <f t="shared" si="43"/>
        <v>1</v>
      </c>
      <c r="M23" s="57">
        <f t="shared" si="44"/>
        <v>0.81599999999999995</v>
      </c>
      <c r="N23" s="57">
        <f t="shared" si="45"/>
        <v>0.998</v>
      </c>
      <c r="O23" s="60">
        <f t="shared" si="46"/>
        <v>0.18200000000000005</v>
      </c>
      <c r="P23" s="60">
        <f t="shared" si="47"/>
        <v>1</v>
      </c>
      <c r="Q23" s="61" t="str">
        <f t="shared" si="48"/>
        <v>목록(Manifest)</v>
      </c>
      <c r="R23" s="88">
        <f t="shared" si="49"/>
        <v>173.77</v>
      </c>
      <c r="S23" s="61" t="str">
        <f t="shared" si="50"/>
        <v>YP0104</v>
      </c>
      <c r="T23" s="61" t="str">
        <f t="shared" si="51"/>
        <v/>
      </c>
      <c r="U23" s="61" t="str">
        <f t="shared" si="52"/>
        <v>신용</v>
      </c>
      <c r="V23" s="99">
        <f t="shared" si="27"/>
        <v>7490</v>
      </c>
      <c r="W23" s="100">
        <f t="shared" si="28"/>
        <v>0</v>
      </c>
      <c r="X23" s="100">
        <f t="shared" si="29"/>
        <v>0</v>
      </c>
      <c r="Y23" s="100">
        <f t="shared" si="3"/>
        <v>0</v>
      </c>
      <c r="Z23" s="100">
        <f t="shared" si="30"/>
        <v>0</v>
      </c>
      <c r="AA23" s="101">
        <f t="shared" si="31"/>
        <v>0</v>
      </c>
      <c r="AB23" s="102" t="str">
        <f>_xlfn.IFNA(VLOOKUP(D23,'사업자 통관'!F:H,3,0),"")</f>
        <v/>
      </c>
      <c r="AC23" s="102"/>
      <c r="AD23" s="103">
        <f t="shared" si="4"/>
        <v>0</v>
      </c>
      <c r="AE23" s="104">
        <f t="shared" si="5"/>
        <v>7490</v>
      </c>
      <c r="AG23" s="126" t="s">
        <v>734</v>
      </c>
      <c r="AH23" s="126" t="s">
        <v>65</v>
      </c>
      <c r="AI23" s="126" t="s">
        <v>735</v>
      </c>
      <c r="AJ23" s="126" t="s">
        <v>828</v>
      </c>
      <c r="AK23" s="126" t="s">
        <v>829</v>
      </c>
      <c r="AL23" s="126" t="s">
        <v>830</v>
      </c>
      <c r="AM23" s="126">
        <v>46751</v>
      </c>
      <c r="AN23" s="126" t="s">
        <v>130</v>
      </c>
      <c r="AO23" s="127">
        <v>1</v>
      </c>
      <c r="AP23" s="128">
        <v>0.81599999999999995</v>
      </c>
      <c r="AQ23" s="128">
        <v>0.998</v>
      </c>
      <c r="AR23" s="128">
        <v>1</v>
      </c>
      <c r="AS23" s="126" t="s">
        <v>4</v>
      </c>
      <c r="AT23" s="128">
        <v>173.77</v>
      </c>
      <c r="AU23" s="126" t="s">
        <v>154</v>
      </c>
      <c r="AV23" s="126" t="s">
        <v>154</v>
      </c>
      <c r="AW23" s="126" t="s">
        <v>154</v>
      </c>
      <c r="AX23" s="126" t="s">
        <v>154</v>
      </c>
      <c r="AY23" s="126" t="s">
        <v>154</v>
      </c>
      <c r="AZ23" s="126" t="s">
        <v>133</v>
      </c>
      <c r="BA23" s="126" t="s">
        <v>192</v>
      </c>
      <c r="BB23" s="126" t="s">
        <v>159</v>
      </c>
      <c r="BC23" s="126" t="s">
        <v>130</v>
      </c>
      <c r="BD23" s="126" t="s">
        <v>156</v>
      </c>
      <c r="BE23" s="126" t="s">
        <v>831</v>
      </c>
      <c r="BF23" s="126" t="s">
        <v>832</v>
      </c>
      <c r="BG23" s="126" t="s">
        <v>833</v>
      </c>
      <c r="BH23" s="126" t="s">
        <v>383</v>
      </c>
      <c r="BI23" s="126" t="s">
        <v>130</v>
      </c>
      <c r="BJ23" s="126" t="s">
        <v>192</v>
      </c>
      <c r="BK23" s="126" t="s">
        <v>157</v>
      </c>
      <c r="BL23" s="126" t="s">
        <v>126</v>
      </c>
      <c r="BM23" s="126" t="s">
        <v>130</v>
      </c>
      <c r="BN23" s="126" t="s">
        <v>158</v>
      </c>
    </row>
    <row r="24" spans="1:66" ht="15">
      <c r="A24" s="58" t="str">
        <f t="shared" si="32"/>
        <v>2025-08-01</v>
      </c>
      <c r="B24" s="58" t="str">
        <f t="shared" si="33"/>
        <v>LAX</v>
      </c>
      <c r="C24" s="58" t="str">
        <f t="shared" si="34"/>
        <v>35033062923</v>
      </c>
      <c r="D24" s="58" t="str">
        <f t="shared" si="35"/>
        <v>PUS014317331</v>
      </c>
      <c r="E24" s="59" t="str">
        <f t="shared" si="36"/>
        <v>6094315515669</v>
      </c>
      <c r="F24" s="59" t="str">
        <f t="shared" si="37"/>
        <v>716-4993-EF-20</v>
      </c>
      <c r="G24" s="59" t="str">
        <f t="shared" si="38"/>
        <v>2207506</v>
      </c>
      <c r="H24" s="59" t="str">
        <f t="shared" si="39"/>
        <v>IPORTER_LA</v>
      </c>
      <c r="I24" s="57" t="str">
        <f t="shared" si="40"/>
        <v>최종호</v>
      </c>
      <c r="J24" s="57">
        <f t="shared" si="41"/>
        <v>1742</v>
      </c>
      <c r="K24" s="57" t="str">
        <f t="shared" si="42"/>
        <v/>
      </c>
      <c r="L24" s="57">
        <f t="shared" si="43"/>
        <v>1</v>
      </c>
      <c r="M24" s="57">
        <f t="shared" si="44"/>
        <v>0.54400000000000004</v>
      </c>
      <c r="N24" s="57">
        <f t="shared" si="45"/>
        <v>0.998</v>
      </c>
      <c r="O24" s="60">
        <f t="shared" si="46"/>
        <v>0.45399999999999996</v>
      </c>
      <c r="P24" s="60">
        <f t="shared" si="47"/>
        <v>1</v>
      </c>
      <c r="Q24" s="61" t="str">
        <f t="shared" si="48"/>
        <v>목록(Manifest)</v>
      </c>
      <c r="R24" s="88">
        <f t="shared" si="49"/>
        <v>30</v>
      </c>
      <c r="S24" s="61" t="str">
        <f t="shared" si="50"/>
        <v>YP0104</v>
      </c>
      <c r="T24" s="61" t="str">
        <f t="shared" si="51"/>
        <v/>
      </c>
      <c r="U24" s="61" t="str">
        <f t="shared" si="52"/>
        <v>신용</v>
      </c>
      <c r="V24" s="99">
        <f t="shared" si="27"/>
        <v>7490</v>
      </c>
      <c r="W24" s="100">
        <f t="shared" si="28"/>
        <v>0</v>
      </c>
      <c r="X24" s="100">
        <f t="shared" si="29"/>
        <v>0</v>
      </c>
      <c r="Y24" s="100">
        <f t="shared" si="3"/>
        <v>0</v>
      </c>
      <c r="Z24" s="100">
        <f t="shared" si="30"/>
        <v>0</v>
      </c>
      <c r="AA24" s="101">
        <f t="shared" si="31"/>
        <v>0</v>
      </c>
      <c r="AB24" s="102" t="str">
        <f>_xlfn.IFNA(VLOOKUP(D24,'사업자 통관'!F:H,3,0),"")</f>
        <v/>
      </c>
      <c r="AC24" s="102"/>
      <c r="AD24" s="103">
        <f t="shared" si="4"/>
        <v>0</v>
      </c>
      <c r="AE24" s="104">
        <f t="shared" si="5"/>
        <v>7490</v>
      </c>
      <c r="AG24" s="126" t="s">
        <v>734</v>
      </c>
      <c r="AH24" s="126" t="s">
        <v>65</v>
      </c>
      <c r="AI24" s="126" t="s">
        <v>735</v>
      </c>
      <c r="AJ24" s="126" t="s">
        <v>834</v>
      </c>
      <c r="AK24" s="126" t="s">
        <v>835</v>
      </c>
      <c r="AL24" s="126" t="s">
        <v>836</v>
      </c>
      <c r="AM24" s="126">
        <v>1742</v>
      </c>
      <c r="AN24" s="126" t="s">
        <v>130</v>
      </c>
      <c r="AO24" s="127">
        <v>1</v>
      </c>
      <c r="AP24" s="128">
        <v>0.54400000000000004</v>
      </c>
      <c r="AQ24" s="128">
        <v>0.998</v>
      </c>
      <c r="AR24" s="128">
        <v>1</v>
      </c>
      <c r="AS24" s="126" t="s">
        <v>4</v>
      </c>
      <c r="AT24" s="128">
        <v>30</v>
      </c>
      <c r="AU24" s="126" t="s">
        <v>154</v>
      </c>
      <c r="AV24" s="126" t="s">
        <v>154</v>
      </c>
      <c r="AW24" s="126" t="s">
        <v>154</v>
      </c>
      <c r="AX24" s="126" t="s">
        <v>154</v>
      </c>
      <c r="AY24" s="126" t="s">
        <v>154</v>
      </c>
      <c r="AZ24" s="126" t="s">
        <v>133</v>
      </c>
      <c r="BA24" s="126" t="s">
        <v>192</v>
      </c>
      <c r="BB24" s="126" t="s">
        <v>159</v>
      </c>
      <c r="BC24" s="126" t="s">
        <v>130</v>
      </c>
      <c r="BD24" s="126" t="s">
        <v>156</v>
      </c>
      <c r="BE24" s="126" t="s">
        <v>837</v>
      </c>
      <c r="BF24" s="126" t="s">
        <v>838</v>
      </c>
      <c r="BG24" s="126" t="s">
        <v>839</v>
      </c>
      <c r="BH24" s="126" t="s">
        <v>383</v>
      </c>
      <c r="BI24" s="126" t="s">
        <v>130</v>
      </c>
      <c r="BJ24" s="126" t="s">
        <v>192</v>
      </c>
      <c r="BK24" s="126" t="s">
        <v>157</v>
      </c>
      <c r="BL24" s="126" t="s">
        <v>126</v>
      </c>
      <c r="BM24" s="126" t="s">
        <v>130</v>
      </c>
      <c r="BN24" s="126" t="s">
        <v>158</v>
      </c>
    </row>
    <row r="25" spans="1:66" ht="15">
      <c r="A25" s="58" t="str">
        <f t="shared" si="32"/>
        <v>2025-08-01</v>
      </c>
      <c r="B25" s="58" t="str">
        <f t="shared" si="33"/>
        <v>LAX</v>
      </c>
      <c r="C25" s="58" t="str">
        <f t="shared" si="34"/>
        <v>35033062923</v>
      </c>
      <c r="D25" s="58" t="str">
        <f t="shared" si="35"/>
        <v>PUS014317239</v>
      </c>
      <c r="E25" s="59" t="str">
        <f t="shared" si="36"/>
        <v>6094315515577</v>
      </c>
      <c r="F25" s="59" t="str">
        <f t="shared" si="37"/>
        <v>716-5103-AA-23</v>
      </c>
      <c r="G25" s="59" t="str">
        <f t="shared" si="38"/>
        <v>2207506</v>
      </c>
      <c r="H25" s="59" t="str">
        <f t="shared" si="39"/>
        <v>IPORTER_LA</v>
      </c>
      <c r="I25" s="57" t="str">
        <f t="shared" si="40"/>
        <v>윤지후</v>
      </c>
      <c r="J25" s="57">
        <f t="shared" si="41"/>
        <v>17562</v>
      </c>
      <c r="K25" s="57" t="str">
        <f t="shared" si="42"/>
        <v/>
      </c>
      <c r="L25" s="57">
        <f t="shared" si="43"/>
        <v>1</v>
      </c>
      <c r="M25" s="57">
        <f t="shared" si="44"/>
        <v>1.905</v>
      </c>
      <c r="N25" s="57">
        <f t="shared" si="45"/>
        <v>4.4999999999999998E-2</v>
      </c>
      <c r="O25" s="60">
        <f t="shared" si="46"/>
        <v>-1.86</v>
      </c>
      <c r="P25" s="60">
        <f t="shared" si="47"/>
        <v>2</v>
      </c>
      <c r="Q25" s="61" t="str">
        <f t="shared" si="48"/>
        <v>목록(Manifest)</v>
      </c>
      <c r="R25" s="88">
        <f t="shared" si="49"/>
        <v>95.7</v>
      </c>
      <c r="S25" s="61" t="str">
        <f t="shared" si="50"/>
        <v>YP0104</v>
      </c>
      <c r="T25" s="61" t="str">
        <f t="shared" si="51"/>
        <v/>
      </c>
      <c r="U25" s="61" t="str">
        <f t="shared" si="52"/>
        <v>신용</v>
      </c>
      <c r="V25" s="99">
        <f t="shared" si="27"/>
        <v>10030</v>
      </c>
      <c r="W25" s="100">
        <f t="shared" si="28"/>
        <v>0</v>
      </c>
      <c r="X25" s="100">
        <f t="shared" si="29"/>
        <v>0</v>
      </c>
      <c r="Y25" s="100">
        <f t="shared" si="3"/>
        <v>0</v>
      </c>
      <c r="Z25" s="100">
        <f t="shared" si="30"/>
        <v>0</v>
      </c>
      <c r="AA25" s="101">
        <f t="shared" si="31"/>
        <v>0</v>
      </c>
      <c r="AB25" s="102" t="str">
        <f>_xlfn.IFNA(VLOOKUP(D25,'사업자 통관'!F:H,3,0),"")</f>
        <v/>
      </c>
      <c r="AC25" s="102"/>
      <c r="AD25" s="103">
        <f t="shared" si="4"/>
        <v>0</v>
      </c>
      <c r="AE25" s="104">
        <f t="shared" si="5"/>
        <v>10030</v>
      </c>
      <c r="AG25" s="126" t="s">
        <v>734</v>
      </c>
      <c r="AH25" s="126" t="s">
        <v>65</v>
      </c>
      <c r="AI25" s="126" t="s">
        <v>735</v>
      </c>
      <c r="AJ25" s="126" t="s">
        <v>840</v>
      </c>
      <c r="AK25" s="126" t="s">
        <v>841</v>
      </c>
      <c r="AL25" s="126" t="s">
        <v>842</v>
      </c>
      <c r="AM25" s="126">
        <v>17562</v>
      </c>
      <c r="AN25" s="126" t="s">
        <v>130</v>
      </c>
      <c r="AO25" s="127">
        <v>1</v>
      </c>
      <c r="AP25" s="128">
        <v>1.905</v>
      </c>
      <c r="AQ25" s="128">
        <v>4.4999999999999998E-2</v>
      </c>
      <c r="AR25" s="128">
        <v>2</v>
      </c>
      <c r="AS25" s="126" t="s">
        <v>4</v>
      </c>
      <c r="AT25" s="128">
        <v>95.7</v>
      </c>
      <c r="AU25" s="126" t="s">
        <v>154</v>
      </c>
      <c r="AV25" s="126" t="s">
        <v>154</v>
      </c>
      <c r="AW25" s="126" t="s">
        <v>154</v>
      </c>
      <c r="AX25" s="126" t="s">
        <v>154</v>
      </c>
      <c r="AY25" s="126" t="s">
        <v>154</v>
      </c>
      <c r="AZ25" s="126" t="s">
        <v>133</v>
      </c>
      <c r="BA25" s="126" t="s">
        <v>192</v>
      </c>
      <c r="BB25" s="126" t="s">
        <v>843</v>
      </c>
      <c r="BC25" s="126" t="s">
        <v>130</v>
      </c>
      <c r="BD25" s="126" t="s">
        <v>156</v>
      </c>
      <c r="BE25" s="126" t="s">
        <v>844</v>
      </c>
      <c r="BF25" s="126" t="s">
        <v>845</v>
      </c>
      <c r="BG25" s="126" t="s">
        <v>846</v>
      </c>
      <c r="BH25" s="126" t="s">
        <v>383</v>
      </c>
      <c r="BI25" s="126" t="s">
        <v>130</v>
      </c>
      <c r="BJ25" s="126" t="s">
        <v>192</v>
      </c>
      <c r="BK25" s="126" t="s">
        <v>157</v>
      </c>
      <c r="BL25" s="126" t="s">
        <v>126</v>
      </c>
      <c r="BM25" s="126" t="s">
        <v>130</v>
      </c>
      <c r="BN25" s="126" t="s">
        <v>158</v>
      </c>
    </row>
    <row r="26" spans="1:66" ht="15">
      <c r="A26" s="58" t="str">
        <f t="shared" si="32"/>
        <v>2025-08-01</v>
      </c>
      <c r="B26" s="58" t="str">
        <f t="shared" si="33"/>
        <v>LAX</v>
      </c>
      <c r="C26" s="58" t="str">
        <f t="shared" si="34"/>
        <v>35033062923</v>
      </c>
      <c r="D26" s="58" t="str">
        <f t="shared" si="35"/>
        <v>PUS014317330</v>
      </c>
      <c r="E26" s="59" t="str">
        <f t="shared" si="36"/>
        <v>6094315515668</v>
      </c>
      <c r="F26" s="59" t="str">
        <f t="shared" si="37"/>
        <v>716-3971-CA-25</v>
      </c>
      <c r="G26" s="59" t="str">
        <f t="shared" si="38"/>
        <v>2207506</v>
      </c>
      <c r="H26" s="59" t="str">
        <f t="shared" si="39"/>
        <v>IPORTER_LA</v>
      </c>
      <c r="I26" s="57" t="str">
        <f t="shared" si="40"/>
        <v>문아라</v>
      </c>
      <c r="J26" s="57">
        <f t="shared" si="41"/>
        <v>2089</v>
      </c>
      <c r="K26" s="57"/>
      <c r="L26" s="57">
        <f t="shared" si="43"/>
        <v>1</v>
      </c>
      <c r="M26" s="57">
        <f t="shared" si="44"/>
        <v>0.36299999999999999</v>
      </c>
      <c r="N26" s="57">
        <f t="shared" si="45"/>
        <v>4.4999999999999998E-2</v>
      </c>
      <c r="O26" s="60">
        <f t="shared" si="46"/>
        <v>-0.318</v>
      </c>
      <c r="P26" s="60">
        <f t="shared" si="47"/>
        <v>0.5</v>
      </c>
      <c r="Q26" s="61" t="str">
        <f t="shared" si="48"/>
        <v>일반(목록배제,Normal-Manifest Exception)</v>
      </c>
      <c r="R26" s="88">
        <f t="shared" si="49"/>
        <v>97.89</v>
      </c>
      <c r="S26" s="61" t="str">
        <f t="shared" si="50"/>
        <v>YP0104</v>
      </c>
      <c r="T26" s="61" t="str">
        <f t="shared" si="51"/>
        <v/>
      </c>
      <c r="U26" s="61" t="str">
        <f t="shared" si="52"/>
        <v>신용</v>
      </c>
      <c r="V26" s="99">
        <f t="shared" si="27"/>
        <v>6220</v>
      </c>
      <c r="W26" s="100">
        <f t="shared" si="28"/>
        <v>0</v>
      </c>
      <c r="X26" s="100">
        <f t="shared" si="29"/>
        <v>0</v>
      </c>
      <c r="Y26" s="100">
        <f t="shared" si="3"/>
        <v>0</v>
      </c>
      <c r="Z26" s="100">
        <f t="shared" si="30"/>
        <v>0</v>
      </c>
      <c r="AA26" s="101">
        <f t="shared" si="31"/>
        <v>1000</v>
      </c>
      <c r="AB26" s="102" t="str">
        <f>_xlfn.IFNA(VLOOKUP(D26,'사업자 통관'!F:H,3,0),"")</f>
        <v/>
      </c>
      <c r="AC26" s="102"/>
      <c r="AD26" s="103">
        <f t="shared" si="4"/>
        <v>1000</v>
      </c>
      <c r="AE26" s="104">
        <f t="shared" si="5"/>
        <v>7220</v>
      </c>
      <c r="AG26" s="126" t="s">
        <v>734</v>
      </c>
      <c r="AH26" s="126" t="s">
        <v>65</v>
      </c>
      <c r="AI26" s="126" t="s">
        <v>735</v>
      </c>
      <c r="AJ26" s="126" t="s">
        <v>847</v>
      </c>
      <c r="AK26" s="126" t="s">
        <v>848</v>
      </c>
      <c r="AL26" s="126" t="s">
        <v>849</v>
      </c>
      <c r="AM26" s="126">
        <v>2089</v>
      </c>
      <c r="AN26" s="126" t="s">
        <v>130</v>
      </c>
      <c r="AO26" s="127">
        <v>1</v>
      </c>
      <c r="AP26" s="128">
        <v>0.36299999999999999</v>
      </c>
      <c r="AQ26" s="128">
        <v>4.4999999999999998E-2</v>
      </c>
      <c r="AR26" s="128">
        <v>0.4</v>
      </c>
      <c r="AS26" s="126" t="s">
        <v>5</v>
      </c>
      <c r="AT26" s="128">
        <v>97.89</v>
      </c>
      <c r="AU26" s="126" t="s">
        <v>154</v>
      </c>
      <c r="AV26" s="126" t="s">
        <v>154</v>
      </c>
      <c r="AW26" s="126" t="s">
        <v>154</v>
      </c>
      <c r="AX26" s="126" t="s">
        <v>154</v>
      </c>
      <c r="AY26" s="126" t="s">
        <v>154</v>
      </c>
      <c r="AZ26" s="126" t="s">
        <v>133</v>
      </c>
      <c r="BA26" s="126" t="s">
        <v>192</v>
      </c>
      <c r="BB26" s="126" t="s">
        <v>850</v>
      </c>
      <c r="BC26" s="126" t="s">
        <v>130</v>
      </c>
      <c r="BD26" s="126" t="s">
        <v>156</v>
      </c>
      <c r="BE26" s="126" t="s">
        <v>851</v>
      </c>
      <c r="BF26" s="126" t="s">
        <v>852</v>
      </c>
      <c r="BG26" s="126" t="s">
        <v>853</v>
      </c>
      <c r="BH26" s="126" t="s">
        <v>383</v>
      </c>
      <c r="BI26" s="126" t="s">
        <v>130</v>
      </c>
      <c r="BJ26" s="126" t="s">
        <v>192</v>
      </c>
      <c r="BK26" s="126" t="s">
        <v>157</v>
      </c>
      <c r="BL26" s="126" t="s">
        <v>126</v>
      </c>
      <c r="BM26" s="126" t="s">
        <v>130</v>
      </c>
      <c r="BN26" s="126" t="s">
        <v>158</v>
      </c>
    </row>
    <row r="27" spans="1:66" ht="15">
      <c r="A27" s="58" t="str">
        <f t="shared" si="32"/>
        <v>2025-08-01</v>
      </c>
      <c r="B27" s="58" t="str">
        <f t="shared" si="33"/>
        <v>LAX</v>
      </c>
      <c r="C27" s="58" t="str">
        <f t="shared" si="34"/>
        <v>35033062923</v>
      </c>
      <c r="D27" s="58" t="str">
        <f t="shared" si="35"/>
        <v>PUS014317265</v>
      </c>
      <c r="E27" s="59" t="str">
        <f t="shared" si="36"/>
        <v>6094315515603</v>
      </c>
      <c r="F27" s="59" t="str">
        <f t="shared" si="37"/>
        <v>716-4001-EA-8</v>
      </c>
      <c r="G27" s="59" t="str">
        <f t="shared" si="38"/>
        <v>2207506</v>
      </c>
      <c r="H27" s="59" t="str">
        <f t="shared" si="39"/>
        <v>IPORTER_LA</v>
      </c>
      <c r="I27" s="57" t="str">
        <f t="shared" si="40"/>
        <v>웨이스트랜드</v>
      </c>
      <c r="J27" s="57">
        <f t="shared" si="41"/>
        <v>4150</v>
      </c>
      <c r="K27" s="57" t="str">
        <f t="shared" si="42"/>
        <v>[사업자]</v>
      </c>
      <c r="L27" s="57">
        <f t="shared" si="43"/>
        <v>1</v>
      </c>
      <c r="M27" s="57">
        <f t="shared" si="44"/>
        <v>12.247</v>
      </c>
      <c r="N27" s="57">
        <f t="shared" si="45"/>
        <v>15.013999999999999</v>
      </c>
      <c r="O27" s="60">
        <f t="shared" si="46"/>
        <v>2.7669999999999995</v>
      </c>
      <c r="P27" s="60">
        <f t="shared" si="47"/>
        <v>15.5</v>
      </c>
      <c r="Q27" s="61" t="str">
        <f t="shared" si="48"/>
        <v>간이(Simple)</v>
      </c>
      <c r="R27" s="88">
        <f t="shared" si="49"/>
        <v>323.24</v>
      </c>
      <c r="S27" s="61" t="str">
        <f t="shared" si="50"/>
        <v>YP0104</v>
      </c>
      <c r="T27" s="61" t="str">
        <f t="shared" si="51"/>
        <v/>
      </c>
      <c r="U27" s="61" t="str">
        <f t="shared" si="52"/>
        <v>신용</v>
      </c>
      <c r="V27" s="99">
        <f t="shared" si="27"/>
        <v>44320</v>
      </c>
      <c r="W27" s="100">
        <f t="shared" si="28"/>
        <v>0</v>
      </c>
      <c r="X27" s="100">
        <f t="shared" si="29"/>
        <v>0</v>
      </c>
      <c r="Y27" s="100">
        <f t="shared" si="3"/>
        <v>3000</v>
      </c>
      <c r="Z27" s="100">
        <f t="shared" si="30"/>
        <v>0</v>
      </c>
      <c r="AA27" s="101">
        <f t="shared" si="31"/>
        <v>10000</v>
      </c>
      <c r="AB27" s="151" t="s">
        <v>2551</v>
      </c>
      <c r="AC27" s="102"/>
      <c r="AD27" s="103">
        <f t="shared" si="4"/>
        <v>13000</v>
      </c>
      <c r="AE27" s="104">
        <f t="shared" si="5"/>
        <v>57320</v>
      </c>
      <c r="AG27" s="126" t="s">
        <v>734</v>
      </c>
      <c r="AH27" s="126" t="s">
        <v>65</v>
      </c>
      <c r="AI27" s="126" t="s">
        <v>735</v>
      </c>
      <c r="AJ27" s="126" t="s">
        <v>854</v>
      </c>
      <c r="AK27" s="126" t="s">
        <v>855</v>
      </c>
      <c r="AL27" s="126" t="s">
        <v>856</v>
      </c>
      <c r="AM27" s="126">
        <v>4150</v>
      </c>
      <c r="AN27" s="126" t="s">
        <v>137</v>
      </c>
      <c r="AO27" s="127">
        <v>1</v>
      </c>
      <c r="AP27" s="128">
        <v>12.247</v>
      </c>
      <c r="AQ27" s="128">
        <v>15.013999999999999</v>
      </c>
      <c r="AR27" s="128">
        <v>15.5</v>
      </c>
      <c r="AS27" s="126" t="s">
        <v>6</v>
      </c>
      <c r="AT27" s="128">
        <v>323.24</v>
      </c>
      <c r="AU27" s="126" t="s">
        <v>154</v>
      </c>
      <c r="AV27" s="126" t="s">
        <v>154</v>
      </c>
      <c r="AW27" s="126" t="s">
        <v>154</v>
      </c>
      <c r="AX27" s="126" t="s">
        <v>154</v>
      </c>
      <c r="AY27" s="126" t="s">
        <v>154</v>
      </c>
      <c r="AZ27" s="126" t="s">
        <v>133</v>
      </c>
      <c r="BA27" s="126" t="s">
        <v>192</v>
      </c>
      <c r="BB27" s="126" t="s">
        <v>159</v>
      </c>
      <c r="BC27" s="126" t="s">
        <v>130</v>
      </c>
      <c r="BD27" s="126" t="s">
        <v>156</v>
      </c>
      <c r="BE27" s="126" t="s">
        <v>857</v>
      </c>
      <c r="BF27" s="126" t="s">
        <v>858</v>
      </c>
      <c r="BG27" s="126" t="s">
        <v>859</v>
      </c>
      <c r="BH27" s="126" t="s">
        <v>383</v>
      </c>
      <c r="BI27" s="126" t="s">
        <v>130</v>
      </c>
      <c r="BJ27" s="126" t="s">
        <v>192</v>
      </c>
      <c r="BK27" s="126" t="s">
        <v>157</v>
      </c>
      <c r="BL27" s="126" t="s">
        <v>126</v>
      </c>
      <c r="BM27" s="126" t="s">
        <v>130</v>
      </c>
      <c r="BN27" s="126" t="s">
        <v>158</v>
      </c>
    </row>
    <row r="28" spans="1:66" ht="15">
      <c r="A28" s="58" t="str">
        <f t="shared" si="32"/>
        <v>2025-08-01</v>
      </c>
      <c r="B28" s="58" t="str">
        <f t="shared" si="33"/>
        <v>LAX</v>
      </c>
      <c r="C28" s="58" t="str">
        <f t="shared" si="34"/>
        <v>35033062923</v>
      </c>
      <c r="D28" s="58" t="str">
        <f t="shared" si="35"/>
        <v>PUS014317242</v>
      </c>
      <c r="E28" s="59" t="str">
        <f t="shared" si="36"/>
        <v>6094315515580</v>
      </c>
      <c r="F28" s="59" t="str">
        <f t="shared" si="37"/>
        <v>716-3966-CB-7</v>
      </c>
      <c r="G28" s="59" t="str">
        <f t="shared" si="38"/>
        <v>2207506</v>
      </c>
      <c r="H28" s="59" t="str">
        <f t="shared" si="39"/>
        <v>IPORTER_LA</v>
      </c>
      <c r="I28" s="57" t="str">
        <f t="shared" si="40"/>
        <v>최준수</v>
      </c>
      <c r="J28" s="57">
        <f t="shared" si="41"/>
        <v>1863</v>
      </c>
      <c r="K28" s="57" t="str">
        <f t="shared" si="42"/>
        <v/>
      </c>
      <c r="L28" s="57">
        <f t="shared" si="43"/>
        <v>1</v>
      </c>
      <c r="M28" s="57">
        <f t="shared" si="44"/>
        <v>0.36299999999999999</v>
      </c>
      <c r="N28" s="57">
        <f t="shared" si="45"/>
        <v>4.4999999999999998E-2</v>
      </c>
      <c r="O28" s="60">
        <f t="shared" si="46"/>
        <v>-0.318</v>
      </c>
      <c r="P28" s="60">
        <f t="shared" si="47"/>
        <v>0.5</v>
      </c>
      <c r="Q28" s="61" t="str">
        <f t="shared" si="48"/>
        <v>목록(Manifest)</v>
      </c>
      <c r="R28" s="88">
        <f t="shared" si="49"/>
        <v>39.14</v>
      </c>
      <c r="S28" s="61" t="str">
        <f t="shared" si="50"/>
        <v>YP0104</v>
      </c>
      <c r="T28" s="61" t="str">
        <f t="shared" si="51"/>
        <v/>
      </c>
      <c r="U28" s="61" t="str">
        <f t="shared" si="52"/>
        <v>신용</v>
      </c>
      <c r="V28" s="99">
        <f t="shared" si="27"/>
        <v>6220</v>
      </c>
      <c r="W28" s="100">
        <f t="shared" si="28"/>
        <v>0</v>
      </c>
      <c r="X28" s="100">
        <f t="shared" si="29"/>
        <v>0</v>
      </c>
      <c r="Y28" s="100">
        <f t="shared" si="3"/>
        <v>0</v>
      </c>
      <c r="Z28" s="100">
        <f t="shared" si="30"/>
        <v>0</v>
      </c>
      <c r="AA28" s="101">
        <f t="shared" si="31"/>
        <v>0</v>
      </c>
      <c r="AB28" s="102" t="str">
        <f>_xlfn.IFNA(VLOOKUP(D28,'사업자 통관'!F:H,3,0),"")</f>
        <v/>
      </c>
      <c r="AC28" s="102"/>
      <c r="AD28" s="103">
        <f t="shared" si="4"/>
        <v>0</v>
      </c>
      <c r="AE28" s="104">
        <f t="shared" si="5"/>
        <v>6220</v>
      </c>
      <c r="AG28" s="126" t="s">
        <v>734</v>
      </c>
      <c r="AH28" s="126" t="s">
        <v>65</v>
      </c>
      <c r="AI28" s="126" t="s">
        <v>735</v>
      </c>
      <c r="AJ28" s="126" t="s">
        <v>860</v>
      </c>
      <c r="AK28" s="126" t="s">
        <v>861</v>
      </c>
      <c r="AL28" s="126" t="s">
        <v>862</v>
      </c>
      <c r="AM28" s="126">
        <v>1863</v>
      </c>
      <c r="AN28" s="126" t="s">
        <v>130</v>
      </c>
      <c r="AO28" s="127">
        <v>1</v>
      </c>
      <c r="AP28" s="128">
        <v>0.36299999999999999</v>
      </c>
      <c r="AQ28" s="128">
        <v>4.4999999999999998E-2</v>
      </c>
      <c r="AR28" s="128">
        <v>0.4</v>
      </c>
      <c r="AS28" s="126" t="s">
        <v>4</v>
      </c>
      <c r="AT28" s="128">
        <v>39.14</v>
      </c>
      <c r="AU28" s="126" t="s">
        <v>154</v>
      </c>
      <c r="AV28" s="126" t="s">
        <v>154</v>
      </c>
      <c r="AW28" s="126" t="s">
        <v>154</v>
      </c>
      <c r="AX28" s="126" t="s">
        <v>154</v>
      </c>
      <c r="AY28" s="126" t="s">
        <v>154</v>
      </c>
      <c r="AZ28" s="126" t="s">
        <v>133</v>
      </c>
      <c r="BA28" s="126" t="s">
        <v>192</v>
      </c>
      <c r="BB28" s="126" t="s">
        <v>155</v>
      </c>
      <c r="BC28" s="126" t="s">
        <v>130</v>
      </c>
      <c r="BD28" s="126" t="s">
        <v>156</v>
      </c>
      <c r="BE28" s="126" t="s">
        <v>863</v>
      </c>
      <c r="BF28" s="126" t="s">
        <v>864</v>
      </c>
      <c r="BG28" s="126" t="s">
        <v>865</v>
      </c>
      <c r="BH28" s="126" t="s">
        <v>383</v>
      </c>
      <c r="BI28" s="126" t="s">
        <v>130</v>
      </c>
      <c r="BJ28" s="126" t="s">
        <v>192</v>
      </c>
      <c r="BK28" s="126" t="s">
        <v>157</v>
      </c>
      <c r="BL28" s="126" t="s">
        <v>126</v>
      </c>
      <c r="BM28" s="126" t="s">
        <v>130</v>
      </c>
      <c r="BN28" s="126" t="s">
        <v>158</v>
      </c>
    </row>
    <row r="29" spans="1:66" ht="15">
      <c r="A29" s="58" t="str">
        <f t="shared" si="32"/>
        <v>2025-08-01</v>
      </c>
      <c r="B29" s="58" t="str">
        <f t="shared" si="33"/>
        <v>LAX</v>
      </c>
      <c r="C29" s="58" t="str">
        <f t="shared" si="34"/>
        <v>35033062923</v>
      </c>
      <c r="D29" s="58" t="str">
        <f t="shared" si="35"/>
        <v>PUS014317282</v>
      </c>
      <c r="E29" s="59" t="str">
        <f t="shared" si="36"/>
        <v>6094315515620</v>
      </c>
      <c r="F29" s="59" t="str">
        <f t="shared" si="37"/>
        <v>716-3964-BD-26</v>
      </c>
      <c r="G29" s="59" t="str">
        <f t="shared" si="38"/>
        <v>2207506</v>
      </c>
      <c r="H29" s="59" t="str">
        <f t="shared" si="39"/>
        <v>IPORTER_LA</v>
      </c>
      <c r="I29" s="57" t="str">
        <f t="shared" si="40"/>
        <v>최규철</v>
      </c>
      <c r="J29" s="57">
        <f t="shared" si="41"/>
        <v>7004</v>
      </c>
      <c r="K29" s="57" t="str">
        <f t="shared" si="42"/>
        <v/>
      </c>
      <c r="L29" s="57">
        <f t="shared" si="43"/>
        <v>1</v>
      </c>
      <c r="M29" s="57">
        <f t="shared" si="44"/>
        <v>0.18099999999999999</v>
      </c>
      <c r="N29" s="57">
        <f t="shared" si="45"/>
        <v>4.4999999999999998E-2</v>
      </c>
      <c r="O29" s="60">
        <f t="shared" si="46"/>
        <v>-0.13600000000000001</v>
      </c>
      <c r="P29" s="60">
        <f t="shared" si="47"/>
        <v>0.5</v>
      </c>
      <c r="Q29" s="61" t="str">
        <f t="shared" si="48"/>
        <v>목록(Manifest)</v>
      </c>
      <c r="R29" s="88">
        <f t="shared" si="49"/>
        <v>53.21</v>
      </c>
      <c r="S29" s="61" t="str">
        <f t="shared" si="50"/>
        <v>YP0104</v>
      </c>
      <c r="T29" s="61" t="str">
        <f t="shared" si="51"/>
        <v/>
      </c>
      <c r="U29" s="61" t="str">
        <f t="shared" si="52"/>
        <v>신용</v>
      </c>
      <c r="V29" s="99">
        <f t="shared" si="27"/>
        <v>6220</v>
      </c>
      <c r="W29" s="100">
        <f t="shared" si="28"/>
        <v>0</v>
      </c>
      <c r="X29" s="100">
        <f t="shared" si="29"/>
        <v>0</v>
      </c>
      <c r="Y29" s="100">
        <f t="shared" si="3"/>
        <v>0</v>
      </c>
      <c r="Z29" s="100">
        <f t="shared" si="30"/>
        <v>0</v>
      </c>
      <c r="AA29" s="101">
        <f t="shared" si="31"/>
        <v>0</v>
      </c>
      <c r="AB29" s="102" t="str">
        <f>_xlfn.IFNA(VLOOKUP(D29,'사업자 통관'!F:H,3,0),"")</f>
        <v/>
      </c>
      <c r="AC29" s="102"/>
      <c r="AD29" s="103">
        <f t="shared" si="4"/>
        <v>0</v>
      </c>
      <c r="AE29" s="104">
        <f t="shared" si="5"/>
        <v>6220</v>
      </c>
      <c r="AG29" s="126" t="s">
        <v>734</v>
      </c>
      <c r="AH29" s="126" t="s">
        <v>65</v>
      </c>
      <c r="AI29" s="126" t="s">
        <v>735</v>
      </c>
      <c r="AJ29" s="126" t="s">
        <v>866</v>
      </c>
      <c r="AK29" s="126" t="s">
        <v>867</v>
      </c>
      <c r="AL29" s="126" t="s">
        <v>868</v>
      </c>
      <c r="AM29" s="126">
        <v>7004</v>
      </c>
      <c r="AN29" s="126" t="s">
        <v>130</v>
      </c>
      <c r="AO29" s="127">
        <v>1</v>
      </c>
      <c r="AP29" s="128">
        <v>0.18099999999999999</v>
      </c>
      <c r="AQ29" s="128">
        <v>4.4999999999999998E-2</v>
      </c>
      <c r="AR29" s="128">
        <v>0.2</v>
      </c>
      <c r="AS29" s="126" t="s">
        <v>4</v>
      </c>
      <c r="AT29" s="128">
        <v>53.21</v>
      </c>
      <c r="AU29" s="126" t="s">
        <v>154</v>
      </c>
      <c r="AV29" s="126" t="s">
        <v>154</v>
      </c>
      <c r="AW29" s="126" t="s">
        <v>154</v>
      </c>
      <c r="AX29" s="126" t="s">
        <v>154</v>
      </c>
      <c r="AY29" s="126" t="s">
        <v>154</v>
      </c>
      <c r="AZ29" s="126" t="s">
        <v>133</v>
      </c>
      <c r="BA29" s="126" t="s">
        <v>192</v>
      </c>
      <c r="BB29" s="126" t="s">
        <v>869</v>
      </c>
      <c r="BC29" s="126" t="s">
        <v>130</v>
      </c>
      <c r="BD29" s="126" t="s">
        <v>156</v>
      </c>
      <c r="BE29" s="126" t="s">
        <v>870</v>
      </c>
      <c r="BF29" s="126" t="s">
        <v>871</v>
      </c>
      <c r="BG29" s="126" t="s">
        <v>872</v>
      </c>
      <c r="BH29" s="126" t="s">
        <v>383</v>
      </c>
      <c r="BI29" s="126" t="s">
        <v>130</v>
      </c>
      <c r="BJ29" s="126" t="s">
        <v>192</v>
      </c>
      <c r="BK29" s="126" t="s">
        <v>157</v>
      </c>
      <c r="BL29" s="126" t="s">
        <v>126</v>
      </c>
      <c r="BM29" s="126" t="s">
        <v>130</v>
      </c>
      <c r="BN29" s="126" t="s">
        <v>158</v>
      </c>
    </row>
    <row r="30" spans="1:66" ht="15">
      <c r="A30" s="58" t="str">
        <f t="shared" si="32"/>
        <v>2025-08-01</v>
      </c>
      <c r="B30" s="58" t="str">
        <f t="shared" si="33"/>
        <v>LAX</v>
      </c>
      <c r="C30" s="58" t="str">
        <f t="shared" si="34"/>
        <v>35033062923</v>
      </c>
      <c r="D30" s="58" t="str">
        <f t="shared" si="35"/>
        <v>PUS014317241</v>
      </c>
      <c r="E30" s="59" t="str">
        <f t="shared" si="36"/>
        <v>6094315515579</v>
      </c>
      <c r="F30" s="59" t="str">
        <f t="shared" si="37"/>
        <v>716-3963-DC-10</v>
      </c>
      <c r="G30" s="59" t="str">
        <f t="shared" si="38"/>
        <v>2207506</v>
      </c>
      <c r="H30" s="59" t="str">
        <f t="shared" si="39"/>
        <v>IPORTER_LA</v>
      </c>
      <c r="I30" s="57" t="str">
        <f t="shared" si="40"/>
        <v>최혜리</v>
      </c>
      <c r="J30" s="57">
        <f t="shared" si="41"/>
        <v>4728</v>
      </c>
      <c r="K30" s="57" t="str">
        <f t="shared" si="42"/>
        <v>일반전환</v>
      </c>
      <c r="L30" s="57">
        <f t="shared" si="43"/>
        <v>1</v>
      </c>
      <c r="M30" s="57">
        <f t="shared" si="44"/>
        <v>0.45400000000000001</v>
      </c>
      <c r="N30" s="57">
        <f t="shared" si="45"/>
        <v>0.59</v>
      </c>
      <c r="O30" s="60">
        <f t="shared" si="46"/>
        <v>0.13599999999999995</v>
      </c>
      <c r="P30" s="60">
        <f t="shared" si="47"/>
        <v>0.5</v>
      </c>
      <c r="Q30" s="61" t="str">
        <f t="shared" si="48"/>
        <v>일반(목록배제,Normal-Manifest Exception)</v>
      </c>
      <c r="R30" s="88">
        <f t="shared" si="49"/>
        <v>48.95</v>
      </c>
      <c r="S30" s="61" t="str">
        <f t="shared" si="50"/>
        <v>YP0104</v>
      </c>
      <c r="T30" s="61" t="str">
        <f t="shared" si="51"/>
        <v/>
      </c>
      <c r="U30" s="61" t="str">
        <f t="shared" si="52"/>
        <v>신용</v>
      </c>
      <c r="V30" s="99">
        <f t="shared" si="27"/>
        <v>6220</v>
      </c>
      <c r="W30" s="100">
        <f t="shared" si="28"/>
        <v>0</v>
      </c>
      <c r="X30" s="100">
        <f t="shared" si="29"/>
        <v>0</v>
      </c>
      <c r="Y30" s="100">
        <f t="shared" si="3"/>
        <v>0</v>
      </c>
      <c r="Z30" s="100">
        <f t="shared" si="30"/>
        <v>0</v>
      </c>
      <c r="AA30" s="101">
        <f t="shared" si="31"/>
        <v>1000</v>
      </c>
      <c r="AB30" s="102" t="str">
        <f>_xlfn.IFNA(VLOOKUP(D30,'사업자 통관'!F:H,3,0),"")</f>
        <v/>
      </c>
      <c r="AC30" s="102"/>
      <c r="AD30" s="103">
        <f t="shared" si="4"/>
        <v>1000</v>
      </c>
      <c r="AE30" s="104">
        <f t="shared" si="5"/>
        <v>7220</v>
      </c>
      <c r="AG30" s="126" t="s">
        <v>734</v>
      </c>
      <c r="AH30" s="126" t="s">
        <v>65</v>
      </c>
      <c r="AI30" s="126" t="s">
        <v>735</v>
      </c>
      <c r="AJ30" s="126" t="s">
        <v>873</v>
      </c>
      <c r="AK30" s="126" t="s">
        <v>874</v>
      </c>
      <c r="AL30" s="126" t="s">
        <v>875</v>
      </c>
      <c r="AM30" s="126">
        <v>4728</v>
      </c>
      <c r="AN30" s="126" t="s">
        <v>876</v>
      </c>
      <c r="AO30" s="127">
        <v>1</v>
      </c>
      <c r="AP30" s="128">
        <v>0.45400000000000001</v>
      </c>
      <c r="AQ30" s="128">
        <v>0.59</v>
      </c>
      <c r="AR30" s="128">
        <v>0.6</v>
      </c>
      <c r="AS30" s="126" t="s">
        <v>5</v>
      </c>
      <c r="AT30" s="128">
        <v>48.95</v>
      </c>
      <c r="AU30" s="126" t="s">
        <v>154</v>
      </c>
      <c r="AV30" s="126" t="s">
        <v>154</v>
      </c>
      <c r="AW30" s="126" t="s">
        <v>154</v>
      </c>
      <c r="AX30" s="126" t="s">
        <v>154</v>
      </c>
      <c r="AY30" s="126" t="s">
        <v>154</v>
      </c>
      <c r="AZ30" s="126" t="s">
        <v>133</v>
      </c>
      <c r="BA30" s="126" t="s">
        <v>192</v>
      </c>
      <c r="BB30" s="126" t="s">
        <v>877</v>
      </c>
      <c r="BC30" s="126" t="s">
        <v>130</v>
      </c>
      <c r="BD30" s="126" t="s">
        <v>156</v>
      </c>
      <c r="BE30" s="126" t="s">
        <v>878</v>
      </c>
      <c r="BF30" s="126" t="s">
        <v>879</v>
      </c>
      <c r="BG30" s="126" t="s">
        <v>880</v>
      </c>
      <c r="BH30" s="126" t="s">
        <v>383</v>
      </c>
      <c r="BI30" s="126" t="s">
        <v>130</v>
      </c>
      <c r="BJ30" s="126" t="s">
        <v>192</v>
      </c>
      <c r="BK30" s="126" t="s">
        <v>157</v>
      </c>
      <c r="BL30" s="126" t="s">
        <v>126</v>
      </c>
      <c r="BM30" s="126" t="s">
        <v>130</v>
      </c>
      <c r="BN30" s="126" t="s">
        <v>158</v>
      </c>
    </row>
    <row r="31" spans="1:66" ht="15">
      <c r="A31" s="58" t="str">
        <f t="shared" si="32"/>
        <v>2025-08-01</v>
      </c>
      <c r="B31" s="58" t="str">
        <f t="shared" si="33"/>
        <v>LAX</v>
      </c>
      <c r="C31" s="58" t="str">
        <f t="shared" si="34"/>
        <v>35033062923</v>
      </c>
      <c r="D31" s="58" t="str">
        <f t="shared" si="35"/>
        <v>PUS014317324</v>
      </c>
      <c r="E31" s="59" t="str">
        <f t="shared" si="36"/>
        <v>6094315515662</v>
      </c>
      <c r="F31" s="59" t="str">
        <f t="shared" si="37"/>
        <v>716-3965-DE-11</v>
      </c>
      <c r="G31" s="59" t="str">
        <f t="shared" si="38"/>
        <v>2207506</v>
      </c>
      <c r="H31" s="59" t="str">
        <f t="shared" si="39"/>
        <v>IPORTER_LA</v>
      </c>
      <c r="I31" s="57" t="str">
        <f t="shared" si="40"/>
        <v>김도언</v>
      </c>
      <c r="J31" s="57">
        <f t="shared" si="41"/>
        <v>10077</v>
      </c>
      <c r="K31" s="57" t="str">
        <f t="shared" si="42"/>
        <v/>
      </c>
      <c r="L31" s="57">
        <f t="shared" si="43"/>
        <v>1</v>
      </c>
      <c r="M31" s="57">
        <f t="shared" si="44"/>
        <v>0.27200000000000002</v>
      </c>
      <c r="N31" s="57">
        <f t="shared" si="45"/>
        <v>0.27200000000000002</v>
      </c>
      <c r="O31" s="60">
        <f t="shared" si="46"/>
        <v>0</v>
      </c>
      <c r="P31" s="60">
        <f t="shared" si="47"/>
        <v>0.5</v>
      </c>
      <c r="Q31" s="61" t="str">
        <f t="shared" si="48"/>
        <v>일반(목록배제,Normal-Manifest Exception)</v>
      </c>
      <c r="R31" s="88">
        <f t="shared" si="49"/>
        <v>10.6</v>
      </c>
      <c r="S31" s="61" t="str">
        <f t="shared" si="50"/>
        <v>YP0104</v>
      </c>
      <c r="T31" s="61" t="str">
        <f t="shared" si="51"/>
        <v/>
      </c>
      <c r="U31" s="61" t="str">
        <f t="shared" si="52"/>
        <v>신용</v>
      </c>
      <c r="V31" s="99">
        <f t="shared" si="27"/>
        <v>6220</v>
      </c>
      <c r="W31" s="100">
        <f t="shared" si="28"/>
        <v>0</v>
      </c>
      <c r="X31" s="100">
        <f t="shared" si="29"/>
        <v>0</v>
      </c>
      <c r="Y31" s="100">
        <f t="shared" si="3"/>
        <v>0</v>
      </c>
      <c r="Z31" s="100">
        <f t="shared" si="30"/>
        <v>0</v>
      </c>
      <c r="AA31" s="101">
        <f t="shared" si="31"/>
        <v>1000</v>
      </c>
      <c r="AB31" s="102" t="str">
        <f>_xlfn.IFNA(VLOOKUP(D31,'사업자 통관'!F:H,3,0),"")</f>
        <v/>
      </c>
      <c r="AC31" s="102"/>
      <c r="AD31" s="103">
        <f t="shared" si="4"/>
        <v>1000</v>
      </c>
      <c r="AE31" s="104">
        <f t="shared" si="5"/>
        <v>7220</v>
      </c>
      <c r="AG31" s="126" t="s">
        <v>734</v>
      </c>
      <c r="AH31" s="126" t="s">
        <v>65</v>
      </c>
      <c r="AI31" s="126" t="s">
        <v>735</v>
      </c>
      <c r="AJ31" s="126" t="s">
        <v>881</v>
      </c>
      <c r="AK31" s="126" t="s">
        <v>882</v>
      </c>
      <c r="AL31" s="126" t="s">
        <v>883</v>
      </c>
      <c r="AM31" s="126">
        <v>10077</v>
      </c>
      <c r="AN31" s="126" t="s">
        <v>130</v>
      </c>
      <c r="AO31" s="127">
        <v>1</v>
      </c>
      <c r="AP31" s="128">
        <v>0.27200000000000002</v>
      </c>
      <c r="AQ31" s="128">
        <v>0.27200000000000002</v>
      </c>
      <c r="AR31" s="128">
        <v>0.3</v>
      </c>
      <c r="AS31" s="126" t="s">
        <v>5</v>
      </c>
      <c r="AT31" s="128">
        <v>10.6</v>
      </c>
      <c r="AU31" s="126" t="s">
        <v>154</v>
      </c>
      <c r="AV31" s="126" t="s">
        <v>154</v>
      </c>
      <c r="AW31" s="126" t="s">
        <v>154</v>
      </c>
      <c r="AX31" s="126" t="s">
        <v>154</v>
      </c>
      <c r="AY31" s="126" t="s">
        <v>154</v>
      </c>
      <c r="AZ31" s="126" t="s">
        <v>133</v>
      </c>
      <c r="BA31" s="126" t="s">
        <v>192</v>
      </c>
      <c r="BB31" s="126" t="s">
        <v>155</v>
      </c>
      <c r="BC31" s="126" t="s">
        <v>130</v>
      </c>
      <c r="BD31" s="126" t="s">
        <v>156</v>
      </c>
      <c r="BE31" s="126" t="s">
        <v>884</v>
      </c>
      <c r="BF31" s="126" t="s">
        <v>885</v>
      </c>
      <c r="BG31" s="126" t="s">
        <v>886</v>
      </c>
      <c r="BH31" s="126" t="s">
        <v>383</v>
      </c>
      <c r="BI31" s="126" t="s">
        <v>130</v>
      </c>
      <c r="BJ31" s="126" t="s">
        <v>192</v>
      </c>
      <c r="BK31" s="126" t="s">
        <v>157</v>
      </c>
      <c r="BL31" s="126" t="s">
        <v>126</v>
      </c>
      <c r="BM31" s="126" t="s">
        <v>130</v>
      </c>
      <c r="BN31" s="126" t="s">
        <v>158</v>
      </c>
    </row>
    <row r="32" spans="1:66" ht="15">
      <c r="A32" s="58" t="str">
        <f t="shared" si="32"/>
        <v>2025-08-01</v>
      </c>
      <c r="B32" s="58" t="str">
        <f t="shared" si="33"/>
        <v>LAX</v>
      </c>
      <c r="C32" s="58" t="str">
        <f t="shared" si="34"/>
        <v>35033062923</v>
      </c>
      <c r="D32" s="58" t="str">
        <f t="shared" si="35"/>
        <v>PUS014317221</v>
      </c>
      <c r="E32" s="59" t="str">
        <f t="shared" si="36"/>
        <v>6094315515559</v>
      </c>
      <c r="F32" s="59" t="str">
        <f t="shared" si="37"/>
        <v>716-0880-FB-14</v>
      </c>
      <c r="G32" s="59" t="str">
        <f t="shared" si="38"/>
        <v>2207506</v>
      </c>
      <c r="H32" s="59" t="str">
        <f t="shared" si="39"/>
        <v>IPORTER_LA</v>
      </c>
      <c r="I32" s="57" t="str">
        <f t="shared" si="40"/>
        <v>강신국</v>
      </c>
      <c r="J32" s="57">
        <f t="shared" si="41"/>
        <v>17035</v>
      </c>
      <c r="K32" s="57" t="str">
        <f t="shared" si="42"/>
        <v/>
      </c>
      <c r="L32" s="57">
        <f t="shared" si="43"/>
        <v>1</v>
      </c>
      <c r="M32" s="57">
        <f t="shared" si="44"/>
        <v>0.998</v>
      </c>
      <c r="N32" s="57">
        <f t="shared" si="45"/>
        <v>0.59</v>
      </c>
      <c r="O32" s="60">
        <f t="shared" si="46"/>
        <v>-0.40800000000000003</v>
      </c>
      <c r="P32" s="60">
        <f t="shared" si="47"/>
        <v>1</v>
      </c>
      <c r="Q32" s="61" t="str">
        <f t="shared" si="48"/>
        <v>일반(목록배제,Normal-Manifest Exception)</v>
      </c>
      <c r="R32" s="88">
        <f t="shared" si="49"/>
        <v>137.34</v>
      </c>
      <c r="S32" s="61" t="str">
        <f t="shared" si="50"/>
        <v>YP0104</v>
      </c>
      <c r="T32" s="61" t="str">
        <f t="shared" si="51"/>
        <v/>
      </c>
      <c r="U32" s="61" t="str">
        <f t="shared" si="52"/>
        <v>신용</v>
      </c>
      <c r="V32" s="99">
        <f t="shared" si="27"/>
        <v>7490</v>
      </c>
      <c r="W32" s="100">
        <f t="shared" si="28"/>
        <v>0</v>
      </c>
      <c r="X32" s="100">
        <f t="shared" si="29"/>
        <v>0</v>
      </c>
      <c r="Y32" s="100">
        <f t="shared" si="3"/>
        <v>0</v>
      </c>
      <c r="Z32" s="100">
        <f t="shared" si="30"/>
        <v>0</v>
      </c>
      <c r="AA32" s="101">
        <f t="shared" si="31"/>
        <v>1000</v>
      </c>
      <c r="AB32" s="102" t="str">
        <f>_xlfn.IFNA(VLOOKUP(D32,'사업자 통관'!F:H,3,0),"")</f>
        <v/>
      </c>
      <c r="AC32" s="102"/>
      <c r="AD32" s="103">
        <f t="shared" si="4"/>
        <v>1000</v>
      </c>
      <c r="AE32" s="104">
        <f t="shared" si="5"/>
        <v>8490</v>
      </c>
      <c r="AG32" s="126" t="s">
        <v>734</v>
      </c>
      <c r="AH32" s="126" t="s">
        <v>65</v>
      </c>
      <c r="AI32" s="126" t="s">
        <v>735</v>
      </c>
      <c r="AJ32" s="126" t="s">
        <v>887</v>
      </c>
      <c r="AK32" s="126" t="s">
        <v>210</v>
      </c>
      <c r="AL32" s="126" t="s">
        <v>211</v>
      </c>
      <c r="AM32" s="126">
        <v>17035</v>
      </c>
      <c r="AN32" s="126" t="s">
        <v>130</v>
      </c>
      <c r="AO32" s="127">
        <v>1</v>
      </c>
      <c r="AP32" s="128">
        <v>0.998</v>
      </c>
      <c r="AQ32" s="128">
        <v>0.59</v>
      </c>
      <c r="AR32" s="128">
        <v>1</v>
      </c>
      <c r="AS32" s="126" t="s">
        <v>5</v>
      </c>
      <c r="AT32" s="128">
        <v>137.34</v>
      </c>
      <c r="AU32" s="126" t="s">
        <v>154</v>
      </c>
      <c r="AV32" s="126" t="s">
        <v>154</v>
      </c>
      <c r="AW32" s="126" t="s">
        <v>154</v>
      </c>
      <c r="AX32" s="126" t="s">
        <v>154</v>
      </c>
      <c r="AY32" s="126" t="s">
        <v>154</v>
      </c>
      <c r="AZ32" s="126" t="s">
        <v>133</v>
      </c>
      <c r="BA32" s="126" t="s">
        <v>192</v>
      </c>
      <c r="BB32" s="126" t="s">
        <v>155</v>
      </c>
      <c r="BC32" s="126" t="s">
        <v>130</v>
      </c>
      <c r="BD32" s="126" t="s">
        <v>156</v>
      </c>
      <c r="BE32" s="126" t="s">
        <v>888</v>
      </c>
      <c r="BF32" s="126" t="s">
        <v>889</v>
      </c>
      <c r="BG32" s="126" t="s">
        <v>890</v>
      </c>
      <c r="BH32" s="126" t="s">
        <v>383</v>
      </c>
      <c r="BI32" s="126" t="s">
        <v>130</v>
      </c>
      <c r="BJ32" s="126" t="s">
        <v>192</v>
      </c>
      <c r="BK32" s="126" t="s">
        <v>157</v>
      </c>
      <c r="BL32" s="126" t="s">
        <v>126</v>
      </c>
      <c r="BM32" s="126" t="s">
        <v>130</v>
      </c>
      <c r="BN32" s="126" t="s">
        <v>158</v>
      </c>
    </row>
    <row r="33" spans="1:66" ht="15">
      <c r="A33" s="58" t="str">
        <f t="shared" si="32"/>
        <v>2025-08-05</v>
      </c>
      <c r="B33" s="58" t="str">
        <f t="shared" si="33"/>
        <v>LAX</v>
      </c>
      <c r="C33" s="58" t="str">
        <f t="shared" si="34"/>
        <v>61568010740</v>
      </c>
      <c r="D33" s="58" t="str">
        <f t="shared" si="35"/>
        <v>PUS014317321</v>
      </c>
      <c r="E33" s="59" t="str">
        <f t="shared" si="36"/>
        <v>6094315515659</v>
      </c>
      <c r="F33" s="59" t="str">
        <f t="shared" si="37"/>
        <v>716-6211-AA-16</v>
      </c>
      <c r="G33" s="59" t="str">
        <f t="shared" si="38"/>
        <v>2207506</v>
      </c>
      <c r="H33" s="59" t="str">
        <f t="shared" si="39"/>
        <v>IPORTER_LA</v>
      </c>
      <c r="I33" s="57" t="str">
        <f t="shared" si="40"/>
        <v>김성훈</v>
      </c>
      <c r="J33" s="57">
        <f t="shared" si="41"/>
        <v>39105</v>
      </c>
      <c r="K33" s="57" t="str">
        <f t="shared" si="42"/>
        <v/>
      </c>
      <c r="L33" s="57">
        <f t="shared" si="43"/>
        <v>1</v>
      </c>
      <c r="M33" s="57">
        <f t="shared" si="44"/>
        <v>6.3959999999999999</v>
      </c>
      <c r="N33" s="57">
        <f t="shared" si="45"/>
        <v>2.177</v>
      </c>
      <c r="O33" s="60">
        <f t="shared" si="46"/>
        <v>-4.2189999999999994</v>
      </c>
      <c r="P33" s="60">
        <f t="shared" si="47"/>
        <v>6.5</v>
      </c>
      <c r="Q33" s="61" t="str">
        <f t="shared" si="48"/>
        <v>일반(목록배제,Normal-Manifest Exception)</v>
      </c>
      <c r="R33" s="88">
        <f t="shared" si="49"/>
        <v>82</v>
      </c>
      <c r="S33" s="61" t="str">
        <f t="shared" si="50"/>
        <v>K40259</v>
      </c>
      <c r="T33" s="61" t="str">
        <f t="shared" si="51"/>
        <v/>
      </c>
      <c r="U33" s="61" t="str">
        <f t="shared" si="52"/>
        <v>신용</v>
      </c>
      <c r="V33" s="99">
        <f t="shared" si="27"/>
        <v>21460</v>
      </c>
      <c r="W33" s="100">
        <f t="shared" si="28"/>
        <v>0</v>
      </c>
      <c r="X33" s="100">
        <f t="shared" si="29"/>
        <v>0</v>
      </c>
      <c r="Y33" s="100">
        <f t="shared" si="3"/>
        <v>1000</v>
      </c>
      <c r="Z33" s="100">
        <f t="shared" si="30"/>
        <v>0</v>
      </c>
      <c r="AA33" s="101">
        <f t="shared" si="31"/>
        <v>1000</v>
      </c>
      <c r="AB33" s="102" t="str">
        <f>_xlfn.IFNA(VLOOKUP(D33,'사업자 통관'!F:H,3,0),"")</f>
        <v/>
      </c>
      <c r="AC33" s="102"/>
      <c r="AD33" s="103">
        <f t="shared" si="4"/>
        <v>2000</v>
      </c>
      <c r="AE33" s="104">
        <f t="shared" si="5"/>
        <v>23460</v>
      </c>
      <c r="AG33" s="126" t="s">
        <v>891</v>
      </c>
      <c r="AH33" s="126" t="s">
        <v>65</v>
      </c>
      <c r="AI33" s="126" t="s">
        <v>892</v>
      </c>
      <c r="AJ33" s="126" t="s">
        <v>893</v>
      </c>
      <c r="AK33" s="126" t="s">
        <v>894</v>
      </c>
      <c r="AL33" s="126" t="s">
        <v>895</v>
      </c>
      <c r="AM33" s="126">
        <v>39105</v>
      </c>
      <c r="AN33" s="126" t="s">
        <v>130</v>
      </c>
      <c r="AO33" s="127">
        <v>1</v>
      </c>
      <c r="AP33" s="128">
        <v>6.3959999999999999</v>
      </c>
      <c r="AQ33" s="128">
        <v>2.177</v>
      </c>
      <c r="AR33" s="128">
        <v>6.5</v>
      </c>
      <c r="AS33" s="126" t="s">
        <v>5</v>
      </c>
      <c r="AT33" s="128">
        <v>82</v>
      </c>
      <c r="AU33" s="126" t="s">
        <v>154</v>
      </c>
      <c r="AV33" s="126" t="s">
        <v>154</v>
      </c>
      <c r="AW33" s="126" t="s">
        <v>154</v>
      </c>
      <c r="AX33" s="126" t="s">
        <v>154</v>
      </c>
      <c r="AY33" s="126" t="s">
        <v>154</v>
      </c>
      <c r="AZ33" s="126" t="s">
        <v>133</v>
      </c>
      <c r="BA33" s="126" t="s">
        <v>192</v>
      </c>
      <c r="BB33" s="126" t="s">
        <v>896</v>
      </c>
      <c r="BC33" s="126" t="s">
        <v>130</v>
      </c>
      <c r="BD33" s="126" t="s">
        <v>156</v>
      </c>
      <c r="BE33" s="126" t="s">
        <v>897</v>
      </c>
      <c r="BF33" s="126" t="s">
        <v>898</v>
      </c>
      <c r="BG33" s="126" t="s">
        <v>899</v>
      </c>
      <c r="BH33" s="126" t="s">
        <v>514</v>
      </c>
      <c r="BI33" s="126" t="s">
        <v>130</v>
      </c>
      <c r="BJ33" s="126" t="s">
        <v>192</v>
      </c>
      <c r="BK33" s="126" t="s">
        <v>157</v>
      </c>
      <c r="BL33" s="126" t="s">
        <v>126</v>
      </c>
      <c r="BM33" s="126" t="s">
        <v>130</v>
      </c>
      <c r="BN33" s="126" t="s">
        <v>158</v>
      </c>
    </row>
    <row r="34" spans="1:66" ht="15">
      <c r="A34" s="58" t="str">
        <f t="shared" si="32"/>
        <v>2025-08-05</v>
      </c>
      <c r="B34" s="58" t="str">
        <f t="shared" si="33"/>
        <v>LAX</v>
      </c>
      <c r="C34" s="58" t="str">
        <f t="shared" si="34"/>
        <v>61568010740</v>
      </c>
      <c r="D34" s="58" t="str">
        <f t="shared" si="35"/>
        <v>PUS014317296</v>
      </c>
      <c r="E34" s="59" t="str">
        <f t="shared" si="36"/>
        <v>6094315515634</v>
      </c>
      <c r="F34" s="59" t="str">
        <f t="shared" si="37"/>
        <v>716-6896-ED-23</v>
      </c>
      <c r="G34" s="59" t="str">
        <f t="shared" si="38"/>
        <v>2207506</v>
      </c>
      <c r="H34" s="59" t="str">
        <f t="shared" si="39"/>
        <v>IPORTER_LA</v>
      </c>
      <c r="I34" s="57" t="str">
        <f t="shared" si="40"/>
        <v>이온수</v>
      </c>
      <c r="J34" s="57">
        <f t="shared" si="41"/>
        <v>21350</v>
      </c>
      <c r="K34" s="57"/>
      <c r="L34" s="57">
        <f t="shared" si="43"/>
        <v>1</v>
      </c>
      <c r="M34" s="57">
        <f t="shared" si="44"/>
        <v>1.179</v>
      </c>
      <c r="N34" s="57">
        <f t="shared" si="45"/>
        <v>4.4999999999999998E-2</v>
      </c>
      <c r="O34" s="60">
        <f t="shared" si="46"/>
        <v>-1.1340000000000001</v>
      </c>
      <c r="P34" s="60">
        <f t="shared" si="47"/>
        <v>1.5</v>
      </c>
      <c r="Q34" s="61" t="str">
        <f t="shared" si="48"/>
        <v>목록(Manifest)</v>
      </c>
      <c r="R34" s="88">
        <f t="shared" si="49"/>
        <v>91.95</v>
      </c>
      <c r="S34" s="61" t="str">
        <f t="shared" si="50"/>
        <v>K40259</v>
      </c>
      <c r="T34" s="61" t="str">
        <f t="shared" si="51"/>
        <v/>
      </c>
      <c r="U34" s="61" t="str">
        <f t="shared" si="52"/>
        <v>신용</v>
      </c>
      <c r="V34" s="99">
        <f t="shared" si="27"/>
        <v>8760</v>
      </c>
      <c r="W34" s="100">
        <f t="shared" si="28"/>
        <v>0</v>
      </c>
      <c r="X34" s="100">
        <f t="shared" si="29"/>
        <v>0</v>
      </c>
      <c r="Y34" s="100">
        <f t="shared" si="3"/>
        <v>0</v>
      </c>
      <c r="Z34" s="100">
        <f t="shared" si="30"/>
        <v>0</v>
      </c>
      <c r="AA34" s="101">
        <f t="shared" si="31"/>
        <v>0</v>
      </c>
      <c r="AB34" s="102" t="str">
        <f>_xlfn.IFNA(VLOOKUP(D34,'사업자 통관'!F:H,3,0),"")</f>
        <v/>
      </c>
      <c r="AC34" s="102"/>
      <c r="AD34" s="103">
        <f t="shared" si="4"/>
        <v>0</v>
      </c>
      <c r="AE34" s="104">
        <f t="shared" si="5"/>
        <v>8760</v>
      </c>
      <c r="AG34" s="126" t="s">
        <v>891</v>
      </c>
      <c r="AH34" s="126" t="s">
        <v>65</v>
      </c>
      <c r="AI34" s="126" t="s">
        <v>892</v>
      </c>
      <c r="AJ34" s="126" t="s">
        <v>900</v>
      </c>
      <c r="AK34" s="126" t="s">
        <v>901</v>
      </c>
      <c r="AL34" s="126" t="s">
        <v>902</v>
      </c>
      <c r="AM34" s="126">
        <v>21350</v>
      </c>
      <c r="AN34" s="126" t="s">
        <v>130</v>
      </c>
      <c r="AO34" s="127">
        <v>1</v>
      </c>
      <c r="AP34" s="128">
        <v>1.179</v>
      </c>
      <c r="AQ34" s="128">
        <v>4.4999999999999998E-2</v>
      </c>
      <c r="AR34" s="128">
        <v>1.2</v>
      </c>
      <c r="AS34" s="126" t="s">
        <v>4</v>
      </c>
      <c r="AT34" s="128">
        <v>91.95</v>
      </c>
      <c r="AU34" s="126" t="s">
        <v>154</v>
      </c>
      <c r="AV34" s="126" t="s">
        <v>154</v>
      </c>
      <c r="AW34" s="126" t="s">
        <v>154</v>
      </c>
      <c r="AX34" s="126" t="s">
        <v>154</v>
      </c>
      <c r="AY34" s="126" t="s">
        <v>154</v>
      </c>
      <c r="AZ34" s="126" t="s">
        <v>133</v>
      </c>
      <c r="BA34" s="126" t="s">
        <v>192</v>
      </c>
      <c r="BB34" s="126" t="s">
        <v>903</v>
      </c>
      <c r="BC34" s="126" t="s">
        <v>130</v>
      </c>
      <c r="BD34" s="126" t="s">
        <v>156</v>
      </c>
      <c r="BE34" s="126" t="s">
        <v>904</v>
      </c>
      <c r="BF34" s="126" t="s">
        <v>905</v>
      </c>
      <c r="BG34" s="126" t="s">
        <v>906</v>
      </c>
      <c r="BH34" s="126" t="s">
        <v>514</v>
      </c>
      <c r="BI34" s="126" t="s">
        <v>130</v>
      </c>
      <c r="BJ34" s="126" t="s">
        <v>192</v>
      </c>
      <c r="BK34" s="126" t="s">
        <v>157</v>
      </c>
      <c r="BL34" s="126" t="s">
        <v>126</v>
      </c>
      <c r="BM34" s="126" t="s">
        <v>130</v>
      </c>
      <c r="BN34" s="126" t="s">
        <v>158</v>
      </c>
    </row>
    <row r="35" spans="1:66" ht="15">
      <c r="A35" s="58" t="str">
        <f t="shared" si="32"/>
        <v>2025-08-05</v>
      </c>
      <c r="B35" s="58" t="str">
        <f t="shared" si="33"/>
        <v>LAX</v>
      </c>
      <c r="C35" s="58" t="str">
        <f t="shared" si="34"/>
        <v>61568010740</v>
      </c>
      <c r="D35" s="58" t="str">
        <f t="shared" si="35"/>
        <v>PUS014317138</v>
      </c>
      <c r="E35" s="59" t="str">
        <f t="shared" si="36"/>
        <v>6094315515476</v>
      </c>
      <c r="F35" s="59" t="str">
        <f t="shared" si="37"/>
        <v>716-6841-BA-24</v>
      </c>
      <c r="G35" s="59" t="str">
        <f t="shared" si="38"/>
        <v>2207506</v>
      </c>
      <c r="H35" s="59" t="str">
        <f t="shared" si="39"/>
        <v>IPORTER_LA</v>
      </c>
      <c r="I35" s="57" t="str">
        <f t="shared" si="40"/>
        <v>박흥진</v>
      </c>
      <c r="J35" s="57">
        <f t="shared" si="41"/>
        <v>7025</v>
      </c>
      <c r="K35" s="57" t="str">
        <f t="shared" si="42"/>
        <v/>
      </c>
      <c r="L35" s="57">
        <f t="shared" si="43"/>
        <v>1</v>
      </c>
      <c r="M35" s="57">
        <f t="shared" si="44"/>
        <v>5.4429999999999996</v>
      </c>
      <c r="N35" s="57">
        <f t="shared" si="45"/>
        <v>5.1260000000000003</v>
      </c>
      <c r="O35" s="60">
        <f t="shared" si="46"/>
        <v>-0.31699999999999928</v>
      </c>
      <c r="P35" s="60">
        <f t="shared" si="47"/>
        <v>5.5</v>
      </c>
      <c r="Q35" s="61" t="str">
        <f t="shared" si="48"/>
        <v>목록(Manifest)</v>
      </c>
      <c r="R35" s="88">
        <f t="shared" si="49"/>
        <v>119.05</v>
      </c>
      <c r="S35" s="61" t="str">
        <f t="shared" si="50"/>
        <v>K40259</v>
      </c>
      <c r="T35" s="61" t="str">
        <f t="shared" si="51"/>
        <v/>
      </c>
      <c r="U35" s="61" t="str">
        <f t="shared" si="52"/>
        <v>신용</v>
      </c>
      <c r="V35" s="99">
        <f t="shared" si="27"/>
        <v>18920</v>
      </c>
      <c r="W35" s="100">
        <f t="shared" si="28"/>
        <v>0</v>
      </c>
      <c r="X35" s="100">
        <f t="shared" si="29"/>
        <v>0</v>
      </c>
      <c r="Y35" s="100">
        <f t="shared" si="3"/>
        <v>1000</v>
      </c>
      <c r="Z35" s="100">
        <f t="shared" si="30"/>
        <v>0</v>
      </c>
      <c r="AA35" s="101">
        <f t="shared" si="31"/>
        <v>0</v>
      </c>
      <c r="AB35" s="102" t="str">
        <f>_xlfn.IFNA(VLOOKUP(D35,'사업자 통관'!F:H,3,0),"")</f>
        <v/>
      </c>
      <c r="AC35" s="102"/>
      <c r="AD35" s="103">
        <f t="shared" si="4"/>
        <v>1000</v>
      </c>
      <c r="AE35" s="104">
        <f t="shared" si="5"/>
        <v>19920</v>
      </c>
      <c r="AG35" s="126" t="s">
        <v>891</v>
      </c>
      <c r="AH35" s="126" t="s">
        <v>65</v>
      </c>
      <c r="AI35" s="126" t="s">
        <v>892</v>
      </c>
      <c r="AJ35" s="126" t="s">
        <v>907</v>
      </c>
      <c r="AK35" s="126" t="s">
        <v>908</v>
      </c>
      <c r="AL35" s="126" t="s">
        <v>909</v>
      </c>
      <c r="AM35" s="126">
        <v>7025</v>
      </c>
      <c r="AN35" s="126" t="s">
        <v>130</v>
      </c>
      <c r="AO35" s="127">
        <v>1</v>
      </c>
      <c r="AP35" s="128">
        <v>5.4429999999999996</v>
      </c>
      <c r="AQ35" s="128">
        <v>5.1260000000000003</v>
      </c>
      <c r="AR35" s="128">
        <v>5.5</v>
      </c>
      <c r="AS35" s="126" t="s">
        <v>4</v>
      </c>
      <c r="AT35" s="128">
        <v>119.05</v>
      </c>
      <c r="AU35" s="126" t="s">
        <v>154</v>
      </c>
      <c r="AV35" s="126" t="s">
        <v>154</v>
      </c>
      <c r="AW35" s="126" t="s">
        <v>154</v>
      </c>
      <c r="AX35" s="126" t="s">
        <v>154</v>
      </c>
      <c r="AY35" s="126" t="s">
        <v>154</v>
      </c>
      <c r="AZ35" s="126" t="s">
        <v>133</v>
      </c>
      <c r="BA35" s="126" t="s">
        <v>192</v>
      </c>
      <c r="BB35" s="126" t="s">
        <v>910</v>
      </c>
      <c r="BC35" s="126" t="s">
        <v>130</v>
      </c>
      <c r="BD35" s="126" t="s">
        <v>156</v>
      </c>
      <c r="BE35" s="126" t="s">
        <v>911</v>
      </c>
      <c r="BF35" s="126" t="s">
        <v>912</v>
      </c>
      <c r="BG35" s="126" t="s">
        <v>913</v>
      </c>
      <c r="BH35" s="126" t="s">
        <v>514</v>
      </c>
      <c r="BI35" s="126" t="s">
        <v>130</v>
      </c>
      <c r="BJ35" s="126" t="s">
        <v>192</v>
      </c>
      <c r="BK35" s="126" t="s">
        <v>157</v>
      </c>
      <c r="BL35" s="126" t="s">
        <v>126</v>
      </c>
      <c r="BM35" s="126" t="s">
        <v>130</v>
      </c>
      <c r="BN35" s="126" t="s">
        <v>158</v>
      </c>
    </row>
    <row r="36" spans="1:66" ht="15">
      <c r="A36" s="58" t="str">
        <f t="shared" si="32"/>
        <v>2025-08-05</v>
      </c>
      <c r="B36" s="58" t="str">
        <f t="shared" si="33"/>
        <v>LAX</v>
      </c>
      <c r="C36" s="58" t="str">
        <f t="shared" si="34"/>
        <v>61568010740</v>
      </c>
      <c r="D36" s="58" t="str">
        <f t="shared" si="35"/>
        <v>PUS014317327</v>
      </c>
      <c r="E36" s="59" t="str">
        <f t="shared" si="36"/>
        <v>6094372978709 (2)</v>
      </c>
      <c r="F36" s="59" t="str">
        <f t="shared" si="37"/>
        <v>716-6902-AB-26</v>
      </c>
      <c r="G36" s="59" t="str">
        <f t="shared" si="38"/>
        <v>2207506</v>
      </c>
      <c r="H36" s="59" t="str">
        <f t="shared" si="39"/>
        <v>IPORTER_LA</v>
      </c>
      <c r="I36" s="57" t="str">
        <f t="shared" si="40"/>
        <v>차수진</v>
      </c>
      <c r="J36" s="57">
        <f t="shared" si="41"/>
        <v>10077</v>
      </c>
      <c r="K36" s="57" t="str">
        <f t="shared" si="42"/>
        <v/>
      </c>
      <c r="L36" s="57">
        <f t="shared" si="43"/>
        <v>2</v>
      </c>
      <c r="M36" s="57">
        <f t="shared" si="44"/>
        <v>18.506</v>
      </c>
      <c r="N36" s="57">
        <f t="shared" si="45"/>
        <v>4.4999999999999998E-2</v>
      </c>
      <c r="O36" s="60">
        <f t="shared" si="46"/>
        <v>-18.460999999999999</v>
      </c>
      <c r="P36" s="60">
        <f t="shared" si="47"/>
        <v>19</v>
      </c>
      <c r="Q36" s="61" t="str">
        <f t="shared" si="48"/>
        <v>간이(Simple)</v>
      </c>
      <c r="R36" s="88">
        <f t="shared" si="49"/>
        <v>491.1</v>
      </c>
      <c r="S36" s="61" t="str">
        <f t="shared" si="50"/>
        <v>K40259</v>
      </c>
      <c r="T36" s="61" t="str">
        <f t="shared" si="51"/>
        <v/>
      </c>
      <c r="U36" s="61" t="str">
        <f t="shared" si="52"/>
        <v>신용</v>
      </c>
      <c r="V36" s="99">
        <f t="shared" si="27"/>
        <v>53210</v>
      </c>
      <c r="W36" s="100">
        <f t="shared" si="28"/>
        <v>1500</v>
      </c>
      <c r="X36" s="100">
        <f t="shared" si="29"/>
        <v>0</v>
      </c>
      <c r="Y36" s="100">
        <f t="shared" si="3"/>
        <v>2000</v>
      </c>
      <c r="Z36" s="100">
        <f t="shared" si="30"/>
        <v>0</v>
      </c>
      <c r="AA36" s="101">
        <f t="shared" si="31"/>
        <v>1000</v>
      </c>
      <c r="AB36" s="102" t="str">
        <f>_xlfn.IFNA(VLOOKUP(D36,'사업자 통관'!F:H,3,0),"")</f>
        <v/>
      </c>
      <c r="AC36" s="102"/>
      <c r="AD36" s="103">
        <f t="shared" si="4"/>
        <v>4500</v>
      </c>
      <c r="AE36" s="104">
        <f t="shared" si="5"/>
        <v>57710</v>
      </c>
      <c r="AG36" s="126" t="s">
        <v>891</v>
      </c>
      <c r="AH36" s="126" t="s">
        <v>65</v>
      </c>
      <c r="AI36" s="126" t="s">
        <v>892</v>
      </c>
      <c r="AJ36" s="126" t="s">
        <v>914</v>
      </c>
      <c r="AK36" s="126" t="s">
        <v>915</v>
      </c>
      <c r="AL36" s="126" t="s">
        <v>916</v>
      </c>
      <c r="AM36" s="126">
        <v>10077</v>
      </c>
      <c r="AN36" s="126" t="s">
        <v>130</v>
      </c>
      <c r="AO36" s="127">
        <v>2</v>
      </c>
      <c r="AP36" s="128">
        <v>18.506</v>
      </c>
      <c r="AQ36" s="128">
        <v>4.4999999999999998E-2</v>
      </c>
      <c r="AR36" s="128">
        <v>19</v>
      </c>
      <c r="AS36" s="126" t="s">
        <v>6</v>
      </c>
      <c r="AT36" s="128">
        <v>491.1</v>
      </c>
      <c r="AU36" s="126" t="s">
        <v>154</v>
      </c>
      <c r="AV36" s="126" t="s">
        <v>154</v>
      </c>
      <c r="AW36" s="126" t="s">
        <v>154</v>
      </c>
      <c r="AX36" s="126" t="s">
        <v>154</v>
      </c>
      <c r="AY36" s="126" t="s">
        <v>154</v>
      </c>
      <c r="AZ36" s="126" t="s">
        <v>133</v>
      </c>
      <c r="BA36" s="126" t="s">
        <v>192</v>
      </c>
      <c r="BB36" s="126" t="s">
        <v>917</v>
      </c>
      <c r="BC36" s="126" t="s">
        <v>130</v>
      </c>
      <c r="BD36" s="126" t="s">
        <v>156</v>
      </c>
      <c r="BE36" s="126" t="s">
        <v>918</v>
      </c>
      <c r="BF36" s="126" t="s">
        <v>919</v>
      </c>
      <c r="BG36" s="126" t="s">
        <v>920</v>
      </c>
      <c r="BH36" s="126" t="s">
        <v>514</v>
      </c>
      <c r="BI36" s="126" t="s">
        <v>130</v>
      </c>
      <c r="BJ36" s="126" t="s">
        <v>192</v>
      </c>
      <c r="BK36" s="126" t="s">
        <v>157</v>
      </c>
      <c r="BL36" s="126" t="s">
        <v>126</v>
      </c>
      <c r="BM36" s="126" t="s">
        <v>130</v>
      </c>
      <c r="BN36" s="126" t="s">
        <v>158</v>
      </c>
    </row>
    <row r="37" spans="1:66" ht="15">
      <c r="A37" s="58" t="str">
        <f t="shared" si="32"/>
        <v>2025-08-05</v>
      </c>
      <c r="B37" s="58" t="str">
        <f t="shared" si="33"/>
        <v>LAX</v>
      </c>
      <c r="C37" s="58" t="str">
        <f t="shared" si="34"/>
        <v>61568010740</v>
      </c>
      <c r="D37" s="58" t="str">
        <f t="shared" si="35"/>
        <v>PUS014317159</v>
      </c>
      <c r="E37" s="59" t="str">
        <f t="shared" si="36"/>
        <v>6094315515497</v>
      </c>
      <c r="F37" s="59" t="str">
        <f t="shared" si="37"/>
        <v>716-6068-CD-4</v>
      </c>
      <c r="G37" s="59" t="str">
        <f t="shared" si="38"/>
        <v>2207506</v>
      </c>
      <c r="H37" s="59" t="str">
        <f t="shared" si="39"/>
        <v>IPORTER_LA</v>
      </c>
      <c r="I37" s="57" t="str">
        <f t="shared" si="40"/>
        <v>김가은</v>
      </c>
      <c r="J37" s="57">
        <f t="shared" si="41"/>
        <v>8023</v>
      </c>
      <c r="K37" s="57" t="str">
        <f t="shared" si="42"/>
        <v/>
      </c>
      <c r="L37" s="57">
        <f t="shared" si="43"/>
        <v>1</v>
      </c>
      <c r="M37" s="57">
        <f t="shared" si="44"/>
        <v>9.0999999999999998E-2</v>
      </c>
      <c r="N37" s="57">
        <f t="shared" si="45"/>
        <v>4.4999999999999998E-2</v>
      </c>
      <c r="O37" s="60">
        <f t="shared" si="46"/>
        <v>-4.5999999999999999E-2</v>
      </c>
      <c r="P37" s="60">
        <f t="shared" si="47"/>
        <v>0.5</v>
      </c>
      <c r="Q37" s="61" t="str">
        <f t="shared" si="48"/>
        <v>목록(Manifest)</v>
      </c>
      <c r="R37" s="88">
        <f t="shared" si="49"/>
        <v>22</v>
      </c>
      <c r="S37" s="61" t="str">
        <f t="shared" si="50"/>
        <v>K40259</v>
      </c>
      <c r="T37" s="61" t="str">
        <f t="shared" si="51"/>
        <v/>
      </c>
      <c r="U37" s="61" t="str">
        <f t="shared" si="52"/>
        <v>신용</v>
      </c>
      <c r="V37" s="99">
        <f t="shared" si="27"/>
        <v>6220</v>
      </c>
      <c r="W37" s="100">
        <f t="shared" si="28"/>
        <v>0</v>
      </c>
      <c r="X37" s="100">
        <f t="shared" si="29"/>
        <v>0</v>
      </c>
      <c r="Y37" s="100">
        <f t="shared" si="3"/>
        <v>0</v>
      </c>
      <c r="Z37" s="100">
        <f t="shared" si="30"/>
        <v>0</v>
      </c>
      <c r="AA37" s="101">
        <f t="shared" si="31"/>
        <v>0</v>
      </c>
      <c r="AB37" s="102" t="str">
        <f>_xlfn.IFNA(VLOOKUP(D37,'사업자 통관'!F:H,3,0),"")</f>
        <v/>
      </c>
      <c r="AC37" s="102"/>
      <c r="AD37" s="103">
        <f t="shared" si="4"/>
        <v>0</v>
      </c>
      <c r="AE37" s="104">
        <f t="shared" si="5"/>
        <v>6220</v>
      </c>
      <c r="AG37" s="126" t="s">
        <v>891</v>
      </c>
      <c r="AH37" s="126" t="s">
        <v>65</v>
      </c>
      <c r="AI37" s="126" t="s">
        <v>892</v>
      </c>
      <c r="AJ37" s="126" t="s">
        <v>921</v>
      </c>
      <c r="AK37" s="126" t="s">
        <v>922</v>
      </c>
      <c r="AL37" s="126" t="s">
        <v>923</v>
      </c>
      <c r="AM37" s="126">
        <v>8023</v>
      </c>
      <c r="AN37" s="126" t="s">
        <v>130</v>
      </c>
      <c r="AO37" s="127">
        <v>1</v>
      </c>
      <c r="AP37" s="128">
        <v>9.0999999999999998E-2</v>
      </c>
      <c r="AQ37" s="128">
        <v>4.4999999999999998E-2</v>
      </c>
      <c r="AR37" s="128">
        <v>0.1</v>
      </c>
      <c r="AS37" s="126" t="s">
        <v>4</v>
      </c>
      <c r="AT37" s="128">
        <v>22</v>
      </c>
      <c r="AU37" s="126" t="s">
        <v>154</v>
      </c>
      <c r="AV37" s="126" t="s">
        <v>154</v>
      </c>
      <c r="AW37" s="126" t="s">
        <v>154</v>
      </c>
      <c r="AX37" s="126" t="s">
        <v>154</v>
      </c>
      <c r="AY37" s="126" t="s">
        <v>154</v>
      </c>
      <c r="AZ37" s="126" t="s">
        <v>133</v>
      </c>
      <c r="BA37" s="126" t="s">
        <v>192</v>
      </c>
      <c r="BB37" s="126" t="s">
        <v>924</v>
      </c>
      <c r="BC37" s="126" t="s">
        <v>130</v>
      </c>
      <c r="BD37" s="126" t="s">
        <v>156</v>
      </c>
      <c r="BE37" s="126" t="s">
        <v>925</v>
      </c>
      <c r="BF37" s="126" t="s">
        <v>926</v>
      </c>
      <c r="BG37" s="126" t="s">
        <v>927</v>
      </c>
      <c r="BH37" s="126" t="s">
        <v>514</v>
      </c>
      <c r="BI37" s="126" t="s">
        <v>130</v>
      </c>
      <c r="BJ37" s="126" t="s">
        <v>192</v>
      </c>
      <c r="BK37" s="126" t="s">
        <v>157</v>
      </c>
      <c r="BL37" s="126" t="s">
        <v>126</v>
      </c>
      <c r="BM37" s="126" t="s">
        <v>130</v>
      </c>
      <c r="BN37" s="126" t="s">
        <v>158</v>
      </c>
    </row>
    <row r="38" spans="1:66" ht="15">
      <c r="A38" s="58" t="str">
        <f t="shared" si="32"/>
        <v>2025-08-05</v>
      </c>
      <c r="B38" s="58" t="str">
        <f t="shared" si="33"/>
        <v>LAX</v>
      </c>
      <c r="C38" s="58" t="str">
        <f t="shared" si="34"/>
        <v>61568010740</v>
      </c>
      <c r="D38" s="58" t="str">
        <f t="shared" si="35"/>
        <v>PUS014317297</v>
      </c>
      <c r="E38" s="59" t="str">
        <f t="shared" si="36"/>
        <v>6094315515635</v>
      </c>
      <c r="F38" s="59" t="str">
        <f t="shared" si="37"/>
        <v>716-6077-EF-5</v>
      </c>
      <c r="G38" s="59" t="str">
        <f t="shared" si="38"/>
        <v>2207506</v>
      </c>
      <c r="H38" s="59" t="str">
        <f t="shared" si="39"/>
        <v>IPORTER_LA</v>
      </c>
      <c r="I38" s="57" t="str">
        <f t="shared" si="40"/>
        <v>김정선</v>
      </c>
      <c r="J38" s="57">
        <f t="shared" si="41"/>
        <v>59667</v>
      </c>
      <c r="K38" s="57" t="str">
        <f t="shared" si="42"/>
        <v/>
      </c>
      <c r="L38" s="57">
        <f t="shared" si="43"/>
        <v>1</v>
      </c>
      <c r="M38" s="57">
        <f t="shared" si="44"/>
        <v>0.54400000000000004</v>
      </c>
      <c r="N38" s="57">
        <f t="shared" si="45"/>
        <v>0.998</v>
      </c>
      <c r="O38" s="60">
        <f t="shared" si="46"/>
        <v>0.45399999999999996</v>
      </c>
      <c r="P38" s="60">
        <f t="shared" si="47"/>
        <v>1</v>
      </c>
      <c r="Q38" s="61" t="str">
        <f t="shared" si="48"/>
        <v>목록(Manifest)</v>
      </c>
      <c r="R38" s="88">
        <f t="shared" si="49"/>
        <v>175.36</v>
      </c>
      <c r="S38" s="61" t="str">
        <f t="shared" si="50"/>
        <v>K40259</v>
      </c>
      <c r="T38" s="61" t="str">
        <f t="shared" si="51"/>
        <v/>
      </c>
      <c r="U38" s="61" t="str">
        <f t="shared" si="52"/>
        <v>신용</v>
      </c>
      <c r="V38" s="99">
        <f t="shared" si="27"/>
        <v>7490</v>
      </c>
      <c r="W38" s="100">
        <f t="shared" si="28"/>
        <v>0</v>
      </c>
      <c r="X38" s="100">
        <f t="shared" si="29"/>
        <v>0</v>
      </c>
      <c r="Y38" s="100">
        <f t="shared" si="3"/>
        <v>0</v>
      </c>
      <c r="Z38" s="100">
        <f t="shared" si="30"/>
        <v>0</v>
      </c>
      <c r="AA38" s="101">
        <f t="shared" si="31"/>
        <v>0</v>
      </c>
      <c r="AB38" s="102" t="str">
        <f>_xlfn.IFNA(VLOOKUP(D38,'사업자 통관'!F:H,3,0),"")</f>
        <v/>
      </c>
      <c r="AC38" s="102"/>
      <c r="AD38" s="103">
        <f t="shared" si="4"/>
        <v>0</v>
      </c>
      <c r="AE38" s="104">
        <f t="shared" si="5"/>
        <v>7490</v>
      </c>
      <c r="AG38" s="126" t="s">
        <v>891</v>
      </c>
      <c r="AH38" s="126" t="s">
        <v>65</v>
      </c>
      <c r="AI38" s="126" t="s">
        <v>892</v>
      </c>
      <c r="AJ38" s="126" t="s">
        <v>928</v>
      </c>
      <c r="AK38" s="126" t="s">
        <v>929</v>
      </c>
      <c r="AL38" s="126" t="s">
        <v>930</v>
      </c>
      <c r="AM38" s="126">
        <v>59667</v>
      </c>
      <c r="AN38" s="126" t="s">
        <v>130</v>
      </c>
      <c r="AO38" s="127">
        <v>1</v>
      </c>
      <c r="AP38" s="128">
        <v>0.54400000000000004</v>
      </c>
      <c r="AQ38" s="128">
        <v>0.998</v>
      </c>
      <c r="AR38" s="128">
        <v>1</v>
      </c>
      <c r="AS38" s="126" t="s">
        <v>4</v>
      </c>
      <c r="AT38" s="128">
        <v>175.36</v>
      </c>
      <c r="AU38" s="126" t="s">
        <v>154</v>
      </c>
      <c r="AV38" s="126" t="s">
        <v>154</v>
      </c>
      <c r="AW38" s="126" t="s">
        <v>154</v>
      </c>
      <c r="AX38" s="126" t="s">
        <v>154</v>
      </c>
      <c r="AY38" s="126" t="s">
        <v>154</v>
      </c>
      <c r="AZ38" s="126" t="s">
        <v>133</v>
      </c>
      <c r="BA38" s="126" t="s">
        <v>192</v>
      </c>
      <c r="BB38" s="126" t="s">
        <v>931</v>
      </c>
      <c r="BC38" s="126" t="s">
        <v>130</v>
      </c>
      <c r="BD38" s="126" t="s">
        <v>156</v>
      </c>
      <c r="BE38" s="126" t="s">
        <v>932</v>
      </c>
      <c r="BF38" s="126" t="s">
        <v>933</v>
      </c>
      <c r="BG38" s="126" t="s">
        <v>934</v>
      </c>
      <c r="BH38" s="126" t="s">
        <v>514</v>
      </c>
      <c r="BI38" s="126" t="s">
        <v>130</v>
      </c>
      <c r="BJ38" s="126" t="s">
        <v>192</v>
      </c>
      <c r="BK38" s="126" t="s">
        <v>157</v>
      </c>
      <c r="BL38" s="126" t="s">
        <v>126</v>
      </c>
      <c r="BM38" s="126" t="s">
        <v>130</v>
      </c>
      <c r="BN38" s="126" t="s">
        <v>158</v>
      </c>
    </row>
    <row r="39" spans="1:66" ht="15">
      <c r="A39" s="58" t="str">
        <f t="shared" si="32"/>
        <v>2025-08-05</v>
      </c>
      <c r="B39" s="58" t="str">
        <f t="shared" si="33"/>
        <v>LAX</v>
      </c>
      <c r="C39" s="58" t="str">
        <f t="shared" si="34"/>
        <v>61568010740</v>
      </c>
      <c r="D39" s="58" t="str">
        <f t="shared" si="35"/>
        <v>PUS014317176</v>
      </c>
      <c r="E39" s="59" t="str">
        <f t="shared" si="36"/>
        <v>6094315515514</v>
      </c>
      <c r="F39" s="59" t="str">
        <f t="shared" si="37"/>
        <v>716-6138-EF-22</v>
      </c>
      <c r="G39" s="59" t="str">
        <f t="shared" si="38"/>
        <v>2207506</v>
      </c>
      <c r="H39" s="59" t="str">
        <f t="shared" si="39"/>
        <v>IPORTER_LA</v>
      </c>
      <c r="I39" s="57" t="str">
        <f t="shared" si="40"/>
        <v>황재연</v>
      </c>
      <c r="J39" s="57">
        <f t="shared" si="41"/>
        <v>16082</v>
      </c>
      <c r="K39" s="57" t="str">
        <f t="shared" si="42"/>
        <v/>
      </c>
      <c r="L39" s="57">
        <f t="shared" si="43"/>
        <v>1</v>
      </c>
      <c r="M39" s="57">
        <f t="shared" si="44"/>
        <v>0.45400000000000001</v>
      </c>
      <c r="N39" s="57">
        <f t="shared" si="45"/>
        <v>1.4970000000000001</v>
      </c>
      <c r="O39" s="60">
        <f t="shared" si="46"/>
        <v>1.0430000000000001</v>
      </c>
      <c r="P39" s="60">
        <f t="shared" si="47"/>
        <v>0.5</v>
      </c>
      <c r="Q39" s="61" t="str">
        <f t="shared" si="48"/>
        <v>목록(Manifest)</v>
      </c>
      <c r="R39" s="88">
        <f t="shared" si="49"/>
        <v>47.99</v>
      </c>
      <c r="S39" s="61" t="str">
        <f t="shared" si="50"/>
        <v>K40259</v>
      </c>
      <c r="T39" s="61" t="str">
        <f t="shared" si="51"/>
        <v/>
      </c>
      <c r="U39" s="61" t="str">
        <f t="shared" si="52"/>
        <v>신용</v>
      </c>
      <c r="V39" s="99">
        <f t="shared" si="27"/>
        <v>6220</v>
      </c>
      <c r="W39" s="100">
        <f t="shared" si="28"/>
        <v>0</v>
      </c>
      <c r="X39" s="100">
        <f t="shared" si="29"/>
        <v>0</v>
      </c>
      <c r="Y39" s="100">
        <f t="shared" si="3"/>
        <v>0</v>
      </c>
      <c r="Z39" s="100">
        <f t="shared" si="30"/>
        <v>0</v>
      </c>
      <c r="AA39" s="101">
        <f t="shared" si="31"/>
        <v>0</v>
      </c>
      <c r="AB39" s="102" t="str">
        <f>_xlfn.IFNA(VLOOKUP(D39,'사업자 통관'!F:H,3,0),"")</f>
        <v/>
      </c>
      <c r="AC39" s="102"/>
      <c r="AD39" s="103">
        <f t="shared" si="4"/>
        <v>0</v>
      </c>
      <c r="AE39" s="104">
        <f t="shared" si="5"/>
        <v>6220</v>
      </c>
      <c r="AG39" s="126" t="s">
        <v>891</v>
      </c>
      <c r="AH39" s="126" t="s">
        <v>65</v>
      </c>
      <c r="AI39" s="126" t="s">
        <v>892</v>
      </c>
      <c r="AJ39" s="126" t="s">
        <v>935</v>
      </c>
      <c r="AK39" s="126" t="s">
        <v>936</v>
      </c>
      <c r="AL39" s="126" t="s">
        <v>937</v>
      </c>
      <c r="AM39" s="126">
        <v>16082</v>
      </c>
      <c r="AN39" s="126" t="s">
        <v>130</v>
      </c>
      <c r="AO39" s="127">
        <v>1</v>
      </c>
      <c r="AP39" s="128">
        <v>0.45400000000000001</v>
      </c>
      <c r="AQ39" s="128">
        <v>1.4970000000000001</v>
      </c>
      <c r="AR39" s="128">
        <v>1.5</v>
      </c>
      <c r="AS39" s="126" t="s">
        <v>4</v>
      </c>
      <c r="AT39" s="128">
        <v>47.99</v>
      </c>
      <c r="AU39" s="126" t="s">
        <v>154</v>
      </c>
      <c r="AV39" s="126" t="s">
        <v>154</v>
      </c>
      <c r="AW39" s="126" t="s">
        <v>154</v>
      </c>
      <c r="AX39" s="126" t="s">
        <v>154</v>
      </c>
      <c r="AY39" s="126" t="s">
        <v>154</v>
      </c>
      <c r="AZ39" s="126" t="s">
        <v>133</v>
      </c>
      <c r="BA39" s="126" t="s">
        <v>192</v>
      </c>
      <c r="BB39" s="126" t="s">
        <v>938</v>
      </c>
      <c r="BC39" s="126" t="s">
        <v>130</v>
      </c>
      <c r="BD39" s="126" t="s">
        <v>156</v>
      </c>
      <c r="BE39" s="126" t="s">
        <v>939</v>
      </c>
      <c r="BF39" s="126" t="s">
        <v>940</v>
      </c>
      <c r="BG39" s="126" t="s">
        <v>941</v>
      </c>
      <c r="BH39" s="126" t="s">
        <v>514</v>
      </c>
      <c r="BI39" s="126" t="s">
        <v>130</v>
      </c>
      <c r="BJ39" s="126" t="s">
        <v>192</v>
      </c>
      <c r="BK39" s="126" t="s">
        <v>157</v>
      </c>
      <c r="BL39" s="126" t="s">
        <v>126</v>
      </c>
      <c r="BM39" s="126" t="s">
        <v>130</v>
      </c>
      <c r="BN39" s="126" t="s">
        <v>158</v>
      </c>
    </row>
    <row r="40" spans="1:66" ht="15">
      <c r="A40" s="58" t="str">
        <f t="shared" si="32"/>
        <v>2025-08-05</v>
      </c>
      <c r="B40" s="58" t="str">
        <f t="shared" si="33"/>
        <v>LAX</v>
      </c>
      <c r="C40" s="58" t="str">
        <f t="shared" si="34"/>
        <v>61568010740</v>
      </c>
      <c r="D40" s="58" t="str">
        <f t="shared" si="35"/>
        <v>PUS014317289</v>
      </c>
      <c r="E40" s="59" t="str">
        <f t="shared" si="36"/>
        <v>6094315515627</v>
      </c>
      <c r="F40" s="59" t="str">
        <f t="shared" si="37"/>
        <v>716-5027-BC-10</v>
      </c>
      <c r="G40" s="59" t="str">
        <f t="shared" si="38"/>
        <v>2207506</v>
      </c>
      <c r="H40" s="59" t="str">
        <f t="shared" si="39"/>
        <v>IPORTER_LA</v>
      </c>
      <c r="I40" s="57" t="str">
        <f t="shared" si="40"/>
        <v>이상은</v>
      </c>
      <c r="J40" s="57">
        <f t="shared" si="41"/>
        <v>4401</v>
      </c>
      <c r="K40" s="57" t="str">
        <f t="shared" si="42"/>
        <v/>
      </c>
      <c r="L40" s="57">
        <f t="shared" si="43"/>
        <v>1</v>
      </c>
      <c r="M40" s="57">
        <f t="shared" si="44"/>
        <v>0.36299999999999999</v>
      </c>
      <c r="N40" s="57">
        <f t="shared" si="45"/>
        <v>4.4999999999999998E-2</v>
      </c>
      <c r="O40" s="60">
        <f t="shared" si="46"/>
        <v>-0.318</v>
      </c>
      <c r="P40" s="60">
        <f t="shared" si="47"/>
        <v>0.5</v>
      </c>
      <c r="Q40" s="61" t="str">
        <f t="shared" si="48"/>
        <v>목록(Manifest)</v>
      </c>
      <c r="R40" s="88">
        <f t="shared" si="49"/>
        <v>149</v>
      </c>
      <c r="S40" s="61" t="str">
        <f t="shared" si="50"/>
        <v>K40259</v>
      </c>
      <c r="T40" s="61" t="str">
        <f t="shared" si="51"/>
        <v/>
      </c>
      <c r="U40" s="61" t="str">
        <f t="shared" si="52"/>
        <v>신용</v>
      </c>
      <c r="V40" s="99">
        <f t="shared" si="27"/>
        <v>6220</v>
      </c>
      <c r="W40" s="100">
        <f t="shared" si="28"/>
        <v>0</v>
      </c>
      <c r="X40" s="100">
        <f t="shared" si="29"/>
        <v>0</v>
      </c>
      <c r="Y40" s="100">
        <f t="shared" si="3"/>
        <v>0</v>
      </c>
      <c r="Z40" s="100">
        <f t="shared" si="30"/>
        <v>0</v>
      </c>
      <c r="AA40" s="101">
        <f t="shared" si="31"/>
        <v>0</v>
      </c>
      <c r="AB40" s="102" t="str">
        <f>_xlfn.IFNA(VLOOKUP(D40,'사업자 통관'!F:H,3,0),"")</f>
        <v/>
      </c>
      <c r="AC40" s="102"/>
      <c r="AD40" s="103">
        <f t="shared" si="4"/>
        <v>0</v>
      </c>
      <c r="AE40" s="104">
        <f t="shared" si="5"/>
        <v>6220</v>
      </c>
      <c r="AG40" s="126" t="s">
        <v>891</v>
      </c>
      <c r="AH40" s="126" t="s">
        <v>65</v>
      </c>
      <c r="AI40" s="126" t="s">
        <v>892</v>
      </c>
      <c r="AJ40" s="126" t="s">
        <v>942</v>
      </c>
      <c r="AK40" s="126" t="s">
        <v>344</v>
      </c>
      <c r="AL40" s="126" t="s">
        <v>943</v>
      </c>
      <c r="AM40" s="126">
        <v>4401</v>
      </c>
      <c r="AN40" s="126" t="s">
        <v>130</v>
      </c>
      <c r="AO40" s="127">
        <v>1</v>
      </c>
      <c r="AP40" s="128">
        <v>0.36299999999999999</v>
      </c>
      <c r="AQ40" s="128">
        <v>4.4999999999999998E-2</v>
      </c>
      <c r="AR40" s="128">
        <v>0.4</v>
      </c>
      <c r="AS40" s="126" t="s">
        <v>4</v>
      </c>
      <c r="AT40" s="128">
        <v>149</v>
      </c>
      <c r="AU40" s="126" t="s">
        <v>154</v>
      </c>
      <c r="AV40" s="126" t="s">
        <v>154</v>
      </c>
      <c r="AW40" s="126" t="s">
        <v>154</v>
      </c>
      <c r="AX40" s="126" t="s">
        <v>154</v>
      </c>
      <c r="AY40" s="126" t="s">
        <v>154</v>
      </c>
      <c r="AZ40" s="126" t="s">
        <v>133</v>
      </c>
      <c r="BA40" s="126" t="s">
        <v>192</v>
      </c>
      <c r="BB40" s="126" t="s">
        <v>944</v>
      </c>
      <c r="BC40" s="126" t="s">
        <v>130</v>
      </c>
      <c r="BD40" s="126" t="s">
        <v>156</v>
      </c>
      <c r="BE40" s="126" t="s">
        <v>945</v>
      </c>
      <c r="BF40" s="126" t="s">
        <v>946</v>
      </c>
      <c r="BG40" s="126" t="s">
        <v>947</v>
      </c>
      <c r="BH40" s="126" t="s">
        <v>514</v>
      </c>
      <c r="BI40" s="126" t="s">
        <v>130</v>
      </c>
      <c r="BJ40" s="126" t="s">
        <v>192</v>
      </c>
      <c r="BK40" s="126" t="s">
        <v>157</v>
      </c>
      <c r="BL40" s="126" t="s">
        <v>126</v>
      </c>
      <c r="BM40" s="126" t="s">
        <v>130</v>
      </c>
      <c r="BN40" s="126" t="s">
        <v>158</v>
      </c>
    </row>
    <row r="41" spans="1:66" ht="15">
      <c r="A41" s="58" t="str">
        <f t="shared" si="32"/>
        <v>2025-08-05</v>
      </c>
      <c r="B41" s="58" t="str">
        <f t="shared" si="33"/>
        <v>LAX</v>
      </c>
      <c r="C41" s="58" t="str">
        <f t="shared" si="34"/>
        <v>61568010740</v>
      </c>
      <c r="D41" s="58" t="str">
        <f t="shared" si="35"/>
        <v>PUS014317288</v>
      </c>
      <c r="E41" s="59" t="str">
        <f t="shared" si="36"/>
        <v>6094315515626</v>
      </c>
      <c r="F41" s="59" t="str">
        <f t="shared" si="37"/>
        <v>716-3959-AD-25</v>
      </c>
      <c r="G41" s="59" t="str">
        <f t="shared" si="38"/>
        <v>2207506</v>
      </c>
      <c r="H41" s="59" t="str">
        <f t="shared" si="39"/>
        <v>IPORTER_LA</v>
      </c>
      <c r="I41" s="57" t="str">
        <f t="shared" si="40"/>
        <v>강신국</v>
      </c>
      <c r="J41" s="57">
        <f t="shared" si="41"/>
        <v>17035</v>
      </c>
      <c r="K41" s="57"/>
      <c r="L41" s="57">
        <f t="shared" si="43"/>
        <v>1</v>
      </c>
      <c r="M41" s="57">
        <f t="shared" si="44"/>
        <v>0.45400000000000001</v>
      </c>
      <c r="N41" s="57">
        <f t="shared" si="45"/>
        <v>0.54400000000000004</v>
      </c>
      <c r="O41" s="60">
        <f t="shared" si="46"/>
        <v>9.0000000000000024E-2</v>
      </c>
      <c r="P41" s="60">
        <f t="shared" si="47"/>
        <v>0.5</v>
      </c>
      <c r="Q41" s="61" t="str">
        <f t="shared" si="48"/>
        <v>일반(목록배제,Normal-Manifest Exception)</v>
      </c>
      <c r="R41" s="88">
        <f t="shared" si="49"/>
        <v>135.84</v>
      </c>
      <c r="S41" s="61" t="str">
        <f t="shared" si="50"/>
        <v>K40259</v>
      </c>
      <c r="T41" s="61" t="str">
        <f t="shared" si="51"/>
        <v/>
      </c>
      <c r="U41" s="61" t="str">
        <f t="shared" si="52"/>
        <v>신용</v>
      </c>
      <c r="V41" s="99">
        <f t="shared" si="27"/>
        <v>6220</v>
      </c>
      <c r="W41" s="100">
        <f t="shared" si="28"/>
        <v>0</v>
      </c>
      <c r="X41" s="100">
        <f t="shared" si="29"/>
        <v>0</v>
      </c>
      <c r="Y41" s="100">
        <f t="shared" si="3"/>
        <v>0</v>
      </c>
      <c r="Z41" s="100">
        <f t="shared" si="30"/>
        <v>0</v>
      </c>
      <c r="AA41" s="101">
        <f t="shared" si="31"/>
        <v>1000</v>
      </c>
      <c r="AB41" s="102" t="str">
        <f>_xlfn.IFNA(VLOOKUP(D41,'사업자 통관'!F:H,3,0),"")</f>
        <v/>
      </c>
      <c r="AC41" s="102"/>
      <c r="AD41" s="103">
        <f t="shared" si="4"/>
        <v>1000</v>
      </c>
      <c r="AE41" s="104">
        <f t="shared" si="5"/>
        <v>7220</v>
      </c>
      <c r="AG41" s="126" t="s">
        <v>891</v>
      </c>
      <c r="AH41" s="126" t="s">
        <v>65</v>
      </c>
      <c r="AI41" s="126" t="s">
        <v>892</v>
      </c>
      <c r="AJ41" s="126" t="s">
        <v>948</v>
      </c>
      <c r="AK41" s="126" t="s">
        <v>210</v>
      </c>
      <c r="AL41" s="126" t="s">
        <v>211</v>
      </c>
      <c r="AM41" s="126">
        <v>17035</v>
      </c>
      <c r="AN41" s="126" t="s">
        <v>130</v>
      </c>
      <c r="AO41" s="127">
        <v>1</v>
      </c>
      <c r="AP41" s="128">
        <v>0.45400000000000001</v>
      </c>
      <c r="AQ41" s="128">
        <v>0.54400000000000004</v>
      </c>
      <c r="AR41" s="128">
        <v>0.6</v>
      </c>
      <c r="AS41" s="126" t="s">
        <v>5</v>
      </c>
      <c r="AT41" s="128">
        <v>135.84</v>
      </c>
      <c r="AU41" s="126" t="s">
        <v>154</v>
      </c>
      <c r="AV41" s="126" t="s">
        <v>154</v>
      </c>
      <c r="AW41" s="126" t="s">
        <v>154</v>
      </c>
      <c r="AX41" s="126" t="s">
        <v>154</v>
      </c>
      <c r="AY41" s="126" t="s">
        <v>154</v>
      </c>
      <c r="AZ41" s="126" t="s">
        <v>133</v>
      </c>
      <c r="BA41" s="126" t="s">
        <v>192</v>
      </c>
      <c r="BB41" s="126" t="s">
        <v>155</v>
      </c>
      <c r="BC41" s="126" t="s">
        <v>130</v>
      </c>
      <c r="BD41" s="126" t="s">
        <v>156</v>
      </c>
      <c r="BE41" s="126" t="s">
        <v>949</v>
      </c>
      <c r="BF41" s="126" t="s">
        <v>950</v>
      </c>
      <c r="BG41" s="126" t="s">
        <v>951</v>
      </c>
      <c r="BH41" s="126" t="s">
        <v>514</v>
      </c>
      <c r="BI41" s="126" t="s">
        <v>130</v>
      </c>
      <c r="BJ41" s="126" t="s">
        <v>192</v>
      </c>
      <c r="BK41" s="126" t="s">
        <v>157</v>
      </c>
      <c r="BL41" s="126" t="s">
        <v>126</v>
      </c>
      <c r="BM41" s="126" t="s">
        <v>130</v>
      </c>
      <c r="BN41" s="126" t="s">
        <v>158</v>
      </c>
    </row>
    <row r="42" spans="1:66" ht="15">
      <c r="A42" s="58" t="str">
        <f t="shared" si="32"/>
        <v>2025-08-05</v>
      </c>
      <c r="B42" s="58" t="str">
        <f t="shared" si="33"/>
        <v>LAX</v>
      </c>
      <c r="C42" s="58" t="str">
        <f t="shared" si="34"/>
        <v>61568010740</v>
      </c>
      <c r="D42" s="58" t="str">
        <f t="shared" si="35"/>
        <v>PUS014317298</v>
      </c>
      <c r="E42" s="59" t="str">
        <f t="shared" si="36"/>
        <v>6094315515636</v>
      </c>
      <c r="F42" s="59" t="str">
        <f t="shared" si="37"/>
        <v>716-6065-BF-6</v>
      </c>
      <c r="G42" s="59" t="str">
        <f t="shared" si="38"/>
        <v>2207506</v>
      </c>
      <c r="H42" s="59" t="str">
        <f t="shared" si="39"/>
        <v>IPORTER_LA</v>
      </c>
      <c r="I42" s="57" t="str">
        <f t="shared" si="40"/>
        <v>김지선</v>
      </c>
      <c r="J42" s="57">
        <f t="shared" si="41"/>
        <v>4124</v>
      </c>
      <c r="K42" s="57"/>
      <c r="L42" s="57">
        <f t="shared" si="43"/>
        <v>1</v>
      </c>
      <c r="M42" s="57">
        <f t="shared" si="44"/>
        <v>0.54400000000000004</v>
      </c>
      <c r="N42" s="57">
        <f t="shared" si="45"/>
        <v>4.4999999999999998E-2</v>
      </c>
      <c r="O42" s="60">
        <f t="shared" si="46"/>
        <v>-0.49900000000000005</v>
      </c>
      <c r="P42" s="60">
        <f t="shared" si="47"/>
        <v>1</v>
      </c>
      <c r="Q42" s="61" t="str">
        <f t="shared" si="48"/>
        <v>간이(Simple)</v>
      </c>
      <c r="R42" s="88">
        <f t="shared" si="49"/>
        <v>200.02</v>
      </c>
      <c r="S42" s="61" t="str">
        <f t="shared" si="50"/>
        <v>K40259</v>
      </c>
      <c r="T42" s="61" t="str">
        <f t="shared" si="51"/>
        <v/>
      </c>
      <c r="U42" s="61" t="str">
        <f t="shared" si="52"/>
        <v>신용</v>
      </c>
      <c r="V42" s="99">
        <f t="shared" si="27"/>
        <v>7490</v>
      </c>
      <c r="W42" s="100">
        <f t="shared" si="28"/>
        <v>0</v>
      </c>
      <c r="X42" s="100">
        <f t="shared" si="29"/>
        <v>0</v>
      </c>
      <c r="Y42" s="100">
        <f t="shared" si="3"/>
        <v>0</v>
      </c>
      <c r="Z42" s="100">
        <f t="shared" si="30"/>
        <v>0</v>
      </c>
      <c r="AA42" s="101">
        <f t="shared" si="31"/>
        <v>1000</v>
      </c>
      <c r="AB42" s="102" t="str">
        <f>_xlfn.IFNA(VLOOKUP(D42,'사업자 통관'!F:H,3,0),"")</f>
        <v/>
      </c>
      <c r="AC42" s="102"/>
      <c r="AD42" s="103">
        <f t="shared" si="4"/>
        <v>1000</v>
      </c>
      <c r="AE42" s="104">
        <f t="shared" si="5"/>
        <v>8490</v>
      </c>
      <c r="AG42" s="126" t="s">
        <v>891</v>
      </c>
      <c r="AH42" s="126" t="s">
        <v>65</v>
      </c>
      <c r="AI42" s="126" t="s">
        <v>892</v>
      </c>
      <c r="AJ42" s="126" t="s">
        <v>952</v>
      </c>
      <c r="AK42" s="126" t="s">
        <v>953</v>
      </c>
      <c r="AL42" s="126" t="s">
        <v>954</v>
      </c>
      <c r="AM42" s="126">
        <v>4124</v>
      </c>
      <c r="AN42" s="126" t="s">
        <v>130</v>
      </c>
      <c r="AO42" s="127">
        <v>1</v>
      </c>
      <c r="AP42" s="128">
        <v>0.54400000000000004</v>
      </c>
      <c r="AQ42" s="128">
        <v>4.4999999999999998E-2</v>
      </c>
      <c r="AR42" s="128">
        <v>0.6</v>
      </c>
      <c r="AS42" s="126" t="s">
        <v>6</v>
      </c>
      <c r="AT42" s="128">
        <v>200.02</v>
      </c>
      <c r="AU42" s="126" t="s">
        <v>154</v>
      </c>
      <c r="AV42" s="126" t="s">
        <v>154</v>
      </c>
      <c r="AW42" s="126" t="s">
        <v>154</v>
      </c>
      <c r="AX42" s="126" t="s">
        <v>154</v>
      </c>
      <c r="AY42" s="126" t="s">
        <v>154</v>
      </c>
      <c r="AZ42" s="126" t="s">
        <v>133</v>
      </c>
      <c r="BA42" s="126" t="s">
        <v>192</v>
      </c>
      <c r="BB42" s="126" t="s">
        <v>955</v>
      </c>
      <c r="BC42" s="126" t="s">
        <v>130</v>
      </c>
      <c r="BD42" s="126" t="s">
        <v>156</v>
      </c>
      <c r="BE42" s="126" t="s">
        <v>956</v>
      </c>
      <c r="BF42" s="126" t="s">
        <v>957</v>
      </c>
      <c r="BG42" s="126" t="s">
        <v>958</v>
      </c>
      <c r="BH42" s="126" t="s">
        <v>514</v>
      </c>
      <c r="BI42" s="126" t="s">
        <v>130</v>
      </c>
      <c r="BJ42" s="126" t="s">
        <v>192</v>
      </c>
      <c r="BK42" s="126" t="s">
        <v>157</v>
      </c>
      <c r="BL42" s="126" t="s">
        <v>126</v>
      </c>
      <c r="BM42" s="126" t="s">
        <v>130</v>
      </c>
      <c r="BN42" s="126" t="s">
        <v>158</v>
      </c>
    </row>
    <row r="43" spans="1:66" ht="15">
      <c r="A43" s="58" t="str">
        <f t="shared" si="32"/>
        <v>2025-08-05</v>
      </c>
      <c r="B43" s="58" t="str">
        <f t="shared" si="33"/>
        <v>LAX</v>
      </c>
      <c r="C43" s="58" t="str">
        <f t="shared" si="34"/>
        <v>61568010740</v>
      </c>
      <c r="D43" s="58" t="str">
        <f t="shared" si="35"/>
        <v>PUS014317248</v>
      </c>
      <c r="E43" s="59" t="str">
        <f t="shared" si="36"/>
        <v>6094315515586</v>
      </c>
      <c r="F43" s="59" t="str">
        <f t="shared" si="37"/>
        <v>716-5763-DC-8</v>
      </c>
      <c r="G43" s="59" t="str">
        <f t="shared" si="38"/>
        <v>2207506</v>
      </c>
      <c r="H43" s="59" t="str">
        <f t="shared" si="39"/>
        <v>IPORTER_LA</v>
      </c>
      <c r="I43" s="57" t="str">
        <f t="shared" si="40"/>
        <v>이누리</v>
      </c>
      <c r="J43" s="57">
        <f t="shared" si="41"/>
        <v>42974</v>
      </c>
      <c r="K43" s="57" t="str">
        <f t="shared" si="42"/>
        <v/>
      </c>
      <c r="L43" s="57">
        <f t="shared" si="43"/>
        <v>1</v>
      </c>
      <c r="M43" s="57">
        <f t="shared" si="44"/>
        <v>1.361</v>
      </c>
      <c r="N43" s="57">
        <f t="shared" si="45"/>
        <v>1.3149999999999999</v>
      </c>
      <c r="O43" s="60">
        <f t="shared" si="46"/>
        <v>-4.6000000000000041E-2</v>
      </c>
      <c r="P43" s="60">
        <f t="shared" si="47"/>
        <v>1.5</v>
      </c>
      <c r="Q43" s="61" t="str">
        <f t="shared" si="48"/>
        <v>목록(Manifest)</v>
      </c>
      <c r="R43" s="88">
        <f t="shared" si="49"/>
        <v>127.45</v>
      </c>
      <c r="S43" s="61" t="str">
        <f t="shared" si="50"/>
        <v>K40259</v>
      </c>
      <c r="T43" s="61" t="str">
        <f t="shared" si="51"/>
        <v/>
      </c>
      <c r="U43" s="61" t="str">
        <f t="shared" si="52"/>
        <v>신용</v>
      </c>
      <c r="V43" s="99">
        <f t="shared" si="27"/>
        <v>8760</v>
      </c>
      <c r="W43" s="100">
        <f t="shared" si="28"/>
        <v>0</v>
      </c>
      <c r="X43" s="100">
        <f t="shared" si="29"/>
        <v>0</v>
      </c>
      <c r="Y43" s="100">
        <f t="shared" si="3"/>
        <v>0</v>
      </c>
      <c r="Z43" s="100">
        <f t="shared" si="30"/>
        <v>0</v>
      </c>
      <c r="AA43" s="101">
        <f t="shared" si="31"/>
        <v>0</v>
      </c>
      <c r="AB43" s="102" t="str">
        <f>_xlfn.IFNA(VLOOKUP(D43,'사업자 통관'!F:H,3,0),"")</f>
        <v/>
      </c>
      <c r="AC43" s="102"/>
      <c r="AD43" s="103">
        <f t="shared" si="4"/>
        <v>0</v>
      </c>
      <c r="AE43" s="104">
        <f t="shared" si="5"/>
        <v>8760</v>
      </c>
      <c r="AG43" s="126" t="s">
        <v>891</v>
      </c>
      <c r="AH43" s="126" t="s">
        <v>65</v>
      </c>
      <c r="AI43" s="126" t="s">
        <v>892</v>
      </c>
      <c r="AJ43" s="126" t="s">
        <v>959</v>
      </c>
      <c r="AK43" s="126" t="s">
        <v>960</v>
      </c>
      <c r="AL43" s="126" t="s">
        <v>961</v>
      </c>
      <c r="AM43" s="126">
        <v>42974</v>
      </c>
      <c r="AN43" s="126" t="s">
        <v>130</v>
      </c>
      <c r="AO43" s="127">
        <v>1</v>
      </c>
      <c r="AP43" s="128">
        <v>1.361</v>
      </c>
      <c r="AQ43" s="128">
        <v>1.3149999999999999</v>
      </c>
      <c r="AR43" s="128">
        <v>1.4</v>
      </c>
      <c r="AS43" s="126" t="s">
        <v>4</v>
      </c>
      <c r="AT43" s="128">
        <v>127.45</v>
      </c>
      <c r="AU43" s="126" t="s">
        <v>154</v>
      </c>
      <c r="AV43" s="126" t="s">
        <v>154</v>
      </c>
      <c r="AW43" s="126" t="s">
        <v>154</v>
      </c>
      <c r="AX43" s="126" t="s">
        <v>154</v>
      </c>
      <c r="AY43" s="126" t="s">
        <v>154</v>
      </c>
      <c r="AZ43" s="126" t="s">
        <v>133</v>
      </c>
      <c r="BA43" s="126" t="s">
        <v>192</v>
      </c>
      <c r="BB43" s="126" t="s">
        <v>962</v>
      </c>
      <c r="BC43" s="126" t="s">
        <v>130</v>
      </c>
      <c r="BD43" s="126" t="s">
        <v>156</v>
      </c>
      <c r="BE43" s="126" t="s">
        <v>963</v>
      </c>
      <c r="BF43" s="126" t="s">
        <v>964</v>
      </c>
      <c r="BG43" s="126" t="s">
        <v>965</v>
      </c>
      <c r="BH43" s="126" t="s">
        <v>514</v>
      </c>
      <c r="BI43" s="126" t="s">
        <v>130</v>
      </c>
      <c r="BJ43" s="126" t="s">
        <v>192</v>
      </c>
      <c r="BK43" s="126" t="s">
        <v>157</v>
      </c>
      <c r="BL43" s="126" t="s">
        <v>126</v>
      </c>
      <c r="BM43" s="126" t="s">
        <v>130</v>
      </c>
      <c r="BN43" s="126" t="s">
        <v>158</v>
      </c>
    </row>
    <row r="44" spans="1:66" ht="15">
      <c r="A44" s="58" t="str">
        <f t="shared" si="32"/>
        <v>2025-08-05</v>
      </c>
      <c r="B44" s="58" t="str">
        <f t="shared" si="33"/>
        <v>LAX</v>
      </c>
      <c r="C44" s="58" t="str">
        <f t="shared" si="34"/>
        <v>61568010740</v>
      </c>
      <c r="D44" s="58" t="str">
        <f t="shared" si="35"/>
        <v>PUS014317252</v>
      </c>
      <c r="E44" s="59" t="str">
        <f t="shared" si="36"/>
        <v>6094315515590</v>
      </c>
      <c r="F44" s="59" t="str">
        <f t="shared" si="37"/>
        <v>716-6094-BD-12</v>
      </c>
      <c r="G44" s="59" t="str">
        <f t="shared" si="38"/>
        <v>2207506</v>
      </c>
      <c r="H44" s="59" t="str">
        <f t="shared" si="39"/>
        <v>IPORTER_LA</v>
      </c>
      <c r="I44" s="57" t="str">
        <f t="shared" si="40"/>
        <v>김주옥</v>
      </c>
      <c r="J44" s="57">
        <f t="shared" si="41"/>
        <v>6321</v>
      </c>
      <c r="K44" s="57" t="str">
        <f t="shared" si="42"/>
        <v/>
      </c>
      <c r="L44" s="57">
        <f t="shared" si="43"/>
        <v>1</v>
      </c>
      <c r="M44" s="57">
        <f t="shared" si="44"/>
        <v>1.905</v>
      </c>
      <c r="N44" s="57">
        <f t="shared" si="45"/>
        <v>3.0840000000000001</v>
      </c>
      <c r="O44" s="60">
        <f t="shared" si="46"/>
        <v>1.179</v>
      </c>
      <c r="P44" s="60">
        <f t="shared" si="47"/>
        <v>2</v>
      </c>
      <c r="Q44" s="61" t="str">
        <f t="shared" si="48"/>
        <v>목록(Manifest)</v>
      </c>
      <c r="R44" s="88">
        <f t="shared" si="49"/>
        <v>167.99</v>
      </c>
      <c r="S44" s="61" t="str">
        <f t="shared" si="50"/>
        <v>K40259</v>
      </c>
      <c r="T44" s="61" t="str">
        <f t="shared" si="51"/>
        <v/>
      </c>
      <c r="U44" s="61" t="str">
        <f t="shared" si="52"/>
        <v>신용</v>
      </c>
      <c r="V44" s="99">
        <f t="shared" si="27"/>
        <v>10030</v>
      </c>
      <c r="W44" s="100">
        <f t="shared" si="28"/>
        <v>0</v>
      </c>
      <c r="X44" s="100">
        <f t="shared" si="29"/>
        <v>500</v>
      </c>
      <c r="Y44" s="100">
        <f t="shared" si="3"/>
        <v>0</v>
      </c>
      <c r="Z44" s="100">
        <f t="shared" si="30"/>
        <v>0</v>
      </c>
      <c r="AA44" s="101">
        <f t="shared" si="31"/>
        <v>0</v>
      </c>
      <c r="AB44" s="102" t="str">
        <f>_xlfn.IFNA(VLOOKUP(D44,'사업자 통관'!F:H,3,0),"")</f>
        <v/>
      </c>
      <c r="AC44" s="102"/>
      <c r="AD44" s="103">
        <f t="shared" si="4"/>
        <v>500</v>
      </c>
      <c r="AE44" s="104">
        <f t="shared" si="5"/>
        <v>10530</v>
      </c>
      <c r="AG44" s="126" t="s">
        <v>891</v>
      </c>
      <c r="AH44" s="126" t="s">
        <v>65</v>
      </c>
      <c r="AI44" s="126" t="s">
        <v>892</v>
      </c>
      <c r="AJ44" s="126" t="s">
        <v>966</v>
      </c>
      <c r="AK44" s="126" t="s">
        <v>801</v>
      </c>
      <c r="AL44" s="126" t="s">
        <v>802</v>
      </c>
      <c r="AM44" s="126">
        <v>6321</v>
      </c>
      <c r="AN44" s="126" t="s">
        <v>130</v>
      </c>
      <c r="AO44" s="127">
        <v>1</v>
      </c>
      <c r="AP44" s="128">
        <v>1.905</v>
      </c>
      <c r="AQ44" s="128">
        <v>3.0840000000000001</v>
      </c>
      <c r="AR44" s="128">
        <v>3.1</v>
      </c>
      <c r="AS44" s="126" t="s">
        <v>4</v>
      </c>
      <c r="AT44" s="128">
        <v>167.99</v>
      </c>
      <c r="AU44" s="126" t="s">
        <v>154</v>
      </c>
      <c r="AV44" s="126" t="s">
        <v>154</v>
      </c>
      <c r="AW44" s="126" t="s">
        <v>154</v>
      </c>
      <c r="AX44" s="126" t="s">
        <v>154</v>
      </c>
      <c r="AY44" s="126" t="s">
        <v>154</v>
      </c>
      <c r="AZ44" s="126" t="s">
        <v>133</v>
      </c>
      <c r="BA44" s="126" t="s">
        <v>192</v>
      </c>
      <c r="BB44" s="126" t="s">
        <v>803</v>
      </c>
      <c r="BC44" s="126" t="s">
        <v>130</v>
      </c>
      <c r="BD44" s="126" t="s">
        <v>156</v>
      </c>
      <c r="BE44" s="126" t="s">
        <v>967</v>
      </c>
      <c r="BF44" s="126" t="s">
        <v>968</v>
      </c>
      <c r="BG44" s="126" t="s">
        <v>969</v>
      </c>
      <c r="BH44" s="126" t="s">
        <v>514</v>
      </c>
      <c r="BI44" s="126" t="s">
        <v>130</v>
      </c>
      <c r="BJ44" s="126" t="s">
        <v>192</v>
      </c>
      <c r="BK44" s="126" t="s">
        <v>157</v>
      </c>
      <c r="BL44" s="126" t="s">
        <v>126</v>
      </c>
      <c r="BM44" s="126" t="s">
        <v>130</v>
      </c>
      <c r="BN44" s="126" t="s">
        <v>158</v>
      </c>
    </row>
    <row r="45" spans="1:66" ht="15">
      <c r="A45" s="58" t="str">
        <f t="shared" si="32"/>
        <v>2025-08-05</v>
      </c>
      <c r="B45" s="58" t="str">
        <f t="shared" si="33"/>
        <v>LAX</v>
      </c>
      <c r="C45" s="58" t="str">
        <f t="shared" si="34"/>
        <v>61568010740</v>
      </c>
      <c r="D45" s="58" t="str">
        <f t="shared" si="35"/>
        <v>PUS014317030</v>
      </c>
      <c r="E45" s="59" t="str">
        <f t="shared" si="36"/>
        <v>6094315515368</v>
      </c>
      <c r="F45" s="59" t="str">
        <f t="shared" si="37"/>
        <v>715-7662-BE-13</v>
      </c>
      <c r="G45" s="59" t="str">
        <f t="shared" si="38"/>
        <v>2207506</v>
      </c>
      <c r="H45" s="59" t="str">
        <f t="shared" si="39"/>
        <v>IPORTER_LA</v>
      </c>
      <c r="I45" s="57" t="str">
        <f t="shared" si="40"/>
        <v>김집성</v>
      </c>
      <c r="J45" s="57">
        <f t="shared" si="41"/>
        <v>54002</v>
      </c>
      <c r="K45" s="57" t="str">
        <f t="shared" si="42"/>
        <v/>
      </c>
      <c r="L45" s="57">
        <f t="shared" si="43"/>
        <v>1</v>
      </c>
      <c r="M45" s="57">
        <f t="shared" si="44"/>
        <v>0.36299999999999999</v>
      </c>
      <c r="N45" s="57">
        <f t="shared" si="45"/>
        <v>0.36299999999999999</v>
      </c>
      <c r="O45" s="60">
        <f t="shared" si="46"/>
        <v>0</v>
      </c>
      <c r="P45" s="60">
        <f t="shared" si="47"/>
        <v>0.5</v>
      </c>
      <c r="Q45" s="61" t="str">
        <f t="shared" si="48"/>
        <v>일반(목록배제,Normal-Manifest Exception)</v>
      </c>
      <c r="R45" s="88">
        <f t="shared" si="49"/>
        <v>67.11</v>
      </c>
      <c r="S45" s="61" t="str">
        <f t="shared" si="50"/>
        <v>K40259</v>
      </c>
      <c r="T45" s="61" t="str">
        <f t="shared" si="51"/>
        <v/>
      </c>
      <c r="U45" s="61" t="str">
        <f t="shared" si="52"/>
        <v>신용</v>
      </c>
      <c r="V45" s="99">
        <f t="shared" si="27"/>
        <v>6220</v>
      </c>
      <c r="W45" s="100">
        <f t="shared" si="28"/>
        <v>0</v>
      </c>
      <c r="X45" s="100">
        <f t="shared" si="29"/>
        <v>0</v>
      </c>
      <c r="Y45" s="100">
        <f t="shared" si="3"/>
        <v>0</v>
      </c>
      <c r="Z45" s="100">
        <f t="shared" si="30"/>
        <v>0</v>
      </c>
      <c r="AA45" s="101">
        <f t="shared" si="31"/>
        <v>1000</v>
      </c>
      <c r="AB45" s="102" t="str">
        <f>_xlfn.IFNA(VLOOKUP(D45,'사업자 통관'!F:H,3,0),"")</f>
        <v/>
      </c>
      <c r="AC45" s="102"/>
      <c r="AD45" s="103">
        <f t="shared" si="4"/>
        <v>1000</v>
      </c>
      <c r="AE45" s="104">
        <f t="shared" si="5"/>
        <v>7220</v>
      </c>
      <c r="AG45" s="126" t="s">
        <v>891</v>
      </c>
      <c r="AH45" s="126" t="s">
        <v>65</v>
      </c>
      <c r="AI45" s="126" t="s">
        <v>892</v>
      </c>
      <c r="AJ45" s="126" t="s">
        <v>970</v>
      </c>
      <c r="AK45" s="126" t="s">
        <v>971</v>
      </c>
      <c r="AL45" s="126" t="s">
        <v>972</v>
      </c>
      <c r="AM45" s="126">
        <v>54002</v>
      </c>
      <c r="AN45" s="126" t="s">
        <v>130</v>
      </c>
      <c r="AO45" s="127">
        <v>1</v>
      </c>
      <c r="AP45" s="128">
        <v>0.36299999999999999</v>
      </c>
      <c r="AQ45" s="128">
        <v>0.36299999999999999</v>
      </c>
      <c r="AR45" s="128">
        <v>0.4</v>
      </c>
      <c r="AS45" s="126" t="s">
        <v>5</v>
      </c>
      <c r="AT45" s="128">
        <v>67.11</v>
      </c>
      <c r="AU45" s="126" t="s">
        <v>154</v>
      </c>
      <c r="AV45" s="126" t="s">
        <v>154</v>
      </c>
      <c r="AW45" s="126" t="s">
        <v>154</v>
      </c>
      <c r="AX45" s="126" t="s">
        <v>154</v>
      </c>
      <c r="AY45" s="126" t="s">
        <v>154</v>
      </c>
      <c r="AZ45" s="126" t="s">
        <v>133</v>
      </c>
      <c r="BA45" s="126" t="s">
        <v>192</v>
      </c>
      <c r="BB45" s="126" t="s">
        <v>155</v>
      </c>
      <c r="BC45" s="126" t="s">
        <v>130</v>
      </c>
      <c r="BD45" s="126" t="s">
        <v>156</v>
      </c>
      <c r="BE45" s="126" t="s">
        <v>973</v>
      </c>
      <c r="BF45" s="126" t="s">
        <v>974</v>
      </c>
      <c r="BG45" s="126" t="s">
        <v>975</v>
      </c>
      <c r="BH45" s="126" t="s">
        <v>514</v>
      </c>
      <c r="BI45" s="126" t="s">
        <v>130</v>
      </c>
      <c r="BJ45" s="126" t="s">
        <v>192</v>
      </c>
      <c r="BK45" s="126" t="s">
        <v>157</v>
      </c>
      <c r="BL45" s="126" t="s">
        <v>126</v>
      </c>
      <c r="BM45" s="126" t="s">
        <v>130</v>
      </c>
      <c r="BN45" s="126" t="s">
        <v>158</v>
      </c>
    </row>
    <row r="46" spans="1:66" ht="15">
      <c r="A46" s="58" t="str">
        <f t="shared" si="32"/>
        <v>2025-08-05</v>
      </c>
      <c r="B46" s="58" t="str">
        <f t="shared" si="33"/>
        <v>LAX</v>
      </c>
      <c r="C46" s="58" t="str">
        <f t="shared" si="34"/>
        <v>61568010740</v>
      </c>
      <c r="D46" s="58" t="str">
        <f t="shared" si="35"/>
        <v>PUS014317316</v>
      </c>
      <c r="E46" s="59" t="str">
        <f t="shared" si="36"/>
        <v>6094315515654</v>
      </c>
      <c r="F46" s="59" t="str">
        <f t="shared" si="37"/>
        <v>716-6898-AC-18</v>
      </c>
      <c r="G46" s="59" t="str">
        <f t="shared" si="38"/>
        <v>2207506</v>
      </c>
      <c r="H46" s="59" t="str">
        <f t="shared" si="39"/>
        <v>IPORTER_LA</v>
      </c>
      <c r="I46" s="57" t="str">
        <f t="shared" si="40"/>
        <v>정요한</v>
      </c>
      <c r="J46" s="57">
        <f t="shared" si="41"/>
        <v>8505</v>
      </c>
      <c r="K46" s="57" t="str">
        <f t="shared" si="42"/>
        <v/>
      </c>
      <c r="L46" s="57">
        <f t="shared" si="43"/>
        <v>1</v>
      </c>
      <c r="M46" s="57">
        <f t="shared" si="44"/>
        <v>0.36299999999999999</v>
      </c>
      <c r="N46" s="57">
        <f t="shared" si="45"/>
        <v>0.40799999999999997</v>
      </c>
      <c r="O46" s="60">
        <f t="shared" si="46"/>
        <v>4.4999999999999984E-2</v>
      </c>
      <c r="P46" s="60">
        <f t="shared" si="47"/>
        <v>0.5</v>
      </c>
      <c r="Q46" s="61" t="str">
        <f t="shared" si="48"/>
        <v>목록(Manifest)</v>
      </c>
      <c r="R46" s="88">
        <f t="shared" si="49"/>
        <v>54.36</v>
      </c>
      <c r="S46" s="61" t="str">
        <f t="shared" si="50"/>
        <v>K40259</v>
      </c>
      <c r="T46" s="61" t="str">
        <f t="shared" si="51"/>
        <v/>
      </c>
      <c r="U46" s="61" t="str">
        <f t="shared" si="52"/>
        <v>신용</v>
      </c>
      <c r="V46" s="99">
        <f t="shared" si="27"/>
        <v>6220</v>
      </c>
      <c r="W46" s="100">
        <f t="shared" si="28"/>
        <v>0</v>
      </c>
      <c r="X46" s="100">
        <f t="shared" si="29"/>
        <v>0</v>
      </c>
      <c r="Y46" s="100">
        <f t="shared" si="3"/>
        <v>0</v>
      </c>
      <c r="Z46" s="100">
        <f t="shared" si="30"/>
        <v>0</v>
      </c>
      <c r="AA46" s="101">
        <f t="shared" si="31"/>
        <v>0</v>
      </c>
      <c r="AB46" s="102" t="str">
        <f>_xlfn.IFNA(VLOOKUP(D46,'사업자 통관'!F:H,3,0),"")</f>
        <v/>
      </c>
      <c r="AC46" s="102"/>
      <c r="AD46" s="103">
        <f t="shared" si="4"/>
        <v>0</v>
      </c>
      <c r="AE46" s="104">
        <f t="shared" si="5"/>
        <v>6220</v>
      </c>
      <c r="AG46" s="126" t="s">
        <v>891</v>
      </c>
      <c r="AH46" s="126" t="s">
        <v>65</v>
      </c>
      <c r="AI46" s="126" t="s">
        <v>892</v>
      </c>
      <c r="AJ46" s="126" t="s">
        <v>976</v>
      </c>
      <c r="AK46" s="126" t="s">
        <v>977</v>
      </c>
      <c r="AL46" s="126" t="s">
        <v>978</v>
      </c>
      <c r="AM46" s="126">
        <v>8505</v>
      </c>
      <c r="AN46" s="126" t="s">
        <v>130</v>
      </c>
      <c r="AO46" s="127">
        <v>1</v>
      </c>
      <c r="AP46" s="128">
        <v>0.36299999999999999</v>
      </c>
      <c r="AQ46" s="128">
        <v>0.40799999999999997</v>
      </c>
      <c r="AR46" s="128">
        <v>0.5</v>
      </c>
      <c r="AS46" s="126" t="s">
        <v>4</v>
      </c>
      <c r="AT46" s="128">
        <v>54.36</v>
      </c>
      <c r="AU46" s="126" t="s">
        <v>154</v>
      </c>
      <c r="AV46" s="126" t="s">
        <v>154</v>
      </c>
      <c r="AW46" s="126" t="s">
        <v>154</v>
      </c>
      <c r="AX46" s="126" t="s">
        <v>154</v>
      </c>
      <c r="AY46" s="126" t="s">
        <v>154</v>
      </c>
      <c r="AZ46" s="126" t="s">
        <v>133</v>
      </c>
      <c r="BA46" s="126" t="s">
        <v>192</v>
      </c>
      <c r="BB46" s="126" t="s">
        <v>979</v>
      </c>
      <c r="BC46" s="126" t="s">
        <v>130</v>
      </c>
      <c r="BD46" s="126" t="s">
        <v>156</v>
      </c>
      <c r="BE46" s="126" t="s">
        <v>980</v>
      </c>
      <c r="BF46" s="126" t="s">
        <v>981</v>
      </c>
      <c r="BG46" s="126" t="s">
        <v>982</v>
      </c>
      <c r="BH46" s="126" t="s">
        <v>514</v>
      </c>
      <c r="BI46" s="126" t="s">
        <v>130</v>
      </c>
      <c r="BJ46" s="126" t="s">
        <v>192</v>
      </c>
      <c r="BK46" s="126" t="s">
        <v>157</v>
      </c>
      <c r="BL46" s="126" t="s">
        <v>126</v>
      </c>
      <c r="BM46" s="126" t="s">
        <v>130</v>
      </c>
      <c r="BN46" s="126" t="s">
        <v>158</v>
      </c>
    </row>
    <row r="47" spans="1:66" ht="15">
      <c r="A47" s="58" t="str">
        <f t="shared" si="32"/>
        <v>2025-08-05</v>
      </c>
      <c r="B47" s="58" t="str">
        <f t="shared" si="33"/>
        <v>LAX</v>
      </c>
      <c r="C47" s="58" t="str">
        <f t="shared" si="34"/>
        <v>61568010740</v>
      </c>
      <c r="D47" s="58" t="str">
        <f t="shared" si="35"/>
        <v>PUS014317359</v>
      </c>
      <c r="E47" s="59" t="str">
        <f t="shared" si="36"/>
        <v>6094372978706 (3)</v>
      </c>
      <c r="F47" s="59" t="str">
        <f t="shared" si="37"/>
        <v>716-6844-BD-21</v>
      </c>
      <c r="G47" s="59" t="str">
        <f t="shared" si="38"/>
        <v>2207506</v>
      </c>
      <c r="H47" s="59" t="str">
        <f t="shared" si="39"/>
        <v>IPORTER_LA</v>
      </c>
      <c r="I47" s="57" t="str">
        <f t="shared" si="40"/>
        <v>글로벌마트</v>
      </c>
      <c r="J47" s="57">
        <f t="shared" si="41"/>
        <v>52852</v>
      </c>
      <c r="K47" s="57" t="str">
        <f t="shared" si="42"/>
        <v>[사업자]</v>
      </c>
      <c r="L47" s="57">
        <f t="shared" si="43"/>
        <v>3</v>
      </c>
      <c r="M47" s="57">
        <f t="shared" si="44"/>
        <v>46.947000000000003</v>
      </c>
      <c r="N47" s="57">
        <f t="shared" si="45"/>
        <v>4.4999999999999998E-2</v>
      </c>
      <c r="O47" s="60">
        <f t="shared" si="46"/>
        <v>-46.902000000000001</v>
      </c>
      <c r="P47" s="60">
        <f t="shared" si="47"/>
        <v>47</v>
      </c>
      <c r="Q47" s="61" t="str">
        <f t="shared" si="48"/>
        <v>간이(Simple)</v>
      </c>
      <c r="R47" s="88">
        <f t="shared" si="49"/>
        <v>1851.4</v>
      </c>
      <c r="S47" s="61" t="str">
        <f t="shared" si="50"/>
        <v>K40259</v>
      </c>
      <c r="T47" s="61" t="str">
        <f t="shared" si="51"/>
        <v/>
      </c>
      <c r="U47" s="61" t="str">
        <f t="shared" si="52"/>
        <v>신용</v>
      </c>
      <c r="V47" s="99">
        <f t="shared" si="27"/>
        <v>124330</v>
      </c>
      <c r="W47" s="100">
        <f t="shared" si="28"/>
        <v>3000</v>
      </c>
      <c r="X47" s="100">
        <f t="shared" si="29"/>
        <v>0</v>
      </c>
      <c r="Y47" s="100">
        <f t="shared" si="3"/>
        <v>9000</v>
      </c>
      <c r="Z47" s="100">
        <f t="shared" si="30"/>
        <v>6800</v>
      </c>
      <c r="AA47" s="101">
        <f t="shared" si="31"/>
        <v>10000</v>
      </c>
      <c r="AB47" s="151" t="s">
        <v>2551</v>
      </c>
      <c r="AC47" s="102"/>
      <c r="AD47" s="103">
        <f t="shared" si="4"/>
        <v>28800</v>
      </c>
      <c r="AE47" s="104">
        <f t="shared" si="5"/>
        <v>153130</v>
      </c>
      <c r="AG47" s="126" t="s">
        <v>891</v>
      </c>
      <c r="AH47" s="126" t="s">
        <v>65</v>
      </c>
      <c r="AI47" s="126" t="s">
        <v>892</v>
      </c>
      <c r="AJ47" s="126" t="s">
        <v>983</v>
      </c>
      <c r="AK47" s="126" t="s">
        <v>984</v>
      </c>
      <c r="AL47" s="126" t="s">
        <v>985</v>
      </c>
      <c r="AM47" s="126">
        <v>52852</v>
      </c>
      <c r="AN47" s="126" t="s">
        <v>137</v>
      </c>
      <c r="AO47" s="127">
        <v>3</v>
      </c>
      <c r="AP47" s="128">
        <v>46.947000000000003</v>
      </c>
      <c r="AQ47" s="128">
        <v>4.4999999999999998E-2</v>
      </c>
      <c r="AR47" s="128">
        <v>47</v>
      </c>
      <c r="AS47" s="126" t="s">
        <v>6</v>
      </c>
      <c r="AT47" s="128">
        <v>1851.4</v>
      </c>
      <c r="AU47" s="126" t="s">
        <v>154</v>
      </c>
      <c r="AV47" s="126" t="s">
        <v>154</v>
      </c>
      <c r="AW47" s="126" t="s">
        <v>154</v>
      </c>
      <c r="AX47" s="126" t="s">
        <v>154</v>
      </c>
      <c r="AY47" s="126" t="s">
        <v>154</v>
      </c>
      <c r="AZ47" s="126" t="s">
        <v>133</v>
      </c>
      <c r="BA47" s="126" t="s">
        <v>192</v>
      </c>
      <c r="BB47" s="126" t="s">
        <v>986</v>
      </c>
      <c r="BC47" s="126" t="s">
        <v>130</v>
      </c>
      <c r="BD47" s="126" t="s">
        <v>156</v>
      </c>
      <c r="BE47" s="126" t="s">
        <v>987</v>
      </c>
      <c r="BF47" s="126" t="s">
        <v>988</v>
      </c>
      <c r="BG47" s="126" t="s">
        <v>989</v>
      </c>
      <c r="BH47" s="126" t="s">
        <v>514</v>
      </c>
      <c r="BI47" s="126" t="s">
        <v>130</v>
      </c>
      <c r="BJ47" s="126" t="s">
        <v>192</v>
      </c>
      <c r="BK47" s="126" t="s">
        <v>157</v>
      </c>
      <c r="BL47" s="126" t="s">
        <v>126</v>
      </c>
      <c r="BM47" s="126" t="s">
        <v>130</v>
      </c>
      <c r="BN47" s="126" t="s">
        <v>158</v>
      </c>
    </row>
    <row r="48" spans="1:66" ht="15">
      <c r="A48" s="58" t="str">
        <f t="shared" si="32"/>
        <v>2025-08-05</v>
      </c>
      <c r="B48" s="58" t="str">
        <f t="shared" si="33"/>
        <v>LAX</v>
      </c>
      <c r="C48" s="58" t="str">
        <f t="shared" si="34"/>
        <v>61568010740</v>
      </c>
      <c r="D48" s="58" t="str">
        <f t="shared" si="35"/>
        <v>PUS014316907</v>
      </c>
      <c r="E48" s="59" t="str">
        <f t="shared" si="36"/>
        <v>6094315515245</v>
      </c>
      <c r="F48" s="59" t="str">
        <f t="shared" si="37"/>
        <v>714-9317-AA-27</v>
      </c>
      <c r="G48" s="59" t="str">
        <f t="shared" si="38"/>
        <v>2207506</v>
      </c>
      <c r="H48" s="59" t="str">
        <f t="shared" si="39"/>
        <v>IPORTER_LA</v>
      </c>
      <c r="I48" s="57" t="str">
        <f t="shared" si="40"/>
        <v>이재훈</v>
      </c>
      <c r="J48" s="57">
        <f t="shared" si="41"/>
        <v>6314</v>
      </c>
      <c r="K48" s="57"/>
      <c r="L48" s="57">
        <f t="shared" si="43"/>
        <v>1</v>
      </c>
      <c r="M48" s="57">
        <f t="shared" si="44"/>
        <v>1.8140000000000001</v>
      </c>
      <c r="N48" s="57">
        <f t="shared" si="45"/>
        <v>4.6269999999999998</v>
      </c>
      <c r="O48" s="60">
        <f t="shared" si="46"/>
        <v>2.8129999999999997</v>
      </c>
      <c r="P48" s="60">
        <f t="shared" si="47"/>
        <v>5</v>
      </c>
      <c r="Q48" s="61" t="str">
        <f t="shared" si="48"/>
        <v>목록(Manifest)</v>
      </c>
      <c r="R48" s="88">
        <f t="shared" si="49"/>
        <v>96</v>
      </c>
      <c r="S48" s="61" t="str">
        <f t="shared" si="50"/>
        <v>K40259</v>
      </c>
      <c r="T48" s="61" t="str">
        <f t="shared" si="51"/>
        <v/>
      </c>
      <c r="U48" s="61" t="str">
        <f t="shared" si="52"/>
        <v>신용</v>
      </c>
      <c r="V48" s="99">
        <f t="shared" si="27"/>
        <v>17650</v>
      </c>
      <c r="W48" s="100">
        <f t="shared" si="28"/>
        <v>0</v>
      </c>
      <c r="X48" s="100">
        <f t="shared" si="29"/>
        <v>500</v>
      </c>
      <c r="Y48" s="100">
        <f t="shared" si="3"/>
        <v>500</v>
      </c>
      <c r="Z48" s="100">
        <f t="shared" si="30"/>
        <v>0</v>
      </c>
      <c r="AA48" s="101">
        <f t="shared" si="31"/>
        <v>0</v>
      </c>
      <c r="AB48" s="102" t="str">
        <f>_xlfn.IFNA(VLOOKUP(D48,'사업자 통관'!F:H,3,0),"")</f>
        <v/>
      </c>
      <c r="AC48" s="102"/>
      <c r="AD48" s="103">
        <f t="shared" si="4"/>
        <v>1000</v>
      </c>
      <c r="AE48" s="104">
        <f t="shared" si="5"/>
        <v>18650</v>
      </c>
      <c r="AG48" s="126" t="s">
        <v>891</v>
      </c>
      <c r="AH48" s="126" t="s">
        <v>65</v>
      </c>
      <c r="AI48" s="126" t="s">
        <v>892</v>
      </c>
      <c r="AJ48" s="126" t="s">
        <v>990</v>
      </c>
      <c r="AK48" s="126" t="s">
        <v>482</v>
      </c>
      <c r="AL48" s="126" t="s">
        <v>483</v>
      </c>
      <c r="AM48" s="126">
        <v>6314</v>
      </c>
      <c r="AN48" s="126" t="s">
        <v>130</v>
      </c>
      <c r="AO48" s="127">
        <v>1</v>
      </c>
      <c r="AP48" s="128">
        <v>1.8140000000000001</v>
      </c>
      <c r="AQ48" s="128">
        <v>4.6269999999999998</v>
      </c>
      <c r="AR48" s="128">
        <v>4.7</v>
      </c>
      <c r="AS48" s="126" t="s">
        <v>4</v>
      </c>
      <c r="AT48" s="128">
        <v>96</v>
      </c>
      <c r="AU48" s="126" t="s">
        <v>154</v>
      </c>
      <c r="AV48" s="126" t="s">
        <v>154</v>
      </c>
      <c r="AW48" s="126" t="s">
        <v>154</v>
      </c>
      <c r="AX48" s="126" t="s">
        <v>154</v>
      </c>
      <c r="AY48" s="126" t="s">
        <v>154</v>
      </c>
      <c r="AZ48" s="126" t="s">
        <v>133</v>
      </c>
      <c r="BA48" s="126" t="s">
        <v>192</v>
      </c>
      <c r="BB48" s="126" t="s">
        <v>159</v>
      </c>
      <c r="BC48" s="126" t="s">
        <v>130</v>
      </c>
      <c r="BD48" s="126" t="s">
        <v>156</v>
      </c>
      <c r="BE48" s="126" t="s">
        <v>991</v>
      </c>
      <c r="BF48" s="126" t="s">
        <v>992</v>
      </c>
      <c r="BG48" s="126" t="s">
        <v>993</v>
      </c>
      <c r="BH48" s="126" t="s">
        <v>514</v>
      </c>
      <c r="BI48" s="126" t="s">
        <v>130</v>
      </c>
      <c r="BJ48" s="126" t="s">
        <v>192</v>
      </c>
      <c r="BK48" s="126" t="s">
        <v>157</v>
      </c>
      <c r="BL48" s="126" t="s">
        <v>126</v>
      </c>
      <c r="BM48" s="126" t="s">
        <v>130</v>
      </c>
      <c r="BN48" s="126" t="s">
        <v>158</v>
      </c>
    </row>
    <row r="49" spans="1:66" ht="15">
      <c r="A49" s="58" t="str">
        <f t="shared" si="32"/>
        <v>2025-08-05</v>
      </c>
      <c r="B49" s="58" t="str">
        <f t="shared" si="33"/>
        <v>LAX</v>
      </c>
      <c r="C49" s="58" t="str">
        <f t="shared" si="34"/>
        <v>61568010740</v>
      </c>
      <c r="D49" s="58" t="str">
        <f t="shared" si="35"/>
        <v>PUS014317287</v>
      </c>
      <c r="E49" s="59" t="str">
        <f t="shared" si="36"/>
        <v>6094315515625</v>
      </c>
      <c r="F49" s="59" t="str">
        <f t="shared" si="37"/>
        <v>716-6059-CB-1</v>
      </c>
      <c r="G49" s="59" t="str">
        <f t="shared" si="38"/>
        <v>2207506</v>
      </c>
      <c r="H49" s="59" t="str">
        <f t="shared" si="39"/>
        <v>IPORTER_LA</v>
      </c>
      <c r="I49" s="57" t="str">
        <f t="shared" si="40"/>
        <v>박미송</v>
      </c>
      <c r="J49" s="57">
        <f t="shared" si="41"/>
        <v>30128</v>
      </c>
      <c r="K49" s="57" t="str">
        <f t="shared" si="42"/>
        <v/>
      </c>
      <c r="L49" s="57">
        <f t="shared" si="43"/>
        <v>1</v>
      </c>
      <c r="M49" s="57">
        <f t="shared" si="44"/>
        <v>0.63500000000000001</v>
      </c>
      <c r="N49" s="57">
        <f t="shared" si="45"/>
        <v>4.4999999999999998E-2</v>
      </c>
      <c r="O49" s="60">
        <f t="shared" si="46"/>
        <v>-0.59</v>
      </c>
      <c r="P49" s="60">
        <f t="shared" si="47"/>
        <v>1</v>
      </c>
      <c r="Q49" s="61" t="str">
        <f t="shared" si="48"/>
        <v>목록(Manifest)</v>
      </c>
      <c r="R49" s="88">
        <f t="shared" si="49"/>
        <v>187.05</v>
      </c>
      <c r="S49" s="61" t="str">
        <f t="shared" si="50"/>
        <v>K40259</v>
      </c>
      <c r="T49" s="61" t="str">
        <f t="shared" si="51"/>
        <v/>
      </c>
      <c r="U49" s="61" t="str">
        <f t="shared" si="52"/>
        <v>신용</v>
      </c>
      <c r="V49" s="99">
        <f t="shared" si="27"/>
        <v>7490</v>
      </c>
      <c r="W49" s="100">
        <f t="shared" si="28"/>
        <v>0</v>
      </c>
      <c r="X49" s="100">
        <f t="shared" si="29"/>
        <v>0</v>
      </c>
      <c r="Y49" s="100">
        <f t="shared" si="3"/>
        <v>0</v>
      </c>
      <c r="Z49" s="100">
        <f t="shared" si="30"/>
        <v>0</v>
      </c>
      <c r="AA49" s="101">
        <f t="shared" si="31"/>
        <v>0</v>
      </c>
      <c r="AB49" s="102" t="str">
        <f>_xlfn.IFNA(VLOOKUP(D49,'사업자 통관'!F:H,3,0),"")</f>
        <v/>
      </c>
      <c r="AC49" s="102"/>
      <c r="AD49" s="103">
        <f t="shared" si="4"/>
        <v>0</v>
      </c>
      <c r="AE49" s="104">
        <f t="shared" si="5"/>
        <v>7490</v>
      </c>
      <c r="AG49" s="126" t="s">
        <v>891</v>
      </c>
      <c r="AH49" s="126" t="s">
        <v>65</v>
      </c>
      <c r="AI49" s="126" t="s">
        <v>892</v>
      </c>
      <c r="AJ49" s="126" t="s">
        <v>994</v>
      </c>
      <c r="AK49" s="126" t="s">
        <v>995</v>
      </c>
      <c r="AL49" s="126" t="s">
        <v>996</v>
      </c>
      <c r="AM49" s="126">
        <v>30128</v>
      </c>
      <c r="AN49" s="126" t="s">
        <v>130</v>
      </c>
      <c r="AO49" s="127">
        <v>1</v>
      </c>
      <c r="AP49" s="128">
        <v>0.63500000000000001</v>
      </c>
      <c r="AQ49" s="128">
        <v>4.4999999999999998E-2</v>
      </c>
      <c r="AR49" s="128">
        <v>0.7</v>
      </c>
      <c r="AS49" s="126" t="s">
        <v>4</v>
      </c>
      <c r="AT49" s="128">
        <v>187.05</v>
      </c>
      <c r="AU49" s="126" t="s">
        <v>154</v>
      </c>
      <c r="AV49" s="126" t="s">
        <v>154</v>
      </c>
      <c r="AW49" s="126" t="s">
        <v>154</v>
      </c>
      <c r="AX49" s="126" t="s">
        <v>154</v>
      </c>
      <c r="AY49" s="126" t="s">
        <v>154</v>
      </c>
      <c r="AZ49" s="126" t="s">
        <v>133</v>
      </c>
      <c r="BA49" s="126" t="s">
        <v>192</v>
      </c>
      <c r="BB49" s="126" t="s">
        <v>503</v>
      </c>
      <c r="BC49" s="126" t="s">
        <v>130</v>
      </c>
      <c r="BD49" s="126" t="s">
        <v>156</v>
      </c>
      <c r="BE49" s="126" t="s">
        <v>997</v>
      </c>
      <c r="BF49" s="126" t="s">
        <v>998</v>
      </c>
      <c r="BG49" s="126" t="s">
        <v>999</v>
      </c>
      <c r="BH49" s="126" t="s">
        <v>514</v>
      </c>
      <c r="BI49" s="126" t="s">
        <v>130</v>
      </c>
      <c r="BJ49" s="126" t="s">
        <v>192</v>
      </c>
      <c r="BK49" s="126" t="s">
        <v>157</v>
      </c>
      <c r="BL49" s="126" t="s">
        <v>126</v>
      </c>
      <c r="BM49" s="126" t="s">
        <v>130</v>
      </c>
      <c r="BN49" s="126" t="s">
        <v>158</v>
      </c>
    </row>
    <row r="50" spans="1:66" ht="15">
      <c r="A50" s="58" t="str">
        <f t="shared" si="32"/>
        <v>2025-08-05</v>
      </c>
      <c r="B50" s="58" t="str">
        <f t="shared" si="33"/>
        <v>LAX</v>
      </c>
      <c r="C50" s="58" t="str">
        <f t="shared" si="34"/>
        <v>61568010740</v>
      </c>
      <c r="D50" s="58" t="str">
        <f t="shared" si="35"/>
        <v>PUS014317347</v>
      </c>
      <c r="E50" s="59" t="str">
        <f t="shared" si="36"/>
        <v>6094315515685</v>
      </c>
      <c r="F50" s="59" t="str">
        <f t="shared" si="37"/>
        <v>716-6172-FD-2</v>
      </c>
      <c r="G50" s="59" t="str">
        <f t="shared" si="38"/>
        <v>2207506</v>
      </c>
      <c r="H50" s="59" t="str">
        <f t="shared" si="39"/>
        <v>IPORTER_LA</v>
      </c>
      <c r="I50" s="57" t="str">
        <f t="shared" si="40"/>
        <v>허계자</v>
      </c>
      <c r="J50" s="57">
        <f t="shared" si="41"/>
        <v>52611</v>
      </c>
      <c r="K50" s="57" t="str">
        <f t="shared" si="42"/>
        <v/>
      </c>
      <c r="L50" s="57">
        <f t="shared" si="43"/>
        <v>1</v>
      </c>
      <c r="M50" s="57">
        <f t="shared" si="44"/>
        <v>1.7689999999999999</v>
      </c>
      <c r="N50" s="57">
        <f t="shared" si="45"/>
        <v>1.542</v>
      </c>
      <c r="O50" s="60">
        <f t="shared" si="46"/>
        <v>-0.22699999999999987</v>
      </c>
      <c r="P50" s="60">
        <f t="shared" si="47"/>
        <v>2</v>
      </c>
      <c r="Q50" s="61" t="str">
        <f t="shared" si="48"/>
        <v>일반(목록배제,Normal-Manifest Exception)</v>
      </c>
      <c r="R50" s="88">
        <f t="shared" si="49"/>
        <v>48.6</v>
      </c>
      <c r="S50" s="61" t="str">
        <f t="shared" si="50"/>
        <v>K40259</v>
      </c>
      <c r="T50" s="61" t="str">
        <f t="shared" si="51"/>
        <v/>
      </c>
      <c r="U50" s="61" t="str">
        <f t="shared" si="52"/>
        <v>신용</v>
      </c>
      <c r="V50" s="99">
        <f t="shared" si="27"/>
        <v>10030</v>
      </c>
      <c r="W50" s="100">
        <f t="shared" si="28"/>
        <v>0</v>
      </c>
      <c r="X50" s="100">
        <f t="shared" si="29"/>
        <v>0</v>
      </c>
      <c r="Y50" s="100">
        <f t="shared" si="3"/>
        <v>0</v>
      </c>
      <c r="Z50" s="100">
        <f t="shared" si="30"/>
        <v>0</v>
      </c>
      <c r="AA50" s="101">
        <f t="shared" si="31"/>
        <v>1000</v>
      </c>
      <c r="AB50" s="102" t="str">
        <f>_xlfn.IFNA(VLOOKUP(D50,'사업자 통관'!F:H,3,0),"")</f>
        <v/>
      </c>
      <c r="AC50" s="102"/>
      <c r="AD50" s="103">
        <f t="shared" si="4"/>
        <v>1000</v>
      </c>
      <c r="AE50" s="104">
        <f t="shared" si="5"/>
        <v>11030</v>
      </c>
      <c r="AG50" s="126" t="s">
        <v>891</v>
      </c>
      <c r="AH50" s="126" t="s">
        <v>65</v>
      </c>
      <c r="AI50" s="126" t="s">
        <v>892</v>
      </c>
      <c r="AJ50" s="126" t="s">
        <v>1000</v>
      </c>
      <c r="AK50" s="126" t="s">
        <v>1001</v>
      </c>
      <c r="AL50" s="126" t="s">
        <v>1002</v>
      </c>
      <c r="AM50" s="126">
        <v>52611</v>
      </c>
      <c r="AN50" s="126" t="s">
        <v>130</v>
      </c>
      <c r="AO50" s="127">
        <v>1</v>
      </c>
      <c r="AP50" s="128">
        <v>1.7689999999999999</v>
      </c>
      <c r="AQ50" s="128">
        <v>1.542</v>
      </c>
      <c r="AR50" s="128">
        <v>1.8</v>
      </c>
      <c r="AS50" s="126" t="s">
        <v>5</v>
      </c>
      <c r="AT50" s="128">
        <v>48.6</v>
      </c>
      <c r="AU50" s="126" t="s">
        <v>154</v>
      </c>
      <c r="AV50" s="126" t="s">
        <v>154</v>
      </c>
      <c r="AW50" s="126" t="s">
        <v>154</v>
      </c>
      <c r="AX50" s="126" t="s">
        <v>154</v>
      </c>
      <c r="AY50" s="126" t="s">
        <v>154</v>
      </c>
      <c r="AZ50" s="126" t="s">
        <v>133</v>
      </c>
      <c r="BA50" s="126" t="s">
        <v>192</v>
      </c>
      <c r="BB50" s="126" t="s">
        <v>205</v>
      </c>
      <c r="BC50" s="126" t="s">
        <v>130</v>
      </c>
      <c r="BD50" s="126" t="s">
        <v>156</v>
      </c>
      <c r="BE50" s="126" t="s">
        <v>1003</v>
      </c>
      <c r="BF50" s="126" t="s">
        <v>1004</v>
      </c>
      <c r="BG50" s="126" t="s">
        <v>1005</v>
      </c>
      <c r="BH50" s="126" t="s">
        <v>514</v>
      </c>
      <c r="BI50" s="126" t="s">
        <v>130</v>
      </c>
      <c r="BJ50" s="126" t="s">
        <v>192</v>
      </c>
      <c r="BK50" s="126" t="s">
        <v>157</v>
      </c>
      <c r="BL50" s="126" t="s">
        <v>126</v>
      </c>
      <c r="BM50" s="126" t="s">
        <v>130</v>
      </c>
      <c r="BN50" s="126" t="s">
        <v>158</v>
      </c>
    </row>
    <row r="51" spans="1:66" ht="15">
      <c r="A51" s="58" t="str">
        <f t="shared" si="32"/>
        <v>2025-08-05</v>
      </c>
      <c r="B51" s="58" t="str">
        <f t="shared" si="33"/>
        <v>LAX</v>
      </c>
      <c r="C51" s="58" t="str">
        <f t="shared" si="34"/>
        <v>61568010740</v>
      </c>
      <c r="D51" s="58" t="str">
        <f t="shared" si="35"/>
        <v>PUS014316888</v>
      </c>
      <c r="E51" s="59" t="str">
        <f t="shared" si="36"/>
        <v>6094315515226</v>
      </c>
      <c r="F51" s="59" t="str">
        <f t="shared" si="37"/>
        <v>716-6089-CE-3</v>
      </c>
      <c r="G51" s="59" t="str">
        <f t="shared" si="38"/>
        <v>2207506</v>
      </c>
      <c r="H51" s="59" t="str">
        <f t="shared" si="39"/>
        <v>IPORTER_LA</v>
      </c>
      <c r="I51" s="57" t="str">
        <f t="shared" si="40"/>
        <v>박헌</v>
      </c>
      <c r="J51" s="57">
        <f t="shared" si="41"/>
        <v>18469</v>
      </c>
      <c r="K51" s="57" t="str">
        <f t="shared" si="42"/>
        <v/>
      </c>
      <c r="L51" s="57">
        <f t="shared" si="43"/>
        <v>1</v>
      </c>
      <c r="M51" s="57">
        <f t="shared" si="44"/>
        <v>1.905</v>
      </c>
      <c r="N51" s="57">
        <f t="shared" si="45"/>
        <v>3.3570000000000002</v>
      </c>
      <c r="O51" s="60">
        <f t="shared" si="46"/>
        <v>1.4520000000000002</v>
      </c>
      <c r="P51" s="60">
        <f t="shared" si="47"/>
        <v>2</v>
      </c>
      <c r="Q51" s="61" t="str">
        <f t="shared" si="48"/>
        <v>간이(Simple)</v>
      </c>
      <c r="R51" s="88">
        <f t="shared" si="49"/>
        <v>353.98</v>
      </c>
      <c r="S51" s="61" t="str">
        <f t="shared" si="50"/>
        <v>K40259</v>
      </c>
      <c r="T51" s="61" t="str">
        <f t="shared" si="51"/>
        <v/>
      </c>
      <c r="U51" s="61" t="str">
        <f t="shared" si="52"/>
        <v>신용</v>
      </c>
      <c r="V51" s="99">
        <f t="shared" si="27"/>
        <v>10030</v>
      </c>
      <c r="W51" s="100">
        <f t="shared" si="28"/>
        <v>0</v>
      </c>
      <c r="X51" s="100">
        <f t="shared" si="29"/>
        <v>0</v>
      </c>
      <c r="Y51" s="100">
        <f t="shared" si="3"/>
        <v>0</v>
      </c>
      <c r="Z51" s="100">
        <f t="shared" si="30"/>
        <v>0</v>
      </c>
      <c r="AA51" s="101">
        <f t="shared" si="31"/>
        <v>1000</v>
      </c>
      <c r="AB51" s="102" t="str">
        <f>_xlfn.IFNA(VLOOKUP(D51,'사업자 통관'!F:H,3,0),"")</f>
        <v/>
      </c>
      <c r="AC51" s="102"/>
      <c r="AD51" s="103">
        <f t="shared" si="4"/>
        <v>1000</v>
      </c>
      <c r="AE51" s="104">
        <f t="shared" si="5"/>
        <v>11030</v>
      </c>
      <c r="AG51" s="126" t="s">
        <v>891</v>
      </c>
      <c r="AH51" s="126" t="s">
        <v>65</v>
      </c>
      <c r="AI51" s="126" t="s">
        <v>892</v>
      </c>
      <c r="AJ51" s="126" t="s">
        <v>1006</v>
      </c>
      <c r="AK51" s="126" t="s">
        <v>1007</v>
      </c>
      <c r="AL51" s="126" t="s">
        <v>1008</v>
      </c>
      <c r="AM51" s="126">
        <v>18469</v>
      </c>
      <c r="AN51" s="126" t="s">
        <v>130</v>
      </c>
      <c r="AO51" s="127">
        <v>1</v>
      </c>
      <c r="AP51" s="128">
        <v>1.905</v>
      </c>
      <c r="AQ51" s="128">
        <v>3.3570000000000002</v>
      </c>
      <c r="AR51" s="128">
        <v>3.4</v>
      </c>
      <c r="AS51" s="126" t="s">
        <v>6</v>
      </c>
      <c r="AT51" s="128">
        <v>353.98</v>
      </c>
      <c r="AU51" s="126" t="s">
        <v>154</v>
      </c>
      <c r="AV51" s="126" t="s">
        <v>154</v>
      </c>
      <c r="AW51" s="126" t="s">
        <v>154</v>
      </c>
      <c r="AX51" s="126" t="s">
        <v>154</v>
      </c>
      <c r="AY51" s="126" t="s">
        <v>154</v>
      </c>
      <c r="AZ51" s="126" t="s">
        <v>133</v>
      </c>
      <c r="BA51" s="126" t="s">
        <v>192</v>
      </c>
      <c r="BB51" s="126" t="s">
        <v>1009</v>
      </c>
      <c r="BC51" s="126" t="s">
        <v>130</v>
      </c>
      <c r="BD51" s="126" t="s">
        <v>156</v>
      </c>
      <c r="BE51" s="126" t="s">
        <v>1010</v>
      </c>
      <c r="BF51" s="126" t="s">
        <v>1011</v>
      </c>
      <c r="BG51" s="126" t="s">
        <v>1012</v>
      </c>
      <c r="BH51" s="126" t="s">
        <v>514</v>
      </c>
      <c r="BI51" s="126" t="s">
        <v>130</v>
      </c>
      <c r="BJ51" s="126" t="s">
        <v>192</v>
      </c>
      <c r="BK51" s="126" t="s">
        <v>157</v>
      </c>
      <c r="BL51" s="126" t="s">
        <v>126</v>
      </c>
      <c r="BM51" s="126" t="s">
        <v>130</v>
      </c>
      <c r="BN51" s="126" t="s">
        <v>158</v>
      </c>
    </row>
    <row r="52" spans="1:66" ht="15">
      <c r="A52" s="58" t="str">
        <f t="shared" si="32"/>
        <v>2025-08-05</v>
      </c>
      <c r="B52" s="58" t="str">
        <f t="shared" si="33"/>
        <v>LAX</v>
      </c>
      <c r="C52" s="58" t="str">
        <f t="shared" si="34"/>
        <v>61568010740</v>
      </c>
      <c r="D52" s="58" t="str">
        <f t="shared" si="35"/>
        <v>PUS014317350</v>
      </c>
      <c r="E52" s="59" t="str">
        <f t="shared" si="36"/>
        <v>6094315515688</v>
      </c>
      <c r="F52" s="59" t="str">
        <f t="shared" si="37"/>
        <v>716-6180-DF-7</v>
      </c>
      <c r="G52" s="59" t="str">
        <f t="shared" si="38"/>
        <v>2207506</v>
      </c>
      <c r="H52" s="59" t="str">
        <f t="shared" si="39"/>
        <v>IPORTER_LA</v>
      </c>
      <c r="I52" s="57" t="str">
        <f t="shared" si="40"/>
        <v>이지은</v>
      </c>
      <c r="J52" s="57">
        <f t="shared" si="41"/>
        <v>13014</v>
      </c>
      <c r="K52" s="57" t="str">
        <f t="shared" si="42"/>
        <v/>
      </c>
      <c r="L52" s="57">
        <f t="shared" si="43"/>
        <v>1</v>
      </c>
      <c r="M52" s="57">
        <f t="shared" si="44"/>
        <v>0.90700000000000003</v>
      </c>
      <c r="N52" s="57">
        <f t="shared" si="45"/>
        <v>1.089</v>
      </c>
      <c r="O52" s="60">
        <f t="shared" si="46"/>
        <v>0.18199999999999994</v>
      </c>
      <c r="P52" s="60">
        <f t="shared" si="47"/>
        <v>1</v>
      </c>
      <c r="Q52" s="61" t="str">
        <f t="shared" si="48"/>
        <v>목록(Manifest)</v>
      </c>
      <c r="R52" s="88">
        <f t="shared" si="49"/>
        <v>39.950000000000003</v>
      </c>
      <c r="S52" s="61" t="str">
        <f t="shared" si="50"/>
        <v>K40259</v>
      </c>
      <c r="T52" s="61" t="str">
        <f t="shared" si="51"/>
        <v/>
      </c>
      <c r="U52" s="61" t="str">
        <f t="shared" si="52"/>
        <v>신용</v>
      </c>
      <c r="V52" s="99">
        <f t="shared" si="27"/>
        <v>7490</v>
      </c>
      <c r="W52" s="100">
        <f t="shared" si="28"/>
        <v>0</v>
      </c>
      <c r="X52" s="100">
        <f t="shared" si="29"/>
        <v>0</v>
      </c>
      <c r="Y52" s="100">
        <f t="shared" si="3"/>
        <v>0</v>
      </c>
      <c r="Z52" s="100">
        <f t="shared" si="30"/>
        <v>0</v>
      </c>
      <c r="AA52" s="101">
        <f t="shared" si="31"/>
        <v>0</v>
      </c>
      <c r="AB52" s="102" t="str">
        <f>_xlfn.IFNA(VLOOKUP(D52,'사업자 통관'!F:H,3,0),"")</f>
        <v/>
      </c>
      <c r="AC52" s="102"/>
      <c r="AD52" s="103">
        <f t="shared" si="4"/>
        <v>0</v>
      </c>
      <c r="AE52" s="104">
        <f t="shared" si="5"/>
        <v>7490</v>
      </c>
      <c r="AG52" s="126" t="s">
        <v>891</v>
      </c>
      <c r="AH52" s="126" t="s">
        <v>65</v>
      </c>
      <c r="AI52" s="126" t="s">
        <v>892</v>
      </c>
      <c r="AJ52" s="126" t="s">
        <v>1013</v>
      </c>
      <c r="AK52" s="126" t="s">
        <v>511</v>
      </c>
      <c r="AL52" s="126" t="s">
        <v>512</v>
      </c>
      <c r="AM52" s="126">
        <v>13014</v>
      </c>
      <c r="AN52" s="126" t="s">
        <v>130</v>
      </c>
      <c r="AO52" s="127">
        <v>1</v>
      </c>
      <c r="AP52" s="128">
        <v>0.90700000000000003</v>
      </c>
      <c r="AQ52" s="128">
        <v>1.089</v>
      </c>
      <c r="AR52" s="128">
        <v>1.1000000000000001</v>
      </c>
      <c r="AS52" s="126" t="s">
        <v>4</v>
      </c>
      <c r="AT52" s="128">
        <v>39.950000000000003</v>
      </c>
      <c r="AU52" s="126" t="s">
        <v>154</v>
      </c>
      <c r="AV52" s="126" t="s">
        <v>154</v>
      </c>
      <c r="AW52" s="126" t="s">
        <v>154</v>
      </c>
      <c r="AX52" s="126" t="s">
        <v>154</v>
      </c>
      <c r="AY52" s="126" t="s">
        <v>154</v>
      </c>
      <c r="AZ52" s="126" t="s">
        <v>133</v>
      </c>
      <c r="BA52" s="126" t="s">
        <v>192</v>
      </c>
      <c r="BB52" s="126" t="s">
        <v>513</v>
      </c>
      <c r="BC52" s="126" t="s">
        <v>130</v>
      </c>
      <c r="BD52" s="126" t="s">
        <v>156</v>
      </c>
      <c r="BE52" s="126" t="s">
        <v>1014</v>
      </c>
      <c r="BF52" s="126" t="s">
        <v>1015</v>
      </c>
      <c r="BG52" s="126" t="s">
        <v>1016</v>
      </c>
      <c r="BH52" s="126" t="s">
        <v>514</v>
      </c>
      <c r="BI52" s="126" t="s">
        <v>130</v>
      </c>
      <c r="BJ52" s="126" t="s">
        <v>192</v>
      </c>
      <c r="BK52" s="126" t="s">
        <v>157</v>
      </c>
      <c r="BL52" s="126" t="s">
        <v>126</v>
      </c>
      <c r="BM52" s="126" t="s">
        <v>130</v>
      </c>
      <c r="BN52" s="126" t="s">
        <v>158</v>
      </c>
    </row>
    <row r="53" spans="1:66" ht="15">
      <c r="A53" s="58" t="str">
        <f t="shared" si="32"/>
        <v>2025-08-05</v>
      </c>
      <c r="B53" s="58" t="str">
        <f t="shared" si="33"/>
        <v>LAX</v>
      </c>
      <c r="C53" s="58" t="str">
        <f t="shared" si="34"/>
        <v>61568010740</v>
      </c>
      <c r="D53" s="58" t="str">
        <f t="shared" si="35"/>
        <v>PUS014317264</v>
      </c>
      <c r="E53" s="59" t="str">
        <f t="shared" si="36"/>
        <v>6094315515602</v>
      </c>
      <c r="F53" s="59" t="str">
        <f t="shared" si="37"/>
        <v>716-3541-BC-9</v>
      </c>
      <c r="G53" s="59" t="str">
        <f t="shared" si="38"/>
        <v>2207506</v>
      </c>
      <c r="H53" s="59" t="str">
        <f t="shared" si="39"/>
        <v>IPORTER_LA</v>
      </c>
      <c r="I53" s="57" t="str">
        <f t="shared" si="40"/>
        <v>김아름</v>
      </c>
      <c r="J53" s="57">
        <f t="shared" si="41"/>
        <v>14255</v>
      </c>
      <c r="K53" s="57" t="str">
        <f t="shared" si="42"/>
        <v/>
      </c>
      <c r="L53" s="57">
        <f t="shared" si="43"/>
        <v>1</v>
      </c>
      <c r="M53" s="57">
        <f t="shared" si="44"/>
        <v>1.361</v>
      </c>
      <c r="N53" s="57">
        <f t="shared" si="45"/>
        <v>3.8559999999999999</v>
      </c>
      <c r="O53" s="60">
        <f t="shared" si="46"/>
        <v>2.4950000000000001</v>
      </c>
      <c r="P53" s="60">
        <f t="shared" si="47"/>
        <v>4</v>
      </c>
      <c r="Q53" s="61" t="str">
        <f t="shared" si="48"/>
        <v>목록(Manifest)</v>
      </c>
      <c r="R53" s="88">
        <f t="shared" si="49"/>
        <v>105.23</v>
      </c>
      <c r="S53" s="61" t="str">
        <f t="shared" si="50"/>
        <v>K40259</v>
      </c>
      <c r="T53" s="61" t="str">
        <f t="shared" si="51"/>
        <v/>
      </c>
      <c r="U53" s="61" t="str">
        <f t="shared" si="52"/>
        <v>신용</v>
      </c>
      <c r="V53" s="99">
        <f t="shared" si="27"/>
        <v>15110</v>
      </c>
      <c r="W53" s="100">
        <f t="shared" si="28"/>
        <v>0</v>
      </c>
      <c r="X53" s="100">
        <f t="shared" si="29"/>
        <v>0</v>
      </c>
      <c r="Y53" s="100">
        <f t="shared" si="3"/>
        <v>500</v>
      </c>
      <c r="Z53" s="100">
        <f t="shared" si="30"/>
        <v>0</v>
      </c>
      <c r="AA53" s="101">
        <f t="shared" si="31"/>
        <v>0</v>
      </c>
      <c r="AB53" s="102" t="str">
        <f>_xlfn.IFNA(VLOOKUP(D53,'사업자 통관'!F:H,3,0),"")</f>
        <v/>
      </c>
      <c r="AC53" s="102"/>
      <c r="AD53" s="103">
        <f t="shared" si="4"/>
        <v>500</v>
      </c>
      <c r="AE53" s="104">
        <f t="shared" si="5"/>
        <v>15610</v>
      </c>
      <c r="AG53" s="126" t="s">
        <v>891</v>
      </c>
      <c r="AH53" s="126" t="s">
        <v>65</v>
      </c>
      <c r="AI53" s="126" t="s">
        <v>892</v>
      </c>
      <c r="AJ53" s="126" t="s">
        <v>1017</v>
      </c>
      <c r="AK53" s="126" t="s">
        <v>1018</v>
      </c>
      <c r="AL53" s="126" t="s">
        <v>1019</v>
      </c>
      <c r="AM53" s="126">
        <v>14255</v>
      </c>
      <c r="AN53" s="126" t="s">
        <v>130</v>
      </c>
      <c r="AO53" s="127">
        <v>1</v>
      </c>
      <c r="AP53" s="128">
        <v>1.361</v>
      </c>
      <c r="AQ53" s="128">
        <v>3.8559999999999999</v>
      </c>
      <c r="AR53" s="128">
        <v>3.9</v>
      </c>
      <c r="AS53" s="126" t="s">
        <v>4</v>
      </c>
      <c r="AT53" s="128">
        <v>105.23</v>
      </c>
      <c r="AU53" s="126" t="s">
        <v>154</v>
      </c>
      <c r="AV53" s="126" t="s">
        <v>154</v>
      </c>
      <c r="AW53" s="126" t="s">
        <v>154</v>
      </c>
      <c r="AX53" s="126" t="s">
        <v>154</v>
      </c>
      <c r="AY53" s="126" t="s">
        <v>154</v>
      </c>
      <c r="AZ53" s="126" t="s">
        <v>133</v>
      </c>
      <c r="BA53" s="126" t="s">
        <v>192</v>
      </c>
      <c r="BB53" s="126" t="s">
        <v>398</v>
      </c>
      <c r="BC53" s="126" t="s">
        <v>130</v>
      </c>
      <c r="BD53" s="126" t="s">
        <v>156</v>
      </c>
      <c r="BE53" s="126" t="s">
        <v>1020</v>
      </c>
      <c r="BF53" s="126" t="s">
        <v>1021</v>
      </c>
      <c r="BG53" s="126" t="s">
        <v>1022</v>
      </c>
      <c r="BH53" s="126" t="s">
        <v>514</v>
      </c>
      <c r="BI53" s="126" t="s">
        <v>130</v>
      </c>
      <c r="BJ53" s="126" t="s">
        <v>192</v>
      </c>
      <c r="BK53" s="126" t="s">
        <v>157</v>
      </c>
      <c r="BL53" s="126" t="s">
        <v>126</v>
      </c>
      <c r="BM53" s="126" t="s">
        <v>130</v>
      </c>
      <c r="BN53" s="126" t="s">
        <v>158</v>
      </c>
    </row>
    <row r="54" spans="1:66" ht="15">
      <c r="A54" s="58" t="str">
        <f t="shared" si="32"/>
        <v>2025-08-05</v>
      </c>
      <c r="B54" s="58" t="str">
        <f t="shared" si="33"/>
        <v>LAX</v>
      </c>
      <c r="C54" s="58" t="str">
        <f t="shared" si="34"/>
        <v>61568010740</v>
      </c>
      <c r="D54" s="58" t="str">
        <f t="shared" si="35"/>
        <v>PUS014317273</v>
      </c>
      <c r="E54" s="59" t="str">
        <f t="shared" si="36"/>
        <v>6094315515611</v>
      </c>
      <c r="F54" s="59" t="str">
        <f t="shared" si="37"/>
        <v>716-6053-FB-11</v>
      </c>
      <c r="G54" s="59" t="str">
        <f t="shared" si="38"/>
        <v>2207506</v>
      </c>
      <c r="H54" s="59" t="str">
        <f t="shared" si="39"/>
        <v>IPORTER_LA</v>
      </c>
      <c r="I54" s="57" t="str">
        <f t="shared" si="40"/>
        <v>김현겸</v>
      </c>
      <c r="J54" s="57">
        <f t="shared" si="41"/>
        <v>22124</v>
      </c>
      <c r="K54" s="57" t="str">
        <f t="shared" si="42"/>
        <v/>
      </c>
      <c r="L54" s="57">
        <f t="shared" si="43"/>
        <v>1</v>
      </c>
      <c r="M54" s="57">
        <f t="shared" si="44"/>
        <v>0.63500000000000001</v>
      </c>
      <c r="N54" s="57">
        <f t="shared" si="45"/>
        <v>4.4999999999999998E-2</v>
      </c>
      <c r="O54" s="60">
        <f t="shared" si="46"/>
        <v>-0.59</v>
      </c>
      <c r="P54" s="60">
        <f t="shared" si="47"/>
        <v>1</v>
      </c>
      <c r="Q54" s="61" t="str">
        <f t="shared" si="48"/>
        <v>목록(Manifest)</v>
      </c>
      <c r="R54" s="88">
        <f t="shared" si="49"/>
        <v>97.05</v>
      </c>
      <c r="S54" s="61" t="str">
        <f t="shared" si="50"/>
        <v>K40259</v>
      </c>
      <c r="T54" s="61" t="str">
        <f t="shared" si="51"/>
        <v/>
      </c>
      <c r="U54" s="61" t="str">
        <f t="shared" si="52"/>
        <v>신용</v>
      </c>
      <c r="V54" s="99">
        <f t="shared" si="27"/>
        <v>7490</v>
      </c>
      <c r="W54" s="100">
        <f t="shared" si="28"/>
        <v>0</v>
      </c>
      <c r="X54" s="100">
        <f t="shared" si="29"/>
        <v>0</v>
      </c>
      <c r="Y54" s="100">
        <f t="shared" si="3"/>
        <v>0</v>
      </c>
      <c r="Z54" s="100">
        <f t="shared" si="30"/>
        <v>0</v>
      </c>
      <c r="AA54" s="101">
        <f t="shared" si="31"/>
        <v>0</v>
      </c>
      <c r="AB54" s="102" t="str">
        <f>_xlfn.IFNA(VLOOKUP(D54,'사업자 통관'!F:H,3,0),"")</f>
        <v/>
      </c>
      <c r="AC54" s="102"/>
      <c r="AD54" s="103">
        <f t="shared" si="4"/>
        <v>0</v>
      </c>
      <c r="AE54" s="104">
        <f t="shared" si="5"/>
        <v>7490</v>
      </c>
      <c r="AG54" s="126" t="s">
        <v>891</v>
      </c>
      <c r="AH54" s="126" t="s">
        <v>65</v>
      </c>
      <c r="AI54" s="126" t="s">
        <v>892</v>
      </c>
      <c r="AJ54" s="126" t="s">
        <v>1023</v>
      </c>
      <c r="AK54" s="126" t="s">
        <v>499</v>
      </c>
      <c r="AL54" s="126" t="s">
        <v>1024</v>
      </c>
      <c r="AM54" s="126">
        <v>22124</v>
      </c>
      <c r="AN54" s="126" t="s">
        <v>130</v>
      </c>
      <c r="AO54" s="127">
        <v>1</v>
      </c>
      <c r="AP54" s="128">
        <v>0.63500000000000001</v>
      </c>
      <c r="AQ54" s="128">
        <v>4.4999999999999998E-2</v>
      </c>
      <c r="AR54" s="128">
        <v>0.7</v>
      </c>
      <c r="AS54" s="126" t="s">
        <v>4</v>
      </c>
      <c r="AT54" s="128">
        <v>97.05</v>
      </c>
      <c r="AU54" s="126" t="s">
        <v>154</v>
      </c>
      <c r="AV54" s="126" t="s">
        <v>154</v>
      </c>
      <c r="AW54" s="126" t="s">
        <v>154</v>
      </c>
      <c r="AX54" s="126" t="s">
        <v>154</v>
      </c>
      <c r="AY54" s="126" t="s">
        <v>154</v>
      </c>
      <c r="AZ54" s="126" t="s">
        <v>133</v>
      </c>
      <c r="BA54" s="126" t="s">
        <v>192</v>
      </c>
      <c r="BB54" s="126" t="s">
        <v>1025</v>
      </c>
      <c r="BC54" s="126" t="s">
        <v>130</v>
      </c>
      <c r="BD54" s="126" t="s">
        <v>156</v>
      </c>
      <c r="BE54" s="126" t="s">
        <v>1026</v>
      </c>
      <c r="BF54" s="126" t="s">
        <v>1027</v>
      </c>
      <c r="BG54" s="126" t="s">
        <v>1028</v>
      </c>
      <c r="BH54" s="126" t="s">
        <v>514</v>
      </c>
      <c r="BI54" s="126" t="s">
        <v>130</v>
      </c>
      <c r="BJ54" s="126" t="s">
        <v>192</v>
      </c>
      <c r="BK54" s="126" t="s">
        <v>157</v>
      </c>
      <c r="BL54" s="126" t="s">
        <v>126</v>
      </c>
      <c r="BM54" s="126" t="s">
        <v>130</v>
      </c>
      <c r="BN54" s="126" t="s">
        <v>158</v>
      </c>
    </row>
    <row r="55" spans="1:66" ht="15">
      <c r="A55" s="58" t="str">
        <f t="shared" si="32"/>
        <v>2025-08-05</v>
      </c>
      <c r="B55" s="58" t="str">
        <f t="shared" si="33"/>
        <v>LAX</v>
      </c>
      <c r="C55" s="58" t="str">
        <f t="shared" si="34"/>
        <v>61568010740</v>
      </c>
      <c r="D55" s="58" t="str">
        <f t="shared" si="35"/>
        <v>PUS014317218</v>
      </c>
      <c r="E55" s="59" t="str">
        <f t="shared" si="36"/>
        <v>6094315515556</v>
      </c>
      <c r="F55" s="59" t="str">
        <f t="shared" si="37"/>
        <v>716-6129-DF-14</v>
      </c>
      <c r="G55" s="59" t="str">
        <f t="shared" si="38"/>
        <v>2207506</v>
      </c>
      <c r="H55" s="59" t="str">
        <f t="shared" si="39"/>
        <v>IPORTER_LA</v>
      </c>
      <c r="I55" s="57" t="str">
        <f t="shared" si="40"/>
        <v>최진택</v>
      </c>
      <c r="J55" s="57">
        <f t="shared" si="41"/>
        <v>8573</v>
      </c>
      <c r="K55" s="57" t="str">
        <f t="shared" si="42"/>
        <v/>
      </c>
      <c r="L55" s="57">
        <f t="shared" si="43"/>
        <v>1</v>
      </c>
      <c r="M55" s="57">
        <f t="shared" si="44"/>
        <v>0.18099999999999999</v>
      </c>
      <c r="N55" s="57">
        <f t="shared" si="45"/>
        <v>0.318</v>
      </c>
      <c r="O55" s="60">
        <f t="shared" si="46"/>
        <v>0.13700000000000001</v>
      </c>
      <c r="P55" s="60">
        <f t="shared" si="47"/>
        <v>0.5</v>
      </c>
      <c r="Q55" s="61" t="str">
        <f t="shared" si="48"/>
        <v>목록(Manifest)</v>
      </c>
      <c r="R55" s="88">
        <f t="shared" si="49"/>
        <v>62.27</v>
      </c>
      <c r="S55" s="61" t="str">
        <f t="shared" si="50"/>
        <v>K40259</v>
      </c>
      <c r="T55" s="61" t="str">
        <f t="shared" si="51"/>
        <v/>
      </c>
      <c r="U55" s="61" t="str">
        <f t="shared" si="52"/>
        <v>신용</v>
      </c>
      <c r="V55" s="99">
        <f t="shared" si="27"/>
        <v>6220</v>
      </c>
      <c r="W55" s="100">
        <f t="shared" si="28"/>
        <v>0</v>
      </c>
      <c r="X55" s="100">
        <f t="shared" si="29"/>
        <v>0</v>
      </c>
      <c r="Y55" s="100">
        <f t="shared" si="3"/>
        <v>0</v>
      </c>
      <c r="Z55" s="100">
        <f t="shared" si="30"/>
        <v>0</v>
      </c>
      <c r="AA55" s="101">
        <f t="shared" si="31"/>
        <v>0</v>
      </c>
      <c r="AB55" s="102" t="str">
        <f>_xlfn.IFNA(VLOOKUP(D55,'사업자 통관'!F:H,3,0),"")</f>
        <v/>
      </c>
      <c r="AC55" s="102"/>
      <c r="AD55" s="103">
        <f t="shared" si="4"/>
        <v>0</v>
      </c>
      <c r="AE55" s="104">
        <f t="shared" si="5"/>
        <v>6220</v>
      </c>
      <c r="AG55" s="126" t="s">
        <v>891</v>
      </c>
      <c r="AH55" s="126" t="s">
        <v>65</v>
      </c>
      <c r="AI55" s="126" t="s">
        <v>892</v>
      </c>
      <c r="AJ55" s="126" t="s">
        <v>1029</v>
      </c>
      <c r="AK55" s="126" t="s">
        <v>476</v>
      </c>
      <c r="AL55" s="126" t="s">
        <v>477</v>
      </c>
      <c r="AM55" s="126">
        <v>8573</v>
      </c>
      <c r="AN55" s="126" t="s">
        <v>130</v>
      </c>
      <c r="AO55" s="127">
        <v>1</v>
      </c>
      <c r="AP55" s="128">
        <v>0.18099999999999999</v>
      </c>
      <c r="AQ55" s="128">
        <v>0.318</v>
      </c>
      <c r="AR55" s="128">
        <v>0.4</v>
      </c>
      <c r="AS55" s="126" t="s">
        <v>4</v>
      </c>
      <c r="AT55" s="128">
        <v>62.27</v>
      </c>
      <c r="AU55" s="126" t="s">
        <v>154</v>
      </c>
      <c r="AV55" s="126" t="s">
        <v>154</v>
      </c>
      <c r="AW55" s="126" t="s">
        <v>154</v>
      </c>
      <c r="AX55" s="126" t="s">
        <v>154</v>
      </c>
      <c r="AY55" s="126" t="s">
        <v>154</v>
      </c>
      <c r="AZ55" s="126" t="s">
        <v>133</v>
      </c>
      <c r="BA55" s="126" t="s">
        <v>192</v>
      </c>
      <c r="BB55" s="126" t="s">
        <v>159</v>
      </c>
      <c r="BC55" s="126" t="s">
        <v>130</v>
      </c>
      <c r="BD55" s="126" t="s">
        <v>156</v>
      </c>
      <c r="BE55" s="126" t="s">
        <v>1030</v>
      </c>
      <c r="BF55" s="126" t="s">
        <v>1031</v>
      </c>
      <c r="BG55" s="126" t="s">
        <v>1032</v>
      </c>
      <c r="BH55" s="126" t="s">
        <v>514</v>
      </c>
      <c r="BI55" s="126" t="s">
        <v>130</v>
      </c>
      <c r="BJ55" s="126" t="s">
        <v>192</v>
      </c>
      <c r="BK55" s="126" t="s">
        <v>157</v>
      </c>
      <c r="BL55" s="126" t="s">
        <v>126</v>
      </c>
      <c r="BM55" s="126" t="s">
        <v>130</v>
      </c>
      <c r="BN55" s="126" t="s">
        <v>158</v>
      </c>
    </row>
    <row r="56" spans="1:66" ht="15">
      <c r="A56" s="58" t="str">
        <f t="shared" si="32"/>
        <v>2025-08-05</v>
      </c>
      <c r="B56" s="58" t="str">
        <f t="shared" si="33"/>
        <v>LAX</v>
      </c>
      <c r="C56" s="58" t="str">
        <f t="shared" si="34"/>
        <v>61568010740</v>
      </c>
      <c r="D56" s="58" t="str">
        <f t="shared" si="35"/>
        <v>PUS014317275</v>
      </c>
      <c r="E56" s="59" t="str">
        <f t="shared" si="36"/>
        <v>6094372978704 (2)</v>
      </c>
      <c r="F56" s="59" t="str">
        <f t="shared" si="37"/>
        <v>716-6120-BC-15</v>
      </c>
      <c r="G56" s="59" t="str">
        <f t="shared" si="38"/>
        <v>2207506</v>
      </c>
      <c r="H56" s="59" t="str">
        <f t="shared" si="39"/>
        <v>IPORTER_LA</v>
      </c>
      <c r="I56" s="57" t="str">
        <f t="shared" si="40"/>
        <v>김명주</v>
      </c>
      <c r="J56" s="57">
        <f t="shared" si="41"/>
        <v>10542</v>
      </c>
      <c r="K56" s="57" t="str">
        <f t="shared" si="42"/>
        <v/>
      </c>
      <c r="L56" s="57">
        <f t="shared" si="43"/>
        <v>2</v>
      </c>
      <c r="M56" s="57">
        <f t="shared" si="44"/>
        <v>10.206</v>
      </c>
      <c r="N56" s="57">
        <f t="shared" si="45"/>
        <v>4.4999999999999998E-2</v>
      </c>
      <c r="O56" s="60">
        <f t="shared" si="46"/>
        <v>-10.161</v>
      </c>
      <c r="P56" s="60">
        <f t="shared" si="47"/>
        <v>10.5</v>
      </c>
      <c r="Q56" s="61" t="str">
        <f t="shared" si="48"/>
        <v>간이(Simple)</v>
      </c>
      <c r="R56" s="88">
        <f t="shared" si="49"/>
        <v>363.64</v>
      </c>
      <c r="S56" s="61" t="str">
        <f t="shared" si="50"/>
        <v>K40259</v>
      </c>
      <c r="T56" s="61" t="str">
        <f t="shared" si="51"/>
        <v/>
      </c>
      <c r="U56" s="61" t="str">
        <f t="shared" si="52"/>
        <v>신용</v>
      </c>
      <c r="V56" s="99">
        <f t="shared" si="27"/>
        <v>31620</v>
      </c>
      <c r="W56" s="100">
        <f t="shared" si="28"/>
        <v>1500</v>
      </c>
      <c r="X56" s="100">
        <f t="shared" si="29"/>
        <v>0</v>
      </c>
      <c r="Y56" s="100">
        <f t="shared" si="3"/>
        <v>2000</v>
      </c>
      <c r="Z56" s="100">
        <f t="shared" si="30"/>
        <v>0</v>
      </c>
      <c r="AA56" s="101">
        <f t="shared" si="31"/>
        <v>1000</v>
      </c>
      <c r="AB56" s="102" t="str">
        <f>_xlfn.IFNA(VLOOKUP(D56,'사업자 통관'!F:H,3,0),"")</f>
        <v/>
      </c>
      <c r="AC56" s="102"/>
      <c r="AD56" s="103">
        <f t="shared" si="4"/>
        <v>4500</v>
      </c>
      <c r="AE56" s="104">
        <f t="shared" si="5"/>
        <v>36120</v>
      </c>
      <c r="AG56" s="126" t="s">
        <v>891</v>
      </c>
      <c r="AH56" s="126" t="s">
        <v>65</v>
      </c>
      <c r="AI56" s="126" t="s">
        <v>892</v>
      </c>
      <c r="AJ56" s="126" t="s">
        <v>1033</v>
      </c>
      <c r="AK56" s="126" t="s">
        <v>1034</v>
      </c>
      <c r="AL56" s="126" t="s">
        <v>1035</v>
      </c>
      <c r="AM56" s="126">
        <v>10542</v>
      </c>
      <c r="AN56" s="126" t="s">
        <v>130</v>
      </c>
      <c r="AO56" s="127">
        <v>2</v>
      </c>
      <c r="AP56" s="128">
        <v>10.206</v>
      </c>
      <c r="AQ56" s="128">
        <v>4.4999999999999998E-2</v>
      </c>
      <c r="AR56" s="128">
        <v>10.5</v>
      </c>
      <c r="AS56" s="126" t="s">
        <v>6</v>
      </c>
      <c r="AT56" s="128">
        <v>363.64</v>
      </c>
      <c r="AU56" s="126" t="s">
        <v>154</v>
      </c>
      <c r="AV56" s="126" t="s">
        <v>154</v>
      </c>
      <c r="AW56" s="126" t="s">
        <v>154</v>
      </c>
      <c r="AX56" s="126" t="s">
        <v>154</v>
      </c>
      <c r="AY56" s="126" t="s">
        <v>154</v>
      </c>
      <c r="AZ56" s="126" t="s">
        <v>133</v>
      </c>
      <c r="BA56" s="126" t="s">
        <v>192</v>
      </c>
      <c r="BB56" s="126" t="s">
        <v>1036</v>
      </c>
      <c r="BC56" s="126" t="s">
        <v>130</v>
      </c>
      <c r="BD56" s="126" t="s">
        <v>156</v>
      </c>
      <c r="BE56" s="126" t="s">
        <v>1037</v>
      </c>
      <c r="BF56" s="126" t="s">
        <v>1038</v>
      </c>
      <c r="BG56" s="126" t="s">
        <v>1039</v>
      </c>
      <c r="BH56" s="126" t="s">
        <v>514</v>
      </c>
      <c r="BI56" s="126" t="s">
        <v>130</v>
      </c>
      <c r="BJ56" s="126" t="s">
        <v>192</v>
      </c>
      <c r="BK56" s="126" t="s">
        <v>157</v>
      </c>
      <c r="BL56" s="126" t="s">
        <v>126</v>
      </c>
      <c r="BM56" s="126" t="s">
        <v>130</v>
      </c>
      <c r="BN56" s="126" t="s">
        <v>158</v>
      </c>
    </row>
    <row r="57" spans="1:66" ht="15">
      <c r="A57" s="58" t="str">
        <f t="shared" si="32"/>
        <v>2025-08-05</v>
      </c>
      <c r="B57" s="58" t="str">
        <f t="shared" si="33"/>
        <v>LAX</v>
      </c>
      <c r="C57" s="58" t="str">
        <f t="shared" si="34"/>
        <v>61568010740</v>
      </c>
      <c r="D57" s="58" t="str">
        <f t="shared" si="35"/>
        <v>PUS014317329</v>
      </c>
      <c r="E57" s="59" t="str">
        <f t="shared" si="36"/>
        <v>6094315515667</v>
      </c>
      <c r="F57" s="59" t="str">
        <f t="shared" si="37"/>
        <v>716-6888-CF-17</v>
      </c>
      <c r="G57" s="59" t="str">
        <f t="shared" si="38"/>
        <v>2207506</v>
      </c>
      <c r="H57" s="59" t="str">
        <f t="shared" si="39"/>
        <v>IPORTER_LA</v>
      </c>
      <c r="I57" s="57" t="str">
        <f t="shared" si="40"/>
        <v>신승태</v>
      </c>
      <c r="J57" s="57">
        <f t="shared" si="41"/>
        <v>37887</v>
      </c>
      <c r="K57" s="57" t="str">
        <f t="shared" si="42"/>
        <v/>
      </c>
      <c r="L57" s="57">
        <f t="shared" si="43"/>
        <v>1</v>
      </c>
      <c r="M57" s="57">
        <f t="shared" si="44"/>
        <v>1.633</v>
      </c>
      <c r="N57" s="57">
        <f t="shared" si="45"/>
        <v>4.3090000000000002</v>
      </c>
      <c r="O57" s="60">
        <f t="shared" si="46"/>
        <v>2.6760000000000002</v>
      </c>
      <c r="P57" s="60">
        <f t="shared" si="47"/>
        <v>4.5</v>
      </c>
      <c r="Q57" s="61" t="str">
        <f t="shared" si="48"/>
        <v>일반(목록배제,Normal-Manifest Exception)</v>
      </c>
      <c r="R57" s="88">
        <f t="shared" si="49"/>
        <v>150.35</v>
      </c>
      <c r="S57" s="61" t="str">
        <f t="shared" si="50"/>
        <v>K40259</v>
      </c>
      <c r="T57" s="61" t="str">
        <f t="shared" si="51"/>
        <v/>
      </c>
      <c r="U57" s="61" t="str">
        <f t="shared" si="52"/>
        <v>신용</v>
      </c>
      <c r="V57" s="99">
        <f t="shared" si="27"/>
        <v>16380</v>
      </c>
      <c r="W57" s="100">
        <f t="shared" si="28"/>
        <v>0</v>
      </c>
      <c r="X57" s="100">
        <f t="shared" si="29"/>
        <v>0</v>
      </c>
      <c r="Y57" s="100">
        <f t="shared" si="3"/>
        <v>500</v>
      </c>
      <c r="Z57" s="100">
        <f t="shared" si="30"/>
        <v>0</v>
      </c>
      <c r="AA57" s="101">
        <f t="shared" si="31"/>
        <v>1000</v>
      </c>
      <c r="AB57" s="102" t="str">
        <f>_xlfn.IFNA(VLOOKUP(D57,'사업자 통관'!F:H,3,0),"")</f>
        <v/>
      </c>
      <c r="AC57" s="102"/>
      <c r="AD57" s="103">
        <f t="shared" si="4"/>
        <v>1500</v>
      </c>
      <c r="AE57" s="104">
        <f t="shared" si="5"/>
        <v>17880</v>
      </c>
      <c r="AG57" s="126" t="s">
        <v>891</v>
      </c>
      <c r="AH57" s="126" t="s">
        <v>65</v>
      </c>
      <c r="AI57" s="126" t="s">
        <v>892</v>
      </c>
      <c r="AJ57" s="126" t="s">
        <v>1040</v>
      </c>
      <c r="AK57" s="126" t="s">
        <v>500</v>
      </c>
      <c r="AL57" s="126" t="s">
        <v>501</v>
      </c>
      <c r="AM57" s="126">
        <v>37887</v>
      </c>
      <c r="AN57" s="126" t="s">
        <v>130</v>
      </c>
      <c r="AO57" s="127">
        <v>1</v>
      </c>
      <c r="AP57" s="128">
        <v>1.633</v>
      </c>
      <c r="AQ57" s="128">
        <v>4.3090000000000002</v>
      </c>
      <c r="AR57" s="128">
        <v>4.4000000000000004</v>
      </c>
      <c r="AS57" s="126" t="s">
        <v>5</v>
      </c>
      <c r="AT57" s="128">
        <v>150.35</v>
      </c>
      <c r="AU57" s="126" t="s">
        <v>154</v>
      </c>
      <c r="AV57" s="126" t="s">
        <v>154</v>
      </c>
      <c r="AW57" s="126" t="s">
        <v>154</v>
      </c>
      <c r="AX57" s="126" t="s">
        <v>154</v>
      </c>
      <c r="AY57" s="126" t="s">
        <v>154</v>
      </c>
      <c r="AZ57" s="126" t="s">
        <v>133</v>
      </c>
      <c r="BA57" s="126" t="s">
        <v>192</v>
      </c>
      <c r="BB57" s="126" t="s">
        <v>502</v>
      </c>
      <c r="BC57" s="126" t="s">
        <v>130</v>
      </c>
      <c r="BD57" s="126" t="s">
        <v>156</v>
      </c>
      <c r="BE57" s="126" t="s">
        <v>1041</v>
      </c>
      <c r="BF57" s="126" t="s">
        <v>1042</v>
      </c>
      <c r="BG57" s="126" t="s">
        <v>1043</v>
      </c>
      <c r="BH57" s="126" t="s">
        <v>514</v>
      </c>
      <c r="BI57" s="126" t="s">
        <v>130</v>
      </c>
      <c r="BJ57" s="126" t="s">
        <v>192</v>
      </c>
      <c r="BK57" s="126" t="s">
        <v>157</v>
      </c>
      <c r="BL57" s="126" t="s">
        <v>126</v>
      </c>
      <c r="BM57" s="126" t="s">
        <v>130</v>
      </c>
      <c r="BN57" s="126" t="s">
        <v>158</v>
      </c>
    </row>
    <row r="58" spans="1:66" ht="15">
      <c r="A58" s="58" t="str">
        <f t="shared" si="32"/>
        <v>2025-08-05</v>
      </c>
      <c r="B58" s="58" t="str">
        <f t="shared" si="33"/>
        <v>LAX</v>
      </c>
      <c r="C58" s="58" t="str">
        <f t="shared" si="34"/>
        <v>61568010740</v>
      </c>
      <c r="D58" s="58" t="str">
        <f t="shared" si="35"/>
        <v>PUS014317060</v>
      </c>
      <c r="E58" s="59" t="str">
        <f t="shared" si="36"/>
        <v>6094315515398</v>
      </c>
      <c r="F58" s="59" t="str">
        <f t="shared" si="37"/>
        <v>716-7040-DD-19</v>
      </c>
      <c r="G58" s="59" t="str">
        <f t="shared" si="38"/>
        <v>2207506</v>
      </c>
      <c r="H58" s="59" t="str">
        <f t="shared" si="39"/>
        <v>IPORTER_LA</v>
      </c>
      <c r="I58" s="57" t="str">
        <f t="shared" si="40"/>
        <v>조일동</v>
      </c>
      <c r="J58" s="57">
        <f t="shared" si="41"/>
        <v>6094</v>
      </c>
      <c r="K58" s="57" t="str">
        <f t="shared" si="42"/>
        <v/>
      </c>
      <c r="L58" s="57">
        <f t="shared" si="43"/>
        <v>1</v>
      </c>
      <c r="M58" s="57">
        <f t="shared" si="44"/>
        <v>0.18099999999999999</v>
      </c>
      <c r="N58" s="57">
        <f t="shared" si="45"/>
        <v>4.4999999999999998E-2</v>
      </c>
      <c r="O58" s="60">
        <f t="shared" si="46"/>
        <v>-0.13600000000000001</v>
      </c>
      <c r="P58" s="60">
        <f t="shared" si="47"/>
        <v>0.5</v>
      </c>
      <c r="Q58" s="61" t="str">
        <f t="shared" si="48"/>
        <v>목록(Manifest)</v>
      </c>
      <c r="R58" s="88">
        <f t="shared" si="49"/>
        <v>63.64</v>
      </c>
      <c r="S58" s="61" t="str">
        <f t="shared" si="50"/>
        <v>K40259</v>
      </c>
      <c r="T58" s="61" t="str">
        <f t="shared" si="51"/>
        <v/>
      </c>
      <c r="U58" s="61" t="str">
        <f t="shared" si="52"/>
        <v>신용</v>
      </c>
      <c r="V58" s="99">
        <f t="shared" si="27"/>
        <v>6220</v>
      </c>
      <c r="W58" s="100">
        <f t="shared" si="28"/>
        <v>0</v>
      </c>
      <c r="X58" s="100">
        <f t="shared" si="29"/>
        <v>0</v>
      </c>
      <c r="Y58" s="100">
        <f t="shared" si="3"/>
        <v>0</v>
      </c>
      <c r="Z58" s="100">
        <f t="shared" si="30"/>
        <v>0</v>
      </c>
      <c r="AA58" s="101">
        <f t="shared" si="31"/>
        <v>0</v>
      </c>
      <c r="AB58" s="102" t="str">
        <f>_xlfn.IFNA(VLOOKUP(D58,'사업자 통관'!F:H,3,0),"")</f>
        <v/>
      </c>
      <c r="AC58" s="102"/>
      <c r="AD58" s="103">
        <f t="shared" si="4"/>
        <v>0</v>
      </c>
      <c r="AE58" s="104">
        <f t="shared" si="5"/>
        <v>6220</v>
      </c>
      <c r="AG58" s="126" t="s">
        <v>891</v>
      </c>
      <c r="AH58" s="126" t="s">
        <v>65</v>
      </c>
      <c r="AI58" s="126" t="s">
        <v>892</v>
      </c>
      <c r="AJ58" s="126" t="s">
        <v>1044</v>
      </c>
      <c r="AK58" s="126" t="s">
        <v>458</v>
      </c>
      <c r="AL58" s="126" t="s">
        <v>459</v>
      </c>
      <c r="AM58" s="126">
        <v>6094</v>
      </c>
      <c r="AN58" s="126" t="s">
        <v>130</v>
      </c>
      <c r="AO58" s="127">
        <v>1</v>
      </c>
      <c r="AP58" s="128">
        <v>0.18099999999999999</v>
      </c>
      <c r="AQ58" s="128">
        <v>4.4999999999999998E-2</v>
      </c>
      <c r="AR58" s="128">
        <v>0.2</v>
      </c>
      <c r="AS58" s="126" t="s">
        <v>4</v>
      </c>
      <c r="AT58" s="128">
        <v>63.64</v>
      </c>
      <c r="AU58" s="126" t="s">
        <v>154</v>
      </c>
      <c r="AV58" s="126" t="s">
        <v>154</v>
      </c>
      <c r="AW58" s="126" t="s">
        <v>154</v>
      </c>
      <c r="AX58" s="126" t="s">
        <v>154</v>
      </c>
      <c r="AY58" s="126" t="s">
        <v>154</v>
      </c>
      <c r="AZ58" s="126" t="s">
        <v>133</v>
      </c>
      <c r="BA58" s="126" t="s">
        <v>192</v>
      </c>
      <c r="BB58" s="126" t="s">
        <v>155</v>
      </c>
      <c r="BC58" s="126" t="s">
        <v>130</v>
      </c>
      <c r="BD58" s="126" t="s">
        <v>156</v>
      </c>
      <c r="BE58" s="126" t="s">
        <v>1045</v>
      </c>
      <c r="BF58" s="126" t="s">
        <v>1046</v>
      </c>
      <c r="BG58" s="126" t="s">
        <v>1047</v>
      </c>
      <c r="BH58" s="126" t="s">
        <v>514</v>
      </c>
      <c r="BI58" s="126" t="s">
        <v>130</v>
      </c>
      <c r="BJ58" s="126" t="s">
        <v>192</v>
      </c>
      <c r="BK58" s="126" t="s">
        <v>157</v>
      </c>
      <c r="BL58" s="126" t="s">
        <v>126</v>
      </c>
      <c r="BM58" s="126" t="s">
        <v>130</v>
      </c>
      <c r="BN58" s="126" t="s">
        <v>158</v>
      </c>
    </row>
    <row r="59" spans="1:66" ht="15">
      <c r="A59" s="58" t="str">
        <f t="shared" si="32"/>
        <v>2025-08-05</v>
      </c>
      <c r="B59" s="58" t="str">
        <f t="shared" si="33"/>
        <v>LAX</v>
      </c>
      <c r="C59" s="58" t="str">
        <f t="shared" si="34"/>
        <v>61568010740</v>
      </c>
      <c r="D59" s="58" t="str">
        <f t="shared" si="35"/>
        <v>PUS014317302</v>
      </c>
      <c r="E59" s="59" t="str">
        <f t="shared" si="36"/>
        <v>6094315515640</v>
      </c>
      <c r="F59" s="59" t="str">
        <f t="shared" si="37"/>
        <v>716-6883-FF-20</v>
      </c>
      <c r="G59" s="59" t="str">
        <f t="shared" si="38"/>
        <v>2207506</v>
      </c>
      <c r="H59" s="59" t="str">
        <f t="shared" si="39"/>
        <v>IPORTER_LA</v>
      </c>
      <c r="I59" s="57" t="str">
        <f t="shared" si="40"/>
        <v>강동철</v>
      </c>
      <c r="J59" s="57">
        <f t="shared" si="41"/>
        <v>42648</v>
      </c>
      <c r="K59" s="57" t="str">
        <f t="shared" si="42"/>
        <v/>
      </c>
      <c r="L59" s="57">
        <f t="shared" si="43"/>
        <v>1</v>
      </c>
      <c r="M59" s="57">
        <f t="shared" si="44"/>
        <v>1.179</v>
      </c>
      <c r="N59" s="57">
        <f t="shared" si="45"/>
        <v>4.4999999999999998E-2</v>
      </c>
      <c r="O59" s="60">
        <f t="shared" si="46"/>
        <v>-1.1340000000000001</v>
      </c>
      <c r="P59" s="60">
        <f t="shared" si="47"/>
        <v>1.5</v>
      </c>
      <c r="Q59" s="61" t="str">
        <f t="shared" si="48"/>
        <v>간이(Simple)</v>
      </c>
      <c r="R59" s="88">
        <f t="shared" si="49"/>
        <v>248.4</v>
      </c>
      <c r="S59" s="61" t="str">
        <f t="shared" si="50"/>
        <v>K40259</v>
      </c>
      <c r="T59" s="61" t="str">
        <f t="shared" si="51"/>
        <v/>
      </c>
      <c r="U59" s="61" t="str">
        <f t="shared" si="52"/>
        <v>신용</v>
      </c>
      <c r="V59" s="99">
        <f t="shared" si="27"/>
        <v>8760</v>
      </c>
      <c r="W59" s="100">
        <f t="shared" si="28"/>
        <v>0</v>
      </c>
      <c r="X59" s="100">
        <f t="shared" si="29"/>
        <v>0</v>
      </c>
      <c r="Y59" s="100">
        <f t="shared" si="3"/>
        <v>0</v>
      </c>
      <c r="Z59" s="100">
        <f t="shared" si="30"/>
        <v>0</v>
      </c>
      <c r="AA59" s="101">
        <f t="shared" si="31"/>
        <v>1000</v>
      </c>
      <c r="AB59" s="102" t="str">
        <f>_xlfn.IFNA(VLOOKUP(D59,'사업자 통관'!F:H,3,0),"")</f>
        <v/>
      </c>
      <c r="AC59" s="102"/>
      <c r="AD59" s="103">
        <f t="shared" si="4"/>
        <v>1000</v>
      </c>
      <c r="AE59" s="104">
        <f t="shared" si="5"/>
        <v>9760</v>
      </c>
      <c r="AG59" s="126" t="s">
        <v>891</v>
      </c>
      <c r="AH59" s="126" t="s">
        <v>65</v>
      </c>
      <c r="AI59" s="126" t="s">
        <v>892</v>
      </c>
      <c r="AJ59" s="126" t="s">
        <v>1048</v>
      </c>
      <c r="AK59" s="126" t="s">
        <v>1049</v>
      </c>
      <c r="AL59" s="126" t="s">
        <v>1050</v>
      </c>
      <c r="AM59" s="126">
        <v>42648</v>
      </c>
      <c r="AN59" s="126" t="s">
        <v>130</v>
      </c>
      <c r="AO59" s="127">
        <v>1</v>
      </c>
      <c r="AP59" s="128">
        <v>1.179</v>
      </c>
      <c r="AQ59" s="128">
        <v>4.4999999999999998E-2</v>
      </c>
      <c r="AR59" s="128">
        <v>1.2</v>
      </c>
      <c r="AS59" s="126" t="s">
        <v>6</v>
      </c>
      <c r="AT59" s="128">
        <v>248.4</v>
      </c>
      <c r="AU59" s="126" t="s">
        <v>154</v>
      </c>
      <c r="AV59" s="126" t="s">
        <v>154</v>
      </c>
      <c r="AW59" s="126" t="s">
        <v>154</v>
      </c>
      <c r="AX59" s="126" t="s">
        <v>154</v>
      </c>
      <c r="AY59" s="126" t="s">
        <v>154</v>
      </c>
      <c r="AZ59" s="126" t="s">
        <v>133</v>
      </c>
      <c r="BA59" s="126" t="s">
        <v>192</v>
      </c>
      <c r="BB59" s="126" t="s">
        <v>1051</v>
      </c>
      <c r="BC59" s="126" t="s">
        <v>130</v>
      </c>
      <c r="BD59" s="126" t="s">
        <v>156</v>
      </c>
      <c r="BE59" s="126" t="s">
        <v>1052</v>
      </c>
      <c r="BF59" s="126" t="s">
        <v>1053</v>
      </c>
      <c r="BG59" s="126" t="s">
        <v>1054</v>
      </c>
      <c r="BH59" s="126" t="s">
        <v>514</v>
      </c>
      <c r="BI59" s="126" t="s">
        <v>130</v>
      </c>
      <c r="BJ59" s="126" t="s">
        <v>192</v>
      </c>
      <c r="BK59" s="126" t="s">
        <v>157</v>
      </c>
      <c r="BL59" s="126" t="s">
        <v>126</v>
      </c>
      <c r="BM59" s="126" t="s">
        <v>130</v>
      </c>
      <c r="BN59" s="126" t="s">
        <v>158</v>
      </c>
    </row>
    <row r="60" spans="1:66" ht="15">
      <c r="A60" s="58" t="str">
        <f t="shared" si="32"/>
        <v>2025-08-06</v>
      </c>
      <c r="B60" s="58" t="str">
        <f t="shared" si="33"/>
        <v>LAX</v>
      </c>
      <c r="C60" s="58" t="str">
        <f t="shared" si="34"/>
        <v>35033062956</v>
      </c>
      <c r="D60" s="58" t="str">
        <f t="shared" si="35"/>
        <v>PUS014317257</v>
      </c>
      <c r="E60" s="59" t="str">
        <f t="shared" si="36"/>
        <v>6094315515595</v>
      </c>
      <c r="F60" s="59" t="str">
        <f t="shared" si="37"/>
        <v>716-6185-EC-15</v>
      </c>
      <c r="G60" s="59" t="str">
        <f t="shared" si="38"/>
        <v>2207506</v>
      </c>
      <c r="H60" s="59" t="str">
        <f t="shared" si="39"/>
        <v>IPORTER_LA</v>
      </c>
      <c r="I60" s="57" t="str">
        <f t="shared" si="40"/>
        <v>강유찬</v>
      </c>
      <c r="J60" s="57">
        <f t="shared" si="41"/>
        <v>1723</v>
      </c>
      <c r="K60" s="57" t="str">
        <f t="shared" si="42"/>
        <v/>
      </c>
      <c r="L60" s="57">
        <f t="shared" si="43"/>
        <v>1</v>
      </c>
      <c r="M60" s="57">
        <f t="shared" si="44"/>
        <v>0.63500000000000001</v>
      </c>
      <c r="N60" s="57">
        <f t="shared" si="45"/>
        <v>2.54</v>
      </c>
      <c r="O60" s="60">
        <f t="shared" si="46"/>
        <v>1.905</v>
      </c>
      <c r="P60" s="60">
        <f t="shared" si="47"/>
        <v>1</v>
      </c>
      <c r="Q60" s="61" t="str">
        <f t="shared" si="48"/>
        <v>목록(Manifest)</v>
      </c>
      <c r="R60" s="88">
        <f t="shared" si="49"/>
        <v>52.07</v>
      </c>
      <c r="S60" s="61" t="str">
        <f t="shared" si="50"/>
        <v>YP0104</v>
      </c>
      <c r="T60" s="61" t="str">
        <f t="shared" si="51"/>
        <v/>
      </c>
      <c r="U60" s="61" t="str">
        <f t="shared" si="52"/>
        <v>신용</v>
      </c>
      <c r="V60" s="99">
        <f t="shared" si="27"/>
        <v>7490</v>
      </c>
      <c r="W60" s="100">
        <f t="shared" si="28"/>
        <v>0</v>
      </c>
      <c r="X60" s="100">
        <f t="shared" si="29"/>
        <v>0</v>
      </c>
      <c r="Y60" s="100">
        <f t="shared" si="3"/>
        <v>0</v>
      </c>
      <c r="Z60" s="100">
        <f t="shared" si="30"/>
        <v>0</v>
      </c>
      <c r="AA60" s="101">
        <f t="shared" si="31"/>
        <v>0</v>
      </c>
      <c r="AB60" s="102" t="str">
        <f>_xlfn.IFNA(VLOOKUP(D60,'사업자 통관'!F:H,3,0),"")</f>
        <v/>
      </c>
      <c r="AC60" s="102"/>
      <c r="AD60" s="103">
        <f t="shared" si="4"/>
        <v>0</v>
      </c>
      <c r="AE60" s="104">
        <f t="shared" si="5"/>
        <v>7490</v>
      </c>
      <c r="AG60" s="126" t="s">
        <v>1055</v>
      </c>
      <c r="AH60" s="126" t="s">
        <v>65</v>
      </c>
      <c r="AI60" s="126" t="s">
        <v>1056</v>
      </c>
      <c r="AJ60" s="126" t="s">
        <v>1057</v>
      </c>
      <c r="AK60" s="126" t="s">
        <v>1058</v>
      </c>
      <c r="AL60" s="126" t="s">
        <v>1059</v>
      </c>
      <c r="AM60" s="126">
        <v>1723</v>
      </c>
      <c r="AN60" s="126" t="s">
        <v>130</v>
      </c>
      <c r="AO60" s="127">
        <v>1</v>
      </c>
      <c r="AP60" s="128">
        <v>0.63500000000000001</v>
      </c>
      <c r="AQ60" s="128">
        <v>2.54</v>
      </c>
      <c r="AR60" s="128">
        <v>2.6</v>
      </c>
      <c r="AS60" s="126" t="s">
        <v>4</v>
      </c>
      <c r="AT60" s="128">
        <v>52.07</v>
      </c>
      <c r="AU60" s="126" t="s">
        <v>154</v>
      </c>
      <c r="AV60" s="126" t="s">
        <v>154</v>
      </c>
      <c r="AW60" s="126" t="s">
        <v>154</v>
      </c>
      <c r="AX60" s="126" t="s">
        <v>154</v>
      </c>
      <c r="AY60" s="126" t="s">
        <v>154</v>
      </c>
      <c r="AZ60" s="126" t="s">
        <v>133</v>
      </c>
      <c r="BA60" s="126" t="s">
        <v>192</v>
      </c>
      <c r="BB60" s="126" t="s">
        <v>528</v>
      </c>
      <c r="BC60" s="126" t="s">
        <v>130</v>
      </c>
      <c r="BD60" s="126" t="s">
        <v>156</v>
      </c>
      <c r="BE60" s="126" t="s">
        <v>1060</v>
      </c>
      <c r="BF60" s="126" t="s">
        <v>1061</v>
      </c>
      <c r="BG60" s="126" t="s">
        <v>1062</v>
      </c>
      <c r="BH60" s="126" t="s">
        <v>383</v>
      </c>
      <c r="BI60" s="126" t="s">
        <v>130</v>
      </c>
      <c r="BJ60" s="126" t="s">
        <v>192</v>
      </c>
      <c r="BK60" s="126" t="s">
        <v>157</v>
      </c>
      <c r="BL60" s="126" t="s">
        <v>126</v>
      </c>
      <c r="BM60" s="126" t="s">
        <v>130</v>
      </c>
      <c r="BN60" s="126" t="s">
        <v>158</v>
      </c>
    </row>
    <row r="61" spans="1:66" ht="15">
      <c r="A61" s="58" t="str">
        <f t="shared" si="32"/>
        <v>2025-08-06</v>
      </c>
      <c r="B61" s="58" t="str">
        <f t="shared" si="33"/>
        <v>LAX</v>
      </c>
      <c r="C61" s="58" t="str">
        <f t="shared" si="34"/>
        <v>35033062956</v>
      </c>
      <c r="D61" s="58" t="str">
        <f t="shared" si="35"/>
        <v>PUS014317317</v>
      </c>
      <c r="E61" s="59" t="str">
        <f t="shared" si="36"/>
        <v>6094315515655</v>
      </c>
      <c r="F61" s="59" t="str">
        <f t="shared" si="37"/>
        <v>716-7641-FC-10</v>
      </c>
      <c r="G61" s="59" t="str">
        <f t="shared" si="38"/>
        <v>2207506</v>
      </c>
      <c r="H61" s="59" t="str">
        <f t="shared" si="39"/>
        <v>IPORTER_LA</v>
      </c>
      <c r="I61" s="57" t="str">
        <f t="shared" si="40"/>
        <v>김지영</v>
      </c>
      <c r="J61" s="57">
        <f t="shared" si="41"/>
        <v>6181</v>
      </c>
      <c r="K61" s="57" t="str">
        <f t="shared" si="42"/>
        <v/>
      </c>
      <c r="L61" s="57">
        <f t="shared" si="43"/>
        <v>1</v>
      </c>
      <c r="M61" s="57">
        <f t="shared" si="44"/>
        <v>0.54400000000000004</v>
      </c>
      <c r="N61" s="57">
        <f t="shared" si="45"/>
        <v>4.4999999999999998E-2</v>
      </c>
      <c r="O61" s="60">
        <f t="shared" si="46"/>
        <v>-0.49900000000000005</v>
      </c>
      <c r="P61" s="60">
        <f t="shared" si="47"/>
        <v>1</v>
      </c>
      <c r="Q61" s="61" t="str">
        <f t="shared" si="48"/>
        <v>간이(Simple)</v>
      </c>
      <c r="R61" s="88">
        <f t="shared" si="49"/>
        <v>259.95</v>
      </c>
      <c r="S61" s="61" t="str">
        <f t="shared" si="50"/>
        <v>YP0104</v>
      </c>
      <c r="T61" s="61" t="str">
        <f t="shared" si="51"/>
        <v/>
      </c>
      <c r="U61" s="61" t="str">
        <f t="shared" si="52"/>
        <v>신용</v>
      </c>
      <c r="V61" s="99">
        <f t="shared" si="27"/>
        <v>7490</v>
      </c>
      <c r="W61" s="100">
        <f t="shared" si="28"/>
        <v>0</v>
      </c>
      <c r="X61" s="100">
        <f t="shared" si="29"/>
        <v>0</v>
      </c>
      <c r="Y61" s="100">
        <f t="shared" si="3"/>
        <v>0</v>
      </c>
      <c r="Z61" s="100">
        <f t="shared" si="30"/>
        <v>0</v>
      </c>
      <c r="AA61" s="101">
        <f t="shared" si="31"/>
        <v>1000</v>
      </c>
      <c r="AB61" s="102" t="str">
        <f>_xlfn.IFNA(VLOOKUP(D61,'사업자 통관'!F:H,3,0),"")</f>
        <v/>
      </c>
      <c r="AC61" s="102"/>
      <c r="AD61" s="103">
        <f t="shared" si="4"/>
        <v>1000</v>
      </c>
      <c r="AE61" s="104">
        <f t="shared" si="5"/>
        <v>8490</v>
      </c>
      <c r="AG61" s="126" t="s">
        <v>1055</v>
      </c>
      <c r="AH61" s="126" t="s">
        <v>65</v>
      </c>
      <c r="AI61" s="126" t="s">
        <v>1056</v>
      </c>
      <c r="AJ61" s="126" t="s">
        <v>1063</v>
      </c>
      <c r="AK61" s="126" t="s">
        <v>693</v>
      </c>
      <c r="AL61" s="126" t="s">
        <v>1064</v>
      </c>
      <c r="AM61" s="126">
        <v>6181</v>
      </c>
      <c r="AN61" s="126" t="s">
        <v>130</v>
      </c>
      <c r="AO61" s="127">
        <v>1</v>
      </c>
      <c r="AP61" s="128">
        <v>0.54400000000000004</v>
      </c>
      <c r="AQ61" s="128">
        <v>4.4999999999999998E-2</v>
      </c>
      <c r="AR61" s="128">
        <v>0.6</v>
      </c>
      <c r="AS61" s="126" t="s">
        <v>6</v>
      </c>
      <c r="AT61" s="128">
        <v>259.95</v>
      </c>
      <c r="AU61" s="126" t="s">
        <v>154</v>
      </c>
      <c r="AV61" s="126" t="s">
        <v>154</v>
      </c>
      <c r="AW61" s="126" t="s">
        <v>154</v>
      </c>
      <c r="AX61" s="126" t="s">
        <v>154</v>
      </c>
      <c r="AY61" s="126" t="s">
        <v>154</v>
      </c>
      <c r="AZ61" s="126" t="s">
        <v>133</v>
      </c>
      <c r="BA61" s="126" t="s">
        <v>192</v>
      </c>
      <c r="BB61" s="126" t="s">
        <v>1065</v>
      </c>
      <c r="BC61" s="126" t="s">
        <v>130</v>
      </c>
      <c r="BD61" s="126" t="s">
        <v>156</v>
      </c>
      <c r="BE61" s="126" t="s">
        <v>1066</v>
      </c>
      <c r="BF61" s="126" t="s">
        <v>1067</v>
      </c>
      <c r="BG61" s="126" t="s">
        <v>1068</v>
      </c>
      <c r="BH61" s="126" t="s">
        <v>383</v>
      </c>
      <c r="BI61" s="126" t="s">
        <v>130</v>
      </c>
      <c r="BJ61" s="126" t="s">
        <v>192</v>
      </c>
      <c r="BK61" s="126" t="s">
        <v>157</v>
      </c>
      <c r="BL61" s="126" t="s">
        <v>126</v>
      </c>
      <c r="BM61" s="126" t="s">
        <v>130</v>
      </c>
      <c r="BN61" s="126" t="s">
        <v>158</v>
      </c>
    </row>
    <row r="62" spans="1:66" ht="15">
      <c r="A62" s="58" t="str">
        <f t="shared" si="32"/>
        <v>2025-08-06</v>
      </c>
      <c r="B62" s="58" t="str">
        <f t="shared" si="33"/>
        <v>LAX</v>
      </c>
      <c r="C62" s="58" t="str">
        <f t="shared" si="34"/>
        <v>35033062956</v>
      </c>
      <c r="D62" s="58" t="str">
        <f t="shared" si="35"/>
        <v>PUS014317353</v>
      </c>
      <c r="E62" s="59" t="str">
        <f t="shared" si="36"/>
        <v>6094315515691</v>
      </c>
      <c r="F62" s="59" t="str">
        <f t="shared" si="37"/>
        <v>716-7638-CB-4</v>
      </c>
      <c r="G62" s="59" t="str">
        <f t="shared" si="38"/>
        <v>2207506</v>
      </c>
      <c r="H62" s="59" t="str">
        <f t="shared" si="39"/>
        <v>IPORTER_LA</v>
      </c>
      <c r="I62" s="57" t="str">
        <f t="shared" si="40"/>
        <v>서윤경</v>
      </c>
      <c r="J62" s="57">
        <f t="shared" si="41"/>
        <v>6600</v>
      </c>
      <c r="K62" s="57" t="str">
        <f t="shared" si="42"/>
        <v/>
      </c>
      <c r="L62" s="57">
        <f t="shared" si="43"/>
        <v>1</v>
      </c>
      <c r="M62" s="57">
        <f t="shared" si="44"/>
        <v>0.36299999999999999</v>
      </c>
      <c r="N62" s="57">
        <f t="shared" si="45"/>
        <v>4.4999999999999998E-2</v>
      </c>
      <c r="O62" s="60">
        <f t="shared" si="46"/>
        <v>-0.318</v>
      </c>
      <c r="P62" s="60">
        <f t="shared" si="47"/>
        <v>0.5</v>
      </c>
      <c r="Q62" s="61" t="str">
        <f t="shared" si="48"/>
        <v>목록(Manifest)</v>
      </c>
      <c r="R62" s="88">
        <f t="shared" si="49"/>
        <v>27.4</v>
      </c>
      <c r="S62" s="61" t="str">
        <f t="shared" si="50"/>
        <v>YP0104</v>
      </c>
      <c r="T62" s="61" t="str">
        <f t="shared" si="51"/>
        <v/>
      </c>
      <c r="U62" s="61" t="str">
        <f t="shared" si="52"/>
        <v>신용</v>
      </c>
      <c r="V62" s="99">
        <f t="shared" si="27"/>
        <v>6220</v>
      </c>
      <c r="W62" s="100">
        <f t="shared" si="28"/>
        <v>0</v>
      </c>
      <c r="X62" s="100">
        <f t="shared" si="29"/>
        <v>0</v>
      </c>
      <c r="Y62" s="100">
        <f t="shared" si="3"/>
        <v>0</v>
      </c>
      <c r="Z62" s="100">
        <f t="shared" si="30"/>
        <v>0</v>
      </c>
      <c r="AA62" s="101">
        <f t="shared" si="31"/>
        <v>0</v>
      </c>
      <c r="AB62" s="102" t="str">
        <f>_xlfn.IFNA(VLOOKUP(D62,'사업자 통관'!F:H,3,0),"")</f>
        <v/>
      </c>
      <c r="AC62" s="102"/>
      <c r="AD62" s="103">
        <f t="shared" si="4"/>
        <v>0</v>
      </c>
      <c r="AE62" s="104">
        <f t="shared" si="5"/>
        <v>6220</v>
      </c>
      <c r="AG62" s="126" t="s">
        <v>1055</v>
      </c>
      <c r="AH62" s="126" t="s">
        <v>65</v>
      </c>
      <c r="AI62" s="126" t="s">
        <v>1056</v>
      </c>
      <c r="AJ62" s="126" t="s">
        <v>1069</v>
      </c>
      <c r="AK62" s="126" t="s">
        <v>1070</v>
      </c>
      <c r="AL62" s="126" t="s">
        <v>1071</v>
      </c>
      <c r="AM62" s="126">
        <v>6600</v>
      </c>
      <c r="AN62" s="126" t="s">
        <v>130</v>
      </c>
      <c r="AO62" s="127">
        <v>1</v>
      </c>
      <c r="AP62" s="128">
        <v>0.36299999999999999</v>
      </c>
      <c r="AQ62" s="128">
        <v>4.4999999999999998E-2</v>
      </c>
      <c r="AR62" s="128">
        <v>0.4</v>
      </c>
      <c r="AS62" s="126" t="s">
        <v>4</v>
      </c>
      <c r="AT62" s="128">
        <v>27.4</v>
      </c>
      <c r="AU62" s="126" t="s">
        <v>154</v>
      </c>
      <c r="AV62" s="126" t="s">
        <v>154</v>
      </c>
      <c r="AW62" s="126" t="s">
        <v>154</v>
      </c>
      <c r="AX62" s="126" t="s">
        <v>154</v>
      </c>
      <c r="AY62" s="126" t="s">
        <v>154</v>
      </c>
      <c r="AZ62" s="126" t="s">
        <v>133</v>
      </c>
      <c r="BA62" s="126" t="s">
        <v>192</v>
      </c>
      <c r="BB62" s="126" t="s">
        <v>1072</v>
      </c>
      <c r="BC62" s="126" t="s">
        <v>130</v>
      </c>
      <c r="BD62" s="126" t="s">
        <v>156</v>
      </c>
      <c r="BE62" s="126" t="s">
        <v>1073</v>
      </c>
      <c r="BF62" s="126" t="s">
        <v>1074</v>
      </c>
      <c r="BG62" s="126" t="s">
        <v>1075</v>
      </c>
      <c r="BH62" s="126" t="s">
        <v>383</v>
      </c>
      <c r="BI62" s="126" t="s">
        <v>130</v>
      </c>
      <c r="BJ62" s="126" t="s">
        <v>192</v>
      </c>
      <c r="BK62" s="126" t="s">
        <v>157</v>
      </c>
      <c r="BL62" s="126" t="s">
        <v>126</v>
      </c>
      <c r="BM62" s="126" t="s">
        <v>130</v>
      </c>
      <c r="BN62" s="126" t="s">
        <v>158</v>
      </c>
    </row>
    <row r="63" spans="1:66" ht="15">
      <c r="A63" s="58" t="str">
        <f t="shared" si="32"/>
        <v>2025-08-06</v>
      </c>
      <c r="B63" s="58" t="str">
        <f t="shared" si="33"/>
        <v>LAX</v>
      </c>
      <c r="C63" s="58" t="str">
        <f t="shared" si="34"/>
        <v>35033062956</v>
      </c>
      <c r="D63" s="58" t="str">
        <f t="shared" si="35"/>
        <v>PUS014317326</v>
      </c>
      <c r="E63" s="59" t="str">
        <f t="shared" si="36"/>
        <v>6094315515664</v>
      </c>
      <c r="F63" s="59" t="str">
        <f t="shared" si="37"/>
        <v>716-7667-DA-12</v>
      </c>
      <c r="G63" s="59" t="str">
        <f t="shared" si="38"/>
        <v>2207506</v>
      </c>
      <c r="H63" s="59" t="str">
        <f t="shared" si="39"/>
        <v>IPORTER_LA</v>
      </c>
      <c r="I63" s="57" t="str">
        <f t="shared" si="40"/>
        <v>강은샘</v>
      </c>
      <c r="J63" s="57">
        <f t="shared" si="41"/>
        <v>17372</v>
      </c>
      <c r="K63" s="57" t="str">
        <f t="shared" si="42"/>
        <v/>
      </c>
      <c r="L63" s="57">
        <f t="shared" si="43"/>
        <v>1</v>
      </c>
      <c r="M63" s="57">
        <f t="shared" si="44"/>
        <v>0.18099999999999999</v>
      </c>
      <c r="N63" s="57">
        <f t="shared" si="45"/>
        <v>0.22700000000000001</v>
      </c>
      <c r="O63" s="60">
        <f t="shared" si="46"/>
        <v>4.6000000000000013E-2</v>
      </c>
      <c r="P63" s="60">
        <f t="shared" si="47"/>
        <v>0.5</v>
      </c>
      <c r="Q63" s="61" t="str">
        <f t="shared" si="48"/>
        <v>목록(Manifest)</v>
      </c>
      <c r="R63" s="88">
        <f t="shared" si="49"/>
        <v>30.84</v>
      </c>
      <c r="S63" s="61" t="str">
        <f t="shared" si="50"/>
        <v>YP0104</v>
      </c>
      <c r="T63" s="61" t="str">
        <f t="shared" si="51"/>
        <v/>
      </c>
      <c r="U63" s="61" t="str">
        <f t="shared" si="52"/>
        <v>신용</v>
      </c>
      <c r="V63" s="99">
        <f t="shared" si="27"/>
        <v>6220</v>
      </c>
      <c r="W63" s="100">
        <f t="shared" si="28"/>
        <v>0</v>
      </c>
      <c r="X63" s="100">
        <f t="shared" si="29"/>
        <v>0</v>
      </c>
      <c r="Y63" s="100">
        <f t="shared" si="3"/>
        <v>0</v>
      </c>
      <c r="Z63" s="100">
        <f t="shared" si="30"/>
        <v>0</v>
      </c>
      <c r="AA63" s="101">
        <f t="shared" si="31"/>
        <v>0</v>
      </c>
      <c r="AB63" s="102" t="str">
        <f>_xlfn.IFNA(VLOOKUP(D63,'사업자 통관'!F:H,3,0),"")</f>
        <v/>
      </c>
      <c r="AC63" s="102"/>
      <c r="AD63" s="103">
        <f t="shared" si="4"/>
        <v>0</v>
      </c>
      <c r="AE63" s="104">
        <f t="shared" si="5"/>
        <v>6220</v>
      </c>
      <c r="AG63" s="126" t="s">
        <v>1055</v>
      </c>
      <c r="AH63" s="126" t="s">
        <v>65</v>
      </c>
      <c r="AI63" s="126" t="s">
        <v>1056</v>
      </c>
      <c r="AJ63" s="126" t="s">
        <v>1076</v>
      </c>
      <c r="AK63" s="126" t="s">
        <v>1077</v>
      </c>
      <c r="AL63" s="126" t="s">
        <v>1078</v>
      </c>
      <c r="AM63" s="126">
        <v>17372</v>
      </c>
      <c r="AN63" s="126" t="s">
        <v>130</v>
      </c>
      <c r="AO63" s="127">
        <v>1</v>
      </c>
      <c r="AP63" s="128">
        <v>0.18099999999999999</v>
      </c>
      <c r="AQ63" s="128">
        <v>0.22700000000000001</v>
      </c>
      <c r="AR63" s="128">
        <v>0.3</v>
      </c>
      <c r="AS63" s="126" t="s">
        <v>4</v>
      </c>
      <c r="AT63" s="128">
        <v>30.84</v>
      </c>
      <c r="AU63" s="126" t="s">
        <v>154</v>
      </c>
      <c r="AV63" s="126" t="s">
        <v>154</v>
      </c>
      <c r="AW63" s="126" t="s">
        <v>154</v>
      </c>
      <c r="AX63" s="126" t="s">
        <v>154</v>
      </c>
      <c r="AY63" s="126" t="s">
        <v>154</v>
      </c>
      <c r="AZ63" s="126" t="s">
        <v>133</v>
      </c>
      <c r="BA63" s="126" t="s">
        <v>192</v>
      </c>
      <c r="BB63" s="126" t="s">
        <v>159</v>
      </c>
      <c r="BC63" s="126" t="s">
        <v>130</v>
      </c>
      <c r="BD63" s="126" t="s">
        <v>156</v>
      </c>
      <c r="BE63" s="126" t="s">
        <v>1079</v>
      </c>
      <c r="BF63" s="126" t="s">
        <v>1080</v>
      </c>
      <c r="BG63" s="126" t="s">
        <v>1081</v>
      </c>
      <c r="BH63" s="126" t="s">
        <v>383</v>
      </c>
      <c r="BI63" s="126" t="s">
        <v>130</v>
      </c>
      <c r="BJ63" s="126" t="s">
        <v>192</v>
      </c>
      <c r="BK63" s="126" t="s">
        <v>157</v>
      </c>
      <c r="BL63" s="126" t="s">
        <v>126</v>
      </c>
      <c r="BM63" s="126" t="s">
        <v>130</v>
      </c>
      <c r="BN63" s="126" t="s">
        <v>158</v>
      </c>
    </row>
    <row r="64" spans="1:66" ht="15">
      <c r="A64" s="58" t="str">
        <f t="shared" si="32"/>
        <v>2025-08-06</v>
      </c>
      <c r="B64" s="58" t="str">
        <f t="shared" si="33"/>
        <v>LAX</v>
      </c>
      <c r="C64" s="58" t="str">
        <f t="shared" si="34"/>
        <v>35033062956</v>
      </c>
      <c r="D64" s="58" t="str">
        <f t="shared" si="35"/>
        <v>PUS014317323</v>
      </c>
      <c r="E64" s="59" t="str">
        <f t="shared" si="36"/>
        <v>6094315515661</v>
      </c>
      <c r="F64" s="59" t="str">
        <f t="shared" si="37"/>
        <v>716-7676-AC-2</v>
      </c>
      <c r="G64" s="59" t="str">
        <f t="shared" si="38"/>
        <v>2207506</v>
      </c>
      <c r="H64" s="59" t="str">
        <f t="shared" si="39"/>
        <v>IPORTER_LA</v>
      </c>
      <c r="I64" s="57" t="str">
        <f t="shared" si="40"/>
        <v>이수정</v>
      </c>
      <c r="J64" s="57">
        <f t="shared" si="41"/>
        <v>3999</v>
      </c>
      <c r="K64" s="57" t="str">
        <f t="shared" si="42"/>
        <v/>
      </c>
      <c r="L64" s="57">
        <f t="shared" si="43"/>
        <v>1</v>
      </c>
      <c r="M64" s="57">
        <f t="shared" si="44"/>
        <v>0.63500000000000001</v>
      </c>
      <c r="N64" s="57">
        <f t="shared" si="45"/>
        <v>4.4999999999999998E-2</v>
      </c>
      <c r="O64" s="60">
        <f t="shared" si="46"/>
        <v>-0.59</v>
      </c>
      <c r="P64" s="60">
        <f t="shared" si="47"/>
        <v>1</v>
      </c>
      <c r="Q64" s="61" t="str">
        <f t="shared" si="48"/>
        <v>목록(Manifest)</v>
      </c>
      <c r="R64" s="88">
        <f t="shared" si="49"/>
        <v>184.84</v>
      </c>
      <c r="S64" s="61" t="str">
        <f t="shared" si="50"/>
        <v>YP0104</v>
      </c>
      <c r="T64" s="61" t="str">
        <f t="shared" si="51"/>
        <v/>
      </c>
      <c r="U64" s="61" t="str">
        <f t="shared" si="52"/>
        <v>신용</v>
      </c>
      <c r="V64" s="99">
        <f t="shared" si="27"/>
        <v>7490</v>
      </c>
      <c r="W64" s="100">
        <f t="shared" si="28"/>
        <v>0</v>
      </c>
      <c r="X64" s="100">
        <f t="shared" si="29"/>
        <v>0</v>
      </c>
      <c r="Y64" s="100">
        <f t="shared" si="3"/>
        <v>0</v>
      </c>
      <c r="Z64" s="100">
        <f t="shared" si="30"/>
        <v>0</v>
      </c>
      <c r="AA64" s="101">
        <f t="shared" si="31"/>
        <v>0</v>
      </c>
      <c r="AB64" s="102" t="str">
        <f>_xlfn.IFNA(VLOOKUP(D64,'사업자 통관'!F:H,3,0),"")</f>
        <v/>
      </c>
      <c r="AC64" s="102"/>
      <c r="AD64" s="103">
        <f t="shared" si="4"/>
        <v>0</v>
      </c>
      <c r="AE64" s="104">
        <f t="shared" si="5"/>
        <v>7490</v>
      </c>
      <c r="AG64" s="126" t="s">
        <v>1055</v>
      </c>
      <c r="AH64" s="126" t="s">
        <v>65</v>
      </c>
      <c r="AI64" s="126" t="s">
        <v>1056</v>
      </c>
      <c r="AJ64" s="126" t="s">
        <v>1082</v>
      </c>
      <c r="AK64" s="126" t="s">
        <v>1083</v>
      </c>
      <c r="AL64" s="126" t="s">
        <v>1084</v>
      </c>
      <c r="AM64" s="126">
        <v>3999</v>
      </c>
      <c r="AN64" s="126" t="s">
        <v>130</v>
      </c>
      <c r="AO64" s="127">
        <v>1</v>
      </c>
      <c r="AP64" s="128">
        <v>0.63500000000000001</v>
      </c>
      <c r="AQ64" s="128">
        <v>4.4999999999999998E-2</v>
      </c>
      <c r="AR64" s="128">
        <v>0.7</v>
      </c>
      <c r="AS64" s="126" t="s">
        <v>4</v>
      </c>
      <c r="AT64" s="128">
        <v>184.84</v>
      </c>
      <c r="AU64" s="126" t="s">
        <v>154</v>
      </c>
      <c r="AV64" s="126" t="s">
        <v>154</v>
      </c>
      <c r="AW64" s="126" t="s">
        <v>154</v>
      </c>
      <c r="AX64" s="126" t="s">
        <v>154</v>
      </c>
      <c r="AY64" s="126" t="s">
        <v>154</v>
      </c>
      <c r="AZ64" s="126" t="s">
        <v>133</v>
      </c>
      <c r="BA64" s="126" t="s">
        <v>192</v>
      </c>
      <c r="BB64" s="126" t="s">
        <v>281</v>
      </c>
      <c r="BC64" s="126" t="s">
        <v>130</v>
      </c>
      <c r="BD64" s="126" t="s">
        <v>156</v>
      </c>
      <c r="BE64" s="126" t="s">
        <v>1085</v>
      </c>
      <c r="BF64" s="126" t="s">
        <v>1086</v>
      </c>
      <c r="BG64" s="126" t="s">
        <v>1087</v>
      </c>
      <c r="BH64" s="126" t="s">
        <v>383</v>
      </c>
      <c r="BI64" s="126" t="s">
        <v>130</v>
      </c>
      <c r="BJ64" s="126" t="s">
        <v>192</v>
      </c>
      <c r="BK64" s="126" t="s">
        <v>157</v>
      </c>
      <c r="BL64" s="126" t="s">
        <v>126</v>
      </c>
      <c r="BM64" s="126" t="s">
        <v>130</v>
      </c>
      <c r="BN64" s="126" t="s">
        <v>158</v>
      </c>
    </row>
    <row r="65" spans="1:66" ht="15">
      <c r="A65" s="58" t="str">
        <f t="shared" si="32"/>
        <v>2025-08-06</v>
      </c>
      <c r="B65" s="58" t="str">
        <f t="shared" si="33"/>
        <v>LAX</v>
      </c>
      <c r="C65" s="58" t="str">
        <f t="shared" si="34"/>
        <v>35033062956</v>
      </c>
      <c r="D65" s="58" t="str">
        <f t="shared" si="35"/>
        <v>PUS014317309</v>
      </c>
      <c r="E65" s="59" t="str">
        <f t="shared" si="36"/>
        <v>6094315515647</v>
      </c>
      <c r="F65" s="59" t="str">
        <f t="shared" si="37"/>
        <v>716-7655-BB-1</v>
      </c>
      <c r="G65" s="59" t="str">
        <f t="shared" si="38"/>
        <v>2207506</v>
      </c>
      <c r="H65" s="59" t="str">
        <f t="shared" si="39"/>
        <v>IPORTER_LA</v>
      </c>
      <c r="I65" s="57" t="str">
        <f t="shared" si="40"/>
        <v>김윤석</v>
      </c>
      <c r="J65" s="57">
        <f t="shared" si="41"/>
        <v>63098</v>
      </c>
      <c r="K65" s="57" t="str">
        <f t="shared" si="42"/>
        <v/>
      </c>
      <c r="L65" s="57">
        <f t="shared" si="43"/>
        <v>1</v>
      </c>
      <c r="M65" s="57">
        <f t="shared" si="44"/>
        <v>0.27200000000000002</v>
      </c>
      <c r="N65" s="57">
        <f t="shared" si="45"/>
        <v>0.22700000000000001</v>
      </c>
      <c r="O65" s="60">
        <f t="shared" si="46"/>
        <v>-4.5000000000000012E-2</v>
      </c>
      <c r="P65" s="60">
        <f t="shared" si="47"/>
        <v>0.5</v>
      </c>
      <c r="Q65" s="61" t="str">
        <f t="shared" si="48"/>
        <v>목록(Manifest)</v>
      </c>
      <c r="R65" s="88">
        <f t="shared" si="49"/>
        <v>59.81</v>
      </c>
      <c r="S65" s="61" t="str">
        <f t="shared" si="50"/>
        <v>YP0104</v>
      </c>
      <c r="T65" s="61" t="str">
        <f t="shared" si="51"/>
        <v/>
      </c>
      <c r="U65" s="61" t="str">
        <f t="shared" si="52"/>
        <v>신용</v>
      </c>
      <c r="V65" s="99">
        <f t="shared" si="27"/>
        <v>6220</v>
      </c>
      <c r="W65" s="100">
        <f t="shared" si="28"/>
        <v>0</v>
      </c>
      <c r="X65" s="100">
        <f t="shared" si="29"/>
        <v>500</v>
      </c>
      <c r="Y65" s="100">
        <f t="shared" si="3"/>
        <v>0</v>
      </c>
      <c r="Z65" s="100">
        <f t="shared" si="30"/>
        <v>0</v>
      </c>
      <c r="AA65" s="101">
        <f t="shared" si="31"/>
        <v>0</v>
      </c>
      <c r="AB65" s="102" t="str">
        <f>_xlfn.IFNA(VLOOKUP(D65,'사업자 통관'!F:H,3,0),"")</f>
        <v/>
      </c>
      <c r="AC65" s="102"/>
      <c r="AD65" s="103">
        <f t="shared" si="4"/>
        <v>500</v>
      </c>
      <c r="AE65" s="104">
        <f t="shared" si="5"/>
        <v>6720</v>
      </c>
      <c r="AG65" s="126" t="s">
        <v>1055</v>
      </c>
      <c r="AH65" s="126" t="s">
        <v>65</v>
      </c>
      <c r="AI65" s="126" t="s">
        <v>1056</v>
      </c>
      <c r="AJ65" s="126" t="s">
        <v>1088</v>
      </c>
      <c r="AK65" s="126" t="s">
        <v>1089</v>
      </c>
      <c r="AL65" s="126" t="s">
        <v>1090</v>
      </c>
      <c r="AM65" s="126">
        <v>63098</v>
      </c>
      <c r="AN65" s="126" t="s">
        <v>130</v>
      </c>
      <c r="AO65" s="127">
        <v>1</v>
      </c>
      <c r="AP65" s="128">
        <v>0.27200000000000002</v>
      </c>
      <c r="AQ65" s="128">
        <v>0.22700000000000001</v>
      </c>
      <c r="AR65" s="128">
        <v>0.3</v>
      </c>
      <c r="AS65" s="126" t="s">
        <v>4</v>
      </c>
      <c r="AT65" s="128">
        <v>59.81</v>
      </c>
      <c r="AU65" s="126" t="s">
        <v>154</v>
      </c>
      <c r="AV65" s="126" t="s">
        <v>154</v>
      </c>
      <c r="AW65" s="126" t="s">
        <v>154</v>
      </c>
      <c r="AX65" s="126" t="s">
        <v>154</v>
      </c>
      <c r="AY65" s="126" t="s">
        <v>154</v>
      </c>
      <c r="AZ65" s="126" t="s">
        <v>133</v>
      </c>
      <c r="BA65" s="126" t="s">
        <v>192</v>
      </c>
      <c r="BB65" s="126" t="s">
        <v>159</v>
      </c>
      <c r="BC65" s="126" t="s">
        <v>130</v>
      </c>
      <c r="BD65" s="126" t="s">
        <v>156</v>
      </c>
      <c r="BE65" s="126" t="s">
        <v>1091</v>
      </c>
      <c r="BF65" s="126" t="s">
        <v>1092</v>
      </c>
      <c r="BG65" s="126" t="s">
        <v>1093</v>
      </c>
      <c r="BH65" s="126" t="s">
        <v>383</v>
      </c>
      <c r="BI65" s="126" t="s">
        <v>130</v>
      </c>
      <c r="BJ65" s="126" t="s">
        <v>192</v>
      </c>
      <c r="BK65" s="126" t="s">
        <v>157</v>
      </c>
      <c r="BL65" s="126" t="s">
        <v>126</v>
      </c>
      <c r="BM65" s="126" t="s">
        <v>130</v>
      </c>
      <c r="BN65" s="126" t="s">
        <v>158</v>
      </c>
    </row>
    <row r="66" spans="1:66" ht="15">
      <c r="A66" s="58" t="str">
        <f t="shared" si="32"/>
        <v>2025-08-06</v>
      </c>
      <c r="B66" s="58" t="str">
        <f t="shared" si="33"/>
        <v>LAX</v>
      </c>
      <c r="C66" s="58" t="str">
        <f t="shared" si="34"/>
        <v>35033062956</v>
      </c>
      <c r="D66" s="58" t="str">
        <f t="shared" si="35"/>
        <v>PUS014317340</v>
      </c>
      <c r="E66" s="59" t="str">
        <f t="shared" si="36"/>
        <v>6094315515678</v>
      </c>
      <c r="F66" s="59" t="str">
        <f t="shared" si="37"/>
        <v>716-7690-EB-3</v>
      </c>
      <c r="G66" s="59" t="str">
        <f t="shared" si="38"/>
        <v>2207506</v>
      </c>
      <c r="H66" s="59" t="str">
        <f t="shared" si="39"/>
        <v>IPORTER_LA</v>
      </c>
      <c r="I66" s="57" t="str">
        <f t="shared" si="40"/>
        <v>정연진</v>
      </c>
      <c r="J66" s="57">
        <f t="shared" si="41"/>
        <v>18426</v>
      </c>
      <c r="K66" s="57" t="str">
        <f t="shared" si="42"/>
        <v/>
      </c>
      <c r="L66" s="57">
        <f t="shared" si="43"/>
        <v>1</v>
      </c>
      <c r="M66" s="57">
        <f t="shared" si="44"/>
        <v>1.724</v>
      </c>
      <c r="N66" s="57">
        <f t="shared" si="45"/>
        <v>1.6779999999999999</v>
      </c>
      <c r="O66" s="60">
        <f t="shared" si="46"/>
        <v>-4.6000000000000041E-2</v>
      </c>
      <c r="P66" s="60">
        <f t="shared" si="47"/>
        <v>2</v>
      </c>
      <c r="Q66" s="61" t="str">
        <f t="shared" si="48"/>
        <v>선별(검사,Manifest-Inspection)</v>
      </c>
      <c r="R66" s="88">
        <f t="shared" si="49"/>
        <v>152.24</v>
      </c>
      <c r="S66" s="61" t="str">
        <f t="shared" si="50"/>
        <v>YP0104</v>
      </c>
      <c r="T66" s="61" t="str">
        <f t="shared" si="51"/>
        <v/>
      </c>
      <c r="U66" s="61" t="str">
        <f t="shared" si="52"/>
        <v>신용</v>
      </c>
      <c r="V66" s="99">
        <f t="shared" si="27"/>
        <v>10030</v>
      </c>
      <c r="W66" s="100">
        <f t="shared" si="28"/>
        <v>0</v>
      </c>
      <c r="X66" s="100">
        <f t="shared" si="29"/>
        <v>0</v>
      </c>
      <c r="Y66" s="100">
        <f t="shared" si="3"/>
        <v>0</v>
      </c>
      <c r="Z66" s="100">
        <f t="shared" si="30"/>
        <v>0</v>
      </c>
      <c r="AA66" s="101">
        <f t="shared" si="31"/>
        <v>0</v>
      </c>
      <c r="AB66" s="102" t="str">
        <f>_xlfn.IFNA(VLOOKUP(D66,'사업자 통관'!F:H,3,0),"")</f>
        <v/>
      </c>
      <c r="AC66" s="102"/>
      <c r="AD66" s="103">
        <f t="shared" si="4"/>
        <v>0</v>
      </c>
      <c r="AE66" s="104">
        <f t="shared" si="5"/>
        <v>10030</v>
      </c>
      <c r="AG66" s="126" t="s">
        <v>1055</v>
      </c>
      <c r="AH66" s="126" t="s">
        <v>65</v>
      </c>
      <c r="AI66" s="126" t="s">
        <v>1056</v>
      </c>
      <c r="AJ66" s="126" t="s">
        <v>1094</v>
      </c>
      <c r="AK66" s="126" t="s">
        <v>1095</v>
      </c>
      <c r="AL66" s="126" t="s">
        <v>1096</v>
      </c>
      <c r="AM66" s="126">
        <v>18426</v>
      </c>
      <c r="AN66" s="126" t="s">
        <v>130</v>
      </c>
      <c r="AO66" s="127">
        <v>1</v>
      </c>
      <c r="AP66" s="128">
        <v>1.724</v>
      </c>
      <c r="AQ66" s="128">
        <v>1.6779999999999999</v>
      </c>
      <c r="AR66" s="128">
        <v>1.8</v>
      </c>
      <c r="AS66" s="126" t="s">
        <v>182</v>
      </c>
      <c r="AT66" s="128">
        <v>152.24</v>
      </c>
      <c r="AU66" s="126" t="s">
        <v>154</v>
      </c>
      <c r="AV66" s="126" t="s">
        <v>154</v>
      </c>
      <c r="AW66" s="126" t="s">
        <v>154</v>
      </c>
      <c r="AX66" s="126" t="s">
        <v>154</v>
      </c>
      <c r="AY66" s="126" t="s">
        <v>154</v>
      </c>
      <c r="AZ66" s="126" t="s">
        <v>133</v>
      </c>
      <c r="BA66" s="126" t="s">
        <v>192</v>
      </c>
      <c r="BB66" s="126" t="s">
        <v>159</v>
      </c>
      <c r="BC66" s="126" t="s">
        <v>130</v>
      </c>
      <c r="BD66" s="126" t="s">
        <v>156</v>
      </c>
      <c r="BE66" s="126" t="s">
        <v>1097</v>
      </c>
      <c r="BF66" s="126" t="s">
        <v>1098</v>
      </c>
      <c r="BG66" s="126" t="s">
        <v>1099</v>
      </c>
      <c r="BH66" s="126" t="s">
        <v>383</v>
      </c>
      <c r="BI66" s="126" t="s">
        <v>130</v>
      </c>
      <c r="BJ66" s="126" t="s">
        <v>192</v>
      </c>
      <c r="BK66" s="126" t="s">
        <v>157</v>
      </c>
      <c r="BL66" s="126" t="s">
        <v>126</v>
      </c>
      <c r="BM66" s="126" t="s">
        <v>130</v>
      </c>
      <c r="BN66" s="126" t="s">
        <v>158</v>
      </c>
    </row>
    <row r="67" spans="1:66" ht="15">
      <c r="A67" s="58" t="str">
        <f t="shared" si="32"/>
        <v>2025-08-06</v>
      </c>
      <c r="B67" s="58" t="str">
        <f t="shared" si="33"/>
        <v>LAX</v>
      </c>
      <c r="C67" s="58" t="str">
        <f t="shared" si="34"/>
        <v>35033062956</v>
      </c>
      <c r="D67" s="58" t="str">
        <f t="shared" si="35"/>
        <v>PUS014317368</v>
      </c>
      <c r="E67" s="59" t="str">
        <f t="shared" si="36"/>
        <v>6094315515706</v>
      </c>
      <c r="F67" s="59" t="str">
        <f t="shared" si="37"/>
        <v>716-7447-AE-9</v>
      </c>
      <c r="G67" s="59" t="str">
        <f t="shared" si="38"/>
        <v>2207506</v>
      </c>
      <c r="H67" s="59" t="str">
        <f t="shared" si="39"/>
        <v>IPORTER_LA</v>
      </c>
      <c r="I67" s="57" t="str">
        <f t="shared" si="40"/>
        <v>박선민</v>
      </c>
      <c r="J67" s="57">
        <f t="shared" si="41"/>
        <v>10415</v>
      </c>
      <c r="K67" s="57" t="str">
        <f t="shared" si="42"/>
        <v/>
      </c>
      <c r="L67" s="57">
        <f t="shared" si="43"/>
        <v>1</v>
      </c>
      <c r="M67" s="57">
        <f t="shared" si="44"/>
        <v>0.72599999999999998</v>
      </c>
      <c r="N67" s="57">
        <f t="shared" si="45"/>
        <v>0.90700000000000003</v>
      </c>
      <c r="O67" s="60">
        <f t="shared" si="46"/>
        <v>0.18100000000000005</v>
      </c>
      <c r="P67" s="60">
        <f t="shared" si="47"/>
        <v>1</v>
      </c>
      <c r="Q67" s="61" t="str">
        <f t="shared" si="48"/>
        <v>목록(Manifest)</v>
      </c>
      <c r="R67" s="88">
        <f t="shared" si="49"/>
        <v>83.95</v>
      </c>
      <c r="S67" s="61" t="str">
        <f t="shared" si="50"/>
        <v>YP0104</v>
      </c>
      <c r="T67" s="61" t="str">
        <f t="shared" si="51"/>
        <v/>
      </c>
      <c r="U67" s="61" t="str">
        <f t="shared" si="52"/>
        <v>신용</v>
      </c>
      <c r="V67" s="99">
        <f t="shared" si="27"/>
        <v>7490</v>
      </c>
      <c r="W67" s="100">
        <f t="shared" si="28"/>
        <v>0</v>
      </c>
      <c r="X67" s="100">
        <f t="shared" si="29"/>
        <v>0</v>
      </c>
      <c r="Y67" s="100">
        <f t="shared" si="3"/>
        <v>0</v>
      </c>
      <c r="Z67" s="100">
        <f t="shared" si="30"/>
        <v>0</v>
      </c>
      <c r="AA67" s="101">
        <f t="shared" si="31"/>
        <v>0</v>
      </c>
      <c r="AB67" s="102" t="str">
        <f>_xlfn.IFNA(VLOOKUP(D67,'사업자 통관'!F:H,3,0),"")</f>
        <v/>
      </c>
      <c r="AC67" s="102"/>
      <c r="AD67" s="103">
        <f t="shared" si="4"/>
        <v>0</v>
      </c>
      <c r="AE67" s="104">
        <f t="shared" si="5"/>
        <v>7490</v>
      </c>
      <c r="AG67" s="126" t="s">
        <v>1055</v>
      </c>
      <c r="AH67" s="126" t="s">
        <v>65</v>
      </c>
      <c r="AI67" s="126" t="s">
        <v>1056</v>
      </c>
      <c r="AJ67" s="126" t="s">
        <v>1100</v>
      </c>
      <c r="AK67" s="126" t="s">
        <v>1101</v>
      </c>
      <c r="AL67" s="126" t="s">
        <v>1102</v>
      </c>
      <c r="AM67" s="126">
        <v>10415</v>
      </c>
      <c r="AN67" s="126" t="s">
        <v>130</v>
      </c>
      <c r="AO67" s="127">
        <v>1</v>
      </c>
      <c r="AP67" s="128">
        <v>0.72599999999999998</v>
      </c>
      <c r="AQ67" s="128">
        <v>0.90700000000000003</v>
      </c>
      <c r="AR67" s="128">
        <v>1</v>
      </c>
      <c r="AS67" s="126" t="s">
        <v>4</v>
      </c>
      <c r="AT67" s="128">
        <v>83.95</v>
      </c>
      <c r="AU67" s="126" t="s">
        <v>154</v>
      </c>
      <c r="AV67" s="126" t="s">
        <v>154</v>
      </c>
      <c r="AW67" s="126" t="s">
        <v>154</v>
      </c>
      <c r="AX67" s="126" t="s">
        <v>154</v>
      </c>
      <c r="AY67" s="126" t="s">
        <v>154</v>
      </c>
      <c r="AZ67" s="126" t="s">
        <v>133</v>
      </c>
      <c r="BA67" s="126" t="s">
        <v>192</v>
      </c>
      <c r="BB67" s="126" t="s">
        <v>1103</v>
      </c>
      <c r="BC67" s="126" t="s">
        <v>130</v>
      </c>
      <c r="BD67" s="126" t="s">
        <v>156</v>
      </c>
      <c r="BE67" s="126" t="s">
        <v>1104</v>
      </c>
      <c r="BF67" s="126" t="s">
        <v>1105</v>
      </c>
      <c r="BG67" s="126" t="s">
        <v>1106</v>
      </c>
      <c r="BH67" s="126" t="s">
        <v>383</v>
      </c>
      <c r="BI67" s="126" t="s">
        <v>130</v>
      </c>
      <c r="BJ67" s="126" t="s">
        <v>192</v>
      </c>
      <c r="BK67" s="126" t="s">
        <v>157</v>
      </c>
      <c r="BL67" s="126" t="s">
        <v>126</v>
      </c>
      <c r="BM67" s="126" t="s">
        <v>130</v>
      </c>
      <c r="BN67" s="126" t="s">
        <v>158</v>
      </c>
    </row>
    <row r="68" spans="1:66" ht="15">
      <c r="A68" s="58" t="str">
        <f t="shared" si="32"/>
        <v>2025-08-06</v>
      </c>
      <c r="B68" s="58" t="str">
        <f t="shared" si="33"/>
        <v>LAX</v>
      </c>
      <c r="C68" s="58" t="str">
        <f t="shared" si="34"/>
        <v>35033062956</v>
      </c>
      <c r="D68" s="58" t="str">
        <f t="shared" si="35"/>
        <v>PUS014317342</v>
      </c>
      <c r="E68" s="59" t="str">
        <f t="shared" si="36"/>
        <v>6094315515680</v>
      </c>
      <c r="F68" s="59" t="str">
        <f t="shared" si="37"/>
        <v>716-7671-CD-6</v>
      </c>
      <c r="G68" s="59" t="str">
        <f t="shared" si="38"/>
        <v>2207506</v>
      </c>
      <c r="H68" s="59" t="str">
        <f t="shared" si="39"/>
        <v>IPORTER_LA</v>
      </c>
      <c r="I68" s="57" t="str">
        <f t="shared" si="40"/>
        <v>정가연</v>
      </c>
      <c r="J68" s="57">
        <f t="shared" si="41"/>
        <v>46772</v>
      </c>
      <c r="K68" s="57" t="str">
        <f t="shared" si="42"/>
        <v/>
      </c>
      <c r="L68" s="57">
        <f t="shared" si="43"/>
        <v>1</v>
      </c>
      <c r="M68" s="57">
        <f t="shared" si="44"/>
        <v>1.633</v>
      </c>
      <c r="N68" s="57">
        <f t="shared" si="45"/>
        <v>2.4950000000000001</v>
      </c>
      <c r="O68" s="60">
        <f t="shared" si="46"/>
        <v>0.8620000000000001</v>
      </c>
      <c r="P68" s="60">
        <f t="shared" si="47"/>
        <v>2</v>
      </c>
      <c r="Q68" s="61" t="str">
        <f t="shared" si="48"/>
        <v>선별(검사,Manifest-Inspection)</v>
      </c>
      <c r="R68" s="88">
        <f t="shared" si="49"/>
        <v>75</v>
      </c>
      <c r="S68" s="61" t="str">
        <f t="shared" si="50"/>
        <v>YP0104</v>
      </c>
      <c r="T68" s="61" t="str">
        <f t="shared" si="51"/>
        <v/>
      </c>
      <c r="U68" s="61" t="str">
        <f t="shared" si="52"/>
        <v>신용</v>
      </c>
      <c r="V68" s="99">
        <f t="shared" si="27"/>
        <v>10030</v>
      </c>
      <c r="W68" s="100">
        <f t="shared" si="28"/>
        <v>0</v>
      </c>
      <c r="X68" s="100">
        <f t="shared" si="29"/>
        <v>0</v>
      </c>
      <c r="Y68" s="100">
        <f t="shared" si="3"/>
        <v>0</v>
      </c>
      <c r="Z68" s="100">
        <f t="shared" si="30"/>
        <v>0</v>
      </c>
      <c r="AA68" s="101">
        <f t="shared" si="31"/>
        <v>0</v>
      </c>
      <c r="AB68" s="102" t="str">
        <f>_xlfn.IFNA(VLOOKUP(D68,'사업자 통관'!F:H,3,0),"")</f>
        <v/>
      </c>
      <c r="AC68" s="102"/>
      <c r="AD68" s="103">
        <f t="shared" si="4"/>
        <v>0</v>
      </c>
      <c r="AE68" s="104">
        <f t="shared" si="5"/>
        <v>10030</v>
      </c>
      <c r="AG68" s="126" t="s">
        <v>1055</v>
      </c>
      <c r="AH68" s="126" t="s">
        <v>65</v>
      </c>
      <c r="AI68" s="126" t="s">
        <v>1056</v>
      </c>
      <c r="AJ68" s="126" t="s">
        <v>1107</v>
      </c>
      <c r="AK68" s="126" t="s">
        <v>1108</v>
      </c>
      <c r="AL68" s="126" t="s">
        <v>1109</v>
      </c>
      <c r="AM68" s="126">
        <v>46772</v>
      </c>
      <c r="AN68" s="126" t="s">
        <v>130</v>
      </c>
      <c r="AO68" s="127">
        <v>1</v>
      </c>
      <c r="AP68" s="128">
        <v>1.633</v>
      </c>
      <c r="AQ68" s="128">
        <v>2.4950000000000001</v>
      </c>
      <c r="AR68" s="128">
        <v>2.5</v>
      </c>
      <c r="AS68" s="126" t="s">
        <v>182</v>
      </c>
      <c r="AT68" s="128">
        <v>75</v>
      </c>
      <c r="AU68" s="126" t="s">
        <v>154</v>
      </c>
      <c r="AV68" s="126" t="s">
        <v>154</v>
      </c>
      <c r="AW68" s="126" t="s">
        <v>154</v>
      </c>
      <c r="AX68" s="126" t="s">
        <v>154</v>
      </c>
      <c r="AY68" s="126" t="s">
        <v>154</v>
      </c>
      <c r="AZ68" s="126" t="s">
        <v>133</v>
      </c>
      <c r="BA68" s="126" t="s">
        <v>192</v>
      </c>
      <c r="BB68" s="126" t="s">
        <v>1110</v>
      </c>
      <c r="BC68" s="126" t="s">
        <v>130</v>
      </c>
      <c r="BD68" s="126" t="s">
        <v>156</v>
      </c>
      <c r="BE68" s="126" t="s">
        <v>1111</v>
      </c>
      <c r="BF68" s="126" t="s">
        <v>1112</v>
      </c>
      <c r="BG68" s="126" t="s">
        <v>1113</v>
      </c>
      <c r="BH68" s="126" t="s">
        <v>383</v>
      </c>
      <c r="BI68" s="126" t="s">
        <v>130</v>
      </c>
      <c r="BJ68" s="126" t="s">
        <v>192</v>
      </c>
      <c r="BK68" s="126" t="s">
        <v>157</v>
      </c>
      <c r="BL68" s="126" t="s">
        <v>126</v>
      </c>
      <c r="BM68" s="126" t="s">
        <v>130</v>
      </c>
      <c r="BN68" s="126" t="s">
        <v>158</v>
      </c>
    </row>
    <row r="69" spans="1:66" ht="15">
      <c r="A69" s="58" t="str">
        <f t="shared" si="32"/>
        <v>2025-08-06</v>
      </c>
      <c r="B69" s="58" t="str">
        <f t="shared" si="33"/>
        <v>LAX</v>
      </c>
      <c r="C69" s="58" t="str">
        <f t="shared" si="34"/>
        <v>35033062956</v>
      </c>
      <c r="D69" s="58" t="str">
        <f t="shared" si="35"/>
        <v>PUS014317295</v>
      </c>
      <c r="E69" s="59" t="str">
        <f t="shared" si="36"/>
        <v>6094315515633</v>
      </c>
      <c r="F69" s="59" t="str">
        <f t="shared" si="37"/>
        <v>716-7685-DB-14</v>
      </c>
      <c r="G69" s="59" t="str">
        <f t="shared" si="38"/>
        <v>2207506</v>
      </c>
      <c r="H69" s="59" t="str">
        <f t="shared" si="39"/>
        <v>IPORTER_LA</v>
      </c>
      <c r="I69" s="57" t="str">
        <f t="shared" si="40"/>
        <v>이진수</v>
      </c>
      <c r="J69" s="57">
        <f t="shared" si="41"/>
        <v>3074</v>
      </c>
      <c r="K69" s="57" t="str">
        <f t="shared" si="42"/>
        <v/>
      </c>
      <c r="L69" s="57">
        <f t="shared" si="43"/>
        <v>1</v>
      </c>
      <c r="M69" s="57">
        <f t="shared" si="44"/>
        <v>3.266</v>
      </c>
      <c r="N69" s="57">
        <f t="shared" si="45"/>
        <v>4.4450000000000003</v>
      </c>
      <c r="O69" s="60">
        <f t="shared" si="46"/>
        <v>1.1790000000000003</v>
      </c>
      <c r="P69" s="60">
        <f t="shared" si="47"/>
        <v>3.5</v>
      </c>
      <c r="Q69" s="61" t="str">
        <f t="shared" si="48"/>
        <v>목록(Manifest)</v>
      </c>
      <c r="R69" s="88">
        <f t="shared" si="49"/>
        <v>32.67</v>
      </c>
      <c r="S69" s="61" t="str">
        <f t="shared" si="50"/>
        <v>YP0104</v>
      </c>
      <c r="T69" s="61" t="str">
        <f t="shared" si="51"/>
        <v/>
      </c>
      <c r="U69" s="61" t="str">
        <f t="shared" si="52"/>
        <v>신용</v>
      </c>
      <c r="V69" s="99">
        <f t="shared" si="27"/>
        <v>13840</v>
      </c>
      <c r="W69" s="100">
        <f t="shared" si="28"/>
        <v>0</v>
      </c>
      <c r="X69" s="100">
        <f t="shared" si="29"/>
        <v>0</v>
      </c>
      <c r="Y69" s="100">
        <f t="shared" si="3"/>
        <v>500</v>
      </c>
      <c r="Z69" s="100">
        <f t="shared" si="30"/>
        <v>0</v>
      </c>
      <c r="AA69" s="101">
        <f t="shared" si="31"/>
        <v>0</v>
      </c>
      <c r="AB69" s="102" t="str">
        <f>_xlfn.IFNA(VLOOKUP(D69,'사업자 통관'!F:H,3,0),"")</f>
        <v/>
      </c>
      <c r="AC69" s="102"/>
      <c r="AD69" s="103">
        <f t="shared" si="4"/>
        <v>500</v>
      </c>
      <c r="AE69" s="104">
        <f t="shared" si="5"/>
        <v>14340</v>
      </c>
      <c r="AG69" s="126" t="s">
        <v>1055</v>
      </c>
      <c r="AH69" s="126" t="s">
        <v>65</v>
      </c>
      <c r="AI69" s="126" t="s">
        <v>1056</v>
      </c>
      <c r="AJ69" s="126" t="s">
        <v>1114</v>
      </c>
      <c r="AK69" s="126" t="s">
        <v>1115</v>
      </c>
      <c r="AL69" s="126" t="s">
        <v>1116</v>
      </c>
      <c r="AM69" s="126">
        <v>3074</v>
      </c>
      <c r="AN69" s="126" t="s">
        <v>130</v>
      </c>
      <c r="AO69" s="127">
        <v>1</v>
      </c>
      <c r="AP69" s="128">
        <v>3.266</v>
      </c>
      <c r="AQ69" s="128">
        <v>4.4450000000000003</v>
      </c>
      <c r="AR69" s="128">
        <v>4.5</v>
      </c>
      <c r="AS69" s="126" t="s">
        <v>4</v>
      </c>
      <c r="AT69" s="128">
        <v>32.67</v>
      </c>
      <c r="AU69" s="126" t="s">
        <v>154</v>
      </c>
      <c r="AV69" s="126" t="s">
        <v>154</v>
      </c>
      <c r="AW69" s="126" t="s">
        <v>154</v>
      </c>
      <c r="AX69" s="126" t="s">
        <v>154</v>
      </c>
      <c r="AY69" s="126" t="s">
        <v>154</v>
      </c>
      <c r="AZ69" s="126" t="s">
        <v>133</v>
      </c>
      <c r="BA69" s="126" t="s">
        <v>192</v>
      </c>
      <c r="BB69" s="126" t="s">
        <v>172</v>
      </c>
      <c r="BC69" s="126" t="s">
        <v>130</v>
      </c>
      <c r="BD69" s="126" t="s">
        <v>156</v>
      </c>
      <c r="BE69" s="126" t="s">
        <v>1117</v>
      </c>
      <c r="BF69" s="126" t="s">
        <v>1118</v>
      </c>
      <c r="BG69" s="126" t="s">
        <v>1119</v>
      </c>
      <c r="BH69" s="126" t="s">
        <v>383</v>
      </c>
      <c r="BI69" s="126" t="s">
        <v>130</v>
      </c>
      <c r="BJ69" s="126" t="s">
        <v>192</v>
      </c>
      <c r="BK69" s="126" t="s">
        <v>157</v>
      </c>
      <c r="BL69" s="126" t="s">
        <v>126</v>
      </c>
      <c r="BM69" s="126" t="s">
        <v>130</v>
      </c>
      <c r="BN69" s="126" t="s">
        <v>158</v>
      </c>
    </row>
    <row r="70" spans="1:66" ht="15">
      <c r="A70" s="58" t="str">
        <f t="shared" si="32"/>
        <v>2025-08-06</v>
      </c>
      <c r="B70" s="58" t="str">
        <f t="shared" si="33"/>
        <v>LAX</v>
      </c>
      <c r="C70" s="58" t="str">
        <f t="shared" si="34"/>
        <v>35033062956</v>
      </c>
      <c r="D70" s="58" t="str">
        <f t="shared" si="35"/>
        <v>PUS014317311</v>
      </c>
      <c r="E70" s="59" t="str">
        <f t="shared" si="36"/>
        <v>6094315515649</v>
      </c>
      <c r="F70" s="59" t="str">
        <f t="shared" si="37"/>
        <v>716-7651-FA-5</v>
      </c>
      <c r="G70" s="59" t="str">
        <f t="shared" si="38"/>
        <v>2207506</v>
      </c>
      <c r="H70" s="59" t="str">
        <f t="shared" si="39"/>
        <v>IPORTER_LA</v>
      </c>
      <c r="I70" s="57" t="str">
        <f t="shared" si="40"/>
        <v>홍근혜</v>
      </c>
      <c r="J70" s="57">
        <f t="shared" si="41"/>
        <v>3638</v>
      </c>
      <c r="K70" s="57" t="str">
        <f t="shared" si="42"/>
        <v/>
      </c>
      <c r="L70" s="57">
        <f t="shared" si="43"/>
        <v>1</v>
      </c>
      <c r="M70" s="57">
        <f t="shared" si="44"/>
        <v>0.18099999999999999</v>
      </c>
      <c r="N70" s="57">
        <f t="shared" si="45"/>
        <v>4.4999999999999998E-2</v>
      </c>
      <c r="O70" s="60">
        <f t="shared" si="46"/>
        <v>-0.13600000000000001</v>
      </c>
      <c r="P70" s="60">
        <f t="shared" si="47"/>
        <v>0.5</v>
      </c>
      <c r="Q70" s="61" t="str">
        <f t="shared" si="48"/>
        <v>목록(Manifest)</v>
      </c>
      <c r="R70" s="88">
        <f t="shared" si="49"/>
        <v>43.4</v>
      </c>
      <c r="S70" s="61" t="str">
        <f t="shared" si="50"/>
        <v>YP0104</v>
      </c>
      <c r="T70" s="61" t="str">
        <f t="shared" si="51"/>
        <v/>
      </c>
      <c r="U70" s="61" t="str">
        <f t="shared" si="52"/>
        <v>신용</v>
      </c>
      <c r="V70" s="99">
        <f t="shared" si="27"/>
        <v>6220</v>
      </c>
      <c r="W70" s="100">
        <f t="shared" si="28"/>
        <v>0</v>
      </c>
      <c r="X70" s="100">
        <f t="shared" si="29"/>
        <v>0</v>
      </c>
      <c r="Y70" s="100">
        <f t="shared" ref="Y70:Y133" si="53">IF(U70="신용",_xlfn.IFNA(_xlfn.IFS(
AND(P70/L70&gt;2,P70/L70&lt;=5),500*L70,
AND(P70/L70&gt;5,P70/L70&lt;=10),1000*L70,
AND(P70/L70&gt;10,P70/L70&lt;=20),3000*L70,
AND(P70/L70&gt;20,P70/L70&lt;=25),11000*L70,
AND(P70/L70&gt;25,P70/L70&lt;=999),15000*L70
),0),0)</f>
        <v>0</v>
      </c>
      <c r="Z70" s="100">
        <f t="shared" si="30"/>
        <v>0</v>
      </c>
      <c r="AA70" s="101">
        <f t="shared" si="31"/>
        <v>0</v>
      </c>
      <c r="AB70" s="102" t="str">
        <f>_xlfn.IFNA(VLOOKUP(D70,'사업자 통관'!F:H,3,0),"")</f>
        <v/>
      </c>
      <c r="AC70" s="102"/>
      <c r="AD70" s="103">
        <f t="shared" ref="AD70:AD133" si="54">SUM(W70:AC70)</f>
        <v>0</v>
      </c>
      <c r="AE70" s="104">
        <f t="shared" ref="AE70:AE133" si="55">SUM(AD70,V70)</f>
        <v>6220</v>
      </c>
      <c r="AG70" s="126" t="s">
        <v>1055</v>
      </c>
      <c r="AH70" s="126" t="s">
        <v>65</v>
      </c>
      <c r="AI70" s="126" t="s">
        <v>1056</v>
      </c>
      <c r="AJ70" s="126" t="s">
        <v>1120</v>
      </c>
      <c r="AK70" s="126" t="s">
        <v>1121</v>
      </c>
      <c r="AL70" s="126" t="s">
        <v>1122</v>
      </c>
      <c r="AM70" s="126">
        <v>3638</v>
      </c>
      <c r="AN70" s="126" t="s">
        <v>130</v>
      </c>
      <c r="AO70" s="127">
        <v>1</v>
      </c>
      <c r="AP70" s="128">
        <v>0.18099999999999999</v>
      </c>
      <c r="AQ70" s="128">
        <v>4.4999999999999998E-2</v>
      </c>
      <c r="AR70" s="128">
        <v>0.2</v>
      </c>
      <c r="AS70" s="126" t="s">
        <v>4</v>
      </c>
      <c r="AT70" s="128">
        <v>43.4</v>
      </c>
      <c r="AU70" s="126" t="s">
        <v>154</v>
      </c>
      <c r="AV70" s="126" t="s">
        <v>154</v>
      </c>
      <c r="AW70" s="126" t="s">
        <v>154</v>
      </c>
      <c r="AX70" s="126" t="s">
        <v>154</v>
      </c>
      <c r="AY70" s="126" t="s">
        <v>154</v>
      </c>
      <c r="AZ70" s="126" t="s">
        <v>133</v>
      </c>
      <c r="BA70" s="126" t="s">
        <v>192</v>
      </c>
      <c r="BB70" s="126" t="s">
        <v>1123</v>
      </c>
      <c r="BC70" s="126" t="s">
        <v>130</v>
      </c>
      <c r="BD70" s="126" t="s">
        <v>156</v>
      </c>
      <c r="BE70" s="126" t="s">
        <v>1124</v>
      </c>
      <c r="BF70" s="126" t="s">
        <v>1125</v>
      </c>
      <c r="BG70" s="126" t="s">
        <v>1126</v>
      </c>
      <c r="BH70" s="126" t="s">
        <v>383</v>
      </c>
      <c r="BI70" s="126" t="s">
        <v>130</v>
      </c>
      <c r="BJ70" s="126" t="s">
        <v>192</v>
      </c>
      <c r="BK70" s="126" t="s">
        <v>157</v>
      </c>
      <c r="BL70" s="126" t="s">
        <v>126</v>
      </c>
      <c r="BM70" s="126" t="s">
        <v>130</v>
      </c>
      <c r="BN70" s="126" t="s">
        <v>158</v>
      </c>
    </row>
    <row r="71" spans="1:66" ht="15">
      <c r="A71" s="58" t="str">
        <f t="shared" si="32"/>
        <v>2025-08-06</v>
      </c>
      <c r="B71" s="58" t="str">
        <f t="shared" si="33"/>
        <v>LAX</v>
      </c>
      <c r="C71" s="58" t="str">
        <f t="shared" si="34"/>
        <v>35033062956</v>
      </c>
      <c r="D71" s="58" t="str">
        <f t="shared" si="35"/>
        <v>PUS014317357</v>
      </c>
      <c r="E71" s="59" t="str">
        <f t="shared" si="36"/>
        <v>6094315515695</v>
      </c>
      <c r="F71" s="59" t="str">
        <f t="shared" si="37"/>
        <v>716-7647-FE-8</v>
      </c>
      <c r="G71" s="59" t="str">
        <f t="shared" si="38"/>
        <v>2207506</v>
      </c>
      <c r="H71" s="59" t="str">
        <f t="shared" si="39"/>
        <v>IPORTER_LA</v>
      </c>
      <c r="I71" s="57" t="str">
        <f t="shared" si="40"/>
        <v>박지인</v>
      </c>
      <c r="J71" s="57">
        <f t="shared" si="41"/>
        <v>6676</v>
      </c>
      <c r="K71" s="57" t="str">
        <f t="shared" si="42"/>
        <v/>
      </c>
      <c r="L71" s="57">
        <f t="shared" si="43"/>
        <v>1</v>
      </c>
      <c r="M71" s="57">
        <f t="shared" si="44"/>
        <v>3.0840000000000001</v>
      </c>
      <c r="N71" s="57">
        <f t="shared" si="45"/>
        <v>4.944</v>
      </c>
      <c r="O71" s="60">
        <f t="shared" si="46"/>
        <v>1.8599999999999999</v>
      </c>
      <c r="P71" s="60">
        <f t="shared" si="47"/>
        <v>3.5</v>
      </c>
      <c r="Q71" s="61" t="str">
        <f t="shared" si="48"/>
        <v>목록(Manifest)</v>
      </c>
      <c r="R71" s="88">
        <f t="shared" si="49"/>
        <v>125.84</v>
      </c>
      <c r="S71" s="61" t="str">
        <f t="shared" si="50"/>
        <v>YP0104</v>
      </c>
      <c r="T71" s="61" t="str">
        <f t="shared" si="51"/>
        <v/>
      </c>
      <c r="U71" s="61" t="str">
        <f t="shared" si="52"/>
        <v>신용</v>
      </c>
      <c r="V71" s="99">
        <f t="shared" ref="V71:V134" si="56">CEILING($B$2+(P71-0.5)*$C$2,1)</f>
        <v>13840</v>
      </c>
      <c r="W71" s="100">
        <f t="shared" ref="W71:W134" si="57">(L71-1)*1500</f>
        <v>0</v>
      </c>
      <c r="X71" s="100">
        <f t="shared" ref="X71:X134" si="58">IF(LEFT(AM71,2)="63",500,0)</f>
        <v>0</v>
      </c>
      <c r="Y71" s="100">
        <f t="shared" si="53"/>
        <v>500</v>
      </c>
      <c r="Z71" s="100">
        <f t="shared" ref="Z71:Z134" si="59">IF(_xlfn.CEILING.MATH(P71-30,1)&lt;0,0,_xlfn.CEILING.MATH(P71-30,1))*400</f>
        <v>0</v>
      </c>
      <c r="AA71" s="101">
        <f t="shared" ref="AA71:AA134" si="60">IF(LEFT(AB71,3)="사업자",10000,IF(OR(Q71="일반(목록배제,Normal-Manifest Exception)",Q71="간이(Simple)",Q71="목록취하(허용배제,Manifest-Drop)",Q71="일반(NORMAL)"),1000,0))</f>
        <v>0</v>
      </c>
      <c r="AB71" s="102" t="str">
        <f>_xlfn.IFNA(VLOOKUP(D71,'사업자 통관'!F:H,3,0),"")</f>
        <v/>
      </c>
      <c r="AC71" s="102"/>
      <c r="AD71" s="103">
        <f t="shared" si="54"/>
        <v>500</v>
      </c>
      <c r="AE71" s="104">
        <f t="shared" si="55"/>
        <v>14340</v>
      </c>
      <c r="AG71" s="126" t="s">
        <v>1055</v>
      </c>
      <c r="AH71" s="126" t="s">
        <v>65</v>
      </c>
      <c r="AI71" s="126" t="s">
        <v>1056</v>
      </c>
      <c r="AJ71" s="126" t="s">
        <v>1127</v>
      </c>
      <c r="AK71" s="126" t="s">
        <v>478</v>
      </c>
      <c r="AL71" s="126" t="s">
        <v>479</v>
      </c>
      <c r="AM71" s="126">
        <v>6676</v>
      </c>
      <c r="AN71" s="126" t="s">
        <v>130</v>
      </c>
      <c r="AO71" s="127">
        <v>1</v>
      </c>
      <c r="AP71" s="128">
        <v>3.0840000000000001</v>
      </c>
      <c r="AQ71" s="128">
        <v>4.944</v>
      </c>
      <c r="AR71" s="128">
        <v>5</v>
      </c>
      <c r="AS71" s="126" t="s">
        <v>4</v>
      </c>
      <c r="AT71" s="128">
        <v>125.84</v>
      </c>
      <c r="AU71" s="126" t="s">
        <v>154</v>
      </c>
      <c r="AV71" s="126" t="s">
        <v>154</v>
      </c>
      <c r="AW71" s="126" t="s">
        <v>154</v>
      </c>
      <c r="AX71" s="126" t="s">
        <v>154</v>
      </c>
      <c r="AY71" s="126" t="s">
        <v>154</v>
      </c>
      <c r="AZ71" s="126" t="s">
        <v>133</v>
      </c>
      <c r="BA71" s="126" t="s">
        <v>192</v>
      </c>
      <c r="BB71" s="126" t="s">
        <v>1128</v>
      </c>
      <c r="BC71" s="126" t="s">
        <v>130</v>
      </c>
      <c r="BD71" s="126" t="s">
        <v>156</v>
      </c>
      <c r="BE71" s="126" t="s">
        <v>1129</v>
      </c>
      <c r="BF71" s="126" t="s">
        <v>1130</v>
      </c>
      <c r="BG71" s="126" t="s">
        <v>1131</v>
      </c>
      <c r="BH71" s="126" t="s">
        <v>383</v>
      </c>
      <c r="BI71" s="126" t="s">
        <v>130</v>
      </c>
      <c r="BJ71" s="126" t="s">
        <v>192</v>
      </c>
      <c r="BK71" s="126" t="s">
        <v>157</v>
      </c>
      <c r="BL71" s="126" t="s">
        <v>126</v>
      </c>
      <c r="BM71" s="126" t="s">
        <v>130</v>
      </c>
      <c r="BN71" s="126" t="s">
        <v>158</v>
      </c>
    </row>
    <row r="72" spans="1:66" ht="15">
      <c r="A72" s="58" t="str">
        <f t="shared" si="32"/>
        <v>2025-08-06</v>
      </c>
      <c r="B72" s="58" t="str">
        <f t="shared" si="33"/>
        <v>LAX</v>
      </c>
      <c r="C72" s="58" t="str">
        <f t="shared" si="34"/>
        <v>35033062956</v>
      </c>
      <c r="D72" s="58" t="str">
        <f t="shared" si="35"/>
        <v>PUS014317237</v>
      </c>
      <c r="E72" s="59" t="str">
        <f t="shared" si="36"/>
        <v>6094315515575</v>
      </c>
      <c r="F72" s="59" t="str">
        <f t="shared" si="37"/>
        <v>716-1750-EF-17</v>
      </c>
      <c r="G72" s="59" t="str">
        <f t="shared" si="38"/>
        <v>2207506</v>
      </c>
      <c r="H72" s="59" t="str">
        <f t="shared" si="39"/>
        <v>IPORTER_LA</v>
      </c>
      <c r="I72" s="57" t="str">
        <f t="shared" si="40"/>
        <v>조승미</v>
      </c>
      <c r="J72" s="57">
        <f t="shared" si="41"/>
        <v>2797</v>
      </c>
      <c r="K72" s="57" t="str">
        <f t="shared" si="42"/>
        <v/>
      </c>
      <c r="L72" s="57">
        <f t="shared" si="43"/>
        <v>1</v>
      </c>
      <c r="M72" s="57">
        <f t="shared" si="44"/>
        <v>0.54400000000000004</v>
      </c>
      <c r="N72" s="57">
        <f t="shared" si="45"/>
        <v>4.4999999999999998E-2</v>
      </c>
      <c r="O72" s="60">
        <f t="shared" si="46"/>
        <v>-0.49900000000000005</v>
      </c>
      <c r="P72" s="60">
        <f t="shared" si="47"/>
        <v>1</v>
      </c>
      <c r="Q72" s="61" t="str">
        <f t="shared" si="48"/>
        <v>목록(Manifest)</v>
      </c>
      <c r="R72" s="88">
        <f t="shared" si="49"/>
        <v>67.95</v>
      </c>
      <c r="S72" s="61" t="str">
        <f t="shared" si="50"/>
        <v>YP0104</v>
      </c>
      <c r="T72" s="61" t="str">
        <f t="shared" si="51"/>
        <v/>
      </c>
      <c r="U72" s="61" t="str">
        <f t="shared" si="52"/>
        <v>신용</v>
      </c>
      <c r="V72" s="99">
        <f t="shared" si="56"/>
        <v>7490</v>
      </c>
      <c r="W72" s="100">
        <f t="shared" si="57"/>
        <v>0</v>
      </c>
      <c r="X72" s="100">
        <f t="shared" si="58"/>
        <v>0</v>
      </c>
      <c r="Y72" s="100">
        <f t="shared" si="53"/>
        <v>0</v>
      </c>
      <c r="Z72" s="100">
        <f t="shared" si="59"/>
        <v>0</v>
      </c>
      <c r="AA72" s="101">
        <f t="shared" si="60"/>
        <v>0</v>
      </c>
      <c r="AB72" s="102" t="str">
        <f>_xlfn.IFNA(VLOOKUP(D72,'사업자 통관'!F:H,3,0),"")</f>
        <v/>
      </c>
      <c r="AC72" s="102"/>
      <c r="AD72" s="103">
        <f t="shared" si="54"/>
        <v>0</v>
      </c>
      <c r="AE72" s="104">
        <f t="shared" si="55"/>
        <v>7490</v>
      </c>
      <c r="AG72" s="126" t="s">
        <v>1055</v>
      </c>
      <c r="AH72" s="126" t="s">
        <v>65</v>
      </c>
      <c r="AI72" s="126" t="s">
        <v>1056</v>
      </c>
      <c r="AJ72" s="126" t="s">
        <v>1132</v>
      </c>
      <c r="AK72" s="126" t="s">
        <v>1133</v>
      </c>
      <c r="AL72" s="126" t="s">
        <v>1134</v>
      </c>
      <c r="AM72" s="126">
        <v>2797</v>
      </c>
      <c r="AN72" s="126" t="s">
        <v>130</v>
      </c>
      <c r="AO72" s="127">
        <v>1</v>
      </c>
      <c r="AP72" s="128">
        <v>0.54400000000000004</v>
      </c>
      <c r="AQ72" s="128">
        <v>4.4999999999999998E-2</v>
      </c>
      <c r="AR72" s="128">
        <v>0.6</v>
      </c>
      <c r="AS72" s="126" t="s">
        <v>4</v>
      </c>
      <c r="AT72" s="128">
        <v>67.95</v>
      </c>
      <c r="AU72" s="126" t="s">
        <v>154</v>
      </c>
      <c r="AV72" s="126" t="s">
        <v>154</v>
      </c>
      <c r="AW72" s="126" t="s">
        <v>154</v>
      </c>
      <c r="AX72" s="126" t="s">
        <v>154</v>
      </c>
      <c r="AY72" s="126" t="s">
        <v>154</v>
      </c>
      <c r="AZ72" s="126" t="s">
        <v>133</v>
      </c>
      <c r="BA72" s="126" t="s">
        <v>192</v>
      </c>
      <c r="BB72" s="126" t="s">
        <v>1135</v>
      </c>
      <c r="BC72" s="126" t="s">
        <v>130</v>
      </c>
      <c r="BD72" s="126" t="s">
        <v>156</v>
      </c>
      <c r="BE72" s="126" t="s">
        <v>1136</v>
      </c>
      <c r="BF72" s="126" t="s">
        <v>1137</v>
      </c>
      <c r="BG72" s="126" t="s">
        <v>1138</v>
      </c>
      <c r="BH72" s="126" t="s">
        <v>383</v>
      </c>
      <c r="BI72" s="126" t="s">
        <v>130</v>
      </c>
      <c r="BJ72" s="126" t="s">
        <v>192</v>
      </c>
      <c r="BK72" s="126" t="s">
        <v>157</v>
      </c>
      <c r="BL72" s="126" t="s">
        <v>126</v>
      </c>
      <c r="BM72" s="126" t="s">
        <v>130</v>
      </c>
      <c r="BN72" s="126" t="s">
        <v>158</v>
      </c>
    </row>
    <row r="73" spans="1:66" ht="15">
      <c r="A73" s="58" t="str">
        <f t="shared" ref="A73:A136" si="61">AG73</f>
        <v>2025-08-06</v>
      </c>
      <c r="B73" s="58" t="str">
        <f t="shared" ref="B73:B136" si="62">AH73</f>
        <v>LAX</v>
      </c>
      <c r="C73" s="58" t="str">
        <f t="shared" ref="C73:C136" si="63">AI73</f>
        <v>35033062956</v>
      </c>
      <c r="D73" s="58" t="str">
        <f t="shared" ref="D73:D136" si="64">AJ73</f>
        <v>PUS014317025</v>
      </c>
      <c r="E73" s="59" t="str">
        <f t="shared" ref="E73:E136" si="65">BE73</f>
        <v>6094315515363</v>
      </c>
      <c r="F73" s="59" t="str">
        <f t="shared" ref="F73:F136" si="66">BF73</f>
        <v>714-9209-BC-16</v>
      </c>
      <c r="G73" s="59" t="str">
        <f t="shared" ref="G73:G136" si="67">AZ73</f>
        <v>2207506</v>
      </c>
      <c r="H73" s="59" t="str">
        <f t="shared" ref="H73:H136" si="68">BA73</f>
        <v>IPORTER_LA</v>
      </c>
      <c r="I73" s="57" t="str">
        <f t="shared" ref="I73:I136" si="69">AK73</f>
        <v>정상훈</v>
      </c>
      <c r="J73" s="57">
        <f t="shared" ref="J73:J136" si="70">AM73</f>
        <v>47513</v>
      </c>
      <c r="K73" s="57" t="str">
        <f t="shared" ref="K73:K136" si="71">AN73</f>
        <v/>
      </c>
      <c r="L73" s="57">
        <f t="shared" ref="L73:L136" si="72">AO73</f>
        <v>1</v>
      </c>
      <c r="M73" s="57">
        <f t="shared" ref="M73:M136" si="73">AP73</f>
        <v>2.9940000000000002</v>
      </c>
      <c r="N73" s="57">
        <f t="shared" ref="N73:N136" si="74">AQ73</f>
        <v>3.9009999999999998</v>
      </c>
      <c r="O73" s="60">
        <f t="shared" ref="O73:O136" si="75">N73-M73</f>
        <v>0.90699999999999958</v>
      </c>
      <c r="P73" s="60">
        <f t="shared" ref="P73:P136" si="76">CEILING(IF(O73&gt;=2.26,N73,M73),0.5)</f>
        <v>3</v>
      </c>
      <c r="Q73" s="61" t="str">
        <f t="shared" ref="Q73:Q136" si="77">AS73</f>
        <v>목록(Manifest)</v>
      </c>
      <c r="R73" s="88">
        <f t="shared" ref="R73:R136" si="78">AT73</f>
        <v>90.01</v>
      </c>
      <c r="S73" s="61" t="str">
        <f t="shared" ref="S73:S136" si="79">BH73</f>
        <v>YP0104</v>
      </c>
      <c r="T73" s="61" t="str">
        <f t="shared" ref="T73:T136" si="80">BI73</f>
        <v/>
      </c>
      <c r="U73" s="61" t="str">
        <f t="shared" ref="U73:U136" si="81">BL73</f>
        <v>신용</v>
      </c>
      <c r="V73" s="99">
        <f t="shared" si="56"/>
        <v>12570</v>
      </c>
      <c r="W73" s="100">
        <f t="shared" si="57"/>
        <v>0</v>
      </c>
      <c r="X73" s="100">
        <f t="shared" si="58"/>
        <v>0</v>
      </c>
      <c r="Y73" s="100">
        <f t="shared" si="53"/>
        <v>500</v>
      </c>
      <c r="Z73" s="100">
        <f t="shared" si="59"/>
        <v>0</v>
      </c>
      <c r="AA73" s="101">
        <f t="shared" si="60"/>
        <v>0</v>
      </c>
      <c r="AB73" s="102" t="str">
        <f>_xlfn.IFNA(VLOOKUP(D73,'사업자 통관'!F:H,3,0),"")</f>
        <v/>
      </c>
      <c r="AC73" s="102"/>
      <c r="AD73" s="103">
        <f t="shared" si="54"/>
        <v>500</v>
      </c>
      <c r="AE73" s="104">
        <f t="shared" si="55"/>
        <v>13070</v>
      </c>
      <c r="AG73" s="126" t="s">
        <v>1055</v>
      </c>
      <c r="AH73" s="126" t="s">
        <v>65</v>
      </c>
      <c r="AI73" s="126" t="s">
        <v>1056</v>
      </c>
      <c r="AJ73" s="126" t="s">
        <v>1139</v>
      </c>
      <c r="AK73" s="126" t="s">
        <v>200</v>
      </c>
      <c r="AL73" s="126" t="s">
        <v>201</v>
      </c>
      <c r="AM73" s="126">
        <v>47513</v>
      </c>
      <c r="AN73" s="126" t="s">
        <v>130</v>
      </c>
      <c r="AO73" s="127">
        <v>1</v>
      </c>
      <c r="AP73" s="128">
        <v>2.9940000000000002</v>
      </c>
      <c r="AQ73" s="128">
        <v>3.9009999999999998</v>
      </c>
      <c r="AR73" s="128">
        <v>4</v>
      </c>
      <c r="AS73" s="126" t="s">
        <v>4</v>
      </c>
      <c r="AT73" s="128">
        <v>90.01</v>
      </c>
      <c r="AU73" s="126" t="s">
        <v>154</v>
      </c>
      <c r="AV73" s="126" t="s">
        <v>154</v>
      </c>
      <c r="AW73" s="126" t="s">
        <v>154</v>
      </c>
      <c r="AX73" s="126" t="s">
        <v>154</v>
      </c>
      <c r="AY73" s="126" t="s">
        <v>154</v>
      </c>
      <c r="AZ73" s="126" t="s">
        <v>133</v>
      </c>
      <c r="BA73" s="126" t="s">
        <v>192</v>
      </c>
      <c r="BB73" s="126" t="s">
        <v>159</v>
      </c>
      <c r="BC73" s="126" t="s">
        <v>130</v>
      </c>
      <c r="BD73" s="126" t="s">
        <v>156</v>
      </c>
      <c r="BE73" s="126" t="s">
        <v>1140</v>
      </c>
      <c r="BF73" s="126" t="s">
        <v>1141</v>
      </c>
      <c r="BG73" s="126" t="s">
        <v>1142</v>
      </c>
      <c r="BH73" s="126" t="s">
        <v>383</v>
      </c>
      <c r="BI73" s="126" t="s">
        <v>130</v>
      </c>
      <c r="BJ73" s="126" t="s">
        <v>192</v>
      </c>
      <c r="BK73" s="126" t="s">
        <v>157</v>
      </c>
      <c r="BL73" s="126" t="s">
        <v>126</v>
      </c>
      <c r="BM73" s="126" t="s">
        <v>130</v>
      </c>
      <c r="BN73" s="126" t="s">
        <v>158</v>
      </c>
    </row>
    <row r="74" spans="1:66" ht="15">
      <c r="A74" s="58" t="str">
        <f t="shared" si="61"/>
        <v>2025-08-06</v>
      </c>
      <c r="B74" s="58" t="str">
        <f t="shared" si="62"/>
        <v>LAX</v>
      </c>
      <c r="C74" s="58" t="str">
        <f t="shared" si="63"/>
        <v>35033062956</v>
      </c>
      <c r="D74" s="58" t="str">
        <f t="shared" si="64"/>
        <v>PUS014317338</v>
      </c>
      <c r="E74" s="59" t="str">
        <f t="shared" si="65"/>
        <v>6094315515676</v>
      </c>
      <c r="F74" s="59" t="str">
        <f t="shared" si="66"/>
        <v>716-7681-DF-13</v>
      </c>
      <c r="G74" s="59" t="str">
        <f t="shared" si="67"/>
        <v>2207506</v>
      </c>
      <c r="H74" s="59" t="str">
        <f t="shared" si="68"/>
        <v>IPORTER_LA</v>
      </c>
      <c r="I74" s="57" t="str">
        <f t="shared" si="69"/>
        <v>김남현</v>
      </c>
      <c r="J74" s="57">
        <f t="shared" si="70"/>
        <v>15884</v>
      </c>
      <c r="K74" s="57" t="str">
        <f t="shared" si="71"/>
        <v/>
      </c>
      <c r="L74" s="57">
        <f t="shared" si="72"/>
        <v>1</v>
      </c>
      <c r="M74" s="57">
        <f t="shared" si="73"/>
        <v>0.998</v>
      </c>
      <c r="N74" s="57">
        <f t="shared" si="74"/>
        <v>4.4999999999999998E-2</v>
      </c>
      <c r="O74" s="60">
        <f t="shared" si="75"/>
        <v>-0.95299999999999996</v>
      </c>
      <c r="P74" s="60">
        <f t="shared" si="76"/>
        <v>1</v>
      </c>
      <c r="Q74" s="61" t="str">
        <f t="shared" si="77"/>
        <v>목록(Manifest)</v>
      </c>
      <c r="R74" s="88">
        <f t="shared" si="78"/>
        <v>152.22</v>
      </c>
      <c r="S74" s="61" t="str">
        <f t="shared" si="79"/>
        <v>YP0104</v>
      </c>
      <c r="T74" s="61" t="str">
        <f t="shared" si="80"/>
        <v/>
      </c>
      <c r="U74" s="61" t="str">
        <f t="shared" si="81"/>
        <v>신용</v>
      </c>
      <c r="V74" s="99">
        <f t="shared" si="56"/>
        <v>7490</v>
      </c>
      <c r="W74" s="100">
        <f t="shared" si="57"/>
        <v>0</v>
      </c>
      <c r="X74" s="100">
        <f t="shared" si="58"/>
        <v>0</v>
      </c>
      <c r="Y74" s="100">
        <f t="shared" si="53"/>
        <v>0</v>
      </c>
      <c r="Z74" s="100">
        <f t="shared" si="59"/>
        <v>0</v>
      </c>
      <c r="AA74" s="101">
        <f t="shared" si="60"/>
        <v>0</v>
      </c>
      <c r="AB74" s="102" t="str">
        <f>_xlfn.IFNA(VLOOKUP(D74,'사업자 통관'!F:H,3,0),"")</f>
        <v/>
      </c>
      <c r="AC74" s="102"/>
      <c r="AD74" s="103">
        <f t="shared" si="54"/>
        <v>0</v>
      </c>
      <c r="AE74" s="104">
        <f t="shared" si="55"/>
        <v>7490</v>
      </c>
      <c r="AG74" s="126" t="s">
        <v>1055</v>
      </c>
      <c r="AH74" s="126" t="s">
        <v>65</v>
      </c>
      <c r="AI74" s="126" t="s">
        <v>1056</v>
      </c>
      <c r="AJ74" s="126" t="s">
        <v>1143</v>
      </c>
      <c r="AK74" s="126" t="s">
        <v>1144</v>
      </c>
      <c r="AL74" s="126" t="s">
        <v>1145</v>
      </c>
      <c r="AM74" s="126">
        <v>15884</v>
      </c>
      <c r="AN74" s="126" t="s">
        <v>130</v>
      </c>
      <c r="AO74" s="127">
        <v>1</v>
      </c>
      <c r="AP74" s="128">
        <v>0.998</v>
      </c>
      <c r="AQ74" s="128">
        <v>4.4999999999999998E-2</v>
      </c>
      <c r="AR74" s="128">
        <v>1</v>
      </c>
      <c r="AS74" s="126" t="s">
        <v>4</v>
      </c>
      <c r="AT74" s="128">
        <v>152.22</v>
      </c>
      <c r="AU74" s="126" t="s">
        <v>154</v>
      </c>
      <c r="AV74" s="126" t="s">
        <v>154</v>
      </c>
      <c r="AW74" s="126" t="s">
        <v>154</v>
      </c>
      <c r="AX74" s="126" t="s">
        <v>154</v>
      </c>
      <c r="AY74" s="126" t="s">
        <v>154</v>
      </c>
      <c r="AZ74" s="126" t="s">
        <v>133</v>
      </c>
      <c r="BA74" s="126" t="s">
        <v>192</v>
      </c>
      <c r="BB74" s="126" t="s">
        <v>281</v>
      </c>
      <c r="BC74" s="126" t="s">
        <v>130</v>
      </c>
      <c r="BD74" s="126" t="s">
        <v>156</v>
      </c>
      <c r="BE74" s="126" t="s">
        <v>1146</v>
      </c>
      <c r="BF74" s="126" t="s">
        <v>1147</v>
      </c>
      <c r="BG74" s="126" t="s">
        <v>1148</v>
      </c>
      <c r="BH74" s="126" t="s">
        <v>383</v>
      </c>
      <c r="BI74" s="126" t="s">
        <v>130</v>
      </c>
      <c r="BJ74" s="126" t="s">
        <v>192</v>
      </c>
      <c r="BK74" s="126" t="s">
        <v>157</v>
      </c>
      <c r="BL74" s="126" t="s">
        <v>126</v>
      </c>
      <c r="BM74" s="126" t="s">
        <v>130</v>
      </c>
      <c r="BN74" s="126" t="s">
        <v>158</v>
      </c>
    </row>
    <row r="75" spans="1:66" ht="15">
      <c r="A75" s="58" t="str">
        <f t="shared" si="61"/>
        <v>2025-08-06</v>
      </c>
      <c r="B75" s="58" t="str">
        <f t="shared" si="62"/>
        <v>LAX</v>
      </c>
      <c r="C75" s="58" t="str">
        <f t="shared" si="63"/>
        <v>35033062956</v>
      </c>
      <c r="D75" s="58" t="str">
        <f t="shared" si="64"/>
        <v>PUS014317308</v>
      </c>
      <c r="E75" s="59" t="str">
        <f t="shared" si="65"/>
        <v>6094315515646</v>
      </c>
      <c r="F75" s="59" t="str">
        <f t="shared" si="66"/>
        <v>716-7662-EF-7</v>
      </c>
      <c r="G75" s="59" t="str">
        <f t="shared" si="67"/>
        <v>2207506</v>
      </c>
      <c r="H75" s="59" t="str">
        <f t="shared" si="68"/>
        <v>IPORTER_LA</v>
      </c>
      <c r="I75" s="57" t="str">
        <f t="shared" si="69"/>
        <v>장민호</v>
      </c>
      <c r="J75" s="57">
        <f t="shared" si="70"/>
        <v>42010</v>
      </c>
      <c r="K75" s="57" t="str">
        <f t="shared" si="71"/>
        <v/>
      </c>
      <c r="L75" s="57">
        <f t="shared" si="72"/>
        <v>1</v>
      </c>
      <c r="M75" s="57">
        <f t="shared" si="73"/>
        <v>0.72599999999999998</v>
      </c>
      <c r="N75" s="57">
        <f t="shared" si="74"/>
        <v>0.68</v>
      </c>
      <c r="O75" s="60">
        <f t="shared" si="75"/>
        <v>-4.599999999999993E-2</v>
      </c>
      <c r="P75" s="60">
        <f t="shared" si="76"/>
        <v>1</v>
      </c>
      <c r="Q75" s="61" t="str">
        <f t="shared" si="77"/>
        <v>목록(Manifest)</v>
      </c>
      <c r="R75" s="88">
        <f t="shared" si="78"/>
        <v>115.9</v>
      </c>
      <c r="S75" s="61" t="str">
        <f t="shared" si="79"/>
        <v>YP0104</v>
      </c>
      <c r="T75" s="61" t="str">
        <f t="shared" si="80"/>
        <v/>
      </c>
      <c r="U75" s="61" t="str">
        <f t="shared" si="81"/>
        <v>신용</v>
      </c>
      <c r="V75" s="99">
        <f t="shared" si="56"/>
        <v>7490</v>
      </c>
      <c r="W75" s="100">
        <f t="shared" si="57"/>
        <v>0</v>
      </c>
      <c r="X75" s="100">
        <f t="shared" si="58"/>
        <v>0</v>
      </c>
      <c r="Y75" s="100">
        <f t="shared" si="53"/>
        <v>0</v>
      </c>
      <c r="Z75" s="100">
        <f t="shared" si="59"/>
        <v>0</v>
      </c>
      <c r="AA75" s="101">
        <f t="shared" si="60"/>
        <v>0</v>
      </c>
      <c r="AB75" s="102" t="str">
        <f>_xlfn.IFNA(VLOOKUP(D75,'사업자 통관'!F:H,3,0),"")</f>
        <v/>
      </c>
      <c r="AC75" s="102"/>
      <c r="AD75" s="103">
        <f t="shared" si="54"/>
        <v>0</v>
      </c>
      <c r="AE75" s="104">
        <f t="shared" si="55"/>
        <v>7490</v>
      </c>
      <c r="AG75" s="126" t="s">
        <v>1055</v>
      </c>
      <c r="AH75" s="126" t="s">
        <v>65</v>
      </c>
      <c r="AI75" s="126" t="s">
        <v>1056</v>
      </c>
      <c r="AJ75" s="126" t="s">
        <v>1149</v>
      </c>
      <c r="AK75" s="126" t="s">
        <v>1150</v>
      </c>
      <c r="AL75" s="126" t="s">
        <v>1151</v>
      </c>
      <c r="AM75" s="126">
        <v>42010</v>
      </c>
      <c r="AN75" s="126" t="s">
        <v>130</v>
      </c>
      <c r="AO75" s="127">
        <v>1</v>
      </c>
      <c r="AP75" s="128">
        <v>0.72599999999999998</v>
      </c>
      <c r="AQ75" s="128">
        <v>0.68</v>
      </c>
      <c r="AR75" s="128">
        <v>0.8</v>
      </c>
      <c r="AS75" s="126" t="s">
        <v>4</v>
      </c>
      <c r="AT75" s="128">
        <v>115.9</v>
      </c>
      <c r="AU75" s="126" t="s">
        <v>154</v>
      </c>
      <c r="AV75" s="126" t="s">
        <v>154</v>
      </c>
      <c r="AW75" s="126" t="s">
        <v>154</v>
      </c>
      <c r="AX75" s="126" t="s">
        <v>154</v>
      </c>
      <c r="AY75" s="126" t="s">
        <v>154</v>
      </c>
      <c r="AZ75" s="126" t="s">
        <v>133</v>
      </c>
      <c r="BA75" s="126" t="s">
        <v>192</v>
      </c>
      <c r="BB75" s="126" t="s">
        <v>1152</v>
      </c>
      <c r="BC75" s="126" t="s">
        <v>130</v>
      </c>
      <c r="BD75" s="126" t="s">
        <v>156</v>
      </c>
      <c r="BE75" s="126" t="s">
        <v>1153</v>
      </c>
      <c r="BF75" s="126" t="s">
        <v>1154</v>
      </c>
      <c r="BG75" s="126" t="s">
        <v>1155</v>
      </c>
      <c r="BH75" s="126" t="s">
        <v>383</v>
      </c>
      <c r="BI75" s="126" t="s">
        <v>130</v>
      </c>
      <c r="BJ75" s="126" t="s">
        <v>192</v>
      </c>
      <c r="BK75" s="126" t="s">
        <v>157</v>
      </c>
      <c r="BL75" s="126" t="s">
        <v>126</v>
      </c>
      <c r="BM75" s="126" t="s">
        <v>130</v>
      </c>
      <c r="BN75" s="126" t="s">
        <v>158</v>
      </c>
    </row>
    <row r="76" spans="1:66" ht="15">
      <c r="A76" s="58" t="str">
        <f t="shared" si="61"/>
        <v>2025-08-06</v>
      </c>
      <c r="B76" s="58" t="str">
        <f t="shared" si="62"/>
        <v>LAX</v>
      </c>
      <c r="C76" s="58" t="str">
        <f t="shared" si="63"/>
        <v>35033062956</v>
      </c>
      <c r="D76" s="58" t="str">
        <f t="shared" si="64"/>
        <v>PUS014317358</v>
      </c>
      <c r="E76" s="59" t="str">
        <f t="shared" si="65"/>
        <v>6094315515696</v>
      </c>
      <c r="F76" s="59" t="str">
        <f t="shared" si="66"/>
        <v>716-7717-EA-11</v>
      </c>
      <c r="G76" s="59" t="str">
        <f t="shared" si="67"/>
        <v>2207506</v>
      </c>
      <c r="H76" s="59" t="str">
        <f t="shared" si="68"/>
        <v>IPORTER_LA</v>
      </c>
      <c r="I76" s="57" t="str">
        <f t="shared" si="69"/>
        <v>김자예</v>
      </c>
      <c r="J76" s="57">
        <f t="shared" si="70"/>
        <v>16365</v>
      </c>
      <c r="K76" s="57" t="str">
        <f t="shared" si="71"/>
        <v/>
      </c>
      <c r="L76" s="57">
        <f t="shared" si="72"/>
        <v>1</v>
      </c>
      <c r="M76" s="57">
        <f t="shared" si="73"/>
        <v>0.90700000000000003</v>
      </c>
      <c r="N76" s="57">
        <f t="shared" si="74"/>
        <v>4.4999999999999998E-2</v>
      </c>
      <c r="O76" s="60">
        <f t="shared" si="75"/>
        <v>-0.86199999999999999</v>
      </c>
      <c r="P76" s="60">
        <f t="shared" si="76"/>
        <v>1</v>
      </c>
      <c r="Q76" s="61" t="str">
        <f t="shared" si="77"/>
        <v>간이(Simple)</v>
      </c>
      <c r="R76" s="88">
        <f t="shared" si="78"/>
        <v>587.99</v>
      </c>
      <c r="S76" s="61" t="str">
        <f t="shared" si="79"/>
        <v>YP0104</v>
      </c>
      <c r="T76" s="61" t="str">
        <f t="shared" si="80"/>
        <v/>
      </c>
      <c r="U76" s="61" t="str">
        <f t="shared" si="81"/>
        <v>신용</v>
      </c>
      <c r="V76" s="99">
        <f t="shared" si="56"/>
        <v>7490</v>
      </c>
      <c r="W76" s="100">
        <f t="shared" si="57"/>
        <v>0</v>
      </c>
      <c r="X76" s="100">
        <f t="shared" si="58"/>
        <v>0</v>
      </c>
      <c r="Y76" s="100">
        <f t="shared" si="53"/>
        <v>0</v>
      </c>
      <c r="Z76" s="100">
        <f t="shared" si="59"/>
        <v>0</v>
      </c>
      <c r="AA76" s="101">
        <f t="shared" si="60"/>
        <v>1000</v>
      </c>
      <c r="AB76" s="102" t="str">
        <f>_xlfn.IFNA(VLOOKUP(D76,'사업자 통관'!F:H,3,0),"")</f>
        <v/>
      </c>
      <c r="AC76" s="102"/>
      <c r="AD76" s="103">
        <f t="shared" si="54"/>
        <v>1000</v>
      </c>
      <c r="AE76" s="104">
        <f t="shared" si="55"/>
        <v>8490</v>
      </c>
      <c r="AG76" s="126" t="s">
        <v>1055</v>
      </c>
      <c r="AH76" s="126" t="s">
        <v>65</v>
      </c>
      <c r="AI76" s="126" t="s">
        <v>1056</v>
      </c>
      <c r="AJ76" s="126" t="s">
        <v>1156</v>
      </c>
      <c r="AK76" s="126" t="s">
        <v>1157</v>
      </c>
      <c r="AL76" s="126" t="s">
        <v>1158</v>
      </c>
      <c r="AM76" s="126">
        <v>16365</v>
      </c>
      <c r="AN76" s="126" t="s">
        <v>130</v>
      </c>
      <c r="AO76" s="127">
        <v>1</v>
      </c>
      <c r="AP76" s="128">
        <v>0.90700000000000003</v>
      </c>
      <c r="AQ76" s="128">
        <v>4.4999999999999998E-2</v>
      </c>
      <c r="AR76" s="128">
        <v>1</v>
      </c>
      <c r="AS76" s="126" t="s">
        <v>6</v>
      </c>
      <c r="AT76" s="128">
        <v>587.99</v>
      </c>
      <c r="AU76" s="126" t="s">
        <v>154</v>
      </c>
      <c r="AV76" s="126" t="s">
        <v>154</v>
      </c>
      <c r="AW76" s="126" t="s">
        <v>154</v>
      </c>
      <c r="AX76" s="126" t="s">
        <v>154</v>
      </c>
      <c r="AY76" s="126" t="s">
        <v>154</v>
      </c>
      <c r="AZ76" s="126" t="s">
        <v>133</v>
      </c>
      <c r="BA76" s="126" t="s">
        <v>192</v>
      </c>
      <c r="BB76" s="126" t="s">
        <v>281</v>
      </c>
      <c r="BC76" s="126" t="s">
        <v>130</v>
      </c>
      <c r="BD76" s="126" t="s">
        <v>156</v>
      </c>
      <c r="BE76" s="126" t="s">
        <v>1159</v>
      </c>
      <c r="BF76" s="126" t="s">
        <v>1160</v>
      </c>
      <c r="BG76" s="126" t="s">
        <v>1161</v>
      </c>
      <c r="BH76" s="126" t="s">
        <v>383</v>
      </c>
      <c r="BI76" s="126" t="s">
        <v>130</v>
      </c>
      <c r="BJ76" s="126" t="s">
        <v>192</v>
      </c>
      <c r="BK76" s="126" t="s">
        <v>157</v>
      </c>
      <c r="BL76" s="126" t="s">
        <v>126</v>
      </c>
      <c r="BM76" s="126" t="s">
        <v>130</v>
      </c>
      <c r="BN76" s="126" t="s">
        <v>158</v>
      </c>
    </row>
    <row r="77" spans="1:66" ht="15">
      <c r="A77" s="58" t="str">
        <f t="shared" si="61"/>
        <v>2025-08-08</v>
      </c>
      <c r="B77" s="58" t="str">
        <f t="shared" si="62"/>
        <v>LAX</v>
      </c>
      <c r="C77" s="58" t="str">
        <f t="shared" si="63"/>
        <v>35033062971</v>
      </c>
      <c r="D77" s="58" t="str">
        <f t="shared" si="64"/>
        <v>PUS014317376</v>
      </c>
      <c r="E77" s="59" t="str">
        <f t="shared" si="65"/>
        <v>6094315515714</v>
      </c>
      <c r="F77" s="59" t="str">
        <f t="shared" si="66"/>
        <v>716-8501-AA-18</v>
      </c>
      <c r="G77" s="59" t="str">
        <f t="shared" si="67"/>
        <v>2207506</v>
      </c>
      <c r="H77" s="59" t="str">
        <f t="shared" si="68"/>
        <v>IPORTER_LA</v>
      </c>
      <c r="I77" s="57" t="str">
        <f t="shared" si="69"/>
        <v>김한나무</v>
      </c>
      <c r="J77" s="57">
        <f t="shared" si="70"/>
        <v>58567</v>
      </c>
      <c r="K77" s="57" t="str">
        <f t="shared" si="71"/>
        <v/>
      </c>
      <c r="L77" s="57">
        <f t="shared" si="72"/>
        <v>1</v>
      </c>
      <c r="M77" s="57">
        <f t="shared" si="73"/>
        <v>1.4510000000000001</v>
      </c>
      <c r="N77" s="57">
        <f t="shared" si="74"/>
        <v>2.6760000000000002</v>
      </c>
      <c r="O77" s="60">
        <f t="shared" si="75"/>
        <v>1.2250000000000001</v>
      </c>
      <c r="P77" s="60">
        <f t="shared" si="76"/>
        <v>1.5</v>
      </c>
      <c r="Q77" s="61" t="str">
        <f t="shared" si="77"/>
        <v>목록(Manifest)</v>
      </c>
      <c r="R77" s="88">
        <f t="shared" si="78"/>
        <v>111.78</v>
      </c>
      <c r="S77" s="61" t="str">
        <f t="shared" si="79"/>
        <v>YP0104</v>
      </c>
      <c r="T77" s="61" t="str">
        <f t="shared" si="80"/>
        <v/>
      </c>
      <c r="U77" s="61" t="str">
        <f t="shared" si="81"/>
        <v>신용</v>
      </c>
      <c r="V77" s="99">
        <f t="shared" si="56"/>
        <v>8760</v>
      </c>
      <c r="W77" s="100">
        <f t="shared" si="57"/>
        <v>0</v>
      </c>
      <c r="X77" s="100">
        <f t="shared" si="58"/>
        <v>0</v>
      </c>
      <c r="Y77" s="100">
        <f t="shared" si="53"/>
        <v>0</v>
      </c>
      <c r="Z77" s="100">
        <f t="shared" si="59"/>
        <v>0</v>
      </c>
      <c r="AA77" s="101">
        <f t="shared" si="60"/>
        <v>0</v>
      </c>
      <c r="AB77" s="102" t="str">
        <f>_xlfn.IFNA(VLOOKUP(D77,'사업자 통관'!F:H,3,0),"")</f>
        <v/>
      </c>
      <c r="AC77" s="102"/>
      <c r="AD77" s="103">
        <f t="shared" si="54"/>
        <v>0</v>
      </c>
      <c r="AE77" s="104">
        <f t="shared" si="55"/>
        <v>8760</v>
      </c>
      <c r="AG77" s="126" t="s">
        <v>1162</v>
      </c>
      <c r="AH77" s="126" t="s">
        <v>65</v>
      </c>
      <c r="AI77" s="126" t="s">
        <v>1163</v>
      </c>
      <c r="AJ77" s="126" t="s">
        <v>1164</v>
      </c>
      <c r="AK77" s="126" t="s">
        <v>1165</v>
      </c>
      <c r="AL77" s="126" t="s">
        <v>1166</v>
      </c>
      <c r="AM77" s="126">
        <v>58567</v>
      </c>
      <c r="AN77" s="126" t="s">
        <v>130</v>
      </c>
      <c r="AO77" s="127">
        <v>1</v>
      </c>
      <c r="AP77" s="128">
        <v>1.4510000000000001</v>
      </c>
      <c r="AQ77" s="128">
        <v>2.6760000000000002</v>
      </c>
      <c r="AR77" s="128">
        <v>2.7</v>
      </c>
      <c r="AS77" s="126" t="s">
        <v>4</v>
      </c>
      <c r="AT77" s="128">
        <v>111.78</v>
      </c>
      <c r="AU77" s="126" t="s">
        <v>154</v>
      </c>
      <c r="AV77" s="126" t="s">
        <v>154</v>
      </c>
      <c r="AW77" s="126" t="s">
        <v>154</v>
      </c>
      <c r="AX77" s="126" t="s">
        <v>154</v>
      </c>
      <c r="AY77" s="126" t="s">
        <v>154</v>
      </c>
      <c r="AZ77" s="126" t="s">
        <v>133</v>
      </c>
      <c r="BA77" s="126" t="s">
        <v>192</v>
      </c>
      <c r="BB77" s="126" t="s">
        <v>1167</v>
      </c>
      <c r="BC77" s="126" t="s">
        <v>130</v>
      </c>
      <c r="BD77" s="126" t="s">
        <v>156</v>
      </c>
      <c r="BE77" s="126" t="s">
        <v>1168</v>
      </c>
      <c r="BF77" s="126" t="s">
        <v>1169</v>
      </c>
      <c r="BG77" s="126" t="s">
        <v>1170</v>
      </c>
      <c r="BH77" s="126" t="s">
        <v>383</v>
      </c>
      <c r="BI77" s="126" t="s">
        <v>130</v>
      </c>
      <c r="BJ77" s="126" t="s">
        <v>192</v>
      </c>
      <c r="BK77" s="126" t="s">
        <v>157</v>
      </c>
      <c r="BL77" s="126" t="s">
        <v>126</v>
      </c>
      <c r="BM77" s="126" t="s">
        <v>130</v>
      </c>
      <c r="BN77" s="126" t="s">
        <v>158</v>
      </c>
    </row>
    <row r="78" spans="1:66" ht="15">
      <c r="A78" s="58" t="str">
        <f t="shared" si="61"/>
        <v>2025-08-08</v>
      </c>
      <c r="B78" s="58" t="str">
        <f t="shared" si="62"/>
        <v>LAX</v>
      </c>
      <c r="C78" s="58" t="str">
        <f t="shared" si="63"/>
        <v>35033062971</v>
      </c>
      <c r="D78" s="58" t="str">
        <f t="shared" si="64"/>
        <v>PUS014317334</v>
      </c>
      <c r="E78" s="59" t="str">
        <f t="shared" si="65"/>
        <v>6094315515672</v>
      </c>
      <c r="F78" s="59" t="str">
        <f t="shared" si="66"/>
        <v>716-6889-DC-16</v>
      </c>
      <c r="G78" s="59" t="str">
        <f t="shared" si="67"/>
        <v>2207506</v>
      </c>
      <c r="H78" s="59" t="str">
        <f t="shared" si="68"/>
        <v>IPORTER_LA</v>
      </c>
      <c r="I78" s="57" t="str">
        <f t="shared" si="69"/>
        <v>김혜린</v>
      </c>
      <c r="J78" s="57">
        <f t="shared" si="70"/>
        <v>10275</v>
      </c>
      <c r="K78" s="57" t="str">
        <f t="shared" si="71"/>
        <v/>
      </c>
      <c r="L78" s="57">
        <f t="shared" si="72"/>
        <v>1</v>
      </c>
      <c r="M78" s="57">
        <f t="shared" si="73"/>
        <v>0.81599999999999995</v>
      </c>
      <c r="N78" s="57">
        <f t="shared" si="74"/>
        <v>0.72599999999999998</v>
      </c>
      <c r="O78" s="60">
        <f t="shared" si="75"/>
        <v>-8.9999999999999969E-2</v>
      </c>
      <c r="P78" s="60">
        <f t="shared" si="76"/>
        <v>1</v>
      </c>
      <c r="Q78" s="61" t="str">
        <f t="shared" si="77"/>
        <v>동물검역(Animal Inspection)</v>
      </c>
      <c r="R78" s="88">
        <f t="shared" si="78"/>
        <v>93.34</v>
      </c>
      <c r="S78" s="61" t="str">
        <f t="shared" si="79"/>
        <v>YP0104</v>
      </c>
      <c r="T78" s="61" t="str">
        <f t="shared" si="80"/>
        <v/>
      </c>
      <c r="U78" s="61" t="str">
        <f t="shared" si="81"/>
        <v>신용</v>
      </c>
      <c r="V78" s="99">
        <f t="shared" si="56"/>
        <v>7490</v>
      </c>
      <c r="W78" s="100">
        <f t="shared" si="57"/>
        <v>0</v>
      </c>
      <c r="X78" s="100">
        <f t="shared" si="58"/>
        <v>0</v>
      </c>
      <c r="Y78" s="100">
        <f t="shared" si="53"/>
        <v>0</v>
      </c>
      <c r="Z78" s="100">
        <f t="shared" si="59"/>
        <v>0</v>
      </c>
      <c r="AA78" s="101">
        <f t="shared" si="60"/>
        <v>0</v>
      </c>
      <c r="AB78" s="102" t="str">
        <f>_xlfn.IFNA(VLOOKUP(D78,'사업자 통관'!F:H,3,0),"")</f>
        <v/>
      </c>
      <c r="AC78" s="102"/>
      <c r="AD78" s="103">
        <f t="shared" si="54"/>
        <v>0</v>
      </c>
      <c r="AE78" s="104">
        <f t="shared" si="55"/>
        <v>7490</v>
      </c>
      <c r="AG78" s="126" t="s">
        <v>1162</v>
      </c>
      <c r="AH78" s="126" t="s">
        <v>65</v>
      </c>
      <c r="AI78" s="126" t="s">
        <v>1163</v>
      </c>
      <c r="AJ78" s="126" t="s">
        <v>1171</v>
      </c>
      <c r="AK78" s="126" t="s">
        <v>1172</v>
      </c>
      <c r="AL78" s="126" t="s">
        <v>1173</v>
      </c>
      <c r="AM78" s="126">
        <v>10275</v>
      </c>
      <c r="AN78" s="126" t="s">
        <v>130</v>
      </c>
      <c r="AO78" s="127">
        <v>1</v>
      </c>
      <c r="AP78" s="128">
        <v>0.81599999999999995</v>
      </c>
      <c r="AQ78" s="128">
        <v>0.72599999999999998</v>
      </c>
      <c r="AR78" s="128">
        <v>0.9</v>
      </c>
      <c r="AS78" s="126" t="s">
        <v>212</v>
      </c>
      <c r="AT78" s="128">
        <v>93.34</v>
      </c>
      <c r="AU78" s="126" t="s">
        <v>154</v>
      </c>
      <c r="AV78" s="126" t="s">
        <v>154</v>
      </c>
      <c r="AW78" s="126" t="s">
        <v>154</v>
      </c>
      <c r="AX78" s="126" t="s">
        <v>154</v>
      </c>
      <c r="AY78" s="126" t="s">
        <v>154</v>
      </c>
      <c r="AZ78" s="126" t="s">
        <v>133</v>
      </c>
      <c r="BA78" s="126" t="s">
        <v>192</v>
      </c>
      <c r="BB78" s="126" t="s">
        <v>180</v>
      </c>
      <c r="BC78" s="126" t="s">
        <v>130</v>
      </c>
      <c r="BD78" s="126" t="s">
        <v>156</v>
      </c>
      <c r="BE78" s="126" t="s">
        <v>1174</v>
      </c>
      <c r="BF78" s="126" t="s">
        <v>1175</v>
      </c>
      <c r="BG78" s="126" t="s">
        <v>1176</v>
      </c>
      <c r="BH78" s="126" t="s">
        <v>383</v>
      </c>
      <c r="BI78" s="126" t="s">
        <v>130</v>
      </c>
      <c r="BJ78" s="126" t="s">
        <v>192</v>
      </c>
      <c r="BK78" s="126" t="s">
        <v>157</v>
      </c>
      <c r="BL78" s="126" t="s">
        <v>126</v>
      </c>
      <c r="BM78" s="126" t="s">
        <v>130</v>
      </c>
      <c r="BN78" s="126" t="s">
        <v>158</v>
      </c>
    </row>
    <row r="79" spans="1:66" ht="15">
      <c r="A79" s="58" t="str">
        <f t="shared" si="61"/>
        <v>2025-08-08</v>
      </c>
      <c r="B79" s="58" t="str">
        <f t="shared" si="62"/>
        <v>LAX</v>
      </c>
      <c r="C79" s="58" t="str">
        <f t="shared" si="63"/>
        <v>35033062971</v>
      </c>
      <c r="D79" s="58" t="str">
        <f t="shared" si="64"/>
        <v>PUS014317396</v>
      </c>
      <c r="E79" s="59" t="str">
        <f t="shared" si="65"/>
        <v>6094315515734</v>
      </c>
      <c r="F79" s="59" t="str">
        <f t="shared" si="66"/>
        <v>717-0032-BD-27</v>
      </c>
      <c r="G79" s="59" t="str">
        <f t="shared" si="67"/>
        <v>2207506</v>
      </c>
      <c r="H79" s="59" t="str">
        <f t="shared" si="68"/>
        <v>IPORTER_LA</v>
      </c>
      <c r="I79" s="57" t="str">
        <f t="shared" si="69"/>
        <v>이혜성</v>
      </c>
      <c r="J79" s="57">
        <f t="shared" si="70"/>
        <v>51575</v>
      </c>
      <c r="K79" s="57" t="str">
        <f t="shared" si="71"/>
        <v/>
      </c>
      <c r="L79" s="57">
        <f t="shared" si="72"/>
        <v>1</v>
      </c>
      <c r="M79" s="57">
        <f t="shared" si="73"/>
        <v>6.8040000000000003</v>
      </c>
      <c r="N79" s="57">
        <f t="shared" si="74"/>
        <v>2.948</v>
      </c>
      <c r="O79" s="60">
        <f t="shared" si="75"/>
        <v>-3.8560000000000003</v>
      </c>
      <c r="P79" s="60">
        <f t="shared" si="76"/>
        <v>7</v>
      </c>
      <c r="Q79" s="61" t="str">
        <f t="shared" si="77"/>
        <v>간이(Simple)</v>
      </c>
      <c r="R79" s="88">
        <f t="shared" si="78"/>
        <v>221.32</v>
      </c>
      <c r="S79" s="61" t="str">
        <f t="shared" si="79"/>
        <v>YP0104</v>
      </c>
      <c r="T79" s="61" t="str">
        <f t="shared" si="80"/>
        <v/>
      </c>
      <c r="U79" s="61" t="str">
        <f t="shared" si="81"/>
        <v>신용</v>
      </c>
      <c r="V79" s="99">
        <f t="shared" si="56"/>
        <v>22730</v>
      </c>
      <c r="W79" s="100">
        <f t="shared" si="57"/>
        <v>0</v>
      </c>
      <c r="X79" s="100">
        <f t="shared" si="58"/>
        <v>0</v>
      </c>
      <c r="Y79" s="100">
        <f t="shared" si="53"/>
        <v>1000</v>
      </c>
      <c r="Z79" s="100">
        <f t="shared" si="59"/>
        <v>0</v>
      </c>
      <c r="AA79" s="101">
        <f t="shared" si="60"/>
        <v>1000</v>
      </c>
      <c r="AB79" s="102" t="str">
        <f>_xlfn.IFNA(VLOOKUP(D79,'사업자 통관'!F:H,3,0),"")</f>
        <v/>
      </c>
      <c r="AC79" s="102"/>
      <c r="AD79" s="103">
        <f t="shared" si="54"/>
        <v>2000</v>
      </c>
      <c r="AE79" s="104">
        <f t="shared" si="55"/>
        <v>24730</v>
      </c>
      <c r="AG79" s="126" t="s">
        <v>1162</v>
      </c>
      <c r="AH79" s="126" t="s">
        <v>65</v>
      </c>
      <c r="AI79" s="126" t="s">
        <v>1163</v>
      </c>
      <c r="AJ79" s="126" t="s">
        <v>1177</v>
      </c>
      <c r="AK79" s="126" t="s">
        <v>1178</v>
      </c>
      <c r="AL79" s="126" t="s">
        <v>1179</v>
      </c>
      <c r="AM79" s="126">
        <v>51575</v>
      </c>
      <c r="AN79" s="126" t="s">
        <v>130</v>
      </c>
      <c r="AO79" s="127">
        <v>1</v>
      </c>
      <c r="AP79" s="128">
        <v>6.8040000000000003</v>
      </c>
      <c r="AQ79" s="128">
        <v>2.948</v>
      </c>
      <c r="AR79" s="128">
        <v>7</v>
      </c>
      <c r="AS79" s="126" t="s">
        <v>6</v>
      </c>
      <c r="AT79" s="128">
        <v>221.32</v>
      </c>
      <c r="AU79" s="126" t="s">
        <v>154</v>
      </c>
      <c r="AV79" s="126" t="s">
        <v>154</v>
      </c>
      <c r="AW79" s="126" t="s">
        <v>154</v>
      </c>
      <c r="AX79" s="126" t="s">
        <v>154</v>
      </c>
      <c r="AY79" s="126" t="s">
        <v>154</v>
      </c>
      <c r="AZ79" s="126" t="s">
        <v>133</v>
      </c>
      <c r="BA79" s="126" t="s">
        <v>192</v>
      </c>
      <c r="BB79" s="126" t="s">
        <v>1180</v>
      </c>
      <c r="BC79" s="126" t="s">
        <v>130</v>
      </c>
      <c r="BD79" s="126" t="s">
        <v>156</v>
      </c>
      <c r="BE79" s="126" t="s">
        <v>1181</v>
      </c>
      <c r="BF79" s="126" t="s">
        <v>1182</v>
      </c>
      <c r="BG79" s="126" t="s">
        <v>1183</v>
      </c>
      <c r="BH79" s="126" t="s">
        <v>383</v>
      </c>
      <c r="BI79" s="126" t="s">
        <v>130</v>
      </c>
      <c r="BJ79" s="126" t="s">
        <v>192</v>
      </c>
      <c r="BK79" s="126" t="s">
        <v>157</v>
      </c>
      <c r="BL79" s="126" t="s">
        <v>126</v>
      </c>
      <c r="BM79" s="126" t="s">
        <v>130</v>
      </c>
      <c r="BN79" s="126" t="s">
        <v>158</v>
      </c>
    </row>
    <row r="80" spans="1:66" ht="15">
      <c r="A80" s="58" t="str">
        <f t="shared" si="61"/>
        <v>2025-08-08</v>
      </c>
      <c r="B80" s="58" t="str">
        <f t="shared" si="62"/>
        <v>LAX</v>
      </c>
      <c r="C80" s="58" t="str">
        <f t="shared" si="63"/>
        <v>35033062971</v>
      </c>
      <c r="D80" s="58" t="str">
        <f t="shared" si="64"/>
        <v>PUS014317362</v>
      </c>
      <c r="E80" s="59" t="str">
        <f t="shared" si="65"/>
        <v>6094315515700</v>
      </c>
      <c r="F80" s="59" t="str">
        <f t="shared" si="66"/>
        <v>716-8821-AE-15</v>
      </c>
      <c r="G80" s="59" t="str">
        <f t="shared" si="67"/>
        <v>2207506</v>
      </c>
      <c r="H80" s="59" t="str">
        <f t="shared" si="68"/>
        <v>IPORTER_LA</v>
      </c>
      <c r="I80" s="57" t="str">
        <f t="shared" si="69"/>
        <v>민한올</v>
      </c>
      <c r="J80" s="57">
        <f t="shared" si="70"/>
        <v>21359</v>
      </c>
      <c r="K80" s="57" t="str">
        <f t="shared" si="71"/>
        <v/>
      </c>
      <c r="L80" s="57">
        <f t="shared" si="72"/>
        <v>1</v>
      </c>
      <c r="M80" s="57">
        <f t="shared" si="73"/>
        <v>1.996</v>
      </c>
      <c r="N80" s="57">
        <f t="shared" si="74"/>
        <v>1.179</v>
      </c>
      <c r="O80" s="60">
        <f t="shared" si="75"/>
        <v>-0.81699999999999995</v>
      </c>
      <c r="P80" s="60">
        <f t="shared" si="76"/>
        <v>2</v>
      </c>
      <c r="Q80" s="61" t="str">
        <f t="shared" si="77"/>
        <v>목록(Manifest)</v>
      </c>
      <c r="R80" s="88">
        <f t="shared" si="78"/>
        <v>192.95</v>
      </c>
      <c r="S80" s="61" t="str">
        <f t="shared" si="79"/>
        <v>YP0104</v>
      </c>
      <c r="T80" s="61" t="str">
        <f t="shared" si="80"/>
        <v/>
      </c>
      <c r="U80" s="61" t="str">
        <f t="shared" si="81"/>
        <v>신용</v>
      </c>
      <c r="V80" s="99">
        <f t="shared" si="56"/>
        <v>10030</v>
      </c>
      <c r="W80" s="100">
        <f t="shared" si="57"/>
        <v>0</v>
      </c>
      <c r="X80" s="100">
        <f t="shared" si="58"/>
        <v>0</v>
      </c>
      <c r="Y80" s="100">
        <f t="shared" si="53"/>
        <v>0</v>
      </c>
      <c r="Z80" s="100">
        <f t="shared" si="59"/>
        <v>0</v>
      </c>
      <c r="AA80" s="101">
        <f t="shared" si="60"/>
        <v>0</v>
      </c>
      <c r="AB80" s="102" t="str">
        <f>_xlfn.IFNA(VLOOKUP(D80,'사업자 통관'!F:H,3,0),"")</f>
        <v/>
      </c>
      <c r="AC80" s="102"/>
      <c r="AD80" s="103">
        <f t="shared" si="54"/>
        <v>0</v>
      </c>
      <c r="AE80" s="104">
        <f t="shared" si="55"/>
        <v>10030</v>
      </c>
      <c r="AG80" s="126" t="s">
        <v>1162</v>
      </c>
      <c r="AH80" s="126" t="s">
        <v>65</v>
      </c>
      <c r="AI80" s="126" t="s">
        <v>1163</v>
      </c>
      <c r="AJ80" s="126" t="s">
        <v>1184</v>
      </c>
      <c r="AK80" s="126" t="s">
        <v>518</v>
      </c>
      <c r="AL80" s="126" t="s">
        <v>519</v>
      </c>
      <c r="AM80" s="126">
        <v>21359</v>
      </c>
      <c r="AN80" s="126" t="s">
        <v>130</v>
      </c>
      <c r="AO80" s="127">
        <v>1</v>
      </c>
      <c r="AP80" s="128">
        <v>1.996</v>
      </c>
      <c r="AQ80" s="128">
        <v>1.179</v>
      </c>
      <c r="AR80" s="128">
        <v>2</v>
      </c>
      <c r="AS80" s="126" t="s">
        <v>4</v>
      </c>
      <c r="AT80" s="128">
        <v>192.95</v>
      </c>
      <c r="AU80" s="126" t="s">
        <v>154</v>
      </c>
      <c r="AV80" s="126" t="s">
        <v>154</v>
      </c>
      <c r="AW80" s="126" t="s">
        <v>154</v>
      </c>
      <c r="AX80" s="126" t="s">
        <v>154</v>
      </c>
      <c r="AY80" s="126" t="s">
        <v>154</v>
      </c>
      <c r="AZ80" s="126" t="s">
        <v>133</v>
      </c>
      <c r="BA80" s="126" t="s">
        <v>192</v>
      </c>
      <c r="BB80" s="126" t="s">
        <v>520</v>
      </c>
      <c r="BC80" s="126" t="s">
        <v>130</v>
      </c>
      <c r="BD80" s="126" t="s">
        <v>156</v>
      </c>
      <c r="BE80" s="126" t="s">
        <v>1185</v>
      </c>
      <c r="BF80" s="126" t="s">
        <v>1186</v>
      </c>
      <c r="BG80" s="126" t="s">
        <v>1187</v>
      </c>
      <c r="BH80" s="126" t="s">
        <v>383</v>
      </c>
      <c r="BI80" s="126" t="s">
        <v>130</v>
      </c>
      <c r="BJ80" s="126" t="s">
        <v>192</v>
      </c>
      <c r="BK80" s="126" t="s">
        <v>157</v>
      </c>
      <c r="BL80" s="126" t="s">
        <v>126</v>
      </c>
      <c r="BM80" s="126" t="s">
        <v>130</v>
      </c>
      <c r="BN80" s="126" t="s">
        <v>158</v>
      </c>
    </row>
    <row r="81" spans="1:66" ht="15">
      <c r="A81" s="58" t="str">
        <f t="shared" si="61"/>
        <v>2025-08-08</v>
      </c>
      <c r="B81" s="58" t="str">
        <f t="shared" si="62"/>
        <v>LAX</v>
      </c>
      <c r="C81" s="58" t="str">
        <f t="shared" si="63"/>
        <v>35033062971</v>
      </c>
      <c r="D81" s="58" t="str">
        <f t="shared" si="64"/>
        <v>PUS014317388</v>
      </c>
      <c r="E81" s="59" t="str">
        <f t="shared" si="65"/>
        <v>6094315515726</v>
      </c>
      <c r="F81" s="59" t="str">
        <f t="shared" si="66"/>
        <v>716-8387-DA-1</v>
      </c>
      <c r="G81" s="59" t="str">
        <f t="shared" si="67"/>
        <v>2207506</v>
      </c>
      <c r="H81" s="59" t="str">
        <f t="shared" si="68"/>
        <v>IPORTER_LA</v>
      </c>
      <c r="I81" s="57" t="str">
        <f t="shared" si="69"/>
        <v>김찬돈</v>
      </c>
      <c r="J81" s="57">
        <f t="shared" si="70"/>
        <v>42095</v>
      </c>
      <c r="K81" s="57" t="str">
        <f t="shared" si="71"/>
        <v/>
      </c>
      <c r="L81" s="57">
        <f t="shared" si="72"/>
        <v>1</v>
      </c>
      <c r="M81" s="57">
        <f t="shared" si="73"/>
        <v>1.27</v>
      </c>
      <c r="N81" s="57">
        <f t="shared" si="74"/>
        <v>0.72599999999999998</v>
      </c>
      <c r="O81" s="60">
        <f t="shared" si="75"/>
        <v>-0.54400000000000004</v>
      </c>
      <c r="P81" s="60">
        <f t="shared" si="76"/>
        <v>1.5</v>
      </c>
      <c r="Q81" s="61" t="str">
        <f t="shared" si="77"/>
        <v>일반(목록배제,Normal-Manifest Exception)</v>
      </c>
      <c r="R81" s="88">
        <f t="shared" si="78"/>
        <v>75</v>
      </c>
      <c r="S81" s="61" t="str">
        <f t="shared" si="79"/>
        <v>YP0104</v>
      </c>
      <c r="T81" s="61" t="str">
        <f t="shared" si="80"/>
        <v/>
      </c>
      <c r="U81" s="61" t="str">
        <f t="shared" si="81"/>
        <v>신용</v>
      </c>
      <c r="V81" s="99">
        <f t="shared" si="56"/>
        <v>8760</v>
      </c>
      <c r="W81" s="100">
        <f t="shared" si="57"/>
        <v>0</v>
      </c>
      <c r="X81" s="100">
        <f t="shared" si="58"/>
        <v>0</v>
      </c>
      <c r="Y81" s="100">
        <f t="shared" si="53"/>
        <v>0</v>
      </c>
      <c r="Z81" s="100">
        <f t="shared" si="59"/>
        <v>0</v>
      </c>
      <c r="AA81" s="101">
        <f t="shared" si="60"/>
        <v>1000</v>
      </c>
      <c r="AB81" s="102" t="str">
        <f>_xlfn.IFNA(VLOOKUP(D81,'사업자 통관'!F:H,3,0),"")</f>
        <v/>
      </c>
      <c r="AC81" s="102"/>
      <c r="AD81" s="103">
        <f t="shared" si="54"/>
        <v>1000</v>
      </c>
      <c r="AE81" s="104">
        <f t="shared" si="55"/>
        <v>9760</v>
      </c>
      <c r="AG81" s="126" t="s">
        <v>1162</v>
      </c>
      <c r="AH81" s="126" t="s">
        <v>65</v>
      </c>
      <c r="AI81" s="126" t="s">
        <v>1163</v>
      </c>
      <c r="AJ81" s="126" t="s">
        <v>1188</v>
      </c>
      <c r="AK81" s="126" t="s">
        <v>202</v>
      </c>
      <c r="AL81" s="126" t="s">
        <v>203</v>
      </c>
      <c r="AM81" s="126">
        <v>42095</v>
      </c>
      <c r="AN81" s="126" t="s">
        <v>130</v>
      </c>
      <c r="AO81" s="127">
        <v>1</v>
      </c>
      <c r="AP81" s="128">
        <v>1.27</v>
      </c>
      <c r="AQ81" s="128">
        <v>0.72599999999999998</v>
      </c>
      <c r="AR81" s="128">
        <v>1.3</v>
      </c>
      <c r="AS81" s="126" t="s">
        <v>5</v>
      </c>
      <c r="AT81" s="128">
        <v>75</v>
      </c>
      <c r="AU81" s="126" t="s">
        <v>154</v>
      </c>
      <c r="AV81" s="126" t="s">
        <v>154</v>
      </c>
      <c r="AW81" s="126" t="s">
        <v>154</v>
      </c>
      <c r="AX81" s="126" t="s">
        <v>154</v>
      </c>
      <c r="AY81" s="126" t="s">
        <v>154</v>
      </c>
      <c r="AZ81" s="126" t="s">
        <v>133</v>
      </c>
      <c r="BA81" s="126" t="s">
        <v>192</v>
      </c>
      <c r="BB81" s="126" t="s">
        <v>160</v>
      </c>
      <c r="BC81" s="126" t="s">
        <v>130</v>
      </c>
      <c r="BD81" s="126" t="s">
        <v>156</v>
      </c>
      <c r="BE81" s="126" t="s">
        <v>1189</v>
      </c>
      <c r="BF81" s="126" t="s">
        <v>1190</v>
      </c>
      <c r="BG81" s="126" t="s">
        <v>1191</v>
      </c>
      <c r="BH81" s="126" t="s">
        <v>383</v>
      </c>
      <c r="BI81" s="126" t="s">
        <v>130</v>
      </c>
      <c r="BJ81" s="126" t="s">
        <v>192</v>
      </c>
      <c r="BK81" s="126" t="s">
        <v>157</v>
      </c>
      <c r="BL81" s="126" t="s">
        <v>126</v>
      </c>
      <c r="BM81" s="126" t="s">
        <v>130</v>
      </c>
      <c r="BN81" s="126" t="s">
        <v>158</v>
      </c>
    </row>
    <row r="82" spans="1:66" ht="15">
      <c r="A82" s="58" t="str">
        <f t="shared" si="61"/>
        <v>2025-08-08</v>
      </c>
      <c r="B82" s="58" t="str">
        <f t="shared" si="62"/>
        <v>LAX</v>
      </c>
      <c r="C82" s="58" t="str">
        <f t="shared" si="63"/>
        <v>35033062971</v>
      </c>
      <c r="D82" s="58" t="str">
        <f t="shared" si="64"/>
        <v>PUS014317400</v>
      </c>
      <c r="E82" s="59" t="str">
        <f t="shared" si="65"/>
        <v>6094315515738</v>
      </c>
      <c r="F82" s="59" t="str">
        <f t="shared" si="66"/>
        <v>716-8819-BE-3</v>
      </c>
      <c r="G82" s="59" t="str">
        <f t="shared" si="67"/>
        <v>2207506</v>
      </c>
      <c r="H82" s="59" t="str">
        <f t="shared" si="68"/>
        <v>IPORTER_LA</v>
      </c>
      <c r="I82" s="57" t="str">
        <f t="shared" si="69"/>
        <v>최윤식</v>
      </c>
      <c r="J82" s="57">
        <f t="shared" si="70"/>
        <v>7908</v>
      </c>
      <c r="K82" s="57" t="str">
        <f t="shared" si="71"/>
        <v/>
      </c>
      <c r="L82" s="57">
        <f t="shared" si="72"/>
        <v>1</v>
      </c>
      <c r="M82" s="57">
        <f t="shared" si="73"/>
        <v>0.36299999999999999</v>
      </c>
      <c r="N82" s="57">
        <f t="shared" si="74"/>
        <v>4.4999999999999998E-2</v>
      </c>
      <c r="O82" s="60">
        <f t="shared" si="75"/>
        <v>-0.318</v>
      </c>
      <c r="P82" s="60">
        <f t="shared" si="76"/>
        <v>0.5</v>
      </c>
      <c r="Q82" s="61" t="str">
        <f t="shared" si="77"/>
        <v>목록(Manifest)</v>
      </c>
      <c r="R82" s="88">
        <f t="shared" si="78"/>
        <v>105</v>
      </c>
      <c r="S82" s="61" t="str">
        <f t="shared" si="79"/>
        <v>YP0104</v>
      </c>
      <c r="T82" s="61" t="str">
        <f t="shared" si="80"/>
        <v/>
      </c>
      <c r="U82" s="61" t="str">
        <f t="shared" si="81"/>
        <v>신용</v>
      </c>
      <c r="V82" s="99">
        <f t="shared" si="56"/>
        <v>6220</v>
      </c>
      <c r="W82" s="100">
        <f t="shared" si="57"/>
        <v>0</v>
      </c>
      <c r="X82" s="100">
        <f t="shared" si="58"/>
        <v>0</v>
      </c>
      <c r="Y82" s="100">
        <f t="shared" si="53"/>
        <v>0</v>
      </c>
      <c r="Z82" s="100">
        <f t="shared" si="59"/>
        <v>0</v>
      </c>
      <c r="AA82" s="101">
        <f t="shared" si="60"/>
        <v>0</v>
      </c>
      <c r="AB82" s="102" t="str">
        <f>_xlfn.IFNA(VLOOKUP(D82,'사업자 통관'!F:H,3,0),"")</f>
        <v/>
      </c>
      <c r="AC82" s="102"/>
      <c r="AD82" s="103">
        <f t="shared" si="54"/>
        <v>0</v>
      </c>
      <c r="AE82" s="104">
        <f t="shared" si="55"/>
        <v>6220</v>
      </c>
      <c r="AG82" s="126" t="s">
        <v>1162</v>
      </c>
      <c r="AH82" s="126" t="s">
        <v>65</v>
      </c>
      <c r="AI82" s="126" t="s">
        <v>1163</v>
      </c>
      <c r="AJ82" s="126" t="s">
        <v>1192</v>
      </c>
      <c r="AK82" s="126" t="s">
        <v>505</v>
      </c>
      <c r="AL82" s="126" t="s">
        <v>506</v>
      </c>
      <c r="AM82" s="126">
        <v>7908</v>
      </c>
      <c r="AN82" s="126" t="s">
        <v>130</v>
      </c>
      <c r="AO82" s="127">
        <v>1</v>
      </c>
      <c r="AP82" s="128">
        <v>0.36299999999999999</v>
      </c>
      <c r="AQ82" s="128">
        <v>4.4999999999999998E-2</v>
      </c>
      <c r="AR82" s="128">
        <v>0.4</v>
      </c>
      <c r="AS82" s="126" t="s">
        <v>4</v>
      </c>
      <c r="AT82" s="128">
        <v>105</v>
      </c>
      <c r="AU82" s="126" t="s">
        <v>154</v>
      </c>
      <c r="AV82" s="126" t="s">
        <v>154</v>
      </c>
      <c r="AW82" s="126" t="s">
        <v>154</v>
      </c>
      <c r="AX82" s="126" t="s">
        <v>154</v>
      </c>
      <c r="AY82" s="126" t="s">
        <v>154</v>
      </c>
      <c r="AZ82" s="126" t="s">
        <v>133</v>
      </c>
      <c r="BA82" s="126" t="s">
        <v>192</v>
      </c>
      <c r="BB82" s="126" t="s">
        <v>507</v>
      </c>
      <c r="BC82" s="126" t="s">
        <v>130</v>
      </c>
      <c r="BD82" s="126" t="s">
        <v>156</v>
      </c>
      <c r="BE82" s="126" t="s">
        <v>1193</v>
      </c>
      <c r="BF82" s="126" t="s">
        <v>1194</v>
      </c>
      <c r="BG82" s="126" t="s">
        <v>1195</v>
      </c>
      <c r="BH82" s="126" t="s">
        <v>383</v>
      </c>
      <c r="BI82" s="126" t="s">
        <v>130</v>
      </c>
      <c r="BJ82" s="126" t="s">
        <v>192</v>
      </c>
      <c r="BK82" s="126" t="s">
        <v>157</v>
      </c>
      <c r="BL82" s="126" t="s">
        <v>126</v>
      </c>
      <c r="BM82" s="126" t="s">
        <v>130</v>
      </c>
      <c r="BN82" s="126" t="s">
        <v>158</v>
      </c>
    </row>
    <row r="83" spans="1:66" ht="15">
      <c r="A83" s="58" t="str">
        <f t="shared" si="61"/>
        <v>2025-08-08</v>
      </c>
      <c r="B83" s="58" t="str">
        <f t="shared" si="62"/>
        <v>LAX</v>
      </c>
      <c r="C83" s="58" t="str">
        <f t="shared" si="63"/>
        <v>35033062971</v>
      </c>
      <c r="D83" s="58" t="str">
        <f t="shared" si="64"/>
        <v>PUS014317363</v>
      </c>
      <c r="E83" s="59" t="str">
        <f t="shared" si="65"/>
        <v>6094315515701</v>
      </c>
      <c r="F83" s="59" t="str">
        <f t="shared" si="66"/>
        <v>716-8818-EF-5</v>
      </c>
      <c r="G83" s="59" t="str">
        <f t="shared" si="67"/>
        <v>2207506</v>
      </c>
      <c r="H83" s="59" t="str">
        <f t="shared" si="68"/>
        <v>IPORTER_LA</v>
      </c>
      <c r="I83" s="57" t="str">
        <f t="shared" si="69"/>
        <v>CHANGYOUNG</v>
      </c>
      <c r="J83" s="57">
        <f t="shared" si="70"/>
        <v>4378</v>
      </c>
      <c r="K83" s="57" t="str">
        <f t="shared" si="71"/>
        <v/>
      </c>
      <c r="L83" s="57">
        <f t="shared" si="72"/>
        <v>1</v>
      </c>
      <c r="M83" s="57">
        <f t="shared" si="73"/>
        <v>0.54400000000000004</v>
      </c>
      <c r="N83" s="57">
        <f t="shared" si="74"/>
        <v>0.86199999999999999</v>
      </c>
      <c r="O83" s="60">
        <f t="shared" si="75"/>
        <v>0.31799999999999995</v>
      </c>
      <c r="P83" s="60">
        <f t="shared" si="76"/>
        <v>1</v>
      </c>
      <c r="Q83" s="61" t="str">
        <f t="shared" si="77"/>
        <v>목록(Manifest)</v>
      </c>
      <c r="R83" s="88">
        <f t="shared" si="78"/>
        <v>70.41</v>
      </c>
      <c r="S83" s="61" t="str">
        <f t="shared" si="79"/>
        <v>YP0104</v>
      </c>
      <c r="T83" s="61" t="str">
        <f t="shared" si="80"/>
        <v/>
      </c>
      <c r="U83" s="61" t="str">
        <f t="shared" si="81"/>
        <v>신용</v>
      </c>
      <c r="V83" s="99">
        <f t="shared" si="56"/>
        <v>7490</v>
      </c>
      <c r="W83" s="100">
        <f t="shared" si="57"/>
        <v>0</v>
      </c>
      <c r="X83" s="100">
        <f t="shared" si="58"/>
        <v>0</v>
      </c>
      <c r="Y83" s="100">
        <f t="shared" si="53"/>
        <v>0</v>
      </c>
      <c r="Z83" s="100">
        <f t="shared" si="59"/>
        <v>0</v>
      </c>
      <c r="AA83" s="101">
        <f t="shared" si="60"/>
        <v>0</v>
      </c>
      <c r="AB83" s="102" t="str">
        <f>_xlfn.IFNA(VLOOKUP(D83,'사업자 통관'!F:H,3,0),"")</f>
        <v/>
      </c>
      <c r="AC83" s="102"/>
      <c r="AD83" s="103">
        <f t="shared" si="54"/>
        <v>0</v>
      </c>
      <c r="AE83" s="104">
        <f t="shared" si="55"/>
        <v>7490</v>
      </c>
      <c r="AG83" s="126" t="s">
        <v>1162</v>
      </c>
      <c r="AH83" s="126" t="s">
        <v>65</v>
      </c>
      <c r="AI83" s="126" t="s">
        <v>1163</v>
      </c>
      <c r="AJ83" s="126" t="s">
        <v>1196</v>
      </c>
      <c r="AK83" s="126" t="s">
        <v>1197</v>
      </c>
      <c r="AL83" s="126" t="s">
        <v>1198</v>
      </c>
      <c r="AM83" s="126">
        <v>4378</v>
      </c>
      <c r="AN83" s="126" t="s">
        <v>130</v>
      </c>
      <c r="AO83" s="127">
        <v>1</v>
      </c>
      <c r="AP83" s="128">
        <v>0.54400000000000004</v>
      </c>
      <c r="AQ83" s="128">
        <v>0.86199999999999999</v>
      </c>
      <c r="AR83" s="128">
        <v>0.9</v>
      </c>
      <c r="AS83" s="126" t="s">
        <v>4</v>
      </c>
      <c r="AT83" s="128">
        <v>70.41</v>
      </c>
      <c r="AU83" s="126" t="s">
        <v>154</v>
      </c>
      <c r="AV83" s="126" t="s">
        <v>154</v>
      </c>
      <c r="AW83" s="126" t="s">
        <v>154</v>
      </c>
      <c r="AX83" s="126" t="s">
        <v>154</v>
      </c>
      <c r="AY83" s="126" t="s">
        <v>154</v>
      </c>
      <c r="AZ83" s="126" t="s">
        <v>133</v>
      </c>
      <c r="BA83" s="126" t="s">
        <v>192</v>
      </c>
      <c r="BB83" s="126" t="s">
        <v>155</v>
      </c>
      <c r="BC83" s="126" t="s">
        <v>130</v>
      </c>
      <c r="BD83" s="126" t="s">
        <v>156</v>
      </c>
      <c r="BE83" s="126" t="s">
        <v>1199</v>
      </c>
      <c r="BF83" s="126" t="s">
        <v>1200</v>
      </c>
      <c r="BG83" s="126" t="s">
        <v>1201</v>
      </c>
      <c r="BH83" s="126" t="s">
        <v>383</v>
      </c>
      <c r="BI83" s="126" t="s">
        <v>130</v>
      </c>
      <c r="BJ83" s="126" t="s">
        <v>192</v>
      </c>
      <c r="BK83" s="126" t="s">
        <v>157</v>
      </c>
      <c r="BL83" s="126" t="s">
        <v>126</v>
      </c>
      <c r="BM83" s="126" t="s">
        <v>130</v>
      </c>
      <c r="BN83" s="126" t="s">
        <v>158</v>
      </c>
    </row>
    <row r="84" spans="1:66" ht="15">
      <c r="A84" s="58" t="str">
        <f t="shared" si="61"/>
        <v>2025-08-08</v>
      </c>
      <c r="B84" s="58" t="str">
        <f t="shared" si="62"/>
        <v>LAX</v>
      </c>
      <c r="C84" s="58" t="str">
        <f t="shared" si="63"/>
        <v>35033062971</v>
      </c>
      <c r="D84" s="58" t="str">
        <f t="shared" si="64"/>
        <v>PUS014317318</v>
      </c>
      <c r="E84" s="59" t="str">
        <f t="shared" si="65"/>
        <v>6094315515656</v>
      </c>
      <c r="F84" s="59" t="str">
        <f t="shared" si="66"/>
        <v>716-6886-FD-14</v>
      </c>
      <c r="G84" s="59" t="str">
        <f t="shared" si="67"/>
        <v>2207506</v>
      </c>
      <c r="H84" s="59" t="str">
        <f t="shared" si="68"/>
        <v>IPORTER_LA</v>
      </c>
      <c r="I84" s="57" t="str">
        <f t="shared" si="69"/>
        <v>김재영</v>
      </c>
      <c r="J84" s="57">
        <f t="shared" si="70"/>
        <v>51022</v>
      </c>
      <c r="K84" s="57" t="str">
        <f t="shared" si="71"/>
        <v/>
      </c>
      <c r="L84" s="57">
        <f t="shared" si="72"/>
        <v>1</v>
      </c>
      <c r="M84" s="57">
        <f t="shared" si="73"/>
        <v>3.3570000000000002</v>
      </c>
      <c r="N84" s="57">
        <f t="shared" si="74"/>
        <v>4.4999999999999998E-2</v>
      </c>
      <c r="O84" s="60">
        <f t="shared" si="75"/>
        <v>-3.3120000000000003</v>
      </c>
      <c r="P84" s="60">
        <f t="shared" si="76"/>
        <v>3.5</v>
      </c>
      <c r="Q84" s="61" t="str">
        <f t="shared" si="77"/>
        <v>간이(Simple)</v>
      </c>
      <c r="R84" s="88">
        <f t="shared" si="78"/>
        <v>1471.5</v>
      </c>
      <c r="S84" s="61" t="str">
        <f t="shared" si="79"/>
        <v>YP0104</v>
      </c>
      <c r="T84" s="61" t="str">
        <f t="shared" si="80"/>
        <v/>
      </c>
      <c r="U84" s="61" t="str">
        <f t="shared" si="81"/>
        <v>신용</v>
      </c>
      <c r="V84" s="99">
        <f t="shared" si="56"/>
        <v>13840</v>
      </c>
      <c r="W84" s="100">
        <f t="shared" si="57"/>
        <v>0</v>
      </c>
      <c r="X84" s="100">
        <f t="shared" si="58"/>
        <v>0</v>
      </c>
      <c r="Y84" s="100">
        <f t="shared" si="53"/>
        <v>500</v>
      </c>
      <c r="Z84" s="100">
        <f t="shared" si="59"/>
        <v>0</v>
      </c>
      <c r="AA84" s="101">
        <f t="shared" si="60"/>
        <v>1000</v>
      </c>
      <c r="AB84" s="102" t="str">
        <f>_xlfn.IFNA(VLOOKUP(D84,'사업자 통관'!F:H,3,0),"")</f>
        <v/>
      </c>
      <c r="AC84" s="102"/>
      <c r="AD84" s="103">
        <f t="shared" si="54"/>
        <v>1500</v>
      </c>
      <c r="AE84" s="104">
        <f t="shared" si="55"/>
        <v>15340</v>
      </c>
      <c r="AG84" s="126" t="s">
        <v>1162</v>
      </c>
      <c r="AH84" s="126" t="s">
        <v>65</v>
      </c>
      <c r="AI84" s="126" t="s">
        <v>1163</v>
      </c>
      <c r="AJ84" s="126" t="s">
        <v>1202</v>
      </c>
      <c r="AK84" s="126" t="s">
        <v>1203</v>
      </c>
      <c r="AL84" s="126" t="s">
        <v>1204</v>
      </c>
      <c r="AM84" s="126">
        <v>51022</v>
      </c>
      <c r="AN84" s="126" t="s">
        <v>130</v>
      </c>
      <c r="AO84" s="127">
        <v>1</v>
      </c>
      <c r="AP84" s="128">
        <v>3.3570000000000002</v>
      </c>
      <c r="AQ84" s="128">
        <v>4.4999999999999998E-2</v>
      </c>
      <c r="AR84" s="128">
        <v>3.4</v>
      </c>
      <c r="AS84" s="126" t="s">
        <v>6</v>
      </c>
      <c r="AT84" s="128">
        <v>1471.5</v>
      </c>
      <c r="AU84" s="126" t="s">
        <v>154</v>
      </c>
      <c r="AV84" s="126" t="s">
        <v>154</v>
      </c>
      <c r="AW84" s="126" t="s">
        <v>154</v>
      </c>
      <c r="AX84" s="126" t="s">
        <v>154</v>
      </c>
      <c r="AY84" s="126" t="s">
        <v>154</v>
      </c>
      <c r="AZ84" s="126" t="s">
        <v>133</v>
      </c>
      <c r="BA84" s="126" t="s">
        <v>192</v>
      </c>
      <c r="BB84" s="126" t="s">
        <v>1051</v>
      </c>
      <c r="BC84" s="126" t="s">
        <v>130</v>
      </c>
      <c r="BD84" s="126" t="s">
        <v>156</v>
      </c>
      <c r="BE84" s="126" t="s">
        <v>1205</v>
      </c>
      <c r="BF84" s="126" t="s">
        <v>1206</v>
      </c>
      <c r="BG84" s="126" t="s">
        <v>1207</v>
      </c>
      <c r="BH84" s="126" t="s">
        <v>383</v>
      </c>
      <c r="BI84" s="126" t="s">
        <v>130</v>
      </c>
      <c r="BJ84" s="126" t="s">
        <v>192</v>
      </c>
      <c r="BK84" s="126" t="s">
        <v>157</v>
      </c>
      <c r="BL84" s="126" t="s">
        <v>126</v>
      </c>
      <c r="BM84" s="126" t="s">
        <v>130</v>
      </c>
      <c r="BN84" s="126" t="s">
        <v>158</v>
      </c>
    </row>
    <row r="85" spans="1:66" ht="15">
      <c r="A85" s="58" t="str">
        <f t="shared" si="61"/>
        <v>2025-08-08</v>
      </c>
      <c r="B85" s="58" t="str">
        <f t="shared" si="62"/>
        <v>LAX</v>
      </c>
      <c r="C85" s="58" t="str">
        <f t="shared" si="63"/>
        <v>35033062971</v>
      </c>
      <c r="D85" s="58" t="str">
        <f t="shared" si="64"/>
        <v>PUS014317278</v>
      </c>
      <c r="E85" s="59" t="str">
        <f t="shared" si="65"/>
        <v>6094372982590 (2)</v>
      </c>
      <c r="F85" s="59" t="str">
        <f t="shared" si="66"/>
        <v>716-8824-FD-4</v>
      </c>
      <c r="G85" s="59" t="str">
        <f t="shared" si="67"/>
        <v>2207506</v>
      </c>
      <c r="H85" s="59" t="str">
        <f t="shared" si="68"/>
        <v>IPORTER_LA</v>
      </c>
      <c r="I85" s="57" t="str">
        <f t="shared" si="69"/>
        <v>이창섭</v>
      </c>
      <c r="J85" s="57">
        <f t="shared" si="70"/>
        <v>4053</v>
      </c>
      <c r="K85" s="57" t="str">
        <f t="shared" si="71"/>
        <v/>
      </c>
      <c r="L85" s="57">
        <f t="shared" si="72"/>
        <v>2</v>
      </c>
      <c r="M85" s="57">
        <f t="shared" si="73"/>
        <v>7.8019999999999996</v>
      </c>
      <c r="N85" s="57">
        <f t="shared" si="74"/>
        <v>4.4999999999999998E-2</v>
      </c>
      <c r="O85" s="60">
        <f t="shared" si="75"/>
        <v>-7.7569999999999997</v>
      </c>
      <c r="P85" s="60">
        <f t="shared" si="76"/>
        <v>8</v>
      </c>
      <c r="Q85" s="61" t="str">
        <f t="shared" si="77"/>
        <v>목록(Manifest)</v>
      </c>
      <c r="R85" s="88">
        <f t="shared" si="78"/>
        <v>146.44</v>
      </c>
      <c r="S85" s="61" t="str">
        <f t="shared" si="79"/>
        <v>YP0104</v>
      </c>
      <c r="T85" s="61" t="str">
        <f t="shared" si="80"/>
        <v/>
      </c>
      <c r="U85" s="61" t="str">
        <f t="shared" si="81"/>
        <v>신용</v>
      </c>
      <c r="V85" s="99">
        <f t="shared" si="56"/>
        <v>25270</v>
      </c>
      <c r="W85" s="100">
        <f t="shared" si="57"/>
        <v>1500</v>
      </c>
      <c r="X85" s="100">
        <f t="shared" si="58"/>
        <v>0</v>
      </c>
      <c r="Y85" s="100">
        <f t="shared" si="53"/>
        <v>1000</v>
      </c>
      <c r="Z85" s="100">
        <f t="shared" si="59"/>
        <v>0</v>
      </c>
      <c r="AA85" s="101">
        <f t="shared" si="60"/>
        <v>0</v>
      </c>
      <c r="AB85" s="102" t="str">
        <f>_xlfn.IFNA(VLOOKUP(D85,'사업자 통관'!F:H,3,0),"")</f>
        <v/>
      </c>
      <c r="AC85" s="102"/>
      <c r="AD85" s="103">
        <f t="shared" si="54"/>
        <v>2500</v>
      </c>
      <c r="AE85" s="104">
        <f t="shared" si="55"/>
        <v>27770</v>
      </c>
      <c r="AG85" s="126" t="s">
        <v>1162</v>
      </c>
      <c r="AH85" s="126" t="s">
        <v>65</v>
      </c>
      <c r="AI85" s="126" t="s">
        <v>1163</v>
      </c>
      <c r="AJ85" s="126" t="s">
        <v>1208</v>
      </c>
      <c r="AK85" s="126" t="s">
        <v>455</v>
      </c>
      <c r="AL85" s="126" t="s">
        <v>456</v>
      </c>
      <c r="AM85" s="126">
        <v>4053</v>
      </c>
      <c r="AN85" s="126" t="s">
        <v>130</v>
      </c>
      <c r="AO85" s="127">
        <v>2</v>
      </c>
      <c r="AP85" s="128">
        <v>7.8019999999999996</v>
      </c>
      <c r="AQ85" s="128">
        <v>4.4999999999999998E-2</v>
      </c>
      <c r="AR85" s="128">
        <v>8</v>
      </c>
      <c r="AS85" s="126" t="s">
        <v>4</v>
      </c>
      <c r="AT85" s="128">
        <v>146.44</v>
      </c>
      <c r="AU85" s="126" t="s">
        <v>154</v>
      </c>
      <c r="AV85" s="126" t="s">
        <v>154</v>
      </c>
      <c r="AW85" s="126" t="s">
        <v>154</v>
      </c>
      <c r="AX85" s="126" t="s">
        <v>154</v>
      </c>
      <c r="AY85" s="126" t="s">
        <v>154</v>
      </c>
      <c r="AZ85" s="126" t="s">
        <v>133</v>
      </c>
      <c r="BA85" s="126" t="s">
        <v>192</v>
      </c>
      <c r="BB85" s="126" t="s">
        <v>155</v>
      </c>
      <c r="BC85" s="126" t="s">
        <v>130</v>
      </c>
      <c r="BD85" s="126" t="s">
        <v>156</v>
      </c>
      <c r="BE85" s="126" t="s">
        <v>1209</v>
      </c>
      <c r="BF85" s="126" t="s">
        <v>1210</v>
      </c>
      <c r="BG85" s="126" t="s">
        <v>1211</v>
      </c>
      <c r="BH85" s="126" t="s">
        <v>383</v>
      </c>
      <c r="BI85" s="126" t="s">
        <v>130</v>
      </c>
      <c r="BJ85" s="126" t="s">
        <v>192</v>
      </c>
      <c r="BK85" s="126" t="s">
        <v>157</v>
      </c>
      <c r="BL85" s="126" t="s">
        <v>126</v>
      </c>
      <c r="BM85" s="126" t="s">
        <v>130</v>
      </c>
      <c r="BN85" s="126" t="s">
        <v>158</v>
      </c>
    </row>
    <row r="86" spans="1:66" ht="15">
      <c r="A86" s="58" t="str">
        <f t="shared" si="61"/>
        <v>2025-08-08</v>
      </c>
      <c r="B86" s="58" t="str">
        <f t="shared" si="62"/>
        <v>LAX</v>
      </c>
      <c r="C86" s="58" t="str">
        <f t="shared" si="63"/>
        <v>35033062971</v>
      </c>
      <c r="D86" s="58" t="str">
        <f t="shared" si="64"/>
        <v>PUS014317041</v>
      </c>
      <c r="E86" s="59" t="str">
        <f t="shared" si="65"/>
        <v>6094315515379</v>
      </c>
      <c r="F86" s="59" t="str">
        <f t="shared" si="66"/>
        <v>716-8835-BA-6</v>
      </c>
      <c r="G86" s="59" t="str">
        <f t="shared" si="67"/>
        <v>2207506</v>
      </c>
      <c r="H86" s="59" t="str">
        <f t="shared" si="68"/>
        <v>IPORTER_LA</v>
      </c>
      <c r="I86" s="57" t="str">
        <f t="shared" si="69"/>
        <v>이하정</v>
      </c>
      <c r="J86" s="57">
        <f t="shared" si="70"/>
        <v>12768</v>
      </c>
      <c r="K86" s="57" t="str">
        <f t="shared" si="71"/>
        <v/>
      </c>
      <c r="L86" s="57">
        <f t="shared" si="72"/>
        <v>1</v>
      </c>
      <c r="M86" s="57">
        <f t="shared" si="73"/>
        <v>1.361</v>
      </c>
      <c r="N86" s="57">
        <f t="shared" si="74"/>
        <v>1.4510000000000001</v>
      </c>
      <c r="O86" s="60">
        <f t="shared" si="75"/>
        <v>9.000000000000008E-2</v>
      </c>
      <c r="P86" s="60">
        <f t="shared" si="76"/>
        <v>1.5</v>
      </c>
      <c r="Q86" s="61" t="str">
        <f t="shared" si="77"/>
        <v>목록(Manifest)</v>
      </c>
      <c r="R86" s="88">
        <f t="shared" si="78"/>
        <v>87.95</v>
      </c>
      <c r="S86" s="61" t="str">
        <f t="shared" si="79"/>
        <v>YP0104</v>
      </c>
      <c r="T86" s="61" t="str">
        <f t="shared" si="80"/>
        <v/>
      </c>
      <c r="U86" s="61" t="str">
        <f t="shared" si="81"/>
        <v>신용</v>
      </c>
      <c r="V86" s="99">
        <f t="shared" si="56"/>
        <v>8760</v>
      </c>
      <c r="W86" s="100">
        <f t="shared" si="57"/>
        <v>0</v>
      </c>
      <c r="X86" s="100">
        <f t="shared" si="58"/>
        <v>0</v>
      </c>
      <c r="Y86" s="100">
        <f t="shared" si="53"/>
        <v>0</v>
      </c>
      <c r="Z86" s="100">
        <f t="shared" si="59"/>
        <v>0</v>
      </c>
      <c r="AA86" s="101">
        <f t="shared" si="60"/>
        <v>0</v>
      </c>
      <c r="AB86" s="102" t="str">
        <f>_xlfn.IFNA(VLOOKUP(D86,'사업자 통관'!F:H,3,0),"")</f>
        <v/>
      </c>
      <c r="AC86" s="102"/>
      <c r="AD86" s="103">
        <f t="shared" si="54"/>
        <v>0</v>
      </c>
      <c r="AE86" s="104">
        <f t="shared" si="55"/>
        <v>8760</v>
      </c>
      <c r="AG86" s="126" t="s">
        <v>1162</v>
      </c>
      <c r="AH86" s="126" t="s">
        <v>65</v>
      </c>
      <c r="AI86" s="126" t="s">
        <v>1163</v>
      </c>
      <c r="AJ86" s="126" t="s">
        <v>1212</v>
      </c>
      <c r="AK86" s="126" t="s">
        <v>1213</v>
      </c>
      <c r="AL86" s="126" t="s">
        <v>1214</v>
      </c>
      <c r="AM86" s="126">
        <v>12768</v>
      </c>
      <c r="AN86" s="126" t="s">
        <v>130</v>
      </c>
      <c r="AO86" s="127">
        <v>1</v>
      </c>
      <c r="AP86" s="128">
        <v>1.361</v>
      </c>
      <c r="AQ86" s="128">
        <v>1.4510000000000001</v>
      </c>
      <c r="AR86" s="128">
        <v>1.5</v>
      </c>
      <c r="AS86" s="126" t="s">
        <v>4</v>
      </c>
      <c r="AT86" s="128">
        <v>87.95</v>
      </c>
      <c r="AU86" s="126" t="s">
        <v>154</v>
      </c>
      <c r="AV86" s="126" t="s">
        <v>154</v>
      </c>
      <c r="AW86" s="126" t="s">
        <v>154</v>
      </c>
      <c r="AX86" s="126" t="s">
        <v>154</v>
      </c>
      <c r="AY86" s="126" t="s">
        <v>154</v>
      </c>
      <c r="AZ86" s="126" t="s">
        <v>133</v>
      </c>
      <c r="BA86" s="126" t="s">
        <v>192</v>
      </c>
      <c r="BB86" s="126" t="s">
        <v>1215</v>
      </c>
      <c r="BC86" s="126" t="s">
        <v>130</v>
      </c>
      <c r="BD86" s="126" t="s">
        <v>156</v>
      </c>
      <c r="BE86" s="126" t="s">
        <v>1216</v>
      </c>
      <c r="BF86" s="126" t="s">
        <v>1217</v>
      </c>
      <c r="BG86" s="126" t="s">
        <v>1218</v>
      </c>
      <c r="BH86" s="126" t="s">
        <v>383</v>
      </c>
      <c r="BI86" s="126" t="s">
        <v>130</v>
      </c>
      <c r="BJ86" s="126" t="s">
        <v>192</v>
      </c>
      <c r="BK86" s="126" t="s">
        <v>157</v>
      </c>
      <c r="BL86" s="126" t="s">
        <v>126</v>
      </c>
      <c r="BM86" s="126" t="s">
        <v>130</v>
      </c>
      <c r="BN86" s="126" t="s">
        <v>158</v>
      </c>
    </row>
    <row r="87" spans="1:66" ht="15">
      <c r="A87" s="58" t="str">
        <f t="shared" si="61"/>
        <v>2025-08-08</v>
      </c>
      <c r="B87" s="58" t="str">
        <f t="shared" si="62"/>
        <v>LAX</v>
      </c>
      <c r="C87" s="58" t="str">
        <f t="shared" si="63"/>
        <v>35033062971</v>
      </c>
      <c r="D87" s="58" t="str">
        <f t="shared" si="64"/>
        <v>PUS014317356</v>
      </c>
      <c r="E87" s="59" t="str">
        <f t="shared" si="65"/>
        <v>6094372982592 (5)</v>
      </c>
      <c r="F87" s="59" t="str">
        <f t="shared" si="66"/>
        <v>717-0043-DE-23</v>
      </c>
      <c r="G87" s="59" t="str">
        <f t="shared" si="67"/>
        <v>2207506</v>
      </c>
      <c r="H87" s="59" t="str">
        <f t="shared" si="68"/>
        <v>IPORTER_LA</v>
      </c>
      <c r="I87" s="57" t="str">
        <f t="shared" si="69"/>
        <v>김정옥</v>
      </c>
      <c r="J87" s="57">
        <f t="shared" si="70"/>
        <v>38666</v>
      </c>
      <c r="K87" s="57" t="str">
        <f t="shared" si="71"/>
        <v/>
      </c>
      <c r="L87" s="57">
        <f t="shared" si="72"/>
        <v>5</v>
      </c>
      <c r="M87" s="57">
        <f t="shared" si="73"/>
        <v>32.613</v>
      </c>
      <c r="N87" s="57">
        <f t="shared" si="74"/>
        <v>4.4999999999999998E-2</v>
      </c>
      <c r="O87" s="60">
        <f t="shared" si="75"/>
        <v>-32.567999999999998</v>
      </c>
      <c r="P87" s="60">
        <f t="shared" si="76"/>
        <v>33</v>
      </c>
      <c r="Q87" s="61" t="str">
        <f t="shared" si="77"/>
        <v>일반(NORMAL)</v>
      </c>
      <c r="R87" s="88">
        <f t="shared" si="78"/>
        <v>2350</v>
      </c>
      <c r="S87" s="61" t="str">
        <f t="shared" si="79"/>
        <v>YP0104</v>
      </c>
      <c r="T87" s="61" t="str">
        <f t="shared" si="80"/>
        <v/>
      </c>
      <c r="U87" s="61" t="str">
        <f t="shared" si="81"/>
        <v>신용</v>
      </c>
      <c r="V87" s="99">
        <f t="shared" si="56"/>
        <v>88770</v>
      </c>
      <c r="W87" s="100">
        <f t="shared" si="57"/>
        <v>6000</v>
      </c>
      <c r="X87" s="100">
        <f t="shared" si="58"/>
        <v>0</v>
      </c>
      <c r="Y87" s="100">
        <f t="shared" si="53"/>
        <v>5000</v>
      </c>
      <c r="Z87" s="100">
        <f t="shared" si="59"/>
        <v>1200</v>
      </c>
      <c r="AA87" s="101">
        <f t="shared" si="60"/>
        <v>1000</v>
      </c>
      <c r="AB87" s="102" t="str">
        <f>_xlfn.IFNA(VLOOKUP(D87,'사업자 통관'!F:H,3,0),"")</f>
        <v/>
      </c>
      <c r="AC87" s="102"/>
      <c r="AD87" s="103">
        <f t="shared" si="54"/>
        <v>13200</v>
      </c>
      <c r="AE87" s="104">
        <f t="shared" si="55"/>
        <v>101970</v>
      </c>
      <c r="AG87" s="126" t="s">
        <v>1162</v>
      </c>
      <c r="AH87" s="126" t="s">
        <v>65</v>
      </c>
      <c r="AI87" s="126" t="s">
        <v>1163</v>
      </c>
      <c r="AJ87" s="126" t="s">
        <v>1219</v>
      </c>
      <c r="AK87" s="126" t="s">
        <v>1220</v>
      </c>
      <c r="AL87" s="126" t="s">
        <v>1221</v>
      </c>
      <c r="AM87" s="126">
        <v>38666</v>
      </c>
      <c r="AN87" s="126" t="s">
        <v>130</v>
      </c>
      <c r="AO87" s="127">
        <v>5</v>
      </c>
      <c r="AP87" s="128">
        <v>32.613</v>
      </c>
      <c r="AQ87" s="128">
        <v>4.4999999999999998E-2</v>
      </c>
      <c r="AR87" s="128">
        <v>33</v>
      </c>
      <c r="AS87" s="126" t="s">
        <v>7</v>
      </c>
      <c r="AT87" s="128">
        <v>2350</v>
      </c>
      <c r="AU87" s="126" t="s">
        <v>154</v>
      </c>
      <c r="AV87" s="126" t="s">
        <v>154</v>
      </c>
      <c r="AW87" s="126" t="s">
        <v>154</v>
      </c>
      <c r="AX87" s="126" t="s">
        <v>154</v>
      </c>
      <c r="AY87" s="126" t="s">
        <v>154</v>
      </c>
      <c r="AZ87" s="126" t="s">
        <v>133</v>
      </c>
      <c r="BA87" s="126" t="s">
        <v>192</v>
      </c>
      <c r="BB87" s="126" t="s">
        <v>1222</v>
      </c>
      <c r="BC87" s="126" t="s">
        <v>130</v>
      </c>
      <c r="BD87" s="126" t="s">
        <v>156</v>
      </c>
      <c r="BE87" s="126" t="s">
        <v>1223</v>
      </c>
      <c r="BF87" s="126" t="s">
        <v>1224</v>
      </c>
      <c r="BG87" s="126" t="s">
        <v>1225</v>
      </c>
      <c r="BH87" s="126" t="s">
        <v>383</v>
      </c>
      <c r="BI87" s="126" t="s">
        <v>130</v>
      </c>
      <c r="BJ87" s="126" t="s">
        <v>192</v>
      </c>
      <c r="BK87" s="126" t="s">
        <v>157</v>
      </c>
      <c r="BL87" s="126" t="s">
        <v>126</v>
      </c>
      <c r="BM87" s="126" t="s">
        <v>130</v>
      </c>
      <c r="BN87" s="126" t="s">
        <v>158</v>
      </c>
    </row>
    <row r="88" spans="1:66" ht="15">
      <c r="A88" s="58" t="str">
        <f t="shared" si="61"/>
        <v>2025-08-08</v>
      </c>
      <c r="B88" s="58" t="str">
        <f t="shared" si="62"/>
        <v>LAX</v>
      </c>
      <c r="C88" s="58" t="str">
        <f t="shared" si="63"/>
        <v>35033062971</v>
      </c>
      <c r="D88" s="58" t="str">
        <f t="shared" si="64"/>
        <v>PUS014317412</v>
      </c>
      <c r="E88" s="59" t="str">
        <f t="shared" si="65"/>
        <v>6094315515750</v>
      </c>
      <c r="F88" s="59" t="str">
        <f t="shared" si="66"/>
        <v>716-8454-FC-10</v>
      </c>
      <c r="G88" s="59" t="str">
        <f t="shared" si="67"/>
        <v>2207506</v>
      </c>
      <c r="H88" s="59" t="str">
        <f t="shared" si="68"/>
        <v>IPORTER_LA</v>
      </c>
      <c r="I88" s="57" t="str">
        <f t="shared" si="69"/>
        <v>김한기</v>
      </c>
      <c r="J88" s="57">
        <f t="shared" si="70"/>
        <v>1746</v>
      </c>
      <c r="K88" s="57" t="str">
        <f t="shared" si="71"/>
        <v/>
      </c>
      <c r="L88" s="57">
        <f t="shared" si="72"/>
        <v>1</v>
      </c>
      <c r="M88" s="57">
        <f t="shared" si="73"/>
        <v>0.63500000000000001</v>
      </c>
      <c r="N88" s="57">
        <f t="shared" si="74"/>
        <v>0.68</v>
      </c>
      <c r="O88" s="60">
        <f t="shared" si="75"/>
        <v>4.500000000000004E-2</v>
      </c>
      <c r="P88" s="60">
        <f t="shared" si="76"/>
        <v>1</v>
      </c>
      <c r="Q88" s="61" t="str">
        <f t="shared" si="77"/>
        <v>일반(목록배제,Normal-Manifest Exception)</v>
      </c>
      <c r="R88" s="88">
        <f t="shared" si="78"/>
        <v>56.76</v>
      </c>
      <c r="S88" s="61" t="str">
        <f t="shared" si="79"/>
        <v>YP0104</v>
      </c>
      <c r="T88" s="61" t="str">
        <f t="shared" si="80"/>
        <v/>
      </c>
      <c r="U88" s="61" t="str">
        <f t="shared" si="81"/>
        <v>신용</v>
      </c>
      <c r="V88" s="99">
        <f t="shared" si="56"/>
        <v>7490</v>
      </c>
      <c r="W88" s="100">
        <f t="shared" si="57"/>
        <v>0</v>
      </c>
      <c r="X88" s="100">
        <f t="shared" si="58"/>
        <v>0</v>
      </c>
      <c r="Y88" s="100">
        <f t="shared" si="53"/>
        <v>0</v>
      </c>
      <c r="Z88" s="100">
        <f t="shared" si="59"/>
        <v>0</v>
      </c>
      <c r="AA88" s="101">
        <f t="shared" si="60"/>
        <v>1000</v>
      </c>
      <c r="AB88" s="102" t="str">
        <f>_xlfn.IFNA(VLOOKUP(D88,'사업자 통관'!F:H,3,0),"")</f>
        <v/>
      </c>
      <c r="AC88" s="102"/>
      <c r="AD88" s="103">
        <f t="shared" si="54"/>
        <v>1000</v>
      </c>
      <c r="AE88" s="104">
        <f t="shared" si="55"/>
        <v>8490</v>
      </c>
      <c r="AG88" s="126" t="s">
        <v>1162</v>
      </c>
      <c r="AH88" s="126" t="s">
        <v>65</v>
      </c>
      <c r="AI88" s="126" t="s">
        <v>1163</v>
      </c>
      <c r="AJ88" s="126" t="s">
        <v>1226</v>
      </c>
      <c r="AK88" s="126" t="s">
        <v>1227</v>
      </c>
      <c r="AL88" s="126" t="s">
        <v>1228</v>
      </c>
      <c r="AM88" s="126">
        <v>1746</v>
      </c>
      <c r="AN88" s="126" t="s">
        <v>130</v>
      </c>
      <c r="AO88" s="127">
        <v>1</v>
      </c>
      <c r="AP88" s="128">
        <v>0.63500000000000001</v>
      </c>
      <c r="AQ88" s="128">
        <v>0.68</v>
      </c>
      <c r="AR88" s="128">
        <v>0.7</v>
      </c>
      <c r="AS88" s="126" t="s">
        <v>5</v>
      </c>
      <c r="AT88" s="128">
        <v>56.76</v>
      </c>
      <c r="AU88" s="126" t="s">
        <v>154</v>
      </c>
      <c r="AV88" s="126" t="s">
        <v>154</v>
      </c>
      <c r="AW88" s="126" t="s">
        <v>154</v>
      </c>
      <c r="AX88" s="126" t="s">
        <v>154</v>
      </c>
      <c r="AY88" s="126" t="s">
        <v>154</v>
      </c>
      <c r="AZ88" s="126" t="s">
        <v>133</v>
      </c>
      <c r="BA88" s="126" t="s">
        <v>192</v>
      </c>
      <c r="BB88" s="126" t="s">
        <v>155</v>
      </c>
      <c r="BC88" s="126" t="s">
        <v>130</v>
      </c>
      <c r="BD88" s="126" t="s">
        <v>156</v>
      </c>
      <c r="BE88" s="126" t="s">
        <v>1229</v>
      </c>
      <c r="BF88" s="126" t="s">
        <v>1230</v>
      </c>
      <c r="BG88" s="126" t="s">
        <v>1231</v>
      </c>
      <c r="BH88" s="126" t="s">
        <v>383</v>
      </c>
      <c r="BI88" s="126" t="s">
        <v>130</v>
      </c>
      <c r="BJ88" s="126" t="s">
        <v>192</v>
      </c>
      <c r="BK88" s="126" t="s">
        <v>157</v>
      </c>
      <c r="BL88" s="126" t="s">
        <v>126</v>
      </c>
      <c r="BM88" s="126" t="s">
        <v>130</v>
      </c>
      <c r="BN88" s="126" t="s">
        <v>158</v>
      </c>
    </row>
    <row r="89" spans="1:66" ht="15">
      <c r="A89" s="58" t="str">
        <f t="shared" si="61"/>
        <v>2025-08-08</v>
      </c>
      <c r="B89" s="58" t="str">
        <f t="shared" si="62"/>
        <v>LAX</v>
      </c>
      <c r="C89" s="58" t="str">
        <f t="shared" si="63"/>
        <v>35033062971</v>
      </c>
      <c r="D89" s="58" t="str">
        <f t="shared" si="64"/>
        <v>PUS014317414</v>
      </c>
      <c r="E89" s="59" t="str">
        <f t="shared" si="65"/>
        <v>6094315515752</v>
      </c>
      <c r="F89" s="59" t="str">
        <f t="shared" si="66"/>
        <v>716-8391-BF-17</v>
      </c>
      <c r="G89" s="59" t="str">
        <f t="shared" si="67"/>
        <v>2207506</v>
      </c>
      <c r="H89" s="59" t="str">
        <f t="shared" si="68"/>
        <v>IPORTER_LA</v>
      </c>
      <c r="I89" s="57" t="str">
        <f t="shared" si="69"/>
        <v>오정규</v>
      </c>
      <c r="J89" s="57">
        <f t="shared" si="70"/>
        <v>6685</v>
      </c>
      <c r="K89" s="57" t="str">
        <f t="shared" si="71"/>
        <v/>
      </c>
      <c r="L89" s="57">
        <f t="shared" si="72"/>
        <v>1</v>
      </c>
      <c r="M89" s="57">
        <f t="shared" si="73"/>
        <v>17.690000000000001</v>
      </c>
      <c r="N89" s="57">
        <f t="shared" si="74"/>
        <v>11.476000000000001</v>
      </c>
      <c r="O89" s="60">
        <f t="shared" si="75"/>
        <v>-6.2140000000000004</v>
      </c>
      <c r="P89" s="60">
        <f t="shared" si="76"/>
        <v>18</v>
      </c>
      <c r="Q89" s="61" t="str">
        <f t="shared" si="77"/>
        <v>일반(목록배제,Normal-Manifest Exception)</v>
      </c>
      <c r="R89" s="88">
        <f t="shared" si="78"/>
        <v>141</v>
      </c>
      <c r="S89" s="61" t="str">
        <f t="shared" si="79"/>
        <v>YP0104</v>
      </c>
      <c r="T89" s="61" t="str">
        <f t="shared" si="80"/>
        <v/>
      </c>
      <c r="U89" s="61" t="str">
        <f t="shared" si="81"/>
        <v>신용</v>
      </c>
      <c r="V89" s="99">
        <f t="shared" si="56"/>
        <v>50670</v>
      </c>
      <c r="W89" s="100">
        <f t="shared" si="57"/>
        <v>0</v>
      </c>
      <c r="X89" s="100">
        <f t="shared" si="58"/>
        <v>0</v>
      </c>
      <c r="Y89" s="100">
        <f t="shared" si="53"/>
        <v>3000</v>
      </c>
      <c r="Z89" s="100">
        <f t="shared" si="59"/>
        <v>0</v>
      </c>
      <c r="AA89" s="101">
        <f t="shared" si="60"/>
        <v>1000</v>
      </c>
      <c r="AB89" s="102" t="str">
        <f>_xlfn.IFNA(VLOOKUP(D89,'사업자 통관'!F:H,3,0),"")</f>
        <v/>
      </c>
      <c r="AC89" s="102"/>
      <c r="AD89" s="103">
        <f t="shared" si="54"/>
        <v>4000</v>
      </c>
      <c r="AE89" s="104">
        <f t="shared" si="55"/>
        <v>54670</v>
      </c>
      <c r="AG89" s="126" t="s">
        <v>1162</v>
      </c>
      <c r="AH89" s="126" t="s">
        <v>65</v>
      </c>
      <c r="AI89" s="126" t="s">
        <v>1163</v>
      </c>
      <c r="AJ89" s="126" t="s">
        <v>1232</v>
      </c>
      <c r="AK89" s="126" t="s">
        <v>508</v>
      </c>
      <c r="AL89" s="126" t="s">
        <v>509</v>
      </c>
      <c r="AM89" s="126">
        <v>6685</v>
      </c>
      <c r="AN89" s="126" t="s">
        <v>130</v>
      </c>
      <c r="AO89" s="127">
        <v>1</v>
      </c>
      <c r="AP89" s="128">
        <v>17.690000000000001</v>
      </c>
      <c r="AQ89" s="128">
        <v>11.476000000000001</v>
      </c>
      <c r="AR89" s="128">
        <v>18</v>
      </c>
      <c r="AS89" s="126" t="s">
        <v>5</v>
      </c>
      <c r="AT89" s="128">
        <v>141</v>
      </c>
      <c r="AU89" s="126" t="s">
        <v>154</v>
      </c>
      <c r="AV89" s="126" t="s">
        <v>154</v>
      </c>
      <c r="AW89" s="126" t="s">
        <v>154</v>
      </c>
      <c r="AX89" s="126" t="s">
        <v>154</v>
      </c>
      <c r="AY89" s="126" t="s">
        <v>154</v>
      </c>
      <c r="AZ89" s="126" t="s">
        <v>133</v>
      </c>
      <c r="BA89" s="126" t="s">
        <v>192</v>
      </c>
      <c r="BB89" s="126" t="s">
        <v>1233</v>
      </c>
      <c r="BC89" s="126" t="s">
        <v>130</v>
      </c>
      <c r="BD89" s="126" t="s">
        <v>156</v>
      </c>
      <c r="BE89" s="126" t="s">
        <v>1234</v>
      </c>
      <c r="BF89" s="126" t="s">
        <v>1235</v>
      </c>
      <c r="BG89" s="126" t="s">
        <v>1236</v>
      </c>
      <c r="BH89" s="126" t="s">
        <v>383</v>
      </c>
      <c r="BI89" s="126" t="s">
        <v>130</v>
      </c>
      <c r="BJ89" s="126" t="s">
        <v>192</v>
      </c>
      <c r="BK89" s="126" t="s">
        <v>157</v>
      </c>
      <c r="BL89" s="126" t="s">
        <v>126</v>
      </c>
      <c r="BM89" s="126" t="s">
        <v>130</v>
      </c>
      <c r="BN89" s="126" t="s">
        <v>158</v>
      </c>
    </row>
    <row r="90" spans="1:66" ht="15">
      <c r="A90" s="58" t="str">
        <f t="shared" si="61"/>
        <v>2025-08-08</v>
      </c>
      <c r="B90" s="58" t="str">
        <f t="shared" si="62"/>
        <v>LAX</v>
      </c>
      <c r="C90" s="58" t="str">
        <f t="shared" si="63"/>
        <v>35033062971</v>
      </c>
      <c r="D90" s="58" t="str">
        <f t="shared" si="64"/>
        <v>PUS014317374</v>
      </c>
      <c r="E90" s="59" t="str">
        <f t="shared" si="65"/>
        <v>6094315515712</v>
      </c>
      <c r="F90" s="59" t="str">
        <f t="shared" si="66"/>
        <v>716-8820-DE-19</v>
      </c>
      <c r="G90" s="59" t="str">
        <f t="shared" si="67"/>
        <v>2207506</v>
      </c>
      <c r="H90" s="59" t="str">
        <f t="shared" si="68"/>
        <v>IPORTER_LA</v>
      </c>
      <c r="I90" s="57" t="str">
        <f t="shared" si="69"/>
        <v>양지윤</v>
      </c>
      <c r="J90" s="57">
        <f t="shared" si="70"/>
        <v>41147</v>
      </c>
      <c r="K90" s="57" t="str">
        <f t="shared" si="71"/>
        <v/>
      </c>
      <c r="L90" s="57">
        <f t="shared" si="72"/>
        <v>1</v>
      </c>
      <c r="M90" s="57">
        <f t="shared" si="73"/>
        <v>0.90700000000000003</v>
      </c>
      <c r="N90" s="57">
        <f t="shared" si="74"/>
        <v>0.90700000000000003</v>
      </c>
      <c r="O90" s="60">
        <f t="shared" si="75"/>
        <v>0</v>
      </c>
      <c r="P90" s="60">
        <f t="shared" si="76"/>
        <v>1</v>
      </c>
      <c r="Q90" s="61" t="str">
        <f t="shared" si="77"/>
        <v>목록(Manifest)</v>
      </c>
      <c r="R90" s="88">
        <f t="shared" si="78"/>
        <v>51.03</v>
      </c>
      <c r="S90" s="61" t="str">
        <f t="shared" si="79"/>
        <v>YP0104</v>
      </c>
      <c r="T90" s="61" t="str">
        <f t="shared" si="80"/>
        <v/>
      </c>
      <c r="U90" s="61" t="str">
        <f t="shared" si="81"/>
        <v>신용</v>
      </c>
      <c r="V90" s="99">
        <f t="shared" si="56"/>
        <v>7490</v>
      </c>
      <c r="W90" s="100">
        <f t="shared" si="57"/>
        <v>0</v>
      </c>
      <c r="X90" s="100">
        <f t="shared" si="58"/>
        <v>0</v>
      </c>
      <c r="Y90" s="100">
        <f t="shared" si="53"/>
        <v>0</v>
      </c>
      <c r="Z90" s="100">
        <f t="shared" si="59"/>
        <v>0</v>
      </c>
      <c r="AA90" s="101">
        <f t="shared" si="60"/>
        <v>0</v>
      </c>
      <c r="AB90" s="102" t="str">
        <f>_xlfn.IFNA(VLOOKUP(D90,'사업자 통관'!F:H,3,0),"")</f>
        <v/>
      </c>
      <c r="AC90" s="102"/>
      <c r="AD90" s="103">
        <f t="shared" si="54"/>
        <v>0</v>
      </c>
      <c r="AE90" s="104">
        <f t="shared" si="55"/>
        <v>7490</v>
      </c>
      <c r="AG90" s="126" t="s">
        <v>1162</v>
      </c>
      <c r="AH90" s="126" t="s">
        <v>65</v>
      </c>
      <c r="AI90" s="126" t="s">
        <v>1163</v>
      </c>
      <c r="AJ90" s="126" t="s">
        <v>1237</v>
      </c>
      <c r="AK90" s="126" t="s">
        <v>1238</v>
      </c>
      <c r="AL90" s="126" t="s">
        <v>1239</v>
      </c>
      <c r="AM90" s="126">
        <v>41147</v>
      </c>
      <c r="AN90" s="126" t="s">
        <v>130</v>
      </c>
      <c r="AO90" s="127">
        <v>1</v>
      </c>
      <c r="AP90" s="128">
        <v>0.90700000000000003</v>
      </c>
      <c r="AQ90" s="128">
        <v>0.90700000000000003</v>
      </c>
      <c r="AR90" s="128">
        <v>1</v>
      </c>
      <c r="AS90" s="126" t="s">
        <v>4</v>
      </c>
      <c r="AT90" s="128">
        <v>51.03</v>
      </c>
      <c r="AU90" s="126" t="s">
        <v>154</v>
      </c>
      <c r="AV90" s="126" t="s">
        <v>154</v>
      </c>
      <c r="AW90" s="126" t="s">
        <v>154</v>
      </c>
      <c r="AX90" s="126" t="s">
        <v>154</v>
      </c>
      <c r="AY90" s="126" t="s">
        <v>154</v>
      </c>
      <c r="AZ90" s="126" t="s">
        <v>133</v>
      </c>
      <c r="BA90" s="126" t="s">
        <v>192</v>
      </c>
      <c r="BB90" s="126" t="s">
        <v>159</v>
      </c>
      <c r="BC90" s="126" t="s">
        <v>130</v>
      </c>
      <c r="BD90" s="126" t="s">
        <v>156</v>
      </c>
      <c r="BE90" s="126" t="s">
        <v>1240</v>
      </c>
      <c r="BF90" s="126" t="s">
        <v>1241</v>
      </c>
      <c r="BG90" s="126" t="s">
        <v>1242</v>
      </c>
      <c r="BH90" s="126" t="s">
        <v>383</v>
      </c>
      <c r="BI90" s="126" t="s">
        <v>130</v>
      </c>
      <c r="BJ90" s="126" t="s">
        <v>192</v>
      </c>
      <c r="BK90" s="126" t="s">
        <v>157</v>
      </c>
      <c r="BL90" s="126" t="s">
        <v>126</v>
      </c>
      <c r="BM90" s="126" t="s">
        <v>130</v>
      </c>
      <c r="BN90" s="126" t="s">
        <v>158</v>
      </c>
    </row>
    <row r="91" spans="1:66" ht="15">
      <c r="A91" s="58" t="str">
        <f t="shared" si="61"/>
        <v>2025-08-08</v>
      </c>
      <c r="B91" s="58" t="str">
        <f t="shared" si="62"/>
        <v>LAX</v>
      </c>
      <c r="C91" s="58" t="str">
        <f t="shared" si="63"/>
        <v>35033062971</v>
      </c>
      <c r="D91" s="58" t="str">
        <f t="shared" si="64"/>
        <v>PUS014317333</v>
      </c>
      <c r="E91" s="59" t="str">
        <f t="shared" si="65"/>
        <v>6094315515671</v>
      </c>
      <c r="F91" s="59" t="str">
        <f t="shared" si="66"/>
        <v>717-0038-BA-24</v>
      </c>
      <c r="G91" s="59" t="str">
        <f t="shared" si="67"/>
        <v>2207506</v>
      </c>
      <c r="H91" s="59" t="str">
        <f t="shared" si="68"/>
        <v>IPORTER_LA</v>
      </c>
      <c r="I91" s="57" t="str">
        <f t="shared" si="69"/>
        <v>이민호</v>
      </c>
      <c r="J91" s="57">
        <f t="shared" si="70"/>
        <v>36849</v>
      </c>
      <c r="K91" s="57"/>
      <c r="L91" s="57">
        <f t="shared" si="72"/>
        <v>1</v>
      </c>
      <c r="M91" s="57">
        <f t="shared" si="73"/>
        <v>5.4429999999999996</v>
      </c>
      <c r="N91" s="57">
        <f t="shared" si="74"/>
        <v>2.177</v>
      </c>
      <c r="O91" s="60">
        <f t="shared" si="75"/>
        <v>-3.2659999999999996</v>
      </c>
      <c r="P91" s="60">
        <f t="shared" si="76"/>
        <v>5.5</v>
      </c>
      <c r="Q91" s="61" t="str">
        <f t="shared" si="77"/>
        <v>일반(목록배제,Normal-Manifest Exception)</v>
      </c>
      <c r="R91" s="88">
        <f t="shared" si="78"/>
        <v>103.5</v>
      </c>
      <c r="S91" s="61" t="str">
        <f t="shared" si="79"/>
        <v>YP0104</v>
      </c>
      <c r="T91" s="61" t="str">
        <f t="shared" si="80"/>
        <v/>
      </c>
      <c r="U91" s="61" t="str">
        <f t="shared" si="81"/>
        <v>신용</v>
      </c>
      <c r="V91" s="99">
        <f t="shared" si="56"/>
        <v>18920</v>
      </c>
      <c r="W91" s="100">
        <f t="shared" si="57"/>
        <v>0</v>
      </c>
      <c r="X91" s="100">
        <f t="shared" si="58"/>
        <v>0</v>
      </c>
      <c r="Y91" s="100">
        <f t="shared" si="53"/>
        <v>1000</v>
      </c>
      <c r="Z91" s="100">
        <f t="shared" si="59"/>
        <v>0</v>
      </c>
      <c r="AA91" s="101">
        <f t="shared" si="60"/>
        <v>1000</v>
      </c>
      <c r="AB91" s="102" t="str">
        <f>_xlfn.IFNA(VLOOKUP(D91,'사업자 통관'!F:H,3,0),"")</f>
        <v/>
      </c>
      <c r="AC91" s="102"/>
      <c r="AD91" s="103">
        <f t="shared" si="54"/>
        <v>2000</v>
      </c>
      <c r="AE91" s="104">
        <f t="shared" si="55"/>
        <v>20920</v>
      </c>
      <c r="AG91" s="126" t="s">
        <v>1162</v>
      </c>
      <c r="AH91" s="126" t="s">
        <v>65</v>
      </c>
      <c r="AI91" s="126" t="s">
        <v>1163</v>
      </c>
      <c r="AJ91" s="126" t="s">
        <v>1243</v>
      </c>
      <c r="AK91" s="126" t="s">
        <v>697</v>
      </c>
      <c r="AL91" s="126" t="s">
        <v>1244</v>
      </c>
      <c r="AM91" s="126">
        <v>36849</v>
      </c>
      <c r="AN91" s="126" t="s">
        <v>130</v>
      </c>
      <c r="AO91" s="127">
        <v>1</v>
      </c>
      <c r="AP91" s="128">
        <v>5.4429999999999996</v>
      </c>
      <c r="AQ91" s="128">
        <v>2.177</v>
      </c>
      <c r="AR91" s="128">
        <v>5.5</v>
      </c>
      <c r="AS91" s="126" t="s">
        <v>5</v>
      </c>
      <c r="AT91" s="128">
        <v>103.5</v>
      </c>
      <c r="AU91" s="126" t="s">
        <v>154</v>
      </c>
      <c r="AV91" s="126" t="s">
        <v>154</v>
      </c>
      <c r="AW91" s="126" t="s">
        <v>154</v>
      </c>
      <c r="AX91" s="126" t="s">
        <v>154</v>
      </c>
      <c r="AY91" s="126" t="s">
        <v>154</v>
      </c>
      <c r="AZ91" s="126" t="s">
        <v>133</v>
      </c>
      <c r="BA91" s="126" t="s">
        <v>192</v>
      </c>
      <c r="BB91" s="126" t="s">
        <v>1245</v>
      </c>
      <c r="BC91" s="126" t="s">
        <v>130</v>
      </c>
      <c r="BD91" s="126" t="s">
        <v>156</v>
      </c>
      <c r="BE91" s="126" t="s">
        <v>1246</v>
      </c>
      <c r="BF91" s="126" t="s">
        <v>1247</v>
      </c>
      <c r="BG91" s="126" t="s">
        <v>1248</v>
      </c>
      <c r="BH91" s="126" t="s">
        <v>383</v>
      </c>
      <c r="BI91" s="126" t="s">
        <v>130</v>
      </c>
      <c r="BJ91" s="126" t="s">
        <v>192</v>
      </c>
      <c r="BK91" s="126" t="s">
        <v>157</v>
      </c>
      <c r="BL91" s="126" t="s">
        <v>126</v>
      </c>
      <c r="BM91" s="126" t="s">
        <v>130</v>
      </c>
      <c r="BN91" s="126" t="s">
        <v>158</v>
      </c>
    </row>
    <row r="92" spans="1:66" ht="15">
      <c r="A92" s="58" t="str">
        <f t="shared" si="61"/>
        <v>2025-08-08</v>
      </c>
      <c r="B92" s="58" t="str">
        <f t="shared" si="62"/>
        <v>LAX</v>
      </c>
      <c r="C92" s="58" t="str">
        <f t="shared" si="63"/>
        <v>35033062971</v>
      </c>
      <c r="D92" s="58" t="str">
        <f t="shared" si="64"/>
        <v>PUS014317283</v>
      </c>
      <c r="E92" s="59" t="str">
        <f t="shared" si="65"/>
        <v>6094315515621</v>
      </c>
      <c r="F92" s="59" t="str">
        <f t="shared" si="66"/>
        <v>717-0041-FE-26</v>
      </c>
      <c r="G92" s="59" t="str">
        <f t="shared" si="67"/>
        <v>2207506</v>
      </c>
      <c r="H92" s="59" t="str">
        <f t="shared" si="68"/>
        <v>IPORTER_LA</v>
      </c>
      <c r="I92" s="57" t="str">
        <f t="shared" si="69"/>
        <v>김태현</v>
      </c>
      <c r="J92" s="57">
        <f t="shared" si="70"/>
        <v>8589</v>
      </c>
      <c r="K92" s="57" t="str">
        <f t="shared" si="71"/>
        <v/>
      </c>
      <c r="L92" s="57">
        <f t="shared" si="72"/>
        <v>1</v>
      </c>
      <c r="M92" s="57">
        <f t="shared" si="73"/>
        <v>0.90700000000000003</v>
      </c>
      <c r="N92" s="57">
        <f t="shared" si="74"/>
        <v>0.54400000000000004</v>
      </c>
      <c r="O92" s="60">
        <f t="shared" si="75"/>
        <v>-0.36299999999999999</v>
      </c>
      <c r="P92" s="60">
        <f t="shared" si="76"/>
        <v>1</v>
      </c>
      <c r="Q92" s="61" t="str">
        <f t="shared" si="77"/>
        <v>목록(Manifest)</v>
      </c>
      <c r="R92" s="88">
        <f t="shared" si="78"/>
        <v>85.03</v>
      </c>
      <c r="S92" s="61" t="str">
        <f t="shared" si="79"/>
        <v>YP0104</v>
      </c>
      <c r="T92" s="61" t="str">
        <f t="shared" si="80"/>
        <v/>
      </c>
      <c r="U92" s="61" t="str">
        <f t="shared" si="81"/>
        <v>신용</v>
      </c>
      <c r="V92" s="99">
        <f t="shared" si="56"/>
        <v>7490</v>
      </c>
      <c r="W92" s="100">
        <f t="shared" si="57"/>
        <v>0</v>
      </c>
      <c r="X92" s="100">
        <f t="shared" si="58"/>
        <v>0</v>
      </c>
      <c r="Y92" s="100">
        <f t="shared" si="53"/>
        <v>0</v>
      </c>
      <c r="Z92" s="100">
        <f t="shared" si="59"/>
        <v>0</v>
      </c>
      <c r="AA92" s="101">
        <f t="shared" si="60"/>
        <v>0</v>
      </c>
      <c r="AB92" s="102" t="str">
        <f>_xlfn.IFNA(VLOOKUP(D92,'사업자 통관'!F:H,3,0),"")</f>
        <v/>
      </c>
      <c r="AC92" s="102"/>
      <c r="AD92" s="103">
        <f t="shared" si="54"/>
        <v>0</v>
      </c>
      <c r="AE92" s="104">
        <f t="shared" si="55"/>
        <v>7490</v>
      </c>
      <c r="AG92" s="126" t="s">
        <v>1162</v>
      </c>
      <c r="AH92" s="126" t="s">
        <v>65</v>
      </c>
      <c r="AI92" s="126" t="s">
        <v>1163</v>
      </c>
      <c r="AJ92" s="126" t="s">
        <v>1249</v>
      </c>
      <c r="AK92" s="126" t="s">
        <v>367</v>
      </c>
      <c r="AL92" s="126" t="s">
        <v>368</v>
      </c>
      <c r="AM92" s="126">
        <v>8589</v>
      </c>
      <c r="AN92" s="126" t="s">
        <v>130</v>
      </c>
      <c r="AO92" s="127">
        <v>1</v>
      </c>
      <c r="AP92" s="128">
        <v>0.90700000000000003</v>
      </c>
      <c r="AQ92" s="128">
        <v>0.54400000000000004</v>
      </c>
      <c r="AR92" s="128">
        <v>1</v>
      </c>
      <c r="AS92" s="126" t="s">
        <v>4</v>
      </c>
      <c r="AT92" s="128">
        <v>85.03</v>
      </c>
      <c r="AU92" s="126" t="s">
        <v>154</v>
      </c>
      <c r="AV92" s="126" t="s">
        <v>154</v>
      </c>
      <c r="AW92" s="126" t="s">
        <v>154</v>
      </c>
      <c r="AX92" s="126" t="s">
        <v>154</v>
      </c>
      <c r="AY92" s="126" t="s">
        <v>154</v>
      </c>
      <c r="AZ92" s="126" t="s">
        <v>133</v>
      </c>
      <c r="BA92" s="126" t="s">
        <v>192</v>
      </c>
      <c r="BB92" s="126" t="s">
        <v>1250</v>
      </c>
      <c r="BC92" s="126" t="s">
        <v>130</v>
      </c>
      <c r="BD92" s="126" t="s">
        <v>156</v>
      </c>
      <c r="BE92" s="126" t="s">
        <v>1251</v>
      </c>
      <c r="BF92" s="126" t="s">
        <v>1252</v>
      </c>
      <c r="BG92" s="126" t="s">
        <v>1253</v>
      </c>
      <c r="BH92" s="126" t="s">
        <v>383</v>
      </c>
      <c r="BI92" s="126" t="s">
        <v>130</v>
      </c>
      <c r="BJ92" s="126" t="s">
        <v>192</v>
      </c>
      <c r="BK92" s="126" t="s">
        <v>157</v>
      </c>
      <c r="BL92" s="126" t="s">
        <v>126</v>
      </c>
      <c r="BM92" s="126" t="s">
        <v>130</v>
      </c>
      <c r="BN92" s="126" t="s">
        <v>158</v>
      </c>
    </row>
    <row r="93" spans="1:66" ht="15">
      <c r="A93" s="58" t="str">
        <f t="shared" si="61"/>
        <v>2025-08-08</v>
      </c>
      <c r="B93" s="58" t="str">
        <f t="shared" si="62"/>
        <v>LAX</v>
      </c>
      <c r="C93" s="58" t="str">
        <f t="shared" si="63"/>
        <v>35033062971</v>
      </c>
      <c r="D93" s="58" t="str">
        <f t="shared" si="64"/>
        <v>PUS014317346</v>
      </c>
      <c r="E93" s="59" t="str">
        <f t="shared" si="65"/>
        <v>6094315515684</v>
      </c>
      <c r="F93" s="59" t="str">
        <f t="shared" si="66"/>
        <v>717-0040-CE-29</v>
      </c>
      <c r="G93" s="59" t="str">
        <f t="shared" si="67"/>
        <v>2207506</v>
      </c>
      <c r="H93" s="59" t="str">
        <f t="shared" si="68"/>
        <v>IPORTER_LA</v>
      </c>
      <c r="I93" s="57" t="str">
        <f t="shared" si="69"/>
        <v>최경은</v>
      </c>
      <c r="J93" s="57">
        <f t="shared" si="70"/>
        <v>2175</v>
      </c>
      <c r="K93" s="57" t="str">
        <f t="shared" si="71"/>
        <v/>
      </c>
      <c r="L93" s="57">
        <f t="shared" si="72"/>
        <v>1</v>
      </c>
      <c r="M93" s="57">
        <f t="shared" si="73"/>
        <v>1.905</v>
      </c>
      <c r="N93" s="57">
        <f t="shared" si="74"/>
        <v>4.4909999999999997</v>
      </c>
      <c r="O93" s="60">
        <f t="shared" si="75"/>
        <v>2.5859999999999994</v>
      </c>
      <c r="P93" s="60">
        <f t="shared" si="76"/>
        <v>4.5</v>
      </c>
      <c r="Q93" s="61" t="str">
        <f t="shared" si="77"/>
        <v>목록(Manifest)</v>
      </c>
      <c r="R93" s="88">
        <f t="shared" si="78"/>
        <v>63.32</v>
      </c>
      <c r="S93" s="61" t="str">
        <f t="shared" si="79"/>
        <v>YP0104</v>
      </c>
      <c r="T93" s="61" t="str">
        <f t="shared" si="80"/>
        <v/>
      </c>
      <c r="U93" s="61" t="str">
        <f t="shared" si="81"/>
        <v>신용</v>
      </c>
      <c r="V93" s="99">
        <f t="shared" si="56"/>
        <v>16380</v>
      </c>
      <c r="W93" s="100">
        <f t="shared" si="57"/>
        <v>0</v>
      </c>
      <c r="X93" s="100">
        <f t="shared" si="58"/>
        <v>0</v>
      </c>
      <c r="Y93" s="100">
        <f t="shared" si="53"/>
        <v>500</v>
      </c>
      <c r="Z93" s="100">
        <f t="shared" si="59"/>
        <v>0</v>
      </c>
      <c r="AA93" s="101">
        <f t="shared" si="60"/>
        <v>0</v>
      </c>
      <c r="AB93" s="102" t="str">
        <f>_xlfn.IFNA(VLOOKUP(D93,'사업자 통관'!F:H,3,0),"")</f>
        <v/>
      </c>
      <c r="AC93" s="102"/>
      <c r="AD93" s="103">
        <f t="shared" si="54"/>
        <v>500</v>
      </c>
      <c r="AE93" s="104">
        <f t="shared" si="55"/>
        <v>16880</v>
      </c>
      <c r="AG93" s="126" t="s">
        <v>1162</v>
      </c>
      <c r="AH93" s="126" t="s">
        <v>65</v>
      </c>
      <c r="AI93" s="126" t="s">
        <v>1163</v>
      </c>
      <c r="AJ93" s="126" t="s">
        <v>1254</v>
      </c>
      <c r="AK93" s="126" t="s">
        <v>1255</v>
      </c>
      <c r="AL93" s="126" t="s">
        <v>1256</v>
      </c>
      <c r="AM93" s="126">
        <v>2175</v>
      </c>
      <c r="AN93" s="126" t="s">
        <v>130</v>
      </c>
      <c r="AO93" s="127">
        <v>1</v>
      </c>
      <c r="AP93" s="128">
        <v>1.905</v>
      </c>
      <c r="AQ93" s="128">
        <v>4.4909999999999997</v>
      </c>
      <c r="AR93" s="128">
        <v>4.5</v>
      </c>
      <c r="AS93" s="126" t="s">
        <v>4</v>
      </c>
      <c r="AT93" s="128">
        <v>63.32</v>
      </c>
      <c r="AU93" s="126" t="s">
        <v>154</v>
      </c>
      <c r="AV93" s="126" t="s">
        <v>154</v>
      </c>
      <c r="AW93" s="126" t="s">
        <v>154</v>
      </c>
      <c r="AX93" s="126" t="s">
        <v>154</v>
      </c>
      <c r="AY93" s="126" t="s">
        <v>154</v>
      </c>
      <c r="AZ93" s="126" t="s">
        <v>133</v>
      </c>
      <c r="BA93" s="126" t="s">
        <v>192</v>
      </c>
      <c r="BB93" s="126" t="s">
        <v>155</v>
      </c>
      <c r="BC93" s="126" t="s">
        <v>130</v>
      </c>
      <c r="BD93" s="126" t="s">
        <v>156</v>
      </c>
      <c r="BE93" s="126" t="s">
        <v>1257</v>
      </c>
      <c r="BF93" s="126" t="s">
        <v>1258</v>
      </c>
      <c r="BG93" s="126" t="s">
        <v>1259</v>
      </c>
      <c r="BH93" s="126" t="s">
        <v>383</v>
      </c>
      <c r="BI93" s="126" t="s">
        <v>130</v>
      </c>
      <c r="BJ93" s="126" t="s">
        <v>192</v>
      </c>
      <c r="BK93" s="126" t="s">
        <v>157</v>
      </c>
      <c r="BL93" s="126" t="s">
        <v>126</v>
      </c>
      <c r="BM93" s="126" t="s">
        <v>130</v>
      </c>
      <c r="BN93" s="126" t="s">
        <v>158</v>
      </c>
    </row>
    <row r="94" spans="1:66" ht="15">
      <c r="A94" s="58" t="str">
        <f t="shared" si="61"/>
        <v>2025-08-08</v>
      </c>
      <c r="B94" s="58" t="str">
        <f t="shared" si="62"/>
        <v>LAX</v>
      </c>
      <c r="C94" s="58" t="str">
        <f t="shared" si="63"/>
        <v>35033062971</v>
      </c>
      <c r="D94" s="58" t="str">
        <f t="shared" si="64"/>
        <v>PUS014317343</v>
      </c>
      <c r="E94" s="59" t="str">
        <f t="shared" si="65"/>
        <v>6094315515681</v>
      </c>
      <c r="F94" s="59" t="str">
        <f t="shared" si="66"/>
        <v>716-8837-CA-9</v>
      </c>
      <c r="G94" s="59" t="str">
        <f t="shared" si="67"/>
        <v>2207506</v>
      </c>
      <c r="H94" s="59" t="str">
        <f t="shared" si="68"/>
        <v>IPORTER_LA</v>
      </c>
      <c r="I94" s="57" t="str">
        <f t="shared" si="69"/>
        <v>소다은</v>
      </c>
      <c r="J94" s="57">
        <f t="shared" si="70"/>
        <v>4378</v>
      </c>
      <c r="K94" s="57" t="str">
        <f t="shared" si="71"/>
        <v>일반전환</v>
      </c>
      <c r="L94" s="57">
        <f t="shared" si="72"/>
        <v>1</v>
      </c>
      <c r="M94" s="57">
        <f t="shared" si="73"/>
        <v>0.18099999999999999</v>
      </c>
      <c r="N94" s="57">
        <f t="shared" si="74"/>
        <v>0.18099999999999999</v>
      </c>
      <c r="O94" s="60">
        <f t="shared" si="75"/>
        <v>0</v>
      </c>
      <c r="P94" s="60">
        <f t="shared" si="76"/>
        <v>0.5</v>
      </c>
      <c r="Q94" s="61" t="str">
        <f t="shared" si="77"/>
        <v>일반(목록배제,Normal-Manifest Exception)</v>
      </c>
      <c r="R94" s="88">
        <f t="shared" si="78"/>
        <v>37.979999999999997</v>
      </c>
      <c r="S94" s="61" t="str">
        <f t="shared" si="79"/>
        <v>YP0104</v>
      </c>
      <c r="T94" s="61" t="str">
        <f t="shared" si="80"/>
        <v/>
      </c>
      <c r="U94" s="61" t="str">
        <f t="shared" si="81"/>
        <v>신용</v>
      </c>
      <c r="V94" s="99">
        <f t="shared" si="56"/>
        <v>6220</v>
      </c>
      <c r="W94" s="100">
        <f t="shared" si="57"/>
        <v>0</v>
      </c>
      <c r="X94" s="100">
        <f t="shared" si="58"/>
        <v>0</v>
      </c>
      <c r="Y94" s="100">
        <f t="shared" si="53"/>
        <v>0</v>
      </c>
      <c r="Z94" s="100">
        <f t="shared" si="59"/>
        <v>0</v>
      </c>
      <c r="AA94" s="101">
        <f t="shared" si="60"/>
        <v>1000</v>
      </c>
      <c r="AB94" s="102" t="str">
        <f>_xlfn.IFNA(VLOOKUP(D94,'사업자 통관'!F:H,3,0),"")</f>
        <v/>
      </c>
      <c r="AC94" s="102"/>
      <c r="AD94" s="103">
        <f t="shared" si="54"/>
        <v>1000</v>
      </c>
      <c r="AE94" s="104">
        <f t="shared" si="55"/>
        <v>7220</v>
      </c>
      <c r="AG94" s="126" t="s">
        <v>1162</v>
      </c>
      <c r="AH94" s="126" t="s">
        <v>65</v>
      </c>
      <c r="AI94" s="126" t="s">
        <v>1163</v>
      </c>
      <c r="AJ94" s="126" t="s">
        <v>1260</v>
      </c>
      <c r="AK94" s="126" t="s">
        <v>1261</v>
      </c>
      <c r="AL94" s="126" t="s">
        <v>1262</v>
      </c>
      <c r="AM94" s="126">
        <v>4378</v>
      </c>
      <c r="AN94" s="126" t="s">
        <v>876</v>
      </c>
      <c r="AO94" s="127">
        <v>1</v>
      </c>
      <c r="AP94" s="128">
        <v>0.18099999999999999</v>
      </c>
      <c r="AQ94" s="128">
        <v>0.18099999999999999</v>
      </c>
      <c r="AR94" s="128">
        <v>0.2</v>
      </c>
      <c r="AS94" s="126" t="s">
        <v>5</v>
      </c>
      <c r="AT94" s="128">
        <v>37.979999999999997</v>
      </c>
      <c r="AU94" s="126" t="s">
        <v>154</v>
      </c>
      <c r="AV94" s="126" t="s">
        <v>154</v>
      </c>
      <c r="AW94" s="126" t="s">
        <v>154</v>
      </c>
      <c r="AX94" s="126" t="s">
        <v>154</v>
      </c>
      <c r="AY94" s="126" t="s">
        <v>154</v>
      </c>
      <c r="AZ94" s="126" t="s">
        <v>133</v>
      </c>
      <c r="BA94" s="126" t="s">
        <v>192</v>
      </c>
      <c r="BB94" s="126" t="s">
        <v>155</v>
      </c>
      <c r="BC94" s="126" t="s">
        <v>130</v>
      </c>
      <c r="BD94" s="126" t="s">
        <v>156</v>
      </c>
      <c r="BE94" s="126" t="s">
        <v>1263</v>
      </c>
      <c r="BF94" s="126" t="s">
        <v>1264</v>
      </c>
      <c r="BG94" s="126" t="s">
        <v>1265</v>
      </c>
      <c r="BH94" s="126" t="s">
        <v>383</v>
      </c>
      <c r="BI94" s="126" t="s">
        <v>130</v>
      </c>
      <c r="BJ94" s="126" t="s">
        <v>192</v>
      </c>
      <c r="BK94" s="126" t="s">
        <v>157</v>
      </c>
      <c r="BL94" s="126" t="s">
        <v>126</v>
      </c>
      <c r="BM94" s="126" t="s">
        <v>130</v>
      </c>
      <c r="BN94" s="126" t="s">
        <v>158</v>
      </c>
    </row>
    <row r="95" spans="1:66" ht="15">
      <c r="A95" s="58" t="str">
        <f t="shared" si="61"/>
        <v>2025-08-08</v>
      </c>
      <c r="B95" s="58" t="str">
        <f t="shared" si="62"/>
        <v>LAX</v>
      </c>
      <c r="C95" s="58" t="str">
        <f t="shared" si="63"/>
        <v>35033062971</v>
      </c>
      <c r="D95" s="58" t="str">
        <f t="shared" si="64"/>
        <v>PUS014317375</v>
      </c>
      <c r="E95" s="59" t="str">
        <f t="shared" si="65"/>
        <v>6094315515713</v>
      </c>
      <c r="F95" s="59" t="str">
        <f t="shared" si="66"/>
        <v>716-8832-FF-11</v>
      </c>
      <c r="G95" s="59" t="str">
        <f t="shared" si="67"/>
        <v>2207506</v>
      </c>
      <c r="H95" s="59" t="str">
        <f t="shared" si="68"/>
        <v>IPORTER_LA</v>
      </c>
      <c r="I95" s="57" t="str">
        <f t="shared" si="69"/>
        <v>김태현</v>
      </c>
      <c r="J95" s="57">
        <f t="shared" si="70"/>
        <v>8589</v>
      </c>
      <c r="K95" s="57" t="str">
        <f t="shared" si="71"/>
        <v/>
      </c>
      <c r="L95" s="57">
        <f t="shared" si="72"/>
        <v>1</v>
      </c>
      <c r="M95" s="57">
        <f t="shared" si="73"/>
        <v>0.18099999999999999</v>
      </c>
      <c r="N95" s="57">
        <f t="shared" si="74"/>
        <v>4.4999999999999998E-2</v>
      </c>
      <c r="O95" s="60">
        <f t="shared" si="75"/>
        <v>-0.13600000000000001</v>
      </c>
      <c r="P95" s="60">
        <f t="shared" si="76"/>
        <v>0.5</v>
      </c>
      <c r="Q95" s="61" t="str">
        <f t="shared" si="77"/>
        <v>목록(Manifest)</v>
      </c>
      <c r="R95" s="88">
        <f t="shared" si="78"/>
        <v>50</v>
      </c>
      <c r="S95" s="61" t="str">
        <f t="shared" si="79"/>
        <v>YP0104</v>
      </c>
      <c r="T95" s="61" t="str">
        <f t="shared" si="80"/>
        <v/>
      </c>
      <c r="U95" s="61" t="str">
        <f t="shared" si="81"/>
        <v>신용</v>
      </c>
      <c r="V95" s="99">
        <f t="shared" si="56"/>
        <v>6220</v>
      </c>
      <c r="W95" s="100">
        <f t="shared" si="57"/>
        <v>0</v>
      </c>
      <c r="X95" s="100">
        <f t="shared" si="58"/>
        <v>0</v>
      </c>
      <c r="Y95" s="100">
        <f t="shared" si="53"/>
        <v>0</v>
      </c>
      <c r="Z95" s="100">
        <f t="shared" si="59"/>
        <v>0</v>
      </c>
      <c r="AA95" s="101">
        <f t="shared" si="60"/>
        <v>0</v>
      </c>
      <c r="AB95" s="102" t="str">
        <f>_xlfn.IFNA(VLOOKUP(D95,'사업자 통관'!F:H,3,0),"")</f>
        <v/>
      </c>
      <c r="AC95" s="102"/>
      <c r="AD95" s="103">
        <f t="shared" si="54"/>
        <v>0</v>
      </c>
      <c r="AE95" s="104">
        <f t="shared" si="55"/>
        <v>6220</v>
      </c>
      <c r="AG95" s="126" t="s">
        <v>1162</v>
      </c>
      <c r="AH95" s="126" t="s">
        <v>65</v>
      </c>
      <c r="AI95" s="126" t="s">
        <v>1163</v>
      </c>
      <c r="AJ95" s="126" t="s">
        <v>1266</v>
      </c>
      <c r="AK95" s="126" t="s">
        <v>367</v>
      </c>
      <c r="AL95" s="126" t="s">
        <v>368</v>
      </c>
      <c r="AM95" s="126">
        <v>8589</v>
      </c>
      <c r="AN95" s="126" t="s">
        <v>130</v>
      </c>
      <c r="AO95" s="127">
        <v>1</v>
      </c>
      <c r="AP95" s="128">
        <v>0.18099999999999999</v>
      </c>
      <c r="AQ95" s="128">
        <v>4.4999999999999998E-2</v>
      </c>
      <c r="AR95" s="128">
        <v>0.2</v>
      </c>
      <c r="AS95" s="126" t="s">
        <v>4</v>
      </c>
      <c r="AT95" s="128">
        <v>50</v>
      </c>
      <c r="AU95" s="126" t="s">
        <v>154</v>
      </c>
      <c r="AV95" s="126" t="s">
        <v>154</v>
      </c>
      <c r="AW95" s="126" t="s">
        <v>154</v>
      </c>
      <c r="AX95" s="126" t="s">
        <v>154</v>
      </c>
      <c r="AY95" s="126" t="s">
        <v>154</v>
      </c>
      <c r="AZ95" s="126" t="s">
        <v>133</v>
      </c>
      <c r="BA95" s="126" t="s">
        <v>192</v>
      </c>
      <c r="BB95" s="126" t="s">
        <v>1267</v>
      </c>
      <c r="BC95" s="126" t="s">
        <v>130</v>
      </c>
      <c r="BD95" s="126" t="s">
        <v>156</v>
      </c>
      <c r="BE95" s="126" t="s">
        <v>1268</v>
      </c>
      <c r="BF95" s="126" t="s">
        <v>1269</v>
      </c>
      <c r="BG95" s="126" t="s">
        <v>1270</v>
      </c>
      <c r="BH95" s="126" t="s">
        <v>383</v>
      </c>
      <c r="BI95" s="126" t="s">
        <v>130</v>
      </c>
      <c r="BJ95" s="126" t="s">
        <v>192</v>
      </c>
      <c r="BK95" s="126" t="s">
        <v>157</v>
      </c>
      <c r="BL95" s="126" t="s">
        <v>126</v>
      </c>
      <c r="BM95" s="126" t="s">
        <v>130</v>
      </c>
      <c r="BN95" s="126" t="s">
        <v>158</v>
      </c>
    </row>
    <row r="96" spans="1:66" ht="15">
      <c r="A96" s="58" t="str">
        <f t="shared" si="61"/>
        <v>2025-08-08</v>
      </c>
      <c r="B96" s="58" t="str">
        <f t="shared" si="62"/>
        <v>LAX</v>
      </c>
      <c r="C96" s="58" t="str">
        <f t="shared" si="63"/>
        <v>35033062971</v>
      </c>
      <c r="D96" s="58" t="str">
        <f t="shared" si="64"/>
        <v>PUS014317229</v>
      </c>
      <c r="E96" s="59" t="str">
        <f t="shared" si="65"/>
        <v>6094315515567</v>
      </c>
      <c r="F96" s="59" t="str">
        <f t="shared" si="66"/>
        <v>715-9730-AC-20</v>
      </c>
      <c r="G96" s="59" t="str">
        <f t="shared" si="67"/>
        <v>2207506</v>
      </c>
      <c r="H96" s="59" t="str">
        <f t="shared" si="68"/>
        <v>IPORTER_LA</v>
      </c>
      <c r="I96" s="57" t="str">
        <f t="shared" si="69"/>
        <v>김도연</v>
      </c>
      <c r="J96" s="57">
        <f t="shared" si="70"/>
        <v>63025</v>
      </c>
      <c r="K96" s="57" t="str">
        <f t="shared" si="71"/>
        <v/>
      </c>
      <c r="L96" s="57">
        <f t="shared" si="72"/>
        <v>1</v>
      </c>
      <c r="M96" s="57">
        <f t="shared" si="73"/>
        <v>0.36299999999999999</v>
      </c>
      <c r="N96" s="57">
        <f t="shared" si="74"/>
        <v>4.4999999999999998E-2</v>
      </c>
      <c r="O96" s="60">
        <f t="shared" si="75"/>
        <v>-0.318</v>
      </c>
      <c r="P96" s="60">
        <f t="shared" si="76"/>
        <v>0.5</v>
      </c>
      <c r="Q96" s="61" t="str">
        <f t="shared" si="77"/>
        <v>목록(Manifest)</v>
      </c>
      <c r="R96" s="88">
        <f t="shared" si="78"/>
        <v>21.24</v>
      </c>
      <c r="S96" s="61" t="str">
        <f t="shared" si="79"/>
        <v>YP0104</v>
      </c>
      <c r="T96" s="61" t="str">
        <f t="shared" si="80"/>
        <v/>
      </c>
      <c r="U96" s="61" t="str">
        <f t="shared" si="81"/>
        <v>신용</v>
      </c>
      <c r="V96" s="99">
        <f t="shared" si="56"/>
        <v>6220</v>
      </c>
      <c r="W96" s="100">
        <f t="shared" si="57"/>
        <v>0</v>
      </c>
      <c r="X96" s="100">
        <f t="shared" si="58"/>
        <v>500</v>
      </c>
      <c r="Y96" s="100">
        <f t="shared" si="53"/>
        <v>0</v>
      </c>
      <c r="Z96" s="100">
        <f t="shared" si="59"/>
        <v>0</v>
      </c>
      <c r="AA96" s="101">
        <f t="shared" si="60"/>
        <v>0</v>
      </c>
      <c r="AB96" s="102" t="str">
        <f>_xlfn.IFNA(VLOOKUP(D96,'사업자 통관'!F:H,3,0),"")</f>
        <v/>
      </c>
      <c r="AC96" s="102"/>
      <c r="AD96" s="103">
        <f t="shared" si="54"/>
        <v>500</v>
      </c>
      <c r="AE96" s="104">
        <f t="shared" si="55"/>
        <v>6720</v>
      </c>
      <c r="AG96" s="126" t="s">
        <v>1162</v>
      </c>
      <c r="AH96" s="126" t="s">
        <v>65</v>
      </c>
      <c r="AI96" s="126" t="s">
        <v>1163</v>
      </c>
      <c r="AJ96" s="126" t="s">
        <v>1271</v>
      </c>
      <c r="AK96" s="126" t="s">
        <v>523</v>
      </c>
      <c r="AL96" s="126" t="s">
        <v>524</v>
      </c>
      <c r="AM96" s="126">
        <v>63025</v>
      </c>
      <c r="AN96" s="126" t="s">
        <v>130</v>
      </c>
      <c r="AO96" s="127">
        <v>1</v>
      </c>
      <c r="AP96" s="128">
        <v>0.36299999999999999</v>
      </c>
      <c r="AQ96" s="128">
        <v>4.4999999999999998E-2</v>
      </c>
      <c r="AR96" s="128">
        <v>0.4</v>
      </c>
      <c r="AS96" s="126" t="s">
        <v>4</v>
      </c>
      <c r="AT96" s="128">
        <v>21.24</v>
      </c>
      <c r="AU96" s="126" t="s">
        <v>154</v>
      </c>
      <c r="AV96" s="126" t="s">
        <v>154</v>
      </c>
      <c r="AW96" s="126" t="s">
        <v>154</v>
      </c>
      <c r="AX96" s="126" t="s">
        <v>154</v>
      </c>
      <c r="AY96" s="126" t="s">
        <v>154</v>
      </c>
      <c r="AZ96" s="126" t="s">
        <v>133</v>
      </c>
      <c r="BA96" s="126" t="s">
        <v>192</v>
      </c>
      <c r="BB96" s="126" t="s">
        <v>159</v>
      </c>
      <c r="BC96" s="126" t="s">
        <v>130</v>
      </c>
      <c r="BD96" s="126" t="s">
        <v>156</v>
      </c>
      <c r="BE96" s="126" t="s">
        <v>1272</v>
      </c>
      <c r="BF96" s="126" t="s">
        <v>1273</v>
      </c>
      <c r="BG96" s="126" t="s">
        <v>1274</v>
      </c>
      <c r="BH96" s="126" t="s">
        <v>383</v>
      </c>
      <c r="BI96" s="126" t="s">
        <v>130</v>
      </c>
      <c r="BJ96" s="126" t="s">
        <v>192</v>
      </c>
      <c r="BK96" s="126" t="s">
        <v>157</v>
      </c>
      <c r="BL96" s="126" t="s">
        <v>126</v>
      </c>
      <c r="BM96" s="126" t="s">
        <v>130</v>
      </c>
      <c r="BN96" s="126" t="s">
        <v>158</v>
      </c>
    </row>
    <row r="97" spans="1:66" ht="15">
      <c r="A97" s="58" t="str">
        <f t="shared" si="61"/>
        <v>2025-08-08</v>
      </c>
      <c r="B97" s="58" t="str">
        <f t="shared" si="62"/>
        <v>LAX</v>
      </c>
      <c r="C97" s="58" t="str">
        <f t="shared" si="63"/>
        <v>35033062971</v>
      </c>
      <c r="D97" s="58" t="str">
        <f t="shared" si="64"/>
        <v>PUS014317337</v>
      </c>
      <c r="E97" s="59" t="str">
        <f t="shared" si="65"/>
        <v>6094315515675</v>
      </c>
      <c r="F97" s="59" t="str">
        <f t="shared" si="66"/>
        <v>716-8836-CC-21</v>
      </c>
      <c r="G97" s="59" t="str">
        <f t="shared" si="67"/>
        <v>2207506</v>
      </c>
      <c r="H97" s="59" t="str">
        <f t="shared" si="68"/>
        <v>IPORTER_LA</v>
      </c>
      <c r="I97" s="57" t="str">
        <f t="shared" si="69"/>
        <v>박종헌</v>
      </c>
      <c r="J97" s="57">
        <f t="shared" si="70"/>
        <v>24761</v>
      </c>
      <c r="K97" s="57" t="str">
        <f t="shared" si="71"/>
        <v/>
      </c>
      <c r="L97" s="57">
        <f t="shared" si="72"/>
        <v>1</v>
      </c>
      <c r="M97" s="57">
        <f t="shared" si="73"/>
        <v>0.54400000000000004</v>
      </c>
      <c r="N97" s="57">
        <f t="shared" si="74"/>
        <v>0.318</v>
      </c>
      <c r="O97" s="60">
        <f t="shared" si="75"/>
        <v>-0.22600000000000003</v>
      </c>
      <c r="P97" s="60">
        <f t="shared" si="76"/>
        <v>1</v>
      </c>
      <c r="Q97" s="61" t="str">
        <f t="shared" si="77"/>
        <v>목록(Manifest)</v>
      </c>
      <c r="R97" s="88">
        <f t="shared" si="78"/>
        <v>151.4</v>
      </c>
      <c r="S97" s="61" t="str">
        <f t="shared" si="79"/>
        <v>YP0104</v>
      </c>
      <c r="T97" s="61" t="str">
        <f t="shared" si="80"/>
        <v/>
      </c>
      <c r="U97" s="61" t="str">
        <f t="shared" si="81"/>
        <v>신용</v>
      </c>
      <c r="V97" s="99">
        <f t="shared" si="56"/>
        <v>7490</v>
      </c>
      <c r="W97" s="100">
        <f t="shared" si="57"/>
        <v>0</v>
      </c>
      <c r="X97" s="100">
        <f t="shared" si="58"/>
        <v>0</v>
      </c>
      <c r="Y97" s="100">
        <f t="shared" si="53"/>
        <v>0</v>
      </c>
      <c r="Z97" s="100">
        <f t="shared" si="59"/>
        <v>0</v>
      </c>
      <c r="AA97" s="101">
        <f t="shared" si="60"/>
        <v>0</v>
      </c>
      <c r="AB97" s="102" t="str">
        <f>_xlfn.IFNA(VLOOKUP(D97,'사업자 통관'!F:H,3,0),"")</f>
        <v/>
      </c>
      <c r="AC97" s="102"/>
      <c r="AD97" s="103">
        <f t="shared" si="54"/>
        <v>0</v>
      </c>
      <c r="AE97" s="104">
        <f t="shared" si="55"/>
        <v>7490</v>
      </c>
      <c r="AG97" s="126" t="s">
        <v>1162</v>
      </c>
      <c r="AH97" s="126" t="s">
        <v>65</v>
      </c>
      <c r="AI97" s="126" t="s">
        <v>1163</v>
      </c>
      <c r="AJ97" s="126" t="s">
        <v>1275</v>
      </c>
      <c r="AK97" s="126" t="s">
        <v>386</v>
      </c>
      <c r="AL97" s="126" t="s">
        <v>1276</v>
      </c>
      <c r="AM97" s="126">
        <v>24761</v>
      </c>
      <c r="AN97" s="126" t="s">
        <v>130</v>
      </c>
      <c r="AO97" s="127">
        <v>1</v>
      </c>
      <c r="AP97" s="128">
        <v>0.54400000000000004</v>
      </c>
      <c r="AQ97" s="128">
        <v>0.318</v>
      </c>
      <c r="AR97" s="128">
        <v>0.6</v>
      </c>
      <c r="AS97" s="126" t="s">
        <v>4</v>
      </c>
      <c r="AT97" s="128">
        <v>151.4</v>
      </c>
      <c r="AU97" s="126" t="s">
        <v>154</v>
      </c>
      <c r="AV97" s="126" t="s">
        <v>154</v>
      </c>
      <c r="AW97" s="126" t="s">
        <v>154</v>
      </c>
      <c r="AX97" s="126" t="s">
        <v>154</v>
      </c>
      <c r="AY97" s="126" t="s">
        <v>154</v>
      </c>
      <c r="AZ97" s="126" t="s">
        <v>133</v>
      </c>
      <c r="BA97" s="126" t="s">
        <v>192</v>
      </c>
      <c r="BB97" s="126" t="s">
        <v>1277</v>
      </c>
      <c r="BC97" s="126" t="s">
        <v>130</v>
      </c>
      <c r="BD97" s="126" t="s">
        <v>156</v>
      </c>
      <c r="BE97" s="126" t="s">
        <v>1278</v>
      </c>
      <c r="BF97" s="126" t="s">
        <v>1279</v>
      </c>
      <c r="BG97" s="126" t="s">
        <v>1280</v>
      </c>
      <c r="BH97" s="126" t="s">
        <v>383</v>
      </c>
      <c r="BI97" s="126" t="s">
        <v>130</v>
      </c>
      <c r="BJ97" s="126" t="s">
        <v>192</v>
      </c>
      <c r="BK97" s="126" t="s">
        <v>157</v>
      </c>
      <c r="BL97" s="126" t="s">
        <v>126</v>
      </c>
      <c r="BM97" s="126" t="s">
        <v>130</v>
      </c>
      <c r="BN97" s="126" t="s">
        <v>158</v>
      </c>
    </row>
    <row r="98" spans="1:66" ht="15">
      <c r="A98" s="58" t="str">
        <f t="shared" si="61"/>
        <v>2025-08-08</v>
      </c>
      <c r="B98" s="58" t="str">
        <f t="shared" si="62"/>
        <v>LAX</v>
      </c>
      <c r="C98" s="58" t="str">
        <f t="shared" si="63"/>
        <v>35033062971</v>
      </c>
      <c r="D98" s="58" t="str">
        <f t="shared" si="64"/>
        <v>PUS014317341</v>
      </c>
      <c r="E98" s="59" t="str">
        <f t="shared" si="65"/>
        <v>6094315515679</v>
      </c>
      <c r="F98" s="59" t="str">
        <f t="shared" si="66"/>
        <v>716-8828-AB-7</v>
      </c>
      <c r="G98" s="59" t="str">
        <f t="shared" si="67"/>
        <v>2207506</v>
      </c>
      <c r="H98" s="59" t="str">
        <f t="shared" si="68"/>
        <v>IPORTER_LA</v>
      </c>
      <c r="I98" s="57" t="str">
        <f t="shared" si="69"/>
        <v>변우협</v>
      </c>
      <c r="J98" s="57">
        <f t="shared" si="70"/>
        <v>5415</v>
      </c>
      <c r="K98" s="57" t="str">
        <f t="shared" si="71"/>
        <v/>
      </c>
      <c r="L98" s="57">
        <f t="shared" si="72"/>
        <v>1</v>
      </c>
      <c r="M98" s="57">
        <f t="shared" si="73"/>
        <v>3.629</v>
      </c>
      <c r="N98" s="57">
        <f t="shared" si="74"/>
        <v>3.0840000000000001</v>
      </c>
      <c r="O98" s="60">
        <f t="shared" si="75"/>
        <v>-0.54499999999999993</v>
      </c>
      <c r="P98" s="60">
        <f t="shared" si="76"/>
        <v>4</v>
      </c>
      <c r="Q98" s="61" t="str">
        <f t="shared" si="77"/>
        <v>목록(Manifest)</v>
      </c>
      <c r="R98" s="88">
        <f t="shared" si="78"/>
        <v>33</v>
      </c>
      <c r="S98" s="61" t="str">
        <f t="shared" si="79"/>
        <v>YP0104</v>
      </c>
      <c r="T98" s="61" t="str">
        <f t="shared" si="80"/>
        <v/>
      </c>
      <c r="U98" s="61" t="str">
        <f t="shared" si="81"/>
        <v>신용</v>
      </c>
      <c r="V98" s="99">
        <f t="shared" si="56"/>
        <v>15110</v>
      </c>
      <c r="W98" s="100">
        <f t="shared" si="57"/>
        <v>0</v>
      </c>
      <c r="X98" s="100">
        <f t="shared" si="58"/>
        <v>0</v>
      </c>
      <c r="Y98" s="100">
        <f t="shared" si="53"/>
        <v>500</v>
      </c>
      <c r="Z98" s="100">
        <f t="shared" si="59"/>
        <v>0</v>
      </c>
      <c r="AA98" s="101">
        <f t="shared" si="60"/>
        <v>0</v>
      </c>
      <c r="AB98" s="102" t="str">
        <f>_xlfn.IFNA(VLOOKUP(D98,'사업자 통관'!F:H,3,0),"")</f>
        <v/>
      </c>
      <c r="AC98" s="102"/>
      <c r="AD98" s="103">
        <f t="shared" si="54"/>
        <v>500</v>
      </c>
      <c r="AE98" s="104">
        <f t="shared" si="55"/>
        <v>15610</v>
      </c>
      <c r="AG98" s="126" t="s">
        <v>1162</v>
      </c>
      <c r="AH98" s="126" t="s">
        <v>65</v>
      </c>
      <c r="AI98" s="126" t="s">
        <v>1163</v>
      </c>
      <c r="AJ98" s="126" t="s">
        <v>1281</v>
      </c>
      <c r="AK98" s="126" t="s">
        <v>279</v>
      </c>
      <c r="AL98" s="126" t="s">
        <v>280</v>
      </c>
      <c r="AM98" s="126">
        <v>5415</v>
      </c>
      <c r="AN98" s="126" t="s">
        <v>130</v>
      </c>
      <c r="AO98" s="127">
        <v>1</v>
      </c>
      <c r="AP98" s="128">
        <v>3.629</v>
      </c>
      <c r="AQ98" s="128">
        <v>3.0840000000000001</v>
      </c>
      <c r="AR98" s="128">
        <v>3.7</v>
      </c>
      <c r="AS98" s="126" t="s">
        <v>4</v>
      </c>
      <c r="AT98" s="128">
        <v>33</v>
      </c>
      <c r="AU98" s="126" t="s">
        <v>154</v>
      </c>
      <c r="AV98" s="126" t="s">
        <v>154</v>
      </c>
      <c r="AW98" s="126" t="s">
        <v>154</v>
      </c>
      <c r="AX98" s="126" t="s">
        <v>154</v>
      </c>
      <c r="AY98" s="126" t="s">
        <v>154</v>
      </c>
      <c r="AZ98" s="126" t="s">
        <v>133</v>
      </c>
      <c r="BA98" s="126" t="s">
        <v>192</v>
      </c>
      <c r="BB98" s="126" t="s">
        <v>159</v>
      </c>
      <c r="BC98" s="126" t="s">
        <v>130</v>
      </c>
      <c r="BD98" s="126" t="s">
        <v>156</v>
      </c>
      <c r="BE98" s="126" t="s">
        <v>1282</v>
      </c>
      <c r="BF98" s="126" t="s">
        <v>1283</v>
      </c>
      <c r="BG98" s="126" t="s">
        <v>1284</v>
      </c>
      <c r="BH98" s="126" t="s">
        <v>383</v>
      </c>
      <c r="BI98" s="126" t="s">
        <v>130</v>
      </c>
      <c r="BJ98" s="126" t="s">
        <v>192</v>
      </c>
      <c r="BK98" s="126" t="s">
        <v>157</v>
      </c>
      <c r="BL98" s="126" t="s">
        <v>126</v>
      </c>
      <c r="BM98" s="126" t="s">
        <v>130</v>
      </c>
      <c r="BN98" s="126" t="s">
        <v>158</v>
      </c>
    </row>
    <row r="99" spans="1:66" ht="15">
      <c r="A99" s="58" t="str">
        <f t="shared" si="61"/>
        <v>2025-08-08</v>
      </c>
      <c r="B99" s="58" t="str">
        <f t="shared" si="62"/>
        <v>LAX</v>
      </c>
      <c r="C99" s="58" t="str">
        <f t="shared" si="63"/>
        <v>35033062971</v>
      </c>
      <c r="D99" s="58" t="str">
        <f t="shared" si="64"/>
        <v>PUS014316984</v>
      </c>
      <c r="E99" s="59" t="str">
        <f t="shared" si="65"/>
        <v>6094315515322</v>
      </c>
      <c r="F99" s="59" t="str">
        <f t="shared" si="66"/>
        <v>716-5736-BE-28</v>
      </c>
      <c r="G99" s="59" t="str">
        <f t="shared" si="67"/>
        <v>2207506</v>
      </c>
      <c r="H99" s="59" t="str">
        <f t="shared" si="68"/>
        <v>IPORTER_LA</v>
      </c>
      <c r="I99" s="57" t="str">
        <f t="shared" si="69"/>
        <v>전보원</v>
      </c>
      <c r="J99" s="57">
        <f t="shared" si="70"/>
        <v>18320</v>
      </c>
      <c r="K99" s="57" t="str">
        <f t="shared" si="71"/>
        <v/>
      </c>
      <c r="L99" s="57">
        <f t="shared" si="72"/>
        <v>1</v>
      </c>
      <c r="M99" s="57">
        <f t="shared" si="73"/>
        <v>0.18099999999999999</v>
      </c>
      <c r="N99" s="57">
        <f t="shared" si="74"/>
        <v>4.4999999999999998E-2</v>
      </c>
      <c r="O99" s="60">
        <f t="shared" si="75"/>
        <v>-0.13600000000000001</v>
      </c>
      <c r="P99" s="60">
        <f t="shared" si="76"/>
        <v>0.5</v>
      </c>
      <c r="Q99" s="61" t="str">
        <f t="shared" si="77"/>
        <v>목록(Manifest)</v>
      </c>
      <c r="R99" s="88">
        <f t="shared" si="78"/>
        <v>5.43</v>
      </c>
      <c r="S99" s="61" t="str">
        <f t="shared" si="79"/>
        <v>YP0104</v>
      </c>
      <c r="T99" s="61" t="str">
        <f t="shared" si="80"/>
        <v/>
      </c>
      <c r="U99" s="61" t="str">
        <f t="shared" si="81"/>
        <v>신용</v>
      </c>
      <c r="V99" s="99">
        <f t="shared" si="56"/>
        <v>6220</v>
      </c>
      <c r="W99" s="100">
        <f t="shared" si="57"/>
        <v>0</v>
      </c>
      <c r="X99" s="100">
        <f t="shared" si="58"/>
        <v>0</v>
      </c>
      <c r="Y99" s="100">
        <f t="shared" si="53"/>
        <v>0</v>
      </c>
      <c r="Z99" s="100">
        <f t="shared" si="59"/>
        <v>0</v>
      </c>
      <c r="AA99" s="101">
        <f t="shared" si="60"/>
        <v>0</v>
      </c>
      <c r="AB99" s="102" t="str">
        <f>_xlfn.IFNA(VLOOKUP(D99,'사업자 통관'!F:H,3,0),"")</f>
        <v/>
      </c>
      <c r="AC99" s="102"/>
      <c r="AD99" s="103">
        <f t="shared" si="54"/>
        <v>0</v>
      </c>
      <c r="AE99" s="104">
        <f t="shared" si="55"/>
        <v>6220</v>
      </c>
      <c r="AG99" s="126" t="s">
        <v>1162</v>
      </c>
      <c r="AH99" s="126" t="s">
        <v>65</v>
      </c>
      <c r="AI99" s="126" t="s">
        <v>1163</v>
      </c>
      <c r="AJ99" s="126" t="s">
        <v>1285</v>
      </c>
      <c r="AK99" s="126" t="s">
        <v>1286</v>
      </c>
      <c r="AL99" s="126" t="s">
        <v>1287</v>
      </c>
      <c r="AM99" s="126">
        <v>18320</v>
      </c>
      <c r="AN99" s="126" t="s">
        <v>130</v>
      </c>
      <c r="AO99" s="127">
        <v>1</v>
      </c>
      <c r="AP99" s="128">
        <v>0.18099999999999999</v>
      </c>
      <c r="AQ99" s="128">
        <v>4.4999999999999998E-2</v>
      </c>
      <c r="AR99" s="128">
        <v>0.2</v>
      </c>
      <c r="AS99" s="126" t="s">
        <v>4</v>
      </c>
      <c r="AT99" s="128">
        <v>5.43</v>
      </c>
      <c r="AU99" s="126" t="s">
        <v>154</v>
      </c>
      <c r="AV99" s="126" t="s">
        <v>154</v>
      </c>
      <c r="AW99" s="126" t="s">
        <v>154</v>
      </c>
      <c r="AX99" s="126" t="s">
        <v>154</v>
      </c>
      <c r="AY99" s="126" t="s">
        <v>154</v>
      </c>
      <c r="AZ99" s="126" t="s">
        <v>133</v>
      </c>
      <c r="BA99" s="126" t="s">
        <v>192</v>
      </c>
      <c r="BB99" s="126" t="s">
        <v>1288</v>
      </c>
      <c r="BC99" s="126" t="s">
        <v>130</v>
      </c>
      <c r="BD99" s="126" t="s">
        <v>156</v>
      </c>
      <c r="BE99" s="126" t="s">
        <v>1289</v>
      </c>
      <c r="BF99" s="126" t="s">
        <v>1290</v>
      </c>
      <c r="BG99" s="126" t="s">
        <v>1291</v>
      </c>
      <c r="BH99" s="126" t="s">
        <v>383</v>
      </c>
      <c r="BI99" s="126" t="s">
        <v>130</v>
      </c>
      <c r="BJ99" s="126" t="s">
        <v>192</v>
      </c>
      <c r="BK99" s="126" t="s">
        <v>157</v>
      </c>
      <c r="BL99" s="126" t="s">
        <v>126</v>
      </c>
      <c r="BM99" s="126" t="s">
        <v>130</v>
      </c>
      <c r="BN99" s="126" t="s">
        <v>158</v>
      </c>
    </row>
    <row r="100" spans="1:66" ht="15">
      <c r="A100" s="58" t="str">
        <f t="shared" si="61"/>
        <v>2025-08-08</v>
      </c>
      <c r="B100" s="58" t="str">
        <f t="shared" si="62"/>
        <v>LAX</v>
      </c>
      <c r="C100" s="58" t="str">
        <f t="shared" si="63"/>
        <v>35033062971</v>
      </c>
      <c r="D100" s="58" t="str">
        <f t="shared" si="64"/>
        <v>PUS014317322</v>
      </c>
      <c r="E100" s="59" t="str">
        <f t="shared" si="65"/>
        <v>6094315515660</v>
      </c>
      <c r="F100" s="59" t="str">
        <f t="shared" si="66"/>
        <v>716-8825-DD-2</v>
      </c>
      <c r="G100" s="59" t="str">
        <f t="shared" si="67"/>
        <v>2207506</v>
      </c>
      <c r="H100" s="59" t="str">
        <f t="shared" si="68"/>
        <v>IPORTER_LA</v>
      </c>
      <c r="I100" s="57" t="str">
        <f t="shared" si="69"/>
        <v>김미선</v>
      </c>
      <c r="J100" s="57">
        <f t="shared" si="70"/>
        <v>10073</v>
      </c>
      <c r="K100" s="57" t="str">
        <f t="shared" si="71"/>
        <v/>
      </c>
      <c r="L100" s="57">
        <f t="shared" si="72"/>
        <v>1</v>
      </c>
      <c r="M100" s="57">
        <f t="shared" si="73"/>
        <v>1.089</v>
      </c>
      <c r="N100" s="57">
        <f t="shared" si="74"/>
        <v>4.4999999999999998E-2</v>
      </c>
      <c r="O100" s="60">
        <f t="shared" si="75"/>
        <v>-1.044</v>
      </c>
      <c r="P100" s="60">
        <f t="shared" si="76"/>
        <v>1.5</v>
      </c>
      <c r="Q100" s="61" t="str">
        <f t="shared" si="77"/>
        <v>목록(Manifest)</v>
      </c>
      <c r="R100" s="88">
        <f t="shared" si="78"/>
        <v>54.38</v>
      </c>
      <c r="S100" s="61" t="str">
        <f t="shared" si="79"/>
        <v>YP0104</v>
      </c>
      <c r="T100" s="61" t="str">
        <f t="shared" si="80"/>
        <v/>
      </c>
      <c r="U100" s="61" t="str">
        <f t="shared" si="81"/>
        <v>신용</v>
      </c>
      <c r="V100" s="99">
        <f t="shared" si="56"/>
        <v>8760</v>
      </c>
      <c r="W100" s="100">
        <f t="shared" si="57"/>
        <v>0</v>
      </c>
      <c r="X100" s="100">
        <f t="shared" si="58"/>
        <v>0</v>
      </c>
      <c r="Y100" s="100">
        <f t="shared" si="53"/>
        <v>0</v>
      </c>
      <c r="Z100" s="100">
        <f t="shared" si="59"/>
        <v>0</v>
      </c>
      <c r="AA100" s="101">
        <f t="shared" si="60"/>
        <v>0</v>
      </c>
      <c r="AB100" s="102" t="str">
        <f>_xlfn.IFNA(VLOOKUP(D100,'사업자 통관'!F:H,3,0),"")</f>
        <v/>
      </c>
      <c r="AC100" s="102"/>
      <c r="AD100" s="103">
        <f t="shared" si="54"/>
        <v>0</v>
      </c>
      <c r="AE100" s="104">
        <f t="shared" si="55"/>
        <v>8760</v>
      </c>
      <c r="AG100" s="126" t="s">
        <v>1162</v>
      </c>
      <c r="AH100" s="126" t="s">
        <v>65</v>
      </c>
      <c r="AI100" s="126" t="s">
        <v>1163</v>
      </c>
      <c r="AJ100" s="126" t="s">
        <v>1292</v>
      </c>
      <c r="AK100" s="126" t="s">
        <v>614</v>
      </c>
      <c r="AL100" s="126" t="s">
        <v>1293</v>
      </c>
      <c r="AM100" s="126">
        <v>10073</v>
      </c>
      <c r="AN100" s="126" t="s">
        <v>130</v>
      </c>
      <c r="AO100" s="127">
        <v>1</v>
      </c>
      <c r="AP100" s="128">
        <v>1.089</v>
      </c>
      <c r="AQ100" s="128">
        <v>4.4999999999999998E-2</v>
      </c>
      <c r="AR100" s="128">
        <v>1.1000000000000001</v>
      </c>
      <c r="AS100" s="126" t="s">
        <v>4</v>
      </c>
      <c r="AT100" s="128">
        <v>54.38</v>
      </c>
      <c r="AU100" s="126" t="s">
        <v>154</v>
      </c>
      <c r="AV100" s="126" t="s">
        <v>154</v>
      </c>
      <c r="AW100" s="126" t="s">
        <v>154</v>
      </c>
      <c r="AX100" s="126" t="s">
        <v>154</v>
      </c>
      <c r="AY100" s="126" t="s">
        <v>154</v>
      </c>
      <c r="AZ100" s="126" t="s">
        <v>133</v>
      </c>
      <c r="BA100" s="126" t="s">
        <v>192</v>
      </c>
      <c r="BB100" s="126" t="s">
        <v>159</v>
      </c>
      <c r="BC100" s="126" t="s">
        <v>130</v>
      </c>
      <c r="BD100" s="126" t="s">
        <v>156</v>
      </c>
      <c r="BE100" s="126" t="s">
        <v>1294</v>
      </c>
      <c r="BF100" s="126" t="s">
        <v>1295</v>
      </c>
      <c r="BG100" s="126" t="s">
        <v>1296</v>
      </c>
      <c r="BH100" s="126" t="s">
        <v>383</v>
      </c>
      <c r="BI100" s="126" t="s">
        <v>130</v>
      </c>
      <c r="BJ100" s="126" t="s">
        <v>192</v>
      </c>
      <c r="BK100" s="126" t="s">
        <v>157</v>
      </c>
      <c r="BL100" s="126" t="s">
        <v>126</v>
      </c>
      <c r="BM100" s="126" t="s">
        <v>130</v>
      </c>
      <c r="BN100" s="126" t="s">
        <v>158</v>
      </c>
    </row>
    <row r="101" spans="1:66" ht="15">
      <c r="A101" s="58" t="str">
        <f t="shared" si="61"/>
        <v>2025-08-08</v>
      </c>
      <c r="B101" s="58" t="str">
        <f t="shared" si="62"/>
        <v>LAX</v>
      </c>
      <c r="C101" s="58" t="str">
        <f t="shared" si="63"/>
        <v>35033062971</v>
      </c>
      <c r="D101" s="58" t="str">
        <f t="shared" si="64"/>
        <v>PUS014317286</v>
      </c>
      <c r="E101" s="59" t="str">
        <f t="shared" si="65"/>
        <v>6094315515624</v>
      </c>
      <c r="F101" s="59" t="str">
        <f t="shared" si="66"/>
        <v>716-8829-AD-8</v>
      </c>
      <c r="G101" s="59" t="str">
        <f t="shared" si="67"/>
        <v>2207506</v>
      </c>
      <c r="H101" s="59" t="str">
        <f t="shared" si="68"/>
        <v>IPORTER_LA</v>
      </c>
      <c r="I101" s="57" t="str">
        <f t="shared" si="69"/>
        <v>최하늘</v>
      </c>
      <c r="J101" s="57">
        <f t="shared" si="70"/>
        <v>18125</v>
      </c>
      <c r="K101" s="57" t="str">
        <f t="shared" si="71"/>
        <v/>
      </c>
      <c r="L101" s="57">
        <f t="shared" si="72"/>
        <v>1</v>
      </c>
      <c r="M101" s="57">
        <f t="shared" si="73"/>
        <v>0.63500000000000001</v>
      </c>
      <c r="N101" s="57">
        <f t="shared" si="74"/>
        <v>0.68</v>
      </c>
      <c r="O101" s="60">
        <f t="shared" si="75"/>
        <v>4.500000000000004E-2</v>
      </c>
      <c r="P101" s="60">
        <f t="shared" si="76"/>
        <v>1</v>
      </c>
      <c r="Q101" s="61" t="str">
        <f t="shared" si="77"/>
        <v>일반(목록배제,Normal-Manifest Exception)</v>
      </c>
      <c r="R101" s="88">
        <f t="shared" si="78"/>
        <v>143.19999999999999</v>
      </c>
      <c r="S101" s="61" t="str">
        <f t="shared" si="79"/>
        <v>YP0104</v>
      </c>
      <c r="T101" s="61" t="str">
        <f t="shared" si="80"/>
        <v/>
      </c>
      <c r="U101" s="61" t="str">
        <f t="shared" si="81"/>
        <v>신용</v>
      </c>
      <c r="V101" s="99">
        <f t="shared" si="56"/>
        <v>7490</v>
      </c>
      <c r="W101" s="100">
        <f t="shared" si="57"/>
        <v>0</v>
      </c>
      <c r="X101" s="100">
        <f t="shared" si="58"/>
        <v>0</v>
      </c>
      <c r="Y101" s="100">
        <f t="shared" si="53"/>
        <v>0</v>
      </c>
      <c r="Z101" s="100">
        <f t="shared" si="59"/>
        <v>0</v>
      </c>
      <c r="AA101" s="101">
        <f t="shared" si="60"/>
        <v>1000</v>
      </c>
      <c r="AB101" s="102" t="str">
        <f>_xlfn.IFNA(VLOOKUP(D101,'사업자 통관'!F:H,3,0),"")</f>
        <v/>
      </c>
      <c r="AC101" s="102"/>
      <c r="AD101" s="103">
        <f t="shared" si="54"/>
        <v>1000</v>
      </c>
      <c r="AE101" s="104">
        <f t="shared" si="55"/>
        <v>8490</v>
      </c>
      <c r="AG101" s="126" t="s">
        <v>1162</v>
      </c>
      <c r="AH101" s="126" t="s">
        <v>65</v>
      </c>
      <c r="AI101" s="126" t="s">
        <v>1163</v>
      </c>
      <c r="AJ101" s="126" t="s">
        <v>1297</v>
      </c>
      <c r="AK101" s="126" t="s">
        <v>1298</v>
      </c>
      <c r="AL101" s="126" t="s">
        <v>1299</v>
      </c>
      <c r="AM101" s="126">
        <v>18125</v>
      </c>
      <c r="AN101" s="126" t="s">
        <v>130</v>
      </c>
      <c r="AO101" s="127">
        <v>1</v>
      </c>
      <c r="AP101" s="128">
        <v>0.63500000000000001</v>
      </c>
      <c r="AQ101" s="128">
        <v>0.68</v>
      </c>
      <c r="AR101" s="128">
        <v>0.7</v>
      </c>
      <c r="AS101" s="126" t="s">
        <v>5</v>
      </c>
      <c r="AT101" s="128">
        <v>143.19999999999999</v>
      </c>
      <c r="AU101" s="126" t="s">
        <v>154</v>
      </c>
      <c r="AV101" s="126" t="s">
        <v>154</v>
      </c>
      <c r="AW101" s="126" t="s">
        <v>154</v>
      </c>
      <c r="AX101" s="126" t="s">
        <v>154</v>
      </c>
      <c r="AY101" s="126" t="s">
        <v>154</v>
      </c>
      <c r="AZ101" s="126" t="s">
        <v>133</v>
      </c>
      <c r="BA101" s="126" t="s">
        <v>192</v>
      </c>
      <c r="BB101" s="126" t="s">
        <v>1300</v>
      </c>
      <c r="BC101" s="126" t="s">
        <v>130</v>
      </c>
      <c r="BD101" s="126" t="s">
        <v>156</v>
      </c>
      <c r="BE101" s="126" t="s">
        <v>1301</v>
      </c>
      <c r="BF101" s="126" t="s">
        <v>1302</v>
      </c>
      <c r="BG101" s="126" t="s">
        <v>1303</v>
      </c>
      <c r="BH101" s="126" t="s">
        <v>383</v>
      </c>
      <c r="BI101" s="126" t="s">
        <v>130</v>
      </c>
      <c r="BJ101" s="126" t="s">
        <v>192</v>
      </c>
      <c r="BK101" s="126" t="s">
        <v>157</v>
      </c>
      <c r="BL101" s="126" t="s">
        <v>126</v>
      </c>
      <c r="BM101" s="126" t="s">
        <v>130</v>
      </c>
      <c r="BN101" s="126" t="s">
        <v>158</v>
      </c>
    </row>
    <row r="102" spans="1:66" ht="15">
      <c r="A102" s="58" t="str">
        <f t="shared" si="61"/>
        <v>2025-08-08</v>
      </c>
      <c r="B102" s="58" t="str">
        <f t="shared" si="62"/>
        <v>LAX</v>
      </c>
      <c r="C102" s="58" t="str">
        <f t="shared" si="63"/>
        <v>35033062971</v>
      </c>
      <c r="D102" s="58" t="str">
        <f t="shared" si="64"/>
        <v>PUS014317381</v>
      </c>
      <c r="E102" s="59" t="str">
        <f t="shared" si="65"/>
        <v>6094315515719</v>
      </c>
      <c r="F102" s="59" t="str">
        <f t="shared" si="66"/>
        <v>717-0034-EC-25</v>
      </c>
      <c r="G102" s="59" t="str">
        <f t="shared" si="67"/>
        <v>2207506</v>
      </c>
      <c r="H102" s="59" t="str">
        <f t="shared" si="68"/>
        <v>IPORTER_LA</v>
      </c>
      <c r="I102" s="57" t="str">
        <f t="shared" si="69"/>
        <v>황정현</v>
      </c>
      <c r="J102" s="57">
        <f t="shared" si="70"/>
        <v>13645</v>
      </c>
      <c r="K102" s="57" t="str">
        <f t="shared" si="71"/>
        <v/>
      </c>
      <c r="L102" s="57">
        <f t="shared" si="72"/>
        <v>1</v>
      </c>
      <c r="M102" s="57">
        <f t="shared" si="73"/>
        <v>2.4489999999999998</v>
      </c>
      <c r="N102" s="57">
        <f t="shared" si="74"/>
        <v>1.4510000000000001</v>
      </c>
      <c r="O102" s="60">
        <f t="shared" si="75"/>
        <v>-0.99799999999999978</v>
      </c>
      <c r="P102" s="60">
        <f t="shared" si="76"/>
        <v>2.5</v>
      </c>
      <c r="Q102" s="61" t="str">
        <f t="shared" si="77"/>
        <v>선별(검사,Manifest-Inspection)</v>
      </c>
      <c r="R102" s="88">
        <f t="shared" si="78"/>
        <v>77.78</v>
      </c>
      <c r="S102" s="61" t="str">
        <f t="shared" si="79"/>
        <v>YP0104</v>
      </c>
      <c r="T102" s="61" t="str">
        <f t="shared" si="80"/>
        <v/>
      </c>
      <c r="U102" s="61" t="str">
        <f t="shared" si="81"/>
        <v>신용</v>
      </c>
      <c r="V102" s="99">
        <f t="shared" si="56"/>
        <v>11300</v>
      </c>
      <c r="W102" s="100">
        <f t="shared" si="57"/>
        <v>0</v>
      </c>
      <c r="X102" s="100">
        <f t="shared" si="58"/>
        <v>0</v>
      </c>
      <c r="Y102" s="100">
        <f t="shared" si="53"/>
        <v>500</v>
      </c>
      <c r="Z102" s="100">
        <f t="shared" si="59"/>
        <v>0</v>
      </c>
      <c r="AA102" s="101">
        <f t="shared" si="60"/>
        <v>0</v>
      </c>
      <c r="AB102" s="102" t="str">
        <f>_xlfn.IFNA(VLOOKUP(D102,'사업자 통관'!F:H,3,0),"")</f>
        <v/>
      </c>
      <c r="AC102" s="102"/>
      <c r="AD102" s="103">
        <f t="shared" si="54"/>
        <v>500</v>
      </c>
      <c r="AE102" s="104">
        <f t="shared" si="55"/>
        <v>11800</v>
      </c>
      <c r="AG102" s="126" t="s">
        <v>1162</v>
      </c>
      <c r="AH102" s="126" t="s">
        <v>65</v>
      </c>
      <c r="AI102" s="126" t="s">
        <v>1163</v>
      </c>
      <c r="AJ102" s="126" t="s">
        <v>1304</v>
      </c>
      <c r="AK102" s="126" t="s">
        <v>1305</v>
      </c>
      <c r="AL102" s="126" t="s">
        <v>1306</v>
      </c>
      <c r="AM102" s="126">
        <v>13645</v>
      </c>
      <c r="AN102" s="126" t="s">
        <v>130</v>
      </c>
      <c r="AO102" s="127">
        <v>1</v>
      </c>
      <c r="AP102" s="128">
        <v>2.4489999999999998</v>
      </c>
      <c r="AQ102" s="128">
        <v>1.4510000000000001</v>
      </c>
      <c r="AR102" s="128">
        <v>2.5</v>
      </c>
      <c r="AS102" s="126" t="s">
        <v>182</v>
      </c>
      <c r="AT102" s="128">
        <v>77.78</v>
      </c>
      <c r="AU102" s="126" t="s">
        <v>154</v>
      </c>
      <c r="AV102" s="126" t="s">
        <v>154</v>
      </c>
      <c r="AW102" s="126" t="s">
        <v>154</v>
      </c>
      <c r="AX102" s="126" t="s">
        <v>154</v>
      </c>
      <c r="AY102" s="126" t="s">
        <v>154</v>
      </c>
      <c r="AZ102" s="126" t="s">
        <v>133</v>
      </c>
      <c r="BA102" s="126" t="s">
        <v>192</v>
      </c>
      <c r="BB102" s="126" t="s">
        <v>155</v>
      </c>
      <c r="BC102" s="126" t="s">
        <v>130</v>
      </c>
      <c r="BD102" s="126" t="s">
        <v>156</v>
      </c>
      <c r="BE102" s="126" t="s">
        <v>1307</v>
      </c>
      <c r="BF102" s="126" t="s">
        <v>1308</v>
      </c>
      <c r="BG102" s="126" t="s">
        <v>1309</v>
      </c>
      <c r="BH102" s="126" t="s">
        <v>383</v>
      </c>
      <c r="BI102" s="126" t="s">
        <v>130</v>
      </c>
      <c r="BJ102" s="126" t="s">
        <v>192</v>
      </c>
      <c r="BK102" s="126" t="s">
        <v>157</v>
      </c>
      <c r="BL102" s="126" t="s">
        <v>126</v>
      </c>
      <c r="BM102" s="126" t="s">
        <v>130</v>
      </c>
      <c r="BN102" s="126" t="s">
        <v>158</v>
      </c>
    </row>
    <row r="103" spans="1:66" ht="15">
      <c r="A103" s="58" t="str">
        <f t="shared" si="61"/>
        <v>2025-08-08</v>
      </c>
      <c r="B103" s="58" t="str">
        <f t="shared" si="62"/>
        <v>LAX</v>
      </c>
      <c r="C103" s="58" t="str">
        <f t="shared" si="63"/>
        <v>35033062971</v>
      </c>
      <c r="D103" s="58" t="str">
        <f t="shared" si="64"/>
        <v>PUS014317405</v>
      </c>
      <c r="E103" s="59" t="str">
        <f t="shared" si="65"/>
        <v>6094315515743</v>
      </c>
      <c r="F103" s="59" t="str">
        <f t="shared" si="66"/>
        <v>717-0031-BB-22</v>
      </c>
      <c r="G103" s="59" t="str">
        <f t="shared" si="67"/>
        <v>2207506</v>
      </c>
      <c r="H103" s="59" t="str">
        <f t="shared" si="68"/>
        <v>IPORTER_LA</v>
      </c>
      <c r="I103" s="57" t="str">
        <f t="shared" si="69"/>
        <v>이승호</v>
      </c>
      <c r="J103" s="57">
        <f t="shared" si="70"/>
        <v>4161</v>
      </c>
      <c r="K103" s="57" t="str">
        <f t="shared" si="71"/>
        <v/>
      </c>
      <c r="L103" s="57">
        <f t="shared" si="72"/>
        <v>1</v>
      </c>
      <c r="M103" s="57">
        <f t="shared" si="73"/>
        <v>0.18099999999999999</v>
      </c>
      <c r="N103" s="57">
        <f t="shared" si="74"/>
        <v>4.4999999999999998E-2</v>
      </c>
      <c r="O103" s="60">
        <f t="shared" si="75"/>
        <v>-0.13600000000000001</v>
      </c>
      <c r="P103" s="60">
        <f t="shared" si="76"/>
        <v>0.5</v>
      </c>
      <c r="Q103" s="61" t="str">
        <f t="shared" si="77"/>
        <v>목록(Manifest)</v>
      </c>
      <c r="R103" s="88">
        <f t="shared" si="78"/>
        <v>16.78</v>
      </c>
      <c r="S103" s="61" t="str">
        <f t="shared" si="79"/>
        <v>YP0104</v>
      </c>
      <c r="T103" s="61" t="str">
        <f t="shared" si="80"/>
        <v/>
      </c>
      <c r="U103" s="61" t="str">
        <f t="shared" si="81"/>
        <v>신용</v>
      </c>
      <c r="V103" s="99">
        <f t="shared" si="56"/>
        <v>6220</v>
      </c>
      <c r="W103" s="100">
        <f t="shared" si="57"/>
        <v>0</v>
      </c>
      <c r="X103" s="100">
        <f t="shared" si="58"/>
        <v>0</v>
      </c>
      <c r="Y103" s="100">
        <f t="shared" si="53"/>
        <v>0</v>
      </c>
      <c r="Z103" s="100">
        <f t="shared" si="59"/>
        <v>0</v>
      </c>
      <c r="AA103" s="101">
        <f t="shared" si="60"/>
        <v>0</v>
      </c>
      <c r="AB103" s="102" t="str">
        <f>_xlfn.IFNA(VLOOKUP(D103,'사업자 통관'!F:H,3,0),"")</f>
        <v/>
      </c>
      <c r="AC103" s="102"/>
      <c r="AD103" s="103">
        <f t="shared" si="54"/>
        <v>0</v>
      </c>
      <c r="AE103" s="104">
        <f t="shared" si="55"/>
        <v>6220</v>
      </c>
      <c r="AG103" s="126" t="s">
        <v>1162</v>
      </c>
      <c r="AH103" s="126" t="s">
        <v>65</v>
      </c>
      <c r="AI103" s="126" t="s">
        <v>1163</v>
      </c>
      <c r="AJ103" s="126" t="s">
        <v>1310</v>
      </c>
      <c r="AK103" s="126" t="s">
        <v>525</v>
      </c>
      <c r="AL103" s="126" t="s">
        <v>1311</v>
      </c>
      <c r="AM103" s="126">
        <v>4161</v>
      </c>
      <c r="AN103" s="126" t="s">
        <v>130</v>
      </c>
      <c r="AO103" s="127">
        <v>1</v>
      </c>
      <c r="AP103" s="128">
        <v>0.18099999999999999</v>
      </c>
      <c r="AQ103" s="128">
        <v>4.4999999999999998E-2</v>
      </c>
      <c r="AR103" s="128">
        <v>0.2</v>
      </c>
      <c r="AS103" s="126" t="s">
        <v>4</v>
      </c>
      <c r="AT103" s="128">
        <v>16.78</v>
      </c>
      <c r="AU103" s="126" t="s">
        <v>154</v>
      </c>
      <c r="AV103" s="126" t="s">
        <v>154</v>
      </c>
      <c r="AW103" s="126" t="s">
        <v>154</v>
      </c>
      <c r="AX103" s="126" t="s">
        <v>154</v>
      </c>
      <c r="AY103" s="126" t="s">
        <v>154</v>
      </c>
      <c r="AZ103" s="126" t="s">
        <v>133</v>
      </c>
      <c r="BA103" s="126" t="s">
        <v>192</v>
      </c>
      <c r="BB103" s="126" t="s">
        <v>1312</v>
      </c>
      <c r="BC103" s="126" t="s">
        <v>130</v>
      </c>
      <c r="BD103" s="126" t="s">
        <v>156</v>
      </c>
      <c r="BE103" s="126" t="s">
        <v>1313</v>
      </c>
      <c r="BF103" s="126" t="s">
        <v>1314</v>
      </c>
      <c r="BG103" s="126" t="s">
        <v>1315</v>
      </c>
      <c r="BH103" s="126" t="s">
        <v>383</v>
      </c>
      <c r="BI103" s="126" t="s">
        <v>130</v>
      </c>
      <c r="BJ103" s="126" t="s">
        <v>192</v>
      </c>
      <c r="BK103" s="126" t="s">
        <v>157</v>
      </c>
      <c r="BL103" s="126" t="s">
        <v>126</v>
      </c>
      <c r="BM103" s="126" t="s">
        <v>130</v>
      </c>
      <c r="BN103" s="126" t="s">
        <v>158</v>
      </c>
    </row>
    <row r="104" spans="1:66" ht="15">
      <c r="A104" s="58" t="str">
        <f t="shared" si="61"/>
        <v>2025-08-08</v>
      </c>
      <c r="B104" s="58" t="str">
        <f t="shared" si="62"/>
        <v>LAX</v>
      </c>
      <c r="C104" s="58" t="str">
        <f t="shared" si="63"/>
        <v>35033062971</v>
      </c>
      <c r="D104" s="58" t="str">
        <f t="shared" si="64"/>
        <v>PUS014317352</v>
      </c>
      <c r="E104" s="59" t="str">
        <f t="shared" si="65"/>
        <v>6094315515690</v>
      </c>
      <c r="F104" s="59" t="str">
        <f t="shared" si="66"/>
        <v>716-8838-DB-13</v>
      </c>
      <c r="G104" s="59" t="str">
        <f t="shared" si="67"/>
        <v>2207506</v>
      </c>
      <c r="H104" s="59" t="str">
        <f t="shared" si="68"/>
        <v>IPORTER_LA</v>
      </c>
      <c r="I104" s="57" t="str">
        <f t="shared" si="69"/>
        <v>박범준</v>
      </c>
      <c r="J104" s="57">
        <f t="shared" si="70"/>
        <v>38412</v>
      </c>
      <c r="K104" s="57" t="str">
        <f t="shared" si="71"/>
        <v/>
      </c>
      <c r="L104" s="57">
        <f t="shared" si="72"/>
        <v>1</v>
      </c>
      <c r="M104" s="57">
        <f t="shared" si="73"/>
        <v>0.54400000000000004</v>
      </c>
      <c r="N104" s="57">
        <f t="shared" si="74"/>
        <v>0.72599999999999998</v>
      </c>
      <c r="O104" s="60">
        <f t="shared" si="75"/>
        <v>0.18199999999999994</v>
      </c>
      <c r="P104" s="60">
        <f t="shared" si="76"/>
        <v>1</v>
      </c>
      <c r="Q104" s="61" t="str">
        <f t="shared" si="77"/>
        <v>일반(목록배제,Normal-Manifest Exception)</v>
      </c>
      <c r="R104" s="88">
        <f t="shared" si="78"/>
        <v>23.35</v>
      </c>
      <c r="S104" s="61" t="str">
        <f t="shared" si="79"/>
        <v>YP0104</v>
      </c>
      <c r="T104" s="61" t="str">
        <f t="shared" si="80"/>
        <v/>
      </c>
      <c r="U104" s="61" t="str">
        <f t="shared" si="81"/>
        <v>신용</v>
      </c>
      <c r="V104" s="99">
        <f t="shared" si="56"/>
        <v>7490</v>
      </c>
      <c r="W104" s="100">
        <f t="shared" si="57"/>
        <v>0</v>
      </c>
      <c r="X104" s="100">
        <f t="shared" si="58"/>
        <v>0</v>
      </c>
      <c r="Y104" s="100">
        <f t="shared" si="53"/>
        <v>0</v>
      </c>
      <c r="Z104" s="100">
        <f t="shared" si="59"/>
        <v>0</v>
      </c>
      <c r="AA104" s="101">
        <f t="shared" si="60"/>
        <v>1000</v>
      </c>
      <c r="AB104" s="102" t="str">
        <f>_xlfn.IFNA(VLOOKUP(D104,'사업자 통관'!F:H,3,0),"")</f>
        <v/>
      </c>
      <c r="AC104" s="102"/>
      <c r="AD104" s="103">
        <f t="shared" si="54"/>
        <v>1000</v>
      </c>
      <c r="AE104" s="104">
        <f t="shared" si="55"/>
        <v>8490</v>
      </c>
      <c r="AG104" s="126" t="s">
        <v>1162</v>
      </c>
      <c r="AH104" s="126" t="s">
        <v>65</v>
      </c>
      <c r="AI104" s="126" t="s">
        <v>1163</v>
      </c>
      <c r="AJ104" s="126" t="s">
        <v>1316</v>
      </c>
      <c r="AK104" s="126" t="s">
        <v>1317</v>
      </c>
      <c r="AL104" s="126" t="s">
        <v>1318</v>
      </c>
      <c r="AM104" s="126">
        <v>38412</v>
      </c>
      <c r="AN104" s="126" t="s">
        <v>130</v>
      </c>
      <c r="AO104" s="127">
        <v>1</v>
      </c>
      <c r="AP104" s="128">
        <v>0.54400000000000004</v>
      </c>
      <c r="AQ104" s="128">
        <v>0.72599999999999998</v>
      </c>
      <c r="AR104" s="128">
        <v>0.8</v>
      </c>
      <c r="AS104" s="126" t="s">
        <v>5</v>
      </c>
      <c r="AT104" s="128">
        <v>23.35</v>
      </c>
      <c r="AU104" s="126" t="s">
        <v>154</v>
      </c>
      <c r="AV104" s="126" t="s">
        <v>154</v>
      </c>
      <c r="AW104" s="126" t="s">
        <v>154</v>
      </c>
      <c r="AX104" s="126" t="s">
        <v>154</v>
      </c>
      <c r="AY104" s="126" t="s">
        <v>154</v>
      </c>
      <c r="AZ104" s="126" t="s">
        <v>133</v>
      </c>
      <c r="BA104" s="126" t="s">
        <v>192</v>
      </c>
      <c r="BB104" s="126" t="s">
        <v>1319</v>
      </c>
      <c r="BC104" s="126" t="s">
        <v>130</v>
      </c>
      <c r="BD104" s="126" t="s">
        <v>156</v>
      </c>
      <c r="BE104" s="126" t="s">
        <v>1320</v>
      </c>
      <c r="BF104" s="126" t="s">
        <v>1321</v>
      </c>
      <c r="BG104" s="126" t="s">
        <v>1322</v>
      </c>
      <c r="BH104" s="126" t="s">
        <v>383</v>
      </c>
      <c r="BI104" s="126" t="s">
        <v>130</v>
      </c>
      <c r="BJ104" s="126" t="s">
        <v>192</v>
      </c>
      <c r="BK104" s="126" t="s">
        <v>157</v>
      </c>
      <c r="BL104" s="126" t="s">
        <v>126</v>
      </c>
      <c r="BM104" s="126" t="s">
        <v>130</v>
      </c>
      <c r="BN104" s="126" t="s">
        <v>158</v>
      </c>
    </row>
    <row r="105" spans="1:66" ht="15">
      <c r="A105" s="58" t="str">
        <f t="shared" si="61"/>
        <v>2025-08-08</v>
      </c>
      <c r="B105" s="58" t="str">
        <f t="shared" si="62"/>
        <v>LAX</v>
      </c>
      <c r="C105" s="58" t="str">
        <f t="shared" si="63"/>
        <v>35033062971</v>
      </c>
      <c r="D105" s="58" t="str">
        <f t="shared" si="64"/>
        <v>PUS014317379</v>
      </c>
      <c r="E105" s="59" t="str">
        <f t="shared" si="65"/>
        <v>6094315515717</v>
      </c>
      <c r="F105" s="59" t="str">
        <f t="shared" si="66"/>
        <v>716-8826-BA-12</v>
      </c>
      <c r="G105" s="59" t="str">
        <f t="shared" si="67"/>
        <v>2207506</v>
      </c>
      <c r="H105" s="59" t="str">
        <f t="shared" si="68"/>
        <v>IPORTER_LA</v>
      </c>
      <c r="I105" s="57" t="str">
        <f t="shared" si="69"/>
        <v>김효섭</v>
      </c>
      <c r="J105" s="57">
        <f t="shared" si="70"/>
        <v>12903</v>
      </c>
      <c r="K105" s="57" t="str">
        <f t="shared" si="71"/>
        <v/>
      </c>
      <c r="L105" s="57">
        <f t="shared" si="72"/>
        <v>1</v>
      </c>
      <c r="M105" s="57">
        <f t="shared" si="73"/>
        <v>0.81599999999999995</v>
      </c>
      <c r="N105" s="57">
        <f t="shared" si="74"/>
        <v>0.86199999999999999</v>
      </c>
      <c r="O105" s="60">
        <f t="shared" si="75"/>
        <v>4.6000000000000041E-2</v>
      </c>
      <c r="P105" s="60">
        <f t="shared" si="76"/>
        <v>1</v>
      </c>
      <c r="Q105" s="61" t="str">
        <f t="shared" si="77"/>
        <v>목록(Manifest)</v>
      </c>
      <c r="R105" s="88">
        <f t="shared" si="78"/>
        <v>102.62</v>
      </c>
      <c r="S105" s="61" t="str">
        <f t="shared" si="79"/>
        <v>YP0104</v>
      </c>
      <c r="T105" s="61" t="str">
        <f t="shared" si="80"/>
        <v/>
      </c>
      <c r="U105" s="61" t="str">
        <f t="shared" si="81"/>
        <v>신용</v>
      </c>
      <c r="V105" s="99">
        <f t="shared" si="56"/>
        <v>7490</v>
      </c>
      <c r="W105" s="100">
        <f t="shared" si="57"/>
        <v>0</v>
      </c>
      <c r="X105" s="100">
        <f t="shared" si="58"/>
        <v>0</v>
      </c>
      <c r="Y105" s="100">
        <f t="shared" si="53"/>
        <v>0</v>
      </c>
      <c r="Z105" s="100">
        <f t="shared" si="59"/>
        <v>0</v>
      </c>
      <c r="AA105" s="101">
        <f t="shared" si="60"/>
        <v>0</v>
      </c>
      <c r="AB105" s="102" t="str">
        <f>_xlfn.IFNA(VLOOKUP(D105,'사업자 통관'!F:H,3,0),"")</f>
        <v/>
      </c>
      <c r="AC105" s="102"/>
      <c r="AD105" s="103">
        <f t="shared" si="54"/>
        <v>0</v>
      </c>
      <c r="AE105" s="104">
        <f t="shared" si="55"/>
        <v>7490</v>
      </c>
      <c r="AG105" s="126" t="s">
        <v>1162</v>
      </c>
      <c r="AH105" s="126" t="s">
        <v>65</v>
      </c>
      <c r="AI105" s="126" t="s">
        <v>1163</v>
      </c>
      <c r="AJ105" s="126" t="s">
        <v>1323</v>
      </c>
      <c r="AK105" s="126" t="s">
        <v>1324</v>
      </c>
      <c r="AL105" s="126" t="s">
        <v>1325</v>
      </c>
      <c r="AM105" s="126">
        <v>12903</v>
      </c>
      <c r="AN105" s="126" t="s">
        <v>130</v>
      </c>
      <c r="AO105" s="127">
        <v>1</v>
      </c>
      <c r="AP105" s="128">
        <v>0.81599999999999995</v>
      </c>
      <c r="AQ105" s="128">
        <v>0.86199999999999999</v>
      </c>
      <c r="AR105" s="128">
        <v>0.9</v>
      </c>
      <c r="AS105" s="126" t="s">
        <v>4</v>
      </c>
      <c r="AT105" s="128">
        <v>102.62</v>
      </c>
      <c r="AU105" s="126" t="s">
        <v>154</v>
      </c>
      <c r="AV105" s="126" t="s">
        <v>154</v>
      </c>
      <c r="AW105" s="126" t="s">
        <v>154</v>
      </c>
      <c r="AX105" s="126" t="s">
        <v>154</v>
      </c>
      <c r="AY105" s="126" t="s">
        <v>154</v>
      </c>
      <c r="AZ105" s="126" t="s">
        <v>133</v>
      </c>
      <c r="BA105" s="126" t="s">
        <v>192</v>
      </c>
      <c r="BB105" s="126" t="s">
        <v>1326</v>
      </c>
      <c r="BC105" s="126" t="s">
        <v>130</v>
      </c>
      <c r="BD105" s="126" t="s">
        <v>156</v>
      </c>
      <c r="BE105" s="126" t="s">
        <v>1327</v>
      </c>
      <c r="BF105" s="126" t="s">
        <v>1328</v>
      </c>
      <c r="BG105" s="126" t="s">
        <v>1329</v>
      </c>
      <c r="BH105" s="126" t="s">
        <v>383</v>
      </c>
      <c r="BI105" s="126" t="s">
        <v>130</v>
      </c>
      <c r="BJ105" s="126" t="s">
        <v>192</v>
      </c>
      <c r="BK105" s="126" t="s">
        <v>157</v>
      </c>
      <c r="BL105" s="126" t="s">
        <v>126</v>
      </c>
      <c r="BM105" s="126" t="s">
        <v>130</v>
      </c>
      <c r="BN105" s="126" t="s">
        <v>158</v>
      </c>
    </row>
    <row r="106" spans="1:66" ht="15">
      <c r="A106" s="58" t="str">
        <f t="shared" si="61"/>
        <v>2025-08-11</v>
      </c>
      <c r="B106" s="58" t="str">
        <f t="shared" si="62"/>
        <v>LAX</v>
      </c>
      <c r="C106" s="58" t="str">
        <f t="shared" si="63"/>
        <v>61568010810</v>
      </c>
      <c r="D106" s="58" t="str">
        <f t="shared" si="64"/>
        <v>PUS014317461</v>
      </c>
      <c r="E106" s="59" t="str">
        <f t="shared" si="65"/>
        <v>6094315515799</v>
      </c>
      <c r="F106" s="59" t="str">
        <f t="shared" si="66"/>
        <v>717-1632-EA-18</v>
      </c>
      <c r="G106" s="59" t="str">
        <f t="shared" si="67"/>
        <v>2207506</v>
      </c>
      <c r="H106" s="59" t="str">
        <f t="shared" si="68"/>
        <v>IPORTER_LA</v>
      </c>
      <c r="I106" s="57" t="str">
        <f t="shared" si="69"/>
        <v>박진영</v>
      </c>
      <c r="J106" s="57">
        <f t="shared" si="70"/>
        <v>8090</v>
      </c>
      <c r="K106" s="57" t="str">
        <f t="shared" si="71"/>
        <v/>
      </c>
      <c r="L106" s="57">
        <f t="shared" si="72"/>
        <v>1</v>
      </c>
      <c r="M106" s="57">
        <f t="shared" si="73"/>
        <v>0.27200000000000002</v>
      </c>
      <c r="N106" s="57">
        <f t="shared" si="74"/>
        <v>4.4999999999999998E-2</v>
      </c>
      <c r="O106" s="60">
        <f t="shared" si="75"/>
        <v>-0.22700000000000004</v>
      </c>
      <c r="P106" s="60">
        <f t="shared" si="76"/>
        <v>0.5</v>
      </c>
      <c r="Q106" s="61" t="str">
        <f t="shared" si="77"/>
        <v>일반(목록배제,Normal-Manifest Exception)</v>
      </c>
      <c r="R106" s="88">
        <f t="shared" si="78"/>
        <v>8.69</v>
      </c>
      <c r="S106" s="61" t="str">
        <f t="shared" si="79"/>
        <v>K4259</v>
      </c>
      <c r="T106" s="61" t="str">
        <f t="shared" si="80"/>
        <v/>
      </c>
      <c r="U106" s="61" t="str">
        <f t="shared" si="81"/>
        <v>신용</v>
      </c>
      <c r="V106" s="99">
        <f t="shared" si="56"/>
        <v>6220</v>
      </c>
      <c r="W106" s="100">
        <f t="shared" si="57"/>
        <v>0</v>
      </c>
      <c r="X106" s="100">
        <f t="shared" si="58"/>
        <v>0</v>
      </c>
      <c r="Y106" s="100">
        <f t="shared" si="53"/>
        <v>0</v>
      </c>
      <c r="Z106" s="100">
        <f t="shared" si="59"/>
        <v>0</v>
      </c>
      <c r="AA106" s="101">
        <f t="shared" si="60"/>
        <v>1000</v>
      </c>
      <c r="AB106" s="102" t="str">
        <f>_xlfn.IFNA(VLOOKUP(D106,'사업자 통관'!F:H,3,0),"")</f>
        <v/>
      </c>
      <c r="AC106" s="102"/>
      <c r="AD106" s="103">
        <f t="shared" si="54"/>
        <v>1000</v>
      </c>
      <c r="AE106" s="104">
        <f t="shared" si="55"/>
        <v>7220</v>
      </c>
      <c r="AG106" s="126" t="s">
        <v>1330</v>
      </c>
      <c r="AH106" s="126" t="s">
        <v>65</v>
      </c>
      <c r="AI106" s="126" t="s">
        <v>1331</v>
      </c>
      <c r="AJ106" s="126" t="s">
        <v>1332</v>
      </c>
      <c r="AK106" s="126" t="s">
        <v>1333</v>
      </c>
      <c r="AL106" s="126" t="s">
        <v>1334</v>
      </c>
      <c r="AM106" s="126">
        <v>8090</v>
      </c>
      <c r="AN106" s="126" t="s">
        <v>130</v>
      </c>
      <c r="AO106" s="127">
        <v>1</v>
      </c>
      <c r="AP106" s="128">
        <v>0.27200000000000002</v>
      </c>
      <c r="AQ106" s="128">
        <v>4.4999999999999998E-2</v>
      </c>
      <c r="AR106" s="128">
        <v>0.3</v>
      </c>
      <c r="AS106" s="126" t="s">
        <v>5</v>
      </c>
      <c r="AT106" s="128">
        <v>8.69</v>
      </c>
      <c r="AU106" s="126" t="s">
        <v>154</v>
      </c>
      <c r="AV106" s="126" t="s">
        <v>154</v>
      </c>
      <c r="AW106" s="126" t="s">
        <v>154</v>
      </c>
      <c r="AX106" s="126" t="s">
        <v>154</v>
      </c>
      <c r="AY106" s="126" t="s">
        <v>154</v>
      </c>
      <c r="AZ106" s="126" t="s">
        <v>133</v>
      </c>
      <c r="BA106" s="126" t="s">
        <v>192</v>
      </c>
      <c r="BB106" s="126" t="s">
        <v>155</v>
      </c>
      <c r="BC106" s="126" t="s">
        <v>130</v>
      </c>
      <c r="BD106" s="126" t="s">
        <v>156</v>
      </c>
      <c r="BE106" s="126" t="s">
        <v>1335</v>
      </c>
      <c r="BF106" s="126" t="s">
        <v>1336</v>
      </c>
      <c r="BG106" s="126" t="s">
        <v>1337</v>
      </c>
      <c r="BH106" s="126" t="s">
        <v>494</v>
      </c>
      <c r="BI106" s="126" t="s">
        <v>130</v>
      </c>
      <c r="BJ106" s="126" t="s">
        <v>192</v>
      </c>
      <c r="BK106" s="126" t="s">
        <v>157</v>
      </c>
      <c r="BL106" s="126" t="s">
        <v>126</v>
      </c>
      <c r="BM106" s="126" t="s">
        <v>130</v>
      </c>
      <c r="BN106" s="126" t="s">
        <v>158</v>
      </c>
    </row>
    <row r="107" spans="1:66" ht="15">
      <c r="A107" s="58" t="str">
        <f t="shared" si="61"/>
        <v>2025-08-11</v>
      </c>
      <c r="B107" s="58" t="str">
        <f t="shared" si="62"/>
        <v>LAX</v>
      </c>
      <c r="C107" s="58" t="str">
        <f t="shared" si="63"/>
        <v>61568010810</v>
      </c>
      <c r="D107" s="58" t="str">
        <f t="shared" si="64"/>
        <v>PUS014317401</v>
      </c>
      <c r="E107" s="59" t="str">
        <f t="shared" si="65"/>
        <v>6094315515739</v>
      </c>
      <c r="F107" s="59" t="str">
        <f t="shared" si="66"/>
        <v>717-0814-CD-4</v>
      </c>
      <c r="G107" s="59" t="str">
        <f t="shared" si="67"/>
        <v>2207506</v>
      </c>
      <c r="H107" s="59" t="str">
        <f t="shared" si="68"/>
        <v>IPORTER_LA</v>
      </c>
      <c r="I107" s="57" t="str">
        <f t="shared" si="69"/>
        <v>김지수</v>
      </c>
      <c r="J107" s="57">
        <f t="shared" si="70"/>
        <v>6172</v>
      </c>
      <c r="K107" s="57" t="str">
        <f t="shared" si="71"/>
        <v/>
      </c>
      <c r="L107" s="57">
        <f t="shared" si="72"/>
        <v>1</v>
      </c>
      <c r="M107" s="57">
        <f t="shared" si="73"/>
        <v>0.36299999999999999</v>
      </c>
      <c r="N107" s="57">
        <f t="shared" si="74"/>
        <v>0.45400000000000001</v>
      </c>
      <c r="O107" s="60">
        <f t="shared" si="75"/>
        <v>9.1000000000000025E-2</v>
      </c>
      <c r="P107" s="60">
        <f t="shared" si="76"/>
        <v>0.5</v>
      </c>
      <c r="Q107" s="61" t="str">
        <f t="shared" si="77"/>
        <v>일반(목록배제,Normal-Manifest Exception)</v>
      </c>
      <c r="R107" s="88">
        <f t="shared" si="78"/>
        <v>16.829999999999998</v>
      </c>
      <c r="S107" s="61" t="str">
        <f t="shared" si="79"/>
        <v>K4259</v>
      </c>
      <c r="T107" s="61" t="str">
        <f t="shared" si="80"/>
        <v/>
      </c>
      <c r="U107" s="61" t="str">
        <f t="shared" si="81"/>
        <v>신용</v>
      </c>
      <c r="V107" s="99">
        <f t="shared" si="56"/>
        <v>6220</v>
      </c>
      <c r="W107" s="100">
        <f t="shared" si="57"/>
        <v>0</v>
      </c>
      <c r="X107" s="100">
        <f t="shared" si="58"/>
        <v>0</v>
      </c>
      <c r="Y107" s="100">
        <f t="shared" si="53"/>
        <v>0</v>
      </c>
      <c r="Z107" s="100">
        <f t="shared" si="59"/>
        <v>0</v>
      </c>
      <c r="AA107" s="101">
        <f t="shared" si="60"/>
        <v>1000</v>
      </c>
      <c r="AB107" s="102" t="str">
        <f>_xlfn.IFNA(VLOOKUP(D107,'사업자 통관'!F:H,3,0),"")</f>
        <v/>
      </c>
      <c r="AC107" s="102"/>
      <c r="AD107" s="103">
        <f t="shared" si="54"/>
        <v>1000</v>
      </c>
      <c r="AE107" s="104">
        <f t="shared" si="55"/>
        <v>7220</v>
      </c>
      <c r="AG107" s="126" t="s">
        <v>1330</v>
      </c>
      <c r="AH107" s="126" t="s">
        <v>65</v>
      </c>
      <c r="AI107" s="126" t="s">
        <v>1331</v>
      </c>
      <c r="AJ107" s="126" t="s">
        <v>1338</v>
      </c>
      <c r="AK107" s="126" t="s">
        <v>1339</v>
      </c>
      <c r="AL107" s="126" t="s">
        <v>1340</v>
      </c>
      <c r="AM107" s="126">
        <v>6172</v>
      </c>
      <c r="AN107" s="126" t="s">
        <v>130</v>
      </c>
      <c r="AO107" s="127">
        <v>1</v>
      </c>
      <c r="AP107" s="128">
        <v>0.36299999999999999</v>
      </c>
      <c r="AQ107" s="128">
        <v>0.45400000000000001</v>
      </c>
      <c r="AR107" s="128">
        <v>0.5</v>
      </c>
      <c r="AS107" s="126" t="s">
        <v>5</v>
      </c>
      <c r="AT107" s="128">
        <v>16.829999999999998</v>
      </c>
      <c r="AU107" s="126" t="s">
        <v>154</v>
      </c>
      <c r="AV107" s="126" t="s">
        <v>154</v>
      </c>
      <c r="AW107" s="126" t="s">
        <v>154</v>
      </c>
      <c r="AX107" s="126" t="s">
        <v>154</v>
      </c>
      <c r="AY107" s="126" t="s">
        <v>154</v>
      </c>
      <c r="AZ107" s="126" t="s">
        <v>133</v>
      </c>
      <c r="BA107" s="126" t="s">
        <v>192</v>
      </c>
      <c r="BB107" s="126" t="s">
        <v>155</v>
      </c>
      <c r="BC107" s="126" t="s">
        <v>130</v>
      </c>
      <c r="BD107" s="126" t="s">
        <v>156</v>
      </c>
      <c r="BE107" s="126" t="s">
        <v>1341</v>
      </c>
      <c r="BF107" s="126" t="s">
        <v>1342</v>
      </c>
      <c r="BG107" s="126" t="s">
        <v>1343</v>
      </c>
      <c r="BH107" s="126" t="s">
        <v>494</v>
      </c>
      <c r="BI107" s="126" t="s">
        <v>130</v>
      </c>
      <c r="BJ107" s="126" t="s">
        <v>192</v>
      </c>
      <c r="BK107" s="126" t="s">
        <v>157</v>
      </c>
      <c r="BL107" s="126" t="s">
        <v>126</v>
      </c>
      <c r="BM107" s="126" t="s">
        <v>130</v>
      </c>
      <c r="BN107" s="126" t="s">
        <v>158</v>
      </c>
    </row>
    <row r="108" spans="1:66" ht="15">
      <c r="A108" s="58" t="str">
        <f t="shared" si="61"/>
        <v>2025-08-11</v>
      </c>
      <c r="B108" s="58" t="str">
        <f t="shared" si="62"/>
        <v>LAX</v>
      </c>
      <c r="C108" s="58" t="str">
        <f t="shared" si="63"/>
        <v>61568010810</v>
      </c>
      <c r="D108" s="58" t="str">
        <f t="shared" si="64"/>
        <v>PUS014317436</v>
      </c>
      <c r="E108" s="59" t="str">
        <f t="shared" si="65"/>
        <v>6094315515774</v>
      </c>
      <c r="F108" s="59" t="str">
        <f t="shared" si="66"/>
        <v>717-0804-BB-5</v>
      </c>
      <c r="G108" s="59" t="str">
        <f t="shared" si="67"/>
        <v>2207506</v>
      </c>
      <c r="H108" s="59" t="str">
        <f t="shared" si="68"/>
        <v>IPORTER_LA</v>
      </c>
      <c r="I108" s="57" t="str">
        <f t="shared" si="69"/>
        <v>최원준</v>
      </c>
      <c r="J108" s="57">
        <f t="shared" si="70"/>
        <v>35262</v>
      </c>
      <c r="K108" s="57" t="str">
        <f t="shared" si="71"/>
        <v/>
      </c>
      <c r="L108" s="57">
        <f t="shared" si="72"/>
        <v>1</v>
      </c>
      <c r="M108" s="57">
        <f t="shared" si="73"/>
        <v>1.633</v>
      </c>
      <c r="N108" s="57">
        <f t="shared" si="74"/>
        <v>2.1320000000000001</v>
      </c>
      <c r="O108" s="60">
        <f t="shared" si="75"/>
        <v>0.49900000000000011</v>
      </c>
      <c r="P108" s="60">
        <f t="shared" si="76"/>
        <v>2</v>
      </c>
      <c r="Q108" s="61" t="str">
        <f t="shared" si="77"/>
        <v>목록(Manifest)</v>
      </c>
      <c r="R108" s="88">
        <f t="shared" si="78"/>
        <v>87</v>
      </c>
      <c r="S108" s="61" t="str">
        <f t="shared" si="79"/>
        <v>K4259</v>
      </c>
      <c r="T108" s="61" t="str">
        <f t="shared" si="80"/>
        <v/>
      </c>
      <c r="U108" s="61" t="str">
        <f t="shared" si="81"/>
        <v>신용</v>
      </c>
      <c r="V108" s="99">
        <f t="shared" si="56"/>
        <v>10030</v>
      </c>
      <c r="W108" s="100">
        <f t="shared" si="57"/>
        <v>0</v>
      </c>
      <c r="X108" s="100">
        <f t="shared" si="58"/>
        <v>0</v>
      </c>
      <c r="Y108" s="100">
        <f t="shared" si="53"/>
        <v>0</v>
      </c>
      <c r="Z108" s="100">
        <f t="shared" si="59"/>
        <v>0</v>
      </c>
      <c r="AA108" s="101">
        <f t="shared" si="60"/>
        <v>0</v>
      </c>
      <c r="AB108" s="102" t="str">
        <f>_xlfn.IFNA(VLOOKUP(D108,'사업자 통관'!F:H,3,0),"")</f>
        <v/>
      </c>
      <c r="AC108" s="102"/>
      <c r="AD108" s="103">
        <f t="shared" si="54"/>
        <v>0</v>
      </c>
      <c r="AE108" s="104">
        <f t="shared" si="55"/>
        <v>10030</v>
      </c>
      <c r="AG108" s="126" t="s">
        <v>1330</v>
      </c>
      <c r="AH108" s="126" t="s">
        <v>65</v>
      </c>
      <c r="AI108" s="126" t="s">
        <v>1331</v>
      </c>
      <c r="AJ108" s="126" t="s">
        <v>1344</v>
      </c>
      <c r="AK108" s="126" t="s">
        <v>258</v>
      </c>
      <c r="AL108" s="126" t="s">
        <v>1345</v>
      </c>
      <c r="AM108" s="126">
        <v>35262</v>
      </c>
      <c r="AN108" s="126" t="s">
        <v>130</v>
      </c>
      <c r="AO108" s="127">
        <v>1</v>
      </c>
      <c r="AP108" s="128">
        <v>1.633</v>
      </c>
      <c r="AQ108" s="128">
        <v>2.1320000000000001</v>
      </c>
      <c r="AR108" s="128">
        <v>2.2000000000000002</v>
      </c>
      <c r="AS108" s="126" t="s">
        <v>4</v>
      </c>
      <c r="AT108" s="128">
        <v>87</v>
      </c>
      <c r="AU108" s="126" t="s">
        <v>154</v>
      </c>
      <c r="AV108" s="126" t="s">
        <v>154</v>
      </c>
      <c r="AW108" s="126" t="s">
        <v>154</v>
      </c>
      <c r="AX108" s="126" t="s">
        <v>154</v>
      </c>
      <c r="AY108" s="126" t="s">
        <v>154</v>
      </c>
      <c r="AZ108" s="126" t="s">
        <v>133</v>
      </c>
      <c r="BA108" s="126" t="s">
        <v>192</v>
      </c>
      <c r="BB108" s="126" t="s">
        <v>1346</v>
      </c>
      <c r="BC108" s="126" t="s">
        <v>130</v>
      </c>
      <c r="BD108" s="126" t="s">
        <v>156</v>
      </c>
      <c r="BE108" s="126" t="s">
        <v>1347</v>
      </c>
      <c r="BF108" s="126" t="s">
        <v>1348</v>
      </c>
      <c r="BG108" s="126" t="s">
        <v>1349</v>
      </c>
      <c r="BH108" s="126" t="s">
        <v>494</v>
      </c>
      <c r="BI108" s="126" t="s">
        <v>130</v>
      </c>
      <c r="BJ108" s="126" t="s">
        <v>192</v>
      </c>
      <c r="BK108" s="126" t="s">
        <v>157</v>
      </c>
      <c r="BL108" s="126" t="s">
        <v>126</v>
      </c>
      <c r="BM108" s="126" t="s">
        <v>130</v>
      </c>
      <c r="BN108" s="126" t="s">
        <v>158</v>
      </c>
    </row>
    <row r="109" spans="1:66" ht="15">
      <c r="A109" s="58" t="str">
        <f t="shared" si="61"/>
        <v>2025-08-11</v>
      </c>
      <c r="B109" s="58" t="str">
        <f t="shared" si="62"/>
        <v>LAX</v>
      </c>
      <c r="C109" s="58" t="str">
        <f t="shared" si="63"/>
        <v>61568010810</v>
      </c>
      <c r="D109" s="58" t="str">
        <f t="shared" si="64"/>
        <v>PUS014317413</v>
      </c>
      <c r="E109" s="59" t="str">
        <f t="shared" si="65"/>
        <v>6094315515751</v>
      </c>
      <c r="F109" s="59" t="str">
        <f t="shared" si="66"/>
        <v>717-0832-ED-6</v>
      </c>
      <c r="G109" s="59" t="str">
        <f t="shared" si="67"/>
        <v>2207506</v>
      </c>
      <c r="H109" s="59" t="str">
        <f t="shared" si="68"/>
        <v>IPORTER_LA</v>
      </c>
      <c r="I109" s="57" t="str">
        <f t="shared" si="69"/>
        <v>오수미</v>
      </c>
      <c r="J109" s="57">
        <f t="shared" si="70"/>
        <v>8089</v>
      </c>
      <c r="K109" s="57" t="str">
        <f t="shared" si="71"/>
        <v/>
      </c>
      <c r="L109" s="57">
        <f t="shared" si="72"/>
        <v>1</v>
      </c>
      <c r="M109" s="57">
        <f t="shared" si="73"/>
        <v>2.359</v>
      </c>
      <c r="N109" s="57">
        <f t="shared" si="74"/>
        <v>3.0840000000000001</v>
      </c>
      <c r="O109" s="60">
        <f t="shared" si="75"/>
        <v>0.72500000000000009</v>
      </c>
      <c r="P109" s="60">
        <f t="shared" si="76"/>
        <v>2.5</v>
      </c>
      <c r="Q109" s="61" t="str">
        <f t="shared" si="77"/>
        <v>일반(목록배제,Normal-Manifest Exception)</v>
      </c>
      <c r="R109" s="88">
        <f t="shared" si="78"/>
        <v>11.99</v>
      </c>
      <c r="S109" s="61" t="str">
        <f t="shared" si="79"/>
        <v>K4259</v>
      </c>
      <c r="T109" s="61" t="str">
        <f t="shared" si="80"/>
        <v/>
      </c>
      <c r="U109" s="61" t="str">
        <f t="shared" si="81"/>
        <v>신용</v>
      </c>
      <c r="V109" s="99">
        <f t="shared" si="56"/>
        <v>11300</v>
      </c>
      <c r="W109" s="100">
        <f t="shared" si="57"/>
        <v>0</v>
      </c>
      <c r="X109" s="100">
        <f t="shared" si="58"/>
        <v>0</v>
      </c>
      <c r="Y109" s="100">
        <f t="shared" si="53"/>
        <v>500</v>
      </c>
      <c r="Z109" s="100">
        <f t="shared" si="59"/>
        <v>0</v>
      </c>
      <c r="AA109" s="101">
        <f t="shared" si="60"/>
        <v>1000</v>
      </c>
      <c r="AB109" s="102" t="str">
        <f>_xlfn.IFNA(VLOOKUP(D109,'사업자 통관'!F:H,3,0),"")</f>
        <v/>
      </c>
      <c r="AC109" s="102"/>
      <c r="AD109" s="103">
        <f t="shared" si="54"/>
        <v>1500</v>
      </c>
      <c r="AE109" s="104">
        <f t="shared" si="55"/>
        <v>12800</v>
      </c>
      <c r="AG109" s="126" t="s">
        <v>1330</v>
      </c>
      <c r="AH109" s="126" t="s">
        <v>65</v>
      </c>
      <c r="AI109" s="126" t="s">
        <v>1331</v>
      </c>
      <c r="AJ109" s="126" t="s">
        <v>1350</v>
      </c>
      <c r="AK109" s="126" t="s">
        <v>1351</v>
      </c>
      <c r="AL109" s="126" t="s">
        <v>1352</v>
      </c>
      <c r="AM109" s="126">
        <v>8089</v>
      </c>
      <c r="AN109" s="126" t="s">
        <v>130</v>
      </c>
      <c r="AO109" s="127">
        <v>1</v>
      </c>
      <c r="AP109" s="128">
        <v>2.359</v>
      </c>
      <c r="AQ109" s="128">
        <v>3.0840000000000001</v>
      </c>
      <c r="AR109" s="128">
        <v>3.1</v>
      </c>
      <c r="AS109" s="126" t="s">
        <v>5</v>
      </c>
      <c r="AT109" s="128">
        <v>11.99</v>
      </c>
      <c r="AU109" s="126" t="s">
        <v>154</v>
      </c>
      <c r="AV109" s="126" t="s">
        <v>154</v>
      </c>
      <c r="AW109" s="126" t="s">
        <v>154</v>
      </c>
      <c r="AX109" s="126" t="s">
        <v>154</v>
      </c>
      <c r="AY109" s="126" t="s">
        <v>154</v>
      </c>
      <c r="AZ109" s="126" t="s">
        <v>133</v>
      </c>
      <c r="BA109" s="126" t="s">
        <v>192</v>
      </c>
      <c r="BB109" s="126" t="s">
        <v>1353</v>
      </c>
      <c r="BC109" s="126" t="s">
        <v>130</v>
      </c>
      <c r="BD109" s="126" t="s">
        <v>156</v>
      </c>
      <c r="BE109" s="126" t="s">
        <v>1354</v>
      </c>
      <c r="BF109" s="126" t="s">
        <v>1355</v>
      </c>
      <c r="BG109" s="126" t="s">
        <v>1356</v>
      </c>
      <c r="BH109" s="126" t="s">
        <v>494</v>
      </c>
      <c r="BI109" s="126" t="s">
        <v>130</v>
      </c>
      <c r="BJ109" s="126" t="s">
        <v>192</v>
      </c>
      <c r="BK109" s="126" t="s">
        <v>157</v>
      </c>
      <c r="BL109" s="126" t="s">
        <v>126</v>
      </c>
      <c r="BM109" s="126" t="s">
        <v>130</v>
      </c>
      <c r="BN109" s="126" t="s">
        <v>158</v>
      </c>
    </row>
    <row r="110" spans="1:66" ht="15">
      <c r="A110" s="58" t="str">
        <f t="shared" si="61"/>
        <v>2025-08-11</v>
      </c>
      <c r="B110" s="58" t="str">
        <f t="shared" si="62"/>
        <v>LAX</v>
      </c>
      <c r="C110" s="58" t="str">
        <f t="shared" si="63"/>
        <v>61568010810</v>
      </c>
      <c r="D110" s="58" t="str">
        <f t="shared" si="64"/>
        <v>PUS014317372</v>
      </c>
      <c r="E110" s="59" t="str">
        <f t="shared" si="65"/>
        <v>6094315515710</v>
      </c>
      <c r="F110" s="59" t="str">
        <f t="shared" si="66"/>
        <v>717-0818-AA-7</v>
      </c>
      <c r="G110" s="59" t="str">
        <f t="shared" si="67"/>
        <v>2207506</v>
      </c>
      <c r="H110" s="59" t="str">
        <f t="shared" si="68"/>
        <v>IPORTER_LA</v>
      </c>
      <c r="I110" s="57" t="str">
        <f t="shared" si="69"/>
        <v>장평훈</v>
      </c>
      <c r="J110" s="57">
        <f t="shared" si="70"/>
        <v>6752</v>
      </c>
      <c r="K110" s="57" t="str">
        <f t="shared" si="71"/>
        <v/>
      </c>
      <c r="L110" s="57">
        <f t="shared" si="72"/>
        <v>1</v>
      </c>
      <c r="M110" s="57">
        <f t="shared" si="73"/>
        <v>2.722</v>
      </c>
      <c r="N110" s="57">
        <f t="shared" si="74"/>
        <v>2.6760000000000002</v>
      </c>
      <c r="O110" s="60">
        <f t="shared" si="75"/>
        <v>-4.5999999999999819E-2</v>
      </c>
      <c r="P110" s="60">
        <f t="shared" si="76"/>
        <v>3</v>
      </c>
      <c r="Q110" s="61" t="str">
        <f t="shared" si="77"/>
        <v>일반(목록배제,Normal-Manifest Exception)</v>
      </c>
      <c r="R110" s="88">
        <f t="shared" si="78"/>
        <v>99</v>
      </c>
      <c r="S110" s="61" t="str">
        <f t="shared" si="79"/>
        <v>K4259</v>
      </c>
      <c r="T110" s="61" t="str">
        <f t="shared" si="80"/>
        <v/>
      </c>
      <c r="U110" s="61" t="str">
        <f t="shared" si="81"/>
        <v>신용</v>
      </c>
      <c r="V110" s="99">
        <f t="shared" si="56"/>
        <v>12570</v>
      </c>
      <c r="W110" s="100">
        <f t="shared" si="57"/>
        <v>0</v>
      </c>
      <c r="X110" s="100">
        <f t="shared" si="58"/>
        <v>0</v>
      </c>
      <c r="Y110" s="100">
        <f t="shared" si="53"/>
        <v>500</v>
      </c>
      <c r="Z110" s="100">
        <f t="shared" si="59"/>
        <v>0</v>
      </c>
      <c r="AA110" s="101">
        <f t="shared" si="60"/>
        <v>1000</v>
      </c>
      <c r="AB110" s="102" t="str">
        <f>_xlfn.IFNA(VLOOKUP(D110,'사업자 통관'!F:H,3,0),"")</f>
        <v/>
      </c>
      <c r="AC110" s="102"/>
      <c r="AD110" s="103">
        <f t="shared" si="54"/>
        <v>1500</v>
      </c>
      <c r="AE110" s="104">
        <f t="shared" si="55"/>
        <v>14070</v>
      </c>
      <c r="AG110" s="126" t="s">
        <v>1330</v>
      </c>
      <c r="AH110" s="126" t="s">
        <v>65</v>
      </c>
      <c r="AI110" s="126" t="s">
        <v>1331</v>
      </c>
      <c r="AJ110" s="126" t="s">
        <v>1357</v>
      </c>
      <c r="AK110" s="126" t="s">
        <v>1358</v>
      </c>
      <c r="AL110" s="126" t="s">
        <v>1359</v>
      </c>
      <c r="AM110" s="126">
        <v>6752</v>
      </c>
      <c r="AN110" s="126" t="s">
        <v>130</v>
      </c>
      <c r="AO110" s="127">
        <v>1</v>
      </c>
      <c r="AP110" s="128">
        <v>2.722</v>
      </c>
      <c r="AQ110" s="128">
        <v>2.6760000000000002</v>
      </c>
      <c r="AR110" s="128">
        <v>2.8</v>
      </c>
      <c r="AS110" s="126" t="s">
        <v>5</v>
      </c>
      <c r="AT110" s="128">
        <v>99</v>
      </c>
      <c r="AU110" s="126" t="s">
        <v>154</v>
      </c>
      <c r="AV110" s="126" t="s">
        <v>154</v>
      </c>
      <c r="AW110" s="126" t="s">
        <v>154</v>
      </c>
      <c r="AX110" s="126" t="s">
        <v>154</v>
      </c>
      <c r="AY110" s="126" t="s">
        <v>154</v>
      </c>
      <c r="AZ110" s="126" t="s">
        <v>133</v>
      </c>
      <c r="BA110" s="126" t="s">
        <v>192</v>
      </c>
      <c r="BB110" s="126" t="s">
        <v>1360</v>
      </c>
      <c r="BC110" s="126" t="s">
        <v>130</v>
      </c>
      <c r="BD110" s="126" t="s">
        <v>156</v>
      </c>
      <c r="BE110" s="126" t="s">
        <v>1361</v>
      </c>
      <c r="BF110" s="126" t="s">
        <v>1362</v>
      </c>
      <c r="BG110" s="126" t="s">
        <v>1363</v>
      </c>
      <c r="BH110" s="126" t="s">
        <v>494</v>
      </c>
      <c r="BI110" s="126" t="s">
        <v>130</v>
      </c>
      <c r="BJ110" s="126" t="s">
        <v>192</v>
      </c>
      <c r="BK110" s="126" t="s">
        <v>157</v>
      </c>
      <c r="BL110" s="126" t="s">
        <v>126</v>
      </c>
      <c r="BM110" s="126" t="s">
        <v>130</v>
      </c>
      <c r="BN110" s="126" t="s">
        <v>158</v>
      </c>
    </row>
    <row r="111" spans="1:66" ht="15">
      <c r="A111" s="58" t="str">
        <f t="shared" si="61"/>
        <v>2025-08-11</v>
      </c>
      <c r="B111" s="58" t="str">
        <f t="shared" si="62"/>
        <v>LAX</v>
      </c>
      <c r="C111" s="58" t="str">
        <f t="shared" si="63"/>
        <v>61568010810</v>
      </c>
      <c r="D111" s="58" t="str">
        <f t="shared" si="64"/>
        <v>PUS014317386</v>
      </c>
      <c r="E111" s="59" t="str">
        <f t="shared" si="65"/>
        <v>6094315515724</v>
      </c>
      <c r="F111" s="59" t="str">
        <f t="shared" si="66"/>
        <v>717-0772-DA-8</v>
      </c>
      <c r="G111" s="59" t="str">
        <f t="shared" si="67"/>
        <v>2207506</v>
      </c>
      <c r="H111" s="59" t="str">
        <f t="shared" si="68"/>
        <v>IPORTER_LA</v>
      </c>
      <c r="I111" s="57" t="str">
        <f t="shared" si="69"/>
        <v>양은조</v>
      </c>
      <c r="J111" s="57">
        <f t="shared" si="70"/>
        <v>15596</v>
      </c>
      <c r="K111" s="57" t="str">
        <f t="shared" si="71"/>
        <v/>
      </c>
      <c r="L111" s="57">
        <f t="shared" si="72"/>
        <v>1</v>
      </c>
      <c r="M111" s="57">
        <f t="shared" si="73"/>
        <v>1.179</v>
      </c>
      <c r="N111" s="57">
        <f t="shared" si="74"/>
        <v>4.4999999999999998E-2</v>
      </c>
      <c r="O111" s="60">
        <f t="shared" si="75"/>
        <v>-1.1340000000000001</v>
      </c>
      <c r="P111" s="60">
        <f t="shared" si="76"/>
        <v>1.5</v>
      </c>
      <c r="Q111" s="61" t="str">
        <f t="shared" si="77"/>
        <v>간이(Simple)</v>
      </c>
      <c r="R111" s="88">
        <f t="shared" si="78"/>
        <v>206.93</v>
      </c>
      <c r="S111" s="61" t="str">
        <f t="shared" si="79"/>
        <v>K4259</v>
      </c>
      <c r="T111" s="61" t="str">
        <f t="shared" si="80"/>
        <v/>
      </c>
      <c r="U111" s="61" t="str">
        <f t="shared" si="81"/>
        <v>신용</v>
      </c>
      <c r="V111" s="99">
        <f t="shared" si="56"/>
        <v>8760</v>
      </c>
      <c r="W111" s="100">
        <f t="shared" si="57"/>
        <v>0</v>
      </c>
      <c r="X111" s="100">
        <f t="shared" si="58"/>
        <v>0</v>
      </c>
      <c r="Y111" s="100">
        <f t="shared" si="53"/>
        <v>0</v>
      </c>
      <c r="Z111" s="100">
        <f t="shared" si="59"/>
        <v>0</v>
      </c>
      <c r="AA111" s="101">
        <f t="shared" si="60"/>
        <v>1000</v>
      </c>
      <c r="AB111" s="102" t="str">
        <f>_xlfn.IFNA(VLOOKUP(D111,'사업자 통관'!F:H,3,0),"")</f>
        <v/>
      </c>
      <c r="AC111" s="102"/>
      <c r="AD111" s="103">
        <f t="shared" si="54"/>
        <v>1000</v>
      </c>
      <c r="AE111" s="104">
        <f t="shared" si="55"/>
        <v>9760</v>
      </c>
      <c r="AG111" s="126" t="s">
        <v>1330</v>
      </c>
      <c r="AH111" s="126" t="s">
        <v>65</v>
      </c>
      <c r="AI111" s="126" t="s">
        <v>1331</v>
      </c>
      <c r="AJ111" s="126" t="s">
        <v>1364</v>
      </c>
      <c r="AK111" s="126" t="s">
        <v>1365</v>
      </c>
      <c r="AL111" s="126" t="s">
        <v>1366</v>
      </c>
      <c r="AM111" s="126">
        <v>15596</v>
      </c>
      <c r="AN111" s="126" t="s">
        <v>130</v>
      </c>
      <c r="AO111" s="127">
        <v>1</v>
      </c>
      <c r="AP111" s="128">
        <v>1.179</v>
      </c>
      <c r="AQ111" s="128">
        <v>4.4999999999999998E-2</v>
      </c>
      <c r="AR111" s="128">
        <v>1.2</v>
      </c>
      <c r="AS111" s="126" t="s">
        <v>6</v>
      </c>
      <c r="AT111" s="128">
        <v>206.93</v>
      </c>
      <c r="AU111" s="126" t="s">
        <v>154</v>
      </c>
      <c r="AV111" s="126" t="s">
        <v>154</v>
      </c>
      <c r="AW111" s="126" t="s">
        <v>154</v>
      </c>
      <c r="AX111" s="126" t="s">
        <v>154</v>
      </c>
      <c r="AY111" s="126" t="s">
        <v>154</v>
      </c>
      <c r="AZ111" s="126" t="s">
        <v>133</v>
      </c>
      <c r="BA111" s="126" t="s">
        <v>192</v>
      </c>
      <c r="BB111" s="126" t="s">
        <v>1367</v>
      </c>
      <c r="BC111" s="126" t="s">
        <v>130</v>
      </c>
      <c r="BD111" s="126" t="s">
        <v>156</v>
      </c>
      <c r="BE111" s="126" t="s">
        <v>1368</v>
      </c>
      <c r="BF111" s="126" t="s">
        <v>1369</v>
      </c>
      <c r="BG111" s="126" t="s">
        <v>1370</v>
      </c>
      <c r="BH111" s="126" t="s">
        <v>494</v>
      </c>
      <c r="BI111" s="126" t="s">
        <v>130</v>
      </c>
      <c r="BJ111" s="126" t="s">
        <v>192</v>
      </c>
      <c r="BK111" s="126" t="s">
        <v>157</v>
      </c>
      <c r="BL111" s="126" t="s">
        <v>126</v>
      </c>
      <c r="BM111" s="126" t="s">
        <v>130</v>
      </c>
      <c r="BN111" s="126" t="s">
        <v>158</v>
      </c>
    </row>
    <row r="112" spans="1:66" ht="15">
      <c r="A112" s="58" t="str">
        <f t="shared" si="61"/>
        <v>2025-08-11</v>
      </c>
      <c r="B112" s="58" t="str">
        <f t="shared" si="62"/>
        <v>LAX</v>
      </c>
      <c r="C112" s="58" t="str">
        <f t="shared" si="63"/>
        <v>61568010810</v>
      </c>
      <c r="D112" s="58" t="str">
        <f t="shared" si="64"/>
        <v>PUS014317395</v>
      </c>
      <c r="E112" s="59" t="str">
        <f t="shared" si="65"/>
        <v>6094315515733</v>
      </c>
      <c r="F112" s="59" t="str">
        <f t="shared" si="66"/>
        <v>717-0808-FB-10</v>
      </c>
      <c r="G112" s="59" t="str">
        <f t="shared" si="67"/>
        <v>2207506</v>
      </c>
      <c r="H112" s="59" t="str">
        <f t="shared" si="68"/>
        <v>IPORTER_LA</v>
      </c>
      <c r="I112" s="57" t="str">
        <f t="shared" si="69"/>
        <v>구은지</v>
      </c>
      <c r="J112" s="57">
        <f t="shared" si="70"/>
        <v>4410</v>
      </c>
      <c r="K112" s="57" t="str">
        <f t="shared" si="71"/>
        <v/>
      </c>
      <c r="L112" s="57">
        <f t="shared" si="72"/>
        <v>1</v>
      </c>
      <c r="M112" s="57">
        <f t="shared" si="73"/>
        <v>0.45400000000000001</v>
      </c>
      <c r="N112" s="57">
        <f t="shared" si="74"/>
        <v>0.998</v>
      </c>
      <c r="O112" s="60">
        <f t="shared" si="75"/>
        <v>0.54400000000000004</v>
      </c>
      <c r="P112" s="60">
        <f t="shared" si="76"/>
        <v>0.5</v>
      </c>
      <c r="Q112" s="61" t="str">
        <f t="shared" si="77"/>
        <v>목록(Manifest)</v>
      </c>
      <c r="R112" s="88">
        <f t="shared" si="78"/>
        <v>89.66</v>
      </c>
      <c r="S112" s="61" t="str">
        <f t="shared" si="79"/>
        <v>K4259</v>
      </c>
      <c r="T112" s="61" t="str">
        <f t="shared" si="80"/>
        <v/>
      </c>
      <c r="U112" s="61" t="str">
        <f t="shared" si="81"/>
        <v>신용</v>
      </c>
      <c r="V112" s="99">
        <f t="shared" si="56"/>
        <v>6220</v>
      </c>
      <c r="W112" s="100">
        <f t="shared" si="57"/>
        <v>0</v>
      </c>
      <c r="X112" s="100">
        <f t="shared" si="58"/>
        <v>0</v>
      </c>
      <c r="Y112" s="100">
        <f t="shared" si="53"/>
        <v>0</v>
      </c>
      <c r="Z112" s="100">
        <f t="shared" si="59"/>
        <v>0</v>
      </c>
      <c r="AA112" s="101">
        <f t="shared" si="60"/>
        <v>0</v>
      </c>
      <c r="AB112" s="102" t="str">
        <f>_xlfn.IFNA(VLOOKUP(D112,'사업자 통관'!F:H,3,0),"")</f>
        <v/>
      </c>
      <c r="AC112" s="102"/>
      <c r="AD112" s="103">
        <f t="shared" si="54"/>
        <v>0</v>
      </c>
      <c r="AE112" s="104">
        <f t="shared" si="55"/>
        <v>6220</v>
      </c>
      <c r="AG112" s="126" t="s">
        <v>1330</v>
      </c>
      <c r="AH112" s="126" t="s">
        <v>65</v>
      </c>
      <c r="AI112" s="126" t="s">
        <v>1331</v>
      </c>
      <c r="AJ112" s="126" t="s">
        <v>1371</v>
      </c>
      <c r="AK112" s="126" t="s">
        <v>1372</v>
      </c>
      <c r="AL112" s="126" t="s">
        <v>1373</v>
      </c>
      <c r="AM112" s="126">
        <v>4410</v>
      </c>
      <c r="AN112" s="126" t="s">
        <v>130</v>
      </c>
      <c r="AO112" s="127">
        <v>1</v>
      </c>
      <c r="AP112" s="128">
        <v>0.45400000000000001</v>
      </c>
      <c r="AQ112" s="128">
        <v>0.998</v>
      </c>
      <c r="AR112" s="128">
        <v>1</v>
      </c>
      <c r="AS112" s="126" t="s">
        <v>4</v>
      </c>
      <c r="AT112" s="128">
        <v>89.66</v>
      </c>
      <c r="AU112" s="126" t="s">
        <v>154</v>
      </c>
      <c r="AV112" s="126" t="s">
        <v>154</v>
      </c>
      <c r="AW112" s="126" t="s">
        <v>154</v>
      </c>
      <c r="AX112" s="126" t="s">
        <v>154</v>
      </c>
      <c r="AY112" s="126" t="s">
        <v>154</v>
      </c>
      <c r="AZ112" s="126" t="s">
        <v>133</v>
      </c>
      <c r="BA112" s="126" t="s">
        <v>192</v>
      </c>
      <c r="BB112" s="126" t="s">
        <v>1374</v>
      </c>
      <c r="BC112" s="126" t="s">
        <v>130</v>
      </c>
      <c r="BD112" s="126" t="s">
        <v>156</v>
      </c>
      <c r="BE112" s="126" t="s">
        <v>1375</v>
      </c>
      <c r="BF112" s="126" t="s">
        <v>1376</v>
      </c>
      <c r="BG112" s="126" t="s">
        <v>1377</v>
      </c>
      <c r="BH112" s="126" t="s">
        <v>494</v>
      </c>
      <c r="BI112" s="126" t="s">
        <v>130</v>
      </c>
      <c r="BJ112" s="126" t="s">
        <v>192</v>
      </c>
      <c r="BK112" s="126" t="s">
        <v>157</v>
      </c>
      <c r="BL112" s="126" t="s">
        <v>126</v>
      </c>
      <c r="BM112" s="126" t="s">
        <v>130</v>
      </c>
      <c r="BN112" s="126" t="s">
        <v>158</v>
      </c>
    </row>
    <row r="113" spans="1:66" ht="15">
      <c r="A113" s="58" t="str">
        <f t="shared" si="61"/>
        <v>2025-08-11</v>
      </c>
      <c r="B113" s="58" t="str">
        <f t="shared" si="62"/>
        <v>LAX</v>
      </c>
      <c r="C113" s="58" t="str">
        <f t="shared" si="63"/>
        <v>61568010810</v>
      </c>
      <c r="D113" s="58" t="str">
        <f t="shared" si="64"/>
        <v>PUS014317422</v>
      </c>
      <c r="E113" s="59" t="str">
        <f t="shared" si="65"/>
        <v>6094315515760</v>
      </c>
      <c r="F113" s="59" t="str">
        <f t="shared" si="66"/>
        <v>717-1596-CA-12</v>
      </c>
      <c r="G113" s="59" t="str">
        <f t="shared" si="67"/>
        <v>2207506</v>
      </c>
      <c r="H113" s="59" t="str">
        <f t="shared" si="68"/>
        <v>IPORTER_LA</v>
      </c>
      <c r="I113" s="57" t="str">
        <f t="shared" si="69"/>
        <v>박상희</v>
      </c>
      <c r="J113" s="57">
        <f t="shared" si="70"/>
        <v>30123</v>
      </c>
      <c r="K113" s="57" t="str">
        <f t="shared" si="71"/>
        <v>반입예정재전송/[동물검역]</v>
      </c>
      <c r="L113" s="57">
        <f t="shared" si="72"/>
        <v>1</v>
      </c>
      <c r="M113" s="57">
        <f t="shared" si="73"/>
        <v>0.72599999999999998</v>
      </c>
      <c r="N113" s="57">
        <f t="shared" si="74"/>
        <v>0.86199999999999999</v>
      </c>
      <c r="O113" s="60">
        <f t="shared" si="75"/>
        <v>0.13600000000000001</v>
      </c>
      <c r="P113" s="60">
        <f t="shared" si="76"/>
        <v>1</v>
      </c>
      <c r="Q113" s="61" t="str">
        <f t="shared" si="77"/>
        <v>동물검역(Animal Inspection)</v>
      </c>
      <c r="R113" s="88">
        <f t="shared" si="78"/>
        <v>93.34</v>
      </c>
      <c r="S113" s="61" t="str">
        <f t="shared" si="79"/>
        <v>K4259</v>
      </c>
      <c r="T113" s="61" t="str">
        <f t="shared" si="80"/>
        <v/>
      </c>
      <c r="U113" s="61" t="str">
        <f t="shared" si="81"/>
        <v>신용</v>
      </c>
      <c r="V113" s="99">
        <f t="shared" si="56"/>
        <v>7490</v>
      </c>
      <c r="W113" s="100">
        <f t="shared" si="57"/>
        <v>0</v>
      </c>
      <c r="X113" s="100">
        <f t="shared" si="58"/>
        <v>0</v>
      </c>
      <c r="Y113" s="100">
        <f t="shared" si="53"/>
        <v>0</v>
      </c>
      <c r="Z113" s="100">
        <f t="shared" si="59"/>
        <v>0</v>
      </c>
      <c r="AA113" s="101">
        <f t="shared" si="60"/>
        <v>0</v>
      </c>
      <c r="AB113" s="102" t="str">
        <f>_xlfn.IFNA(VLOOKUP(D113,'사업자 통관'!F:H,3,0),"")</f>
        <v/>
      </c>
      <c r="AC113" s="102"/>
      <c r="AD113" s="103">
        <f t="shared" si="54"/>
        <v>0</v>
      </c>
      <c r="AE113" s="104">
        <f t="shared" si="55"/>
        <v>7490</v>
      </c>
      <c r="AG113" s="126" t="s">
        <v>1330</v>
      </c>
      <c r="AH113" s="126" t="s">
        <v>65</v>
      </c>
      <c r="AI113" s="126" t="s">
        <v>1331</v>
      </c>
      <c r="AJ113" s="126" t="s">
        <v>1378</v>
      </c>
      <c r="AK113" s="126" t="s">
        <v>1379</v>
      </c>
      <c r="AL113" s="126" t="s">
        <v>1380</v>
      </c>
      <c r="AM113" s="126">
        <v>30123</v>
      </c>
      <c r="AN113" s="126" t="s">
        <v>1381</v>
      </c>
      <c r="AO113" s="127">
        <v>1</v>
      </c>
      <c r="AP113" s="128">
        <v>0.72599999999999998</v>
      </c>
      <c r="AQ113" s="128">
        <v>0.86199999999999999</v>
      </c>
      <c r="AR113" s="128">
        <v>0.9</v>
      </c>
      <c r="AS113" s="126" t="s">
        <v>212</v>
      </c>
      <c r="AT113" s="128">
        <v>93.34</v>
      </c>
      <c r="AU113" s="126" t="s">
        <v>154</v>
      </c>
      <c r="AV113" s="126" t="s">
        <v>154</v>
      </c>
      <c r="AW113" s="126" t="s">
        <v>154</v>
      </c>
      <c r="AX113" s="126" t="s">
        <v>154</v>
      </c>
      <c r="AY113" s="126" t="s">
        <v>154</v>
      </c>
      <c r="AZ113" s="126" t="s">
        <v>133</v>
      </c>
      <c r="BA113" s="126" t="s">
        <v>192</v>
      </c>
      <c r="BB113" s="126" t="s">
        <v>180</v>
      </c>
      <c r="BC113" s="126" t="s">
        <v>130</v>
      </c>
      <c r="BD113" s="126" t="s">
        <v>156</v>
      </c>
      <c r="BE113" s="126" t="s">
        <v>1382</v>
      </c>
      <c r="BF113" s="126" t="s">
        <v>1383</v>
      </c>
      <c r="BG113" s="126" t="s">
        <v>1384</v>
      </c>
      <c r="BH113" s="126" t="s">
        <v>494</v>
      </c>
      <c r="BI113" s="126" t="s">
        <v>130</v>
      </c>
      <c r="BJ113" s="126" t="s">
        <v>192</v>
      </c>
      <c r="BK113" s="126" t="s">
        <v>157</v>
      </c>
      <c r="BL113" s="126" t="s">
        <v>126</v>
      </c>
      <c r="BM113" s="126" t="s">
        <v>130</v>
      </c>
      <c r="BN113" s="126" t="s">
        <v>158</v>
      </c>
    </row>
    <row r="114" spans="1:66" ht="15">
      <c r="A114" s="58" t="str">
        <f t="shared" si="61"/>
        <v>2025-08-11</v>
      </c>
      <c r="B114" s="58" t="str">
        <f t="shared" si="62"/>
        <v>LAX</v>
      </c>
      <c r="C114" s="58" t="str">
        <f t="shared" si="63"/>
        <v>61568010810</v>
      </c>
      <c r="D114" s="58" t="str">
        <f t="shared" si="64"/>
        <v>PUS014317266</v>
      </c>
      <c r="E114" s="59" t="str">
        <f t="shared" si="65"/>
        <v>6094315515604</v>
      </c>
      <c r="F114" s="59" t="str">
        <f t="shared" si="66"/>
        <v>716-8840-BD-21</v>
      </c>
      <c r="G114" s="59" t="str">
        <f t="shared" si="67"/>
        <v>2207506</v>
      </c>
      <c r="H114" s="59" t="str">
        <f t="shared" si="68"/>
        <v>IPORTER_LA</v>
      </c>
      <c r="I114" s="57" t="str">
        <f t="shared" si="69"/>
        <v>조현주</v>
      </c>
      <c r="J114" s="57">
        <f t="shared" si="70"/>
        <v>33115</v>
      </c>
      <c r="K114" s="57" t="str">
        <f t="shared" si="71"/>
        <v/>
      </c>
      <c r="L114" s="57">
        <f t="shared" si="72"/>
        <v>1</v>
      </c>
      <c r="M114" s="57">
        <f t="shared" si="73"/>
        <v>3.5379999999999998</v>
      </c>
      <c r="N114" s="57">
        <f t="shared" si="74"/>
        <v>2.1320000000000001</v>
      </c>
      <c r="O114" s="60">
        <f t="shared" si="75"/>
        <v>-1.4059999999999997</v>
      </c>
      <c r="P114" s="60">
        <f t="shared" si="76"/>
        <v>4</v>
      </c>
      <c r="Q114" s="61" t="str">
        <f t="shared" si="77"/>
        <v>목록(Manifest)</v>
      </c>
      <c r="R114" s="88">
        <f t="shared" si="78"/>
        <v>151</v>
      </c>
      <c r="S114" s="61" t="str">
        <f t="shared" si="79"/>
        <v>K4259</v>
      </c>
      <c r="T114" s="61" t="str">
        <f t="shared" si="80"/>
        <v/>
      </c>
      <c r="U114" s="61" t="str">
        <f t="shared" si="81"/>
        <v>신용</v>
      </c>
      <c r="V114" s="99">
        <f t="shared" si="56"/>
        <v>15110</v>
      </c>
      <c r="W114" s="100">
        <f t="shared" si="57"/>
        <v>0</v>
      </c>
      <c r="X114" s="100">
        <f t="shared" si="58"/>
        <v>0</v>
      </c>
      <c r="Y114" s="100">
        <f t="shared" si="53"/>
        <v>500</v>
      </c>
      <c r="Z114" s="100">
        <f t="shared" si="59"/>
        <v>0</v>
      </c>
      <c r="AA114" s="101">
        <f t="shared" si="60"/>
        <v>0</v>
      </c>
      <c r="AB114" s="102" t="str">
        <f>_xlfn.IFNA(VLOOKUP(D114,'사업자 통관'!F:H,3,0),"")</f>
        <v/>
      </c>
      <c r="AC114" s="102"/>
      <c r="AD114" s="103">
        <f t="shared" si="54"/>
        <v>500</v>
      </c>
      <c r="AE114" s="104">
        <f t="shared" si="55"/>
        <v>15610</v>
      </c>
      <c r="AG114" s="126" t="s">
        <v>1330</v>
      </c>
      <c r="AH114" s="126" t="s">
        <v>65</v>
      </c>
      <c r="AI114" s="126" t="s">
        <v>1331</v>
      </c>
      <c r="AJ114" s="126" t="s">
        <v>1385</v>
      </c>
      <c r="AK114" s="126" t="s">
        <v>1386</v>
      </c>
      <c r="AL114" s="126" t="s">
        <v>1387</v>
      </c>
      <c r="AM114" s="126">
        <v>33115</v>
      </c>
      <c r="AN114" s="126" t="s">
        <v>130</v>
      </c>
      <c r="AO114" s="127">
        <v>1</v>
      </c>
      <c r="AP114" s="128">
        <v>3.5379999999999998</v>
      </c>
      <c r="AQ114" s="128">
        <v>2.1320000000000001</v>
      </c>
      <c r="AR114" s="128">
        <v>3.6</v>
      </c>
      <c r="AS114" s="126" t="s">
        <v>4</v>
      </c>
      <c r="AT114" s="128">
        <v>151</v>
      </c>
      <c r="AU114" s="126" t="s">
        <v>154</v>
      </c>
      <c r="AV114" s="126" t="s">
        <v>154</v>
      </c>
      <c r="AW114" s="126" t="s">
        <v>154</v>
      </c>
      <c r="AX114" s="126" t="s">
        <v>154</v>
      </c>
      <c r="AY114" s="126" t="s">
        <v>154</v>
      </c>
      <c r="AZ114" s="126" t="s">
        <v>133</v>
      </c>
      <c r="BA114" s="126" t="s">
        <v>192</v>
      </c>
      <c r="BB114" s="126" t="s">
        <v>159</v>
      </c>
      <c r="BC114" s="126" t="s">
        <v>130</v>
      </c>
      <c r="BD114" s="126" t="s">
        <v>156</v>
      </c>
      <c r="BE114" s="126" t="s">
        <v>1388</v>
      </c>
      <c r="BF114" s="126" t="s">
        <v>1389</v>
      </c>
      <c r="BG114" s="126" t="s">
        <v>1390</v>
      </c>
      <c r="BH114" s="126" t="s">
        <v>494</v>
      </c>
      <c r="BI114" s="126" t="s">
        <v>130</v>
      </c>
      <c r="BJ114" s="126" t="s">
        <v>192</v>
      </c>
      <c r="BK114" s="126" t="s">
        <v>157</v>
      </c>
      <c r="BL114" s="126" t="s">
        <v>126</v>
      </c>
      <c r="BM114" s="126" t="s">
        <v>130</v>
      </c>
      <c r="BN114" s="126" t="s">
        <v>158</v>
      </c>
    </row>
    <row r="115" spans="1:66" ht="15">
      <c r="A115" s="58" t="str">
        <f t="shared" si="61"/>
        <v>2025-08-11</v>
      </c>
      <c r="B115" s="58" t="str">
        <f t="shared" si="62"/>
        <v>LAX</v>
      </c>
      <c r="C115" s="58" t="str">
        <f t="shared" si="63"/>
        <v>61568010810</v>
      </c>
      <c r="D115" s="58" t="str">
        <f t="shared" si="64"/>
        <v>PUS014317397</v>
      </c>
      <c r="E115" s="59" t="str">
        <f t="shared" si="65"/>
        <v>6094315515735</v>
      </c>
      <c r="F115" s="59" t="str">
        <f t="shared" si="66"/>
        <v>717-1651-CC-17</v>
      </c>
      <c r="G115" s="59" t="str">
        <f t="shared" si="67"/>
        <v>2207506</v>
      </c>
      <c r="H115" s="59" t="str">
        <f t="shared" si="68"/>
        <v>IPORTER_LA</v>
      </c>
      <c r="I115" s="57" t="str">
        <f t="shared" si="69"/>
        <v>김지은</v>
      </c>
      <c r="J115" s="57">
        <f t="shared" si="70"/>
        <v>22021</v>
      </c>
      <c r="K115" s="57" t="str">
        <f t="shared" si="71"/>
        <v/>
      </c>
      <c r="L115" s="57">
        <f t="shared" si="72"/>
        <v>1</v>
      </c>
      <c r="M115" s="57">
        <f t="shared" si="73"/>
        <v>2.359</v>
      </c>
      <c r="N115" s="57">
        <f t="shared" si="74"/>
        <v>4.7629999999999999</v>
      </c>
      <c r="O115" s="60">
        <f t="shared" si="75"/>
        <v>2.4039999999999999</v>
      </c>
      <c r="P115" s="60">
        <f t="shared" si="76"/>
        <v>5</v>
      </c>
      <c r="Q115" s="61" t="str">
        <f t="shared" si="77"/>
        <v>간이(Simple)</v>
      </c>
      <c r="R115" s="88">
        <f t="shared" si="78"/>
        <v>207</v>
      </c>
      <c r="S115" s="61" t="str">
        <f t="shared" si="79"/>
        <v>K4259</v>
      </c>
      <c r="T115" s="61" t="str">
        <f t="shared" si="80"/>
        <v/>
      </c>
      <c r="U115" s="61" t="str">
        <f t="shared" si="81"/>
        <v>신용</v>
      </c>
      <c r="V115" s="99">
        <f t="shared" si="56"/>
        <v>17650</v>
      </c>
      <c r="W115" s="100">
        <f t="shared" si="57"/>
        <v>0</v>
      </c>
      <c r="X115" s="100">
        <f t="shared" si="58"/>
        <v>0</v>
      </c>
      <c r="Y115" s="100">
        <f t="shared" si="53"/>
        <v>500</v>
      </c>
      <c r="Z115" s="100">
        <f t="shared" si="59"/>
        <v>0</v>
      </c>
      <c r="AA115" s="101">
        <f t="shared" si="60"/>
        <v>1000</v>
      </c>
      <c r="AB115" s="102" t="str">
        <f>_xlfn.IFNA(VLOOKUP(D115,'사업자 통관'!F:H,3,0),"")</f>
        <v/>
      </c>
      <c r="AC115" s="102"/>
      <c r="AD115" s="103">
        <f t="shared" si="54"/>
        <v>1500</v>
      </c>
      <c r="AE115" s="104">
        <f t="shared" si="55"/>
        <v>19150</v>
      </c>
      <c r="AG115" s="126" t="s">
        <v>1330</v>
      </c>
      <c r="AH115" s="126" t="s">
        <v>65</v>
      </c>
      <c r="AI115" s="126" t="s">
        <v>1331</v>
      </c>
      <c r="AJ115" s="126" t="s">
        <v>1391</v>
      </c>
      <c r="AK115" s="126" t="s">
        <v>265</v>
      </c>
      <c r="AL115" s="126" t="s">
        <v>1392</v>
      </c>
      <c r="AM115" s="126">
        <v>22021</v>
      </c>
      <c r="AN115" s="126" t="s">
        <v>130</v>
      </c>
      <c r="AO115" s="127">
        <v>1</v>
      </c>
      <c r="AP115" s="128">
        <v>2.359</v>
      </c>
      <c r="AQ115" s="128">
        <v>4.7629999999999999</v>
      </c>
      <c r="AR115" s="128">
        <v>4.8</v>
      </c>
      <c r="AS115" s="126" t="s">
        <v>6</v>
      </c>
      <c r="AT115" s="128">
        <v>207</v>
      </c>
      <c r="AU115" s="126" t="s">
        <v>154</v>
      </c>
      <c r="AV115" s="126" t="s">
        <v>154</v>
      </c>
      <c r="AW115" s="126" t="s">
        <v>154</v>
      </c>
      <c r="AX115" s="126" t="s">
        <v>154</v>
      </c>
      <c r="AY115" s="126" t="s">
        <v>154</v>
      </c>
      <c r="AZ115" s="126" t="s">
        <v>133</v>
      </c>
      <c r="BA115" s="126" t="s">
        <v>192</v>
      </c>
      <c r="BB115" s="126" t="s">
        <v>1393</v>
      </c>
      <c r="BC115" s="126" t="s">
        <v>130</v>
      </c>
      <c r="BD115" s="126" t="s">
        <v>156</v>
      </c>
      <c r="BE115" s="126" t="s">
        <v>1394</v>
      </c>
      <c r="BF115" s="126" t="s">
        <v>1395</v>
      </c>
      <c r="BG115" s="126" t="s">
        <v>1396</v>
      </c>
      <c r="BH115" s="126" t="s">
        <v>494</v>
      </c>
      <c r="BI115" s="126" t="s">
        <v>130</v>
      </c>
      <c r="BJ115" s="126" t="s">
        <v>192</v>
      </c>
      <c r="BK115" s="126" t="s">
        <v>157</v>
      </c>
      <c r="BL115" s="126" t="s">
        <v>126</v>
      </c>
      <c r="BM115" s="126" t="s">
        <v>130</v>
      </c>
      <c r="BN115" s="126" t="s">
        <v>158</v>
      </c>
    </row>
    <row r="116" spans="1:66" ht="15">
      <c r="A116" s="58" t="str">
        <f t="shared" si="61"/>
        <v>2025-08-11</v>
      </c>
      <c r="B116" s="58" t="str">
        <f t="shared" si="62"/>
        <v>LAX</v>
      </c>
      <c r="C116" s="58" t="str">
        <f t="shared" si="63"/>
        <v>61568010810</v>
      </c>
      <c r="D116" s="58" t="str">
        <f t="shared" si="64"/>
        <v>PUS014317299</v>
      </c>
      <c r="E116" s="59" t="str">
        <f t="shared" si="65"/>
        <v>6094315515637</v>
      </c>
      <c r="F116" s="59" t="str">
        <f t="shared" si="66"/>
        <v>716-8842-EB-11</v>
      </c>
      <c r="G116" s="59" t="str">
        <f t="shared" si="67"/>
        <v>2207506</v>
      </c>
      <c r="H116" s="59" t="str">
        <f t="shared" si="68"/>
        <v>IPORTER_LA</v>
      </c>
      <c r="I116" s="57" t="str">
        <f t="shared" si="69"/>
        <v>민그루</v>
      </c>
      <c r="J116" s="57">
        <f t="shared" si="70"/>
        <v>10516</v>
      </c>
      <c r="K116" s="57" t="str">
        <f t="shared" si="71"/>
        <v/>
      </c>
      <c r="L116" s="57">
        <f t="shared" si="72"/>
        <v>1</v>
      </c>
      <c r="M116" s="57">
        <f t="shared" si="73"/>
        <v>0.72599999999999998</v>
      </c>
      <c r="N116" s="57">
        <f t="shared" si="74"/>
        <v>0.90700000000000003</v>
      </c>
      <c r="O116" s="60">
        <f t="shared" si="75"/>
        <v>0.18100000000000005</v>
      </c>
      <c r="P116" s="60">
        <f t="shared" si="76"/>
        <v>1</v>
      </c>
      <c r="Q116" s="61" t="str">
        <f t="shared" si="77"/>
        <v>목록(Manifest)</v>
      </c>
      <c r="R116" s="88">
        <f t="shared" si="78"/>
        <v>56.46</v>
      </c>
      <c r="S116" s="61" t="str">
        <f t="shared" si="79"/>
        <v>K4259</v>
      </c>
      <c r="T116" s="61" t="str">
        <f t="shared" si="80"/>
        <v/>
      </c>
      <c r="U116" s="61" t="str">
        <f t="shared" si="81"/>
        <v>신용</v>
      </c>
      <c r="V116" s="99">
        <f t="shared" si="56"/>
        <v>7490</v>
      </c>
      <c r="W116" s="100">
        <f t="shared" si="57"/>
        <v>0</v>
      </c>
      <c r="X116" s="100">
        <f t="shared" si="58"/>
        <v>0</v>
      </c>
      <c r="Y116" s="100">
        <f t="shared" si="53"/>
        <v>0</v>
      </c>
      <c r="Z116" s="100">
        <f t="shared" si="59"/>
        <v>0</v>
      </c>
      <c r="AA116" s="101">
        <f t="shared" si="60"/>
        <v>0</v>
      </c>
      <c r="AB116" s="102" t="str">
        <f>_xlfn.IFNA(VLOOKUP(D116,'사업자 통관'!F:H,3,0),"")</f>
        <v/>
      </c>
      <c r="AC116" s="102"/>
      <c r="AD116" s="103">
        <f t="shared" si="54"/>
        <v>0</v>
      </c>
      <c r="AE116" s="104">
        <f t="shared" si="55"/>
        <v>7490</v>
      </c>
      <c r="AG116" s="126" t="s">
        <v>1330</v>
      </c>
      <c r="AH116" s="126" t="s">
        <v>65</v>
      </c>
      <c r="AI116" s="126" t="s">
        <v>1331</v>
      </c>
      <c r="AJ116" s="126" t="s">
        <v>1397</v>
      </c>
      <c r="AK116" s="126" t="s">
        <v>371</v>
      </c>
      <c r="AL116" s="126" t="s">
        <v>372</v>
      </c>
      <c r="AM116" s="126">
        <v>10516</v>
      </c>
      <c r="AN116" s="126" t="s">
        <v>130</v>
      </c>
      <c r="AO116" s="127">
        <v>1</v>
      </c>
      <c r="AP116" s="128">
        <v>0.72599999999999998</v>
      </c>
      <c r="AQ116" s="128">
        <v>0.90700000000000003</v>
      </c>
      <c r="AR116" s="128">
        <v>1</v>
      </c>
      <c r="AS116" s="126" t="s">
        <v>4</v>
      </c>
      <c r="AT116" s="128">
        <v>56.46</v>
      </c>
      <c r="AU116" s="126" t="s">
        <v>154</v>
      </c>
      <c r="AV116" s="126" t="s">
        <v>154</v>
      </c>
      <c r="AW116" s="126" t="s">
        <v>154</v>
      </c>
      <c r="AX116" s="126" t="s">
        <v>154</v>
      </c>
      <c r="AY116" s="126" t="s">
        <v>154</v>
      </c>
      <c r="AZ116" s="126" t="s">
        <v>133</v>
      </c>
      <c r="BA116" s="126" t="s">
        <v>192</v>
      </c>
      <c r="BB116" s="126" t="s">
        <v>159</v>
      </c>
      <c r="BC116" s="126" t="s">
        <v>130</v>
      </c>
      <c r="BD116" s="126" t="s">
        <v>156</v>
      </c>
      <c r="BE116" s="126" t="s">
        <v>1398</v>
      </c>
      <c r="BF116" s="126" t="s">
        <v>1399</v>
      </c>
      <c r="BG116" s="126" t="s">
        <v>1400</v>
      </c>
      <c r="BH116" s="126" t="s">
        <v>494</v>
      </c>
      <c r="BI116" s="126" t="s">
        <v>130</v>
      </c>
      <c r="BJ116" s="126" t="s">
        <v>192</v>
      </c>
      <c r="BK116" s="126" t="s">
        <v>157</v>
      </c>
      <c r="BL116" s="126" t="s">
        <v>126</v>
      </c>
      <c r="BM116" s="126" t="s">
        <v>130</v>
      </c>
      <c r="BN116" s="126" t="s">
        <v>158</v>
      </c>
    </row>
    <row r="117" spans="1:66" ht="15">
      <c r="A117" s="58" t="str">
        <f t="shared" si="61"/>
        <v>2025-08-11</v>
      </c>
      <c r="B117" s="58" t="str">
        <f t="shared" si="62"/>
        <v>LAX</v>
      </c>
      <c r="C117" s="58" t="str">
        <f t="shared" si="63"/>
        <v>61568010810</v>
      </c>
      <c r="D117" s="58" t="str">
        <f t="shared" si="64"/>
        <v>PUS014317131</v>
      </c>
      <c r="E117" s="59" t="str">
        <f t="shared" si="65"/>
        <v>6094315515469</v>
      </c>
      <c r="F117" s="59" t="str">
        <f t="shared" si="66"/>
        <v>717-0761-FC-23</v>
      </c>
      <c r="G117" s="59" t="str">
        <f t="shared" si="67"/>
        <v>2207506</v>
      </c>
      <c r="H117" s="59" t="str">
        <f t="shared" si="68"/>
        <v>IPORTER_LA</v>
      </c>
      <c r="I117" s="57" t="str">
        <f t="shared" si="69"/>
        <v>이하정</v>
      </c>
      <c r="J117" s="57">
        <f t="shared" si="70"/>
        <v>12768</v>
      </c>
      <c r="K117" s="57" t="str">
        <f t="shared" si="71"/>
        <v/>
      </c>
      <c r="L117" s="57">
        <f t="shared" si="72"/>
        <v>1</v>
      </c>
      <c r="M117" s="57">
        <f t="shared" si="73"/>
        <v>1.179</v>
      </c>
      <c r="N117" s="57">
        <f t="shared" si="74"/>
        <v>4.4999999999999998E-2</v>
      </c>
      <c r="O117" s="60">
        <f t="shared" si="75"/>
        <v>-1.1340000000000001</v>
      </c>
      <c r="P117" s="60">
        <f t="shared" si="76"/>
        <v>1.5</v>
      </c>
      <c r="Q117" s="61" t="str">
        <f t="shared" si="77"/>
        <v>목록(Manifest)</v>
      </c>
      <c r="R117" s="88">
        <f t="shared" si="78"/>
        <v>157.24</v>
      </c>
      <c r="S117" s="61" t="str">
        <f t="shared" si="79"/>
        <v>K4259</v>
      </c>
      <c r="T117" s="61" t="str">
        <f t="shared" si="80"/>
        <v/>
      </c>
      <c r="U117" s="61" t="str">
        <f t="shared" si="81"/>
        <v>신용</v>
      </c>
      <c r="V117" s="99">
        <f t="shared" si="56"/>
        <v>8760</v>
      </c>
      <c r="W117" s="100">
        <f t="shared" si="57"/>
        <v>0</v>
      </c>
      <c r="X117" s="100">
        <f t="shared" si="58"/>
        <v>0</v>
      </c>
      <c r="Y117" s="100">
        <f t="shared" si="53"/>
        <v>0</v>
      </c>
      <c r="Z117" s="100">
        <f t="shared" si="59"/>
        <v>0</v>
      </c>
      <c r="AA117" s="101">
        <f t="shared" si="60"/>
        <v>0</v>
      </c>
      <c r="AB117" s="102" t="str">
        <f>_xlfn.IFNA(VLOOKUP(D117,'사업자 통관'!F:H,3,0),"")</f>
        <v/>
      </c>
      <c r="AC117" s="102"/>
      <c r="AD117" s="103">
        <f t="shared" si="54"/>
        <v>0</v>
      </c>
      <c r="AE117" s="104">
        <f t="shared" si="55"/>
        <v>8760</v>
      </c>
      <c r="AG117" s="126" t="s">
        <v>1330</v>
      </c>
      <c r="AH117" s="126" t="s">
        <v>65</v>
      </c>
      <c r="AI117" s="126" t="s">
        <v>1331</v>
      </c>
      <c r="AJ117" s="126" t="s">
        <v>1401</v>
      </c>
      <c r="AK117" s="126" t="s">
        <v>1213</v>
      </c>
      <c r="AL117" s="126" t="s">
        <v>1214</v>
      </c>
      <c r="AM117" s="126">
        <v>12768</v>
      </c>
      <c r="AN117" s="126" t="s">
        <v>130</v>
      </c>
      <c r="AO117" s="127">
        <v>1</v>
      </c>
      <c r="AP117" s="128">
        <v>1.179</v>
      </c>
      <c r="AQ117" s="128">
        <v>4.4999999999999998E-2</v>
      </c>
      <c r="AR117" s="128">
        <v>1.2</v>
      </c>
      <c r="AS117" s="126" t="s">
        <v>4</v>
      </c>
      <c r="AT117" s="128">
        <v>157.24</v>
      </c>
      <c r="AU117" s="126" t="s">
        <v>154</v>
      </c>
      <c r="AV117" s="126" t="s">
        <v>154</v>
      </c>
      <c r="AW117" s="126" t="s">
        <v>154</v>
      </c>
      <c r="AX117" s="126" t="s">
        <v>154</v>
      </c>
      <c r="AY117" s="126" t="s">
        <v>154</v>
      </c>
      <c r="AZ117" s="126" t="s">
        <v>133</v>
      </c>
      <c r="BA117" s="126" t="s">
        <v>192</v>
      </c>
      <c r="BB117" s="126" t="s">
        <v>1402</v>
      </c>
      <c r="BC117" s="126" t="s">
        <v>130</v>
      </c>
      <c r="BD117" s="126" t="s">
        <v>156</v>
      </c>
      <c r="BE117" s="126" t="s">
        <v>1403</v>
      </c>
      <c r="BF117" s="126" t="s">
        <v>1404</v>
      </c>
      <c r="BG117" s="126" t="s">
        <v>1405</v>
      </c>
      <c r="BH117" s="126" t="s">
        <v>494</v>
      </c>
      <c r="BI117" s="126" t="s">
        <v>130</v>
      </c>
      <c r="BJ117" s="126" t="s">
        <v>192</v>
      </c>
      <c r="BK117" s="126" t="s">
        <v>157</v>
      </c>
      <c r="BL117" s="126" t="s">
        <v>126</v>
      </c>
      <c r="BM117" s="126" t="s">
        <v>130</v>
      </c>
      <c r="BN117" s="126" t="s">
        <v>158</v>
      </c>
    </row>
    <row r="118" spans="1:66" ht="15">
      <c r="A118" s="58" t="str">
        <f t="shared" si="61"/>
        <v>2025-08-11</v>
      </c>
      <c r="B118" s="58" t="str">
        <f t="shared" si="62"/>
        <v>LAX</v>
      </c>
      <c r="C118" s="58" t="str">
        <f t="shared" si="63"/>
        <v>61568010810</v>
      </c>
      <c r="D118" s="58" t="str">
        <f t="shared" si="64"/>
        <v>PUS014317423</v>
      </c>
      <c r="E118" s="59" t="str">
        <f t="shared" si="65"/>
        <v>6094315515761</v>
      </c>
      <c r="F118" s="59" t="str">
        <f t="shared" si="66"/>
        <v>717-1597-ED-13</v>
      </c>
      <c r="G118" s="59" t="str">
        <f t="shared" si="67"/>
        <v>2207506</v>
      </c>
      <c r="H118" s="59" t="str">
        <f t="shared" si="68"/>
        <v>IPORTER_LA</v>
      </c>
      <c r="I118" s="57" t="str">
        <f t="shared" si="69"/>
        <v>장민정</v>
      </c>
      <c r="J118" s="57">
        <f t="shared" si="70"/>
        <v>42910</v>
      </c>
      <c r="K118" s="57" t="str">
        <f t="shared" si="71"/>
        <v>반입예정재전송/[동물검역]</v>
      </c>
      <c r="L118" s="57">
        <f t="shared" si="72"/>
        <v>1</v>
      </c>
      <c r="M118" s="57">
        <f t="shared" si="73"/>
        <v>0.81599999999999995</v>
      </c>
      <c r="N118" s="57">
        <f t="shared" si="74"/>
        <v>0.86199999999999999</v>
      </c>
      <c r="O118" s="60">
        <f t="shared" si="75"/>
        <v>4.6000000000000041E-2</v>
      </c>
      <c r="P118" s="60">
        <f t="shared" si="76"/>
        <v>1</v>
      </c>
      <c r="Q118" s="61" t="str">
        <f t="shared" si="77"/>
        <v>동물검역(Animal Inspection)</v>
      </c>
      <c r="R118" s="88">
        <f t="shared" si="78"/>
        <v>93.34</v>
      </c>
      <c r="S118" s="61" t="str">
        <f t="shared" si="79"/>
        <v>K4259</v>
      </c>
      <c r="T118" s="61" t="str">
        <f t="shared" si="80"/>
        <v/>
      </c>
      <c r="U118" s="61" t="str">
        <f t="shared" si="81"/>
        <v>신용</v>
      </c>
      <c r="V118" s="99">
        <f t="shared" si="56"/>
        <v>7490</v>
      </c>
      <c r="W118" s="100">
        <f t="shared" si="57"/>
        <v>0</v>
      </c>
      <c r="X118" s="100">
        <f t="shared" si="58"/>
        <v>0</v>
      </c>
      <c r="Y118" s="100">
        <f t="shared" si="53"/>
        <v>0</v>
      </c>
      <c r="Z118" s="100">
        <f t="shared" si="59"/>
        <v>0</v>
      </c>
      <c r="AA118" s="101">
        <f t="shared" si="60"/>
        <v>0</v>
      </c>
      <c r="AB118" s="102" t="str">
        <f>_xlfn.IFNA(VLOOKUP(D118,'사업자 통관'!F:H,3,0),"")</f>
        <v/>
      </c>
      <c r="AC118" s="102"/>
      <c r="AD118" s="103">
        <f t="shared" si="54"/>
        <v>0</v>
      </c>
      <c r="AE118" s="104">
        <f t="shared" si="55"/>
        <v>7490</v>
      </c>
      <c r="AG118" s="126" t="s">
        <v>1330</v>
      </c>
      <c r="AH118" s="126" t="s">
        <v>65</v>
      </c>
      <c r="AI118" s="126" t="s">
        <v>1331</v>
      </c>
      <c r="AJ118" s="126" t="s">
        <v>1406</v>
      </c>
      <c r="AK118" s="126" t="s">
        <v>1407</v>
      </c>
      <c r="AL118" s="126" t="s">
        <v>1408</v>
      </c>
      <c r="AM118" s="126">
        <v>42910</v>
      </c>
      <c r="AN118" s="126" t="s">
        <v>1381</v>
      </c>
      <c r="AO118" s="127">
        <v>1</v>
      </c>
      <c r="AP118" s="128">
        <v>0.81599999999999995</v>
      </c>
      <c r="AQ118" s="128">
        <v>0.86199999999999999</v>
      </c>
      <c r="AR118" s="128">
        <v>0.9</v>
      </c>
      <c r="AS118" s="126" t="s">
        <v>212</v>
      </c>
      <c r="AT118" s="128">
        <v>93.34</v>
      </c>
      <c r="AU118" s="126" t="s">
        <v>154</v>
      </c>
      <c r="AV118" s="126" t="s">
        <v>154</v>
      </c>
      <c r="AW118" s="126" t="s">
        <v>154</v>
      </c>
      <c r="AX118" s="126" t="s">
        <v>154</v>
      </c>
      <c r="AY118" s="126" t="s">
        <v>154</v>
      </c>
      <c r="AZ118" s="126" t="s">
        <v>133</v>
      </c>
      <c r="BA118" s="126" t="s">
        <v>192</v>
      </c>
      <c r="BB118" s="126" t="s">
        <v>180</v>
      </c>
      <c r="BC118" s="126" t="s">
        <v>130</v>
      </c>
      <c r="BD118" s="126" t="s">
        <v>156</v>
      </c>
      <c r="BE118" s="126" t="s">
        <v>1409</v>
      </c>
      <c r="BF118" s="126" t="s">
        <v>1410</v>
      </c>
      <c r="BG118" s="126" t="s">
        <v>1411</v>
      </c>
      <c r="BH118" s="126" t="s">
        <v>494</v>
      </c>
      <c r="BI118" s="126" t="s">
        <v>130</v>
      </c>
      <c r="BJ118" s="126" t="s">
        <v>192</v>
      </c>
      <c r="BK118" s="126" t="s">
        <v>157</v>
      </c>
      <c r="BL118" s="126" t="s">
        <v>126</v>
      </c>
      <c r="BM118" s="126" t="s">
        <v>130</v>
      </c>
      <c r="BN118" s="126" t="s">
        <v>158</v>
      </c>
    </row>
    <row r="119" spans="1:66" ht="15">
      <c r="A119" s="58" t="str">
        <f t="shared" si="61"/>
        <v>2025-08-11</v>
      </c>
      <c r="B119" s="58" t="str">
        <f t="shared" si="62"/>
        <v>LAX</v>
      </c>
      <c r="C119" s="58" t="str">
        <f t="shared" si="63"/>
        <v>61568010810</v>
      </c>
      <c r="D119" s="58" t="str">
        <f t="shared" si="64"/>
        <v>PUS014317202</v>
      </c>
      <c r="E119" s="59" t="str">
        <f t="shared" si="65"/>
        <v>6094315515540</v>
      </c>
      <c r="F119" s="59" t="str">
        <f t="shared" si="66"/>
        <v>717-1477-BD-19</v>
      </c>
      <c r="G119" s="59" t="str">
        <f t="shared" si="67"/>
        <v>2207506</v>
      </c>
      <c r="H119" s="59" t="str">
        <f t="shared" si="68"/>
        <v>IPORTER_LA</v>
      </c>
      <c r="I119" s="57" t="str">
        <f t="shared" si="69"/>
        <v>조한주</v>
      </c>
      <c r="J119" s="57">
        <f t="shared" si="70"/>
        <v>43019</v>
      </c>
      <c r="K119" s="57" t="str">
        <f t="shared" si="71"/>
        <v/>
      </c>
      <c r="L119" s="57">
        <f t="shared" si="72"/>
        <v>1</v>
      </c>
      <c r="M119" s="57">
        <f t="shared" si="73"/>
        <v>0.36299999999999999</v>
      </c>
      <c r="N119" s="57">
        <f t="shared" si="74"/>
        <v>4.4999999999999998E-2</v>
      </c>
      <c r="O119" s="60">
        <f t="shared" si="75"/>
        <v>-0.318</v>
      </c>
      <c r="P119" s="60">
        <f t="shared" si="76"/>
        <v>0.5</v>
      </c>
      <c r="Q119" s="61" t="str">
        <f t="shared" si="77"/>
        <v>목록(Manifest)</v>
      </c>
      <c r="R119" s="88">
        <f t="shared" si="78"/>
        <v>65.42</v>
      </c>
      <c r="S119" s="61" t="str">
        <f t="shared" si="79"/>
        <v>K4259</v>
      </c>
      <c r="T119" s="61" t="str">
        <f t="shared" si="80"/>
        <v/>
      </c>
      <c r="U119" s="61" t="str">
        <f t="shared" si="81"/>
        <v>신용</v>
      </c>
      <c r="V119" s="99">
        <f t="shared" si="56"/>
        <v>6220</v>
      </c>
      <c r="W119" s="100">
        <f t="shared" si="57"/>
        <v>0</v>
      </c>
      <c r="X119" s="100">
        <f t="shared" si="58"/>
        <v>0</v>
      </c>
      <c r="Y119" s="100">
        <f t="shared" si="53"/>
        <v>0</v>
      </c>
      <c r="Z119" s="100">
        <f t="shared" si="59"/>
        <v>0</v>
      </c>
      <c r="AA119" s="101">
        <f t="shared" si="60"/>
        <v>0</v>
      </c>
      <c r="AB119" s="102" t="str">
        <f>_xlfn.IFNA(VLOOKUP(D119,'사업자 통관'!F:H,3,0),"")</f>
        <v/>
      </c>
      <c r="AC119" s="102"/>
      <c r="AD119" s="103">
        <f t="shared" si="54"/>
        <v>0</v>
      </c>
      <c r="AE119" s="104">
        <f t="shared" si="55"/>
        <v>6220</v>
      </c>
      <c r="AG119" s="126" t="s">
        <v>1330</v>
      </c>
      <c r="AH119" s="126" t="s">
        <v>65</v>
      </c>
      <c r="AI119" s="126" t="s">
        <v>1331</v>
      </c>
      <c r="AJ119" s="126" t="s">
        <v>1412</v>
      </c>
      <c r="AK119" s="126" t="s">
        <v>1413</v>
      </c>
      <c r="AL119" s="126" t="s">
        <v>1414</v>
      </c>
      <c r="AM119" s="126">
        <v>43019</v>
      </c>
      <c r="AN119" s="126" t="s">
        <v>130</v>
      </c>
      <c r="AO119" s="127">
        <v>1</v>
      </c>
      <c r="AP119" s="128">
        <v>0.36299999999999999</v>
      </c>
      <c r="AQ119" s="128">
        <v>4.4999999999999998E-2</v>
      </c>
      <c r="AR119" s="128">
        <v>0.4</v>
      </c>
      <c r="AS119" s="126" t="s">
        <v>4</v>
      </c>
      <c r="AT119" s="128">
        <v>65.42</v>
      </c>
      <c r="AU119" s="126" t="s">
        <v>154</v>
      </c>
      <c r="AV119" s="126" t="s">
        <v>154</v>
      </c>
      <c r="AW119" s="126" t="s">
        <v>154</v>
      </c>
      <c r="AX119" s="126" t="s">
        <v>154</v>
      </c>
      <c r="AY119" s="126" t="s">
        <v>154</v>
      </c>
      <c r="AZ119" s="126" t="s">
        <v>133</v>
      </c>
      <c r="BA119" s="126" t="s">
        <v>192</v>
      </c>
      <c r="BB119" s="126" t="s">
        <v>955</v>
      </c>
      <c r="BC119" s="126" t="s">
        <v>130</v>
      </c>
      <c r="BD119" s="126" t="s">
        <v>156</v>
      </c>
      <c r="BE119" s="126" t="s">
        <v>1415</v>
      </c>
      <c r="BF119" s="126" t="s">
        <v>1416</v>
      </c>
      <c r="BG119" s="126" t="s">
        <v>1417</v>
      </c>
      <c r="BH119" s="126" t="s">
        <v>494</v>
      </c>
      <c r="BI119" s="126" t="s">
        <v>130</v>
      </c>
      <c r="BJ119" s="126" t="s">
        <v>192</v>
      </c>
      <c r="BK119" s="126" t="s">
        <v>157</v>
      </c>
      <c r="BL119" s="126" t="s">
        <v>126</v>
      </c>
      <c r="BM119" s="126" t="s">
        <v>130</v>
      </c>
      <c r="BN119" s="126" t="s">
        <v>158</v>
      </c>
    </row>
    <row r="120" spans="1:66" ht="15">
      <c r="A120" s="58" t="str">
        <f t="shared" si="61"/>
        <v>2025-08-11</v>
      </c>
      <c r="B120" s="58" t="str">
        <f t="shared" si="62"/>
        <v>LAX</v>
      </c>
      <c r="C120" s="58" t="str">
        <f t="shared" si="63"/>
        <v>61568010810</v>
      </c>
      <c r="D120" s="58" t="str">
        <f t="shared" si="64"/>
        <v>PUS014317451</v>
      </c>
      <c r="E120" s="59" t="str">
        <f t="shared" si="65"/>
        <v>6094315515789</v>
      </c>
      <c r="F120" s="59" t="str">
        <f t="shared" si="66"/>
        <v>717-0670-FC-20</v>
      </c>
      <c r="G120" s="59" t="str">
        <f t="shared" si="67"/>
        <v>2207506</v>
      </c>
      <c r="H120" s="59" t="str">
        <f t="shared" si="68"/>
        <v>IPORTER_LA</v>
      </c>
      <c r="I120" s="57" t="str">
        <f t="shared" si="69"/>
        <v>김정언</v>
      </c>
      <c r="J120" s="57">
        <f t="shared" si="70"/>
        <v>6503</v>
      </c>
      <c r="K120" s="57" t="str">
        <f t="shared" si="71"/>
        <v/>
      </c>
      <c r="L120" s="57">
        <f t="shared" si="72"/>
        <v>1</v>
      </c>
      <c r="M120" s="57">
        <f t="shared" si="73"/>
        <v>1.724</v>
      </c>
      <c r="N120" s="57">
        <f t="shared" si="74"/>
        <v>5.9420000000000002</v>
      </c>
      <c r="O120" s="60">
        <f t="shared" si="75"/>
        <v>4.218</v>
      </c>
      <c r="P120" s="60">
        <f t="shared" si="76"/>
        <v>6</v>
      </c>
      <c r="Q120" s="61" t="str">
        <f t="shared" si="77"/>
        <v>목록(Manifest)</v>
      </c>
      <c r="R120" s="88">
        <f t="shared" si="78"/>
        <v>30</v>
      </c>
      <c r="S120" s="61" t="str">
        <f t="shared" si="79"/>
        <v>K4259</v>
      </c>
      <c r="T120" s="61" t="str">
        <f t="shared" si="80"/>
        <v/>
      </c>
      <c r="U120" s="61" t="str">
        <f t="shared" si="81"/>
        <v>신용</v>
      </c>
      <c r="V120" s="99">
        <f t="shared" si="56"/>
        <v>20190</v>
      </c>
      <c r="W120" s="100">
        <f t="shared" si="57"/>
        <v>0</v>
      </c>
      <c r="X120" s="100">
        <f t="shared" si="58"/>
        <v>0</v>
      </c>
      <c r="Y120" s="100">
        <f t="shared" si="53"/>
        <v>1000</v>
      </c>
      <c r="Z120" s="100">
        <f t="shared" si="59"/>
        <v>0</v>
      </c>
      <c r="AA120" s="101">
        <f t="shared" si="60"/>
        <v>0</v>
      </c>
      <c r="AB120" s="102" t="str">
        <f>_xlfn.IFNA(VLOOKUP(D120,'사업자 통관'!F:H,3,0),"")</f>
        <v/>
      </c>
      <c r="AC120" s="102"/>
      <c r="AD120" s="103">
        <f t="shared" si="54"/>
        <v>1000</v>
      </c>
      <c r="AE120" s="104">
        <f t="shared" si="55"/>
        <v>21190</v>
      </c>
      <c r="AG120" s="126" t="s">
        <v>1330</v>
      </c>
      <c r="AH120" s="126" t="s">
        <v>65</v>
      </c>
      <c r="AI120" s="126" t="s">
        <v>1331</v>
      </c>
      <c r="AJ120" s="126" t="s">
        <v>1418</v>
      </c>
      <c r="AK120" s="126" t="s">
        <v>1419</v>
      </c>
      <c r="AL120" s="126" t="s">
        <v>1420</v>
      </c>
      <c r="AM120" s="126">
        <v>6503</v>
      </c>
      <c r="AN120" s="126" t="s">
        <v>130</v>
      </c>
      <c r="AO120" s="127">
        <v>1</v>
      </c>
      <c r="AP120" s="128">
        <v>1.724</v>
      </c>
      <c r="AQ120" s="128">
        <v>5.9420000000000002</v>
      </c>
      <c r="AR120" s="128">
        <v>6</v>
      </c>
      <c r="AS120" s="126" t="s">
        <v>4</v>
      </c>
      <c r="AT120" s="128">
        <v>30</v>
      </c>
      <c r="AU120" s="126" t="s">
        <v>154</v>
      </c>
      <c r="AV120" s="126" t="s">
        <v>154</v>
      </c>
      <c r="AW120" s="126" t="s">
        <v>154</v>
      </c>
      <c r="AX120" s="126" t="s">
        <v>154</v>
      </c>
      <c r="AY120" s="126" t="s">
        <v>154</v>
      </c>
      <c r="AZ120" s="126" t="s">
        <v>133</v>
      </c>
      <c r="BA120" s="126" t="s">
        <v>192</v>
      </c>
      <c r="BB120" s="126" t="s">
        <v>155</v>
      </c>
      <c r="BC120" s="126" t="s">
        <v>130</v>
      </c>
      <c r="BD120" s="126" t="s">
        <v>156</v>
      </c>
      <c r="BE120" s="126" t="s">
        <v>1421</v>
      </c>
      <c r="BF120" s="126" t="s">
        <v>1422</v>
      </c>
      <c r="BG120" s="126" t="s">
        <v>1423</v>
      </c>
      <c r="BH120" s="126" t="s">
        <v>494</v>
      </c>
      <c r="BI120" s="126" t="s">
        <v>130</v>
      </c>
      <c r="BJ120" s="126" t="s">
        <v>192</v>
      </c>
      <c r="BK120" s="126" t="s">
        <v>157</v>
      </c>
      <c r="BL120" s="126" t="s">
        <v>126</v>
      </c>
      <c r="BM120" s="126" t="s">
        <v>130</v>
      </c>
      <c r="BN120" s="126" t="s">
        <v>158</v>
      </c>
    </row>
    <row r="121" spans="1:66" ht="15">
      <c r="A121" s="58" t="str">
        <f t="shared" si="61"/>
        <v>2025-08-11</v>
      </c>
      <c r="B121" s="58" t="str">
        <f t="shared" si="62"/>
        <v>LAX</v>
      </c>
      <c r="C121" s="58" t="str">
        <f t="shared" si="63"/>
        <v>61568010810</v>
      </c>
      <c r="D121" s="58" t="str">
        <f t="shared" si="64"/>
        <v>PUS014317427</v>
      </c>
      <c r="E121" s="59" t="str">
        <f t="shared" si="65"/>
        <v>6094315515765</v>
      </c>
      <c r="F121" s="59" t="str">
        <f t="shared" si="66"/>
        <v>717-0881-FF-9</v>
      </c>
      <c r="G121" s="59" t="str">
        <f t="shared" si="67"/>
        <v>2207506</v>
      </c>
      <c r="H121" s="59" t="str">
        <f t="shared" si="68"/>
        <v>IPORTER_LA</v>
      </c>
      <c r="I121" s="57" t="str">
        <f t="shared" si="69"/>
        <v>정현미</v>
      </c>
      <c r="J121" s="57">
        <f t="shared" si="70"/>
        <v>46704</v>
      </c>
      <c r="K121" s="57" t="str">
        <f t="shared" si="71"/>
        <v/>
      </c>
      <c r="L121" s="57">
        <f t="shared" si="72"/>
        <v>1</v>
      </c>
      <c r="M121" s="57">
        <f t="shared" si="73"/>
        <v>4.7169999999999996</v>
      </c>
      <c r="N121" s="57">
        <f t="shared" si="74"/>
        <v>6.6680000000000001</v>
      </c>
      <c r="O121" s="60">
        <f t="shared" si="75"/>
        <v>1.9510000000000005</v>
      </c>
      <c r="P121" s="60">
        <f t="shared" si="76"/>
        <v>5</v>
      </c>
      <c r="Q121" s="61" t="str">
        <f t="shared" si="77"/>
        <v>일반(목록배제,Normal-Manifest Exception)</v>
      </c>
      <c r="R121" s="88">
        <f t="shared" si="78"/>
        <v>132.9</v>
      </c>
      <c r="S121" s="61" t="str">
        <f t="shared" si="79"/>
        <v>K4259</v>
      </c>
      <c r="T121" s="61" t="str">
        <f t="shared" si="80"/>
        <v/>
      </c>
      <c r="U121" s="61" t="str">
        <f t="shared" si="81"/>
        <v>신용</v>
      </c>
      <c r="V121" s="99">
        <f t="shared" si="56"/>
        <v>17650</v>
      </c>
      <c r="W121" s="100">
        <f t="shared" si="57"/>
        <v>0</v>
      </c>
      <c r="X121" s="100">
        <f t="shared" si="58"/>
        <v>0</v>
      </c>
      <c r="Y121" s="100">
        <f t="shared" si="53"/>
        <v>500</v>
      </c>
      <c r="Z121" s="100">
        <f t="shared" si="59"/>
        <v>0</v>
      </c>
      <c r="AA121" s="101">
        <f t="shared" si="60"/>
        <v>1000</v>
      </c>
      <c r="AB121" s="102" t="str">
        <f>_xlfn.IFNA(VLOOKUP(D121,'사업자 통관'!F:H,3,0),"")</f>
        <v/>
      </c>
      <c r="AC121" s="102"/>
      <c r="AD121" s="103">
        <f t="shared" si="54"/>
        <v>1500</v>
      </c>
      <c r="AE121" s="104">
        <f t="shared" si="55"/>
        <v>19150</v>
      </c>
      <c r="AG121" s="126" t="s">
        <v>1330</v>
      </c>
      <c r="AH121" s="126" t="s">
        <v>65</v>
      </c>
      <c r="AI121" s="126" t="s">
        <v>1331</v>
      </c>
      <c r="AJ121" s="126" t="s">
        <v>1424</v>
      </c>
      <c r="AK121" s="126" t="s">
        <v>484</v>
      </c>
      <c r="AL121" s="126" t="s">
        <v>485</v>
      </c>
      <c r="AM121" s="126">
        <v>46704</v>
      </c>
      <c r="AN121" s="126" t="s">
        <v>130</v>
      </c>
      <c r="AO121" s="127">
        <v>1</v>
      </c>
      <c r="AP121" s="128">
        <v>4.7169999999999996</v>
      </c>
      <c r="AQ121" s="128">
        <v>6.6680000000000001</v>
      </c>
      <c r="AR121" s="128">
        <v>7</v>
      </c>
      <c r="AS121" s="126" t="s">
        <v>5</v>
      </c>
      <c r="AT121" s="128">
        <v>132.9</v>
      </c>
      <c r="AU121" s="126" t="s">
        <v>154</v>
      </c>
      <c r="AV121" s="126" t="s">
        <v>154</v>
      </c>
      <c r="AW121" s="126" t="s">
        <v>154</v>
      </c>
      <c r="AX121" s="126" t="s">
        <v>154</v>
      </c>
      <c r="AY121" s="126" t="s">
        <v>154</v>
      </c>
      <c r="AZ121" s="126" t="s">
        <v>133</v>
      </c>
      <c r="BA121" s="126" t="s">
        <v>192</v>
      </c>
      <c r="BB121" s="126" t="s">
        <v>1425</v>
      </c>
      <c r="BC121" s="126" t="s">
        <v>130</v>
      </c>
      <c r="BD121" s="126" t="s">
        <v>156</v>
      </c>
      <c r="BE121" s="126" t="s">
        <v>1426</v>
      </c>
      <c r="BF121" s="126" t="s">
        <v>1427</v>
      </c>
      <c r="BG121" s="126" t="s">
        <v>1428</v>
      </c>
      <c r="BH121" s="126" t="s">
        <v>494</v>
      </c>
      <c r="BI121" s="126" t="s">
        <v>130</v>
      </c>
      <c r="BJ121" s="126" t="s">
        <v>192</v>
      </c>
      <c r="BK121" s="126" t="s">
        <v>157</v>
      </c>
      <c r="BL121" s="126" t="s">
        <v>126</v>
      </c>
      <c r="BM121" s="126" t="s">
        <v>130</v>
      </c>
      <c r="BN121" s="126" t="s">
        <v>158</v>
      </c>
    </row>
    <row r="122" spans="1:66" ht="15">
      <c r="A122" s="58" t="str">
        <f t="shared" si="61"/>
        <v>2025-08-11</v>
      </c>
      <c r="B122" s="58" t="str">
        <f t="shared" si="62"/>
        <v>LAX</v>
      </c>
      <c r="C122" s="58" t="str">
        <f t="shared" si="63"/>
        <v>61568010810</v>
      </c>
      <c r="D122" s="58" t="str">
        <f t="shared" si="64"/>
        <v>PUS014317371</v>
      </c>
      <c r="E122" s="59" t="str">
        <f t="shared" si="65"/>
        <v>6094372985882 (3)</v>
      </c>
      <c r="F122" s="59" t="str">
        <f t="shared" si="66"/>
        <v>717-0826-CB-2</v>
      </c>
      <c r="G122" s="59" t="str">
        <f t="shared" si="67"/>
        <v>2207506</v>
      </c>
      <c r="H122" s="59" t="str">
        <f t="shared" si="68"/>
        <v>IPORTER_LA</v>
      </c>
      <c r="I122" s="57" t="str">
        <f t="shared" si="69"/>
        <v>김정옥</v>
      </c>
      <c r="J122" s="57">
        <f t="shared" si="70"/>
        <v>38666</v>
      </c>
      <c r="K122" s="57" t="str">
        <f t="shared" si="71"/>
        <v/>
      </c>
      <c r="L122" s="57">
        <f t="shared" si="72"/>
        <v>3</v>
      </c>
      <c r="M122" s="57">
        <f t="shared" si="73"/>
        <v>10.709</v>
      </c>
      <c r="N122" s="57">
        <f t="shared" si="74"/>
        <v>4.4999999999999998E-2</v>
      </c>
      <c r="O122" s="60">
        <f t="shared" si="75"/>
        <v>-10.664</v>
      </c>
      <c r="P122" s="60">
        <f t="shared" si="76"/>
        <v>11</v>
      </c>
      <c r="Q122" s="61" t="str">
        <f t="shared" si="77"/>
        <v>간이(Simple)</v>
      </c>
      <c r="R122" s="88">
        <f t="shared" si="78"/>
        <v>315</v>
      </c>
      <c r="S122" s="61" t="str">
        <f t="shared" si="79"/>
        <v>K4259</v>
      </c>
      <c r="T122" s="61" t="str">
        <f t="shared" si="80"/>
        <v/>
      </c>
      <c r="U122" s="61" t="str">
        <f t="shared" si="81"/>
        <v>신용</v>
      </c>
      <c r="V122" s="99">
        <f t="shared" si="56"/>
        <v>32890</v>
      </c>
      <c r="W122" s="100">
        <f t="shared" si="57"/>
        <v>3000</v>
      </c>
      <c r="X122" s="100">
        <f t="shared" si="58"/>
        <v>0</v>
      </c>
      <c r="Y122" s="100">
        <f t="shared" si="53"/>
        <v>1500</v>
      </c>
      <c r="Z122" s="100">
        <f t="shared" si="59"/>
        <v>0</v>
      </c>
      <c r="AA122" s="101">
        <f t="shared" si="60"/>
        <v>1000</v>
      </c>
      <c r="AB122" s="102" t="str">
        <f>_xlfn.IFNA(VLOOKUP(D122,'사업자 통관'!F:H,3,0),"")</f>
        <v/>
      </c>
      <c r="AC122" s="102"/>
      <c r="AD122" s="103">
        <f t="shared" si="54"/>
        <v>5500</v>
      </c>
      <c r="AE122" s="104">
        <f t="shared" si="55"/>
        <v>38390</v>
      </c>
      <c r="AG122" s="126" t="s">
        <v>1330</v>
      </c>
      <c r="AH122" s="126" t="s">
        <v>65</v>
      </c>
      <c r="AI122" s="126" t="s">
        <v>1331</v>
      </c>
      <c r="AJ122" s="126" t="s">
        <v>1429</v>
      </c>
      <c r="AK122" s="126" t="s">
        <v>1220</v>
      </c>
      <c r="AL122" s="126" t="s">
        <v>1221</v>
      </c>
      <c r="AM122" s="126">
        <v>38666</v>
      </c>
      <c r="AN122" s="126" t="s">
        <v>130</v>
      </c>
      <c r="AO122" s="127">
        <v>3</v>
      </c>
      <c r="AP122" s="128">
        <v>10.709</v>
      </c>
      <c r="AQ122" s="128">
        <v>4.4999999999999998E-2</v>
      </c>
      <c r="AR122" s="128">
        <v>11</v>
      </c>
      <c r="AS122" s="126" t="s">
        <v>6</v>
      </c>
      <c r="AT122" s="128">
        <v>315</v>
      </c>
      <c r="AU122" s="126" t="s">
        <v>154</v>
      </c>
      <c r="AV122" s="126" t="s">
        <v>154</v>
      </c>
      <c r="AW122" s="126" t="s">
        <v>154</v>
      </c>
      <c r="AX122" s="126" t="s">
        <v>154</v>
      </c>
      <c r="AY122" s="126" t="s">
        <v>154</v>
      </c>
      <c r="AZ122" s="126" t="s">
        <v>133</v>
      </c>
      <c r="BA122" s="126" t="s">
        <v>192</v>
      </c>
      <c r="BB122" s="126" t="s">
        <v>1222</v>
      </c>
      <c r="BC122" s="126" t="s">
        <v>130</v>
      </c>
      <c r="BD122" s="126" t="s">
        <v>156</v>
      </c>
      <c r="BE122" s="126" t="s">
        <v>1430</v>
      </c>
      <c r="BF122" s="126" t="s">
        <v>1431</v>
      </c>
      <c r="BG122" s="126" t="s">
        <v>1432</v>
      </c>
      <c r="BH122" s="126" t="s">
        <v>494</v>
      </c>
      <c r="BI122" s="126" t="s">
        <v>130</v>
      </c>
      <c r="BJ122" s="126" t="s">
        <v>192</v>
      </c>
      <c r="BK122" s="126" t="s">
        <v>157</v>
      </c>
      <c r="BL122" s="126" t="s">
        <v>126</v>
      </c>
      <c r="BM122" s="126" t="s">
        <v>130</v>
      </c>
      <c r="BN122" s="126" t="s">
        <v>158</v>
      </c>
    </row>
    <row r="123" spans="1:66" ht="15">
      <c r="A123" s="58" t="str">
        <f t="shared" si="61"/>
        <v>2025-08-11</v>
      </c>
      <c r="B123" s="58" t="str">
        <f t="shared" si="62"/>
        <v>LAX</v>
      </c>
      <c r="C123" s="58" t="str">
        <f t="shared" si="63"/>
        <v>61568010810</v>
      </c>
      <c r="D123" s="58" t="str">
        <f t="shared" si="64"/>
        <v>PUS014317447</v>
      </c>
      <c r="E123" s="59" t="str">
        <f t="shared" si="65"/>
        <v>6094315515785</v>
      </c>
      <c r="F123" s="59" t="str">
        <f t="shared" si="66"/>
        <v>717-1640-CA-25</v>
      </c>
      <c r="G123" s="59" t="str">
        <f t="shared" si="67"/>
        <v>2207506</v>
      </c>
      <c r="H123" s="59" t="str">
        <f t="shared" si="68"/>
        <v>IPORTER_LA</v>
      </c>
      <c r="I123" s="57" t="str">
        <f t="shared" si="69"/>
        <v>SHENMINGHAO</v>
      </c>
      <c r="J123" s="57">
        <f t="shared" si="70"/>
        <v>1145</v>
      </c>
      <c r="K123" s="57" t="str">
        <f t="shared" si="71"/>
        <v/>
      </c>
      <c r="L123" s="57">
        <f t="shared" si="72"/>
        <v>1</v>
      </c>
      <c r="M123" s="57">
        <f t="shared" si="73"/>
        <v>1.361</v>
      </c>
      <c r="N123" s="57">
        <f t="shared" si="74"/>
        <v>2.722</v>
      </c>
      <c r="O123" s="60">
        <f t="shared" si="75"/>
        <v>1.361</v>
      </c>
      <c r="P123" s="60">
        <f t="shared" si="76"/>
        <v>1.5</v>
      </c>
      <c r="Q123" s="61" t="str">
        <f t="shared" si="77"/>
        <v>목록(Manifest)</v>
      </c>
      <c r="R123" s="88">
        <f t="shared" si="78"/>
        <v>113.45</v>
      </c>
      <c r="S123" s="61" t="str">
        <f t="shared" si="79"/>
        <v>K4259</v>
      </c>
      <c r="T123" s="61" t="str">
        <f t="shared" si="80"/>
        <v/>
      </c>
      <c r="U123" s="61" t="str">
        <f t="shared" si="81"/>
        <v>신용</v>
      </c>
      <c r="V123" s="99">
        <f t="shared" si="56"/>
        <v>8760</v>
      </c>
      <c r="W123" s="100">
        <f t="shared" si="57"/>
        <v>0</v>
      </c>
      <c r="X123" s="100">
        <f t="shared" si="58"/>
        <v>0</v>
      </c>
      <c r="Y123" s="100">
        <f t="shared" si="53"/>
        <v>0</v>
      </c>
      <c r="Z123" s="100">
        <f t="shared" si="59"/>
        <v>0</v>
      </c>
      <c r="AA123" s="101">
        <f t="shared" si="60"/>
        <v>0</v>
      </c>
      <c r="AB123" s="102" t="str">
        <f>_xlfn.IFNA(VLOOKUP(D123,'사업자 통관'!F:H,3,0),"")</f>
        <v/>
      </c>
      <c r="AC123" s="102"/>
      <c r="AD123" s="103">
        <f t="shared" si="54"/>
        <v>0</v>
      </c>
      <c r="AE123" s="104">
        <f t="shared" si="55"/>
        <v>8760</v>
      </c>
      <c r="AG123" s="126" t="s">
        <v>1330</v>
      </c>
      <c r="AH123" s="126" t="s">
        <v>65</v>
      </c>
      <c r="AI123" s="126" t="s">
        <v>1331</v>
      </c>
      <c r="AJ123" s="126" t="s">
        <v>1433</v>
      </c>
      <c r="AK123" s="126" t="s">
        <v>1434</v>
      </c>
      <c r="AL123" s="126" t="s">
        <v>1435</v>
      </c>
      <c r="AM123" s="126">
        <v>1145</v>
      </c>
      <c r="AN123" s="126" t="s">
        <v>130</v>
      </c>
      <c r="AO123" s="127">
        <v>1</v>
      </c>
      <c r="AP123" s="128">
        <v>1.361</v>
      </c>
      <c r="AQ123" s="128">
        <v>2.722</v>
      </c>
      <c r="AR123" s="128">
        <v>2.8</v>
      </c>
      <c r="AS123" s="126" t="s">
        <v>4</v>
      </c>
      <c r="AT123" s="128">
        <v>113.45</v>
      </c>
      <c r="AU123" s="126" t="s">
        <v>154</v>
      </c>
      <c r="AV123" s="126" t="s">
        <v>154</v>
      </c>
      <c r="AW123" s="126" t="s">
        <v>154</v>
      </c>
      <c r="AX123" s="126" t="s">
        <v>154</v>
      </c>
      <c r="AY123" s="126" t="s">
        <v>154</v>
      </c>
      <c r="AZ123" s="126" t="s">
        <v>133</v>
      </c>
      <c r="BA123" s="126" t="s">
        <v>192</v>
      </c>
      <c r="BB123" s="126" t="s">
        <v>1436</v>
      </c>
      <c r="BC123" s="126" t="s">
        <v>130</v>
      </c>
      <c r="BD123" s="126" t="s">
        <v>156</v>
      </c>
      <c r="BE123" s="126" t="s">
        <v>1437</v>
      </c>
      <c r="BF123" s="126" t="s">
        <v>1438</v>
      </c>
      <c r="BG123" s="126" t="s">
        <v>1439</v>
      </c>
      <c r="BH123" s="126" t="s">
        <v>494</v>
      </c>
      <c r="BI123" s="126" t="s">
        <v>130</v>
      </c>
      <c r="BJ123" s="126" t="s">
        <v>192</v>
      </c>
      <c r="BK123" s="126" t="s">
        <v>157</v>
      </c>
      <c r="BL123" s="126" t="s">
        <v>126</v>
      </c>
      <c r="BM123" s="126" t="s">
        <v>130</v>
      </c>
      <c r="BN123" s="126" t="s">
        <v>158</v>
      </c>
    </row>
    <row r="124" spans="1:66" ht="15">
      <c r="A124" s="58" t="str">
        <f t="shared" si="61"/>
        <v>2025-08-11</v>
      </c>
      <c r="B124" s="58" t="str">
        <f t="shared" si="62"/>
        <v>LAX</v>
      </c>
      <c r="C124" s="58" t="str">
        <f t="shared" si="63"/>
        <v>61568010810</v>
      </c>
      <c r="D124" s="58" t="str">
        <f t="shared" si="64"/>
        <v>PUS014317424</v>
      </c>
      <c r="E124" s="59" t="str">
        <f t="shared" si="65"/>
        <v>6094315515762</v>
      </c>
      <c r="F124" s="59" t="str">
        <f t="shared" si="66"/>
        <v>717-1598-DE-14</v>
      </c>
      <c r="G124" s="59" t="str">
        <f t="shared" si="67"/>
        <v>2207506</v>
      </c>
      <c r="H124" s="59" t="str">
        <f t="shared" si="68"/>
        <v>IPORTER_LA</v>
      </c>
      <c r="I124" s="57" t="str">
        <f t="shared" si="69"/>
        <v>이수연</v>
      </c>
      <c r="J124" s="57">
        <f t="shared" si="70"/>
        <v>28808</v>
      </c>
      <c r="K124" s="57" t="str">
        <f t="shared" si="71"/>
        <v>반입예정재전송/[동물검역]</v>
      </c>
      <c r="L124" s="57">
        <f t="shared" si="72"/>
        <v>1</v>
      </c>
      <c r="M124" s="57">
        <f t="shared" si="73"/>
        <v>0.81599999999999995</v>
      </c>
      <c r="N124" s="57">
        <f t="shared" si="74"/>
        <v>0.86199999999999999</v>
      </c>
      <c r="O124" s="60">
        <f t="shared" si="75"/>
        <v>4.6000000000000041E-2</v>
      </c>
      <c r="P124" s="60">
        <f t="shared" si="76"/>
        <v>1</v>
      </c>
      <c r="Q124" s="61" t="str">
        <f t="shared" si="77"/>
        <v>동물검역(Animal Inspection)</v>
      </c>
      <c r="R124" s="88">
        <f t="shared" si="78"/>
        <v>93.34</v>
      </c>
      <c r="S124" s="61" t="str">
        <f t="shared" si="79"/>
        <v>K4259</v>
      </c>
      <c r="T124" s="61" t="str">
        <f t="shared" si="80"/>
        <v/>
      </c>
      <c r="U124" s="61" t="str">
        <f t="shared" si="81"/>
        <v>신용</v>
      </c>
      <c r="V124" s="99">
        <f t="shared" si="56"/>
        <v>7490</v>
      </c>
      <c r="W124" s="100">
        <f t="shared" si="57"/>
        <v>0</v>
      </c>
      <c r="X124" s="100">
        <f t="shared" si="58"/>
        <v>0</v>
      </c>
      <c r="Y124" s="100">
        <f t="shared" si="53"/>
        <v>0</v>
      </c>
      <c r="Z124" s="100">
        <f t="shared" si="59"/>
        <v>0</v>
      </c>
      <c r="AA124" s="101">
        <f t="shared" si="60"/>
        <v>0</v>
      </c>
      <c r="AB124" s="102" t="str">
        <f>_xlfn.IFNA(VLOOKUP(D124,'사업자 통관'!F:H,3,0),"")</f>
        <v/>
      </c>
      <c r="AC124" s="102"/>
      <c r="AD124" s="103">
        <f t="shared" si="54"/>
        <v>0</v>
      </c>
      <c r="AE124" s="104">
        <f t="shared" si="55"/>
        <v>7490</v>
      </c>
      <c r="AG124" s="126" t="s">
        <v>1330</v>
      </c>
      <c r="AH124" s="126" t="s">
        <v>65</v>
      </c>
      <c r="AI124" s="126" t="s">
        <v>1331</v>
      </c>
      <c r="AJ124" s="126" t="s">
        <v>1440</v>
      </c>
      <c r="AK124" s="126" t="s">
        <v>1441</v>
      </c>
      <c r="AL124" s="126" t="s">
        <v>1442</v>
      </c>
      <c r="AM124" s="126">
        <v>28808</v>
      </c>
      <c r="AN124" s="126" t="s">
        <v>1381</v>
      </c>
      <c r="AO124" s="127">
        <v>1</v>
      </c>
      <c r="AP124" s="128">
        <v>0.81599999999999995</v>
      </c>
      <c r="AQ124" s="128">
        <v>0.86199999999999999</v>
      </c>
      <c r="AR124" s="128">
        <v>0.9</v>
      </c>
      <c r="AS124" s="126" t="s">
        <v>212</v>
      </c>
      <c r="AT124" s="128">
        <v>93.34</v>
      </c>
      <c r="AU124" s="126" t="s">
        <v>154</v>
      </c>
      <c r="AV124" s="126" t="s">
        <v>154</v>
      </c>
      <c r="AW124" s="126" t="s">
        <v>154</v>
      </c>
      <c r="AX124" s="126" t="s">
        <v>154</v>
      </c>
      <c r="AY124" s="126" t="s">
        <v>154</v>
      </c>
      <c r="AZ124" s="126" t="s">
        <v>133</v>
      </c>
      <c r="BA124" s="126" t="s">
        <v>192</v>
      </c>
      <c r="BB124" s="126" t="s">
        <v>180</v>
      </c>
      <c r="BC124" s="126" t="s">
        <v>130</v>
      </c>
      <c r="BD124" s="126" t="s">
        <v>156</v>
      </c>
      <c r="BE124" s="126" t="s">
        <v>1443</v>
      </c>
      <c r="BF124" s="126" t="s">
        <v>1444</v>
      </c>
      <c r="BG124" s="126" t="s">
        <v>1445</v>
      </c>
      <c r="BH124" s="126" t="s">
        <v>494</v>
      </c>
      <c r="BI124" s="126" t="s">
        <v>130</v>
      </c>
      <c r="BJ124" s="126" t="s">
        <v>192</v>
      </c>
      <c r="BK124" s="126" t="s">
        <v>157</v>
      </c>
      <c r="BL124" s="126" t="s">
        <v>126</v>
      </c>
      <c r="BM124" s="126" t="s">
        <v>130</v>
      </c>
      <c r="BN124" s="126" t="s">
        <v>158</v>
      </c>
    </row>
    <row r="125" spans="1:66" ht="15">
      <c r="A125" s="58" t="str">
        <f t="shared" si="61"/>
        <v>2025-08-11</v>
      </c>
      <c r="B125" s="58" t="str">
        <f t="shared" si="62"/>
        <v>LAX</v>
      </c>
      <c r="C125" s="58" t="str">
        <f t="shared" si="63"/>
        <v>61568010810</v>
      </c>
      <c r="D125" s="58" t="str">
        <f t="shared" si="64"/>
        <v>PUS014317354</v>
      </c>
      <c r="E125" s="59" t="str">
        <f t="shared" si="65"/>
        <v>6094315515692</v>
      </c>
      <c r="F125" s="59" t="str">
        <f t="shared" si="66"/>
        <v>717-0775-DE-1</v>
      </c>
      <c r="G125" s="59" t="str">
        <f t="shared" si="67"/>
        <v>2207506</v>
      </c>
      <c r="H125" s="59" t="str">
        <f t="shared" si="68"/>
        <v>IPORTER_LA</v>
      </c>
      <c r="I125" s="57" t="str">
        <f t="shared" si="69"/>
        <v>김수성</v>
      </c>
      <c r="J125" s="57">
        <f t="shared" si="70"/>
        <v>16902</v>
      </c>
      <c r="K125" s="57" t="str">
        <f t="shared" si="71"/>
        <v/>
      </c>
      <c r="L125" s="57">
        <f t="shared" si="72"/>
        <v>1</v>
      </c>
      <c r="M125" s="57">
        <f t="shared" si="73"/>
        <v>1.179</v>
      </c>
      <c r="N125" s="57">
        <f t="shared" si="74"/>
        <v>1.361</v>
      </c>
      <c r="O125" s="60">
        <f t="shared" si="75"/>
        <v>0.18199999999999994</v>
      </c>
      <c r="P125" s="60">
        <f t="shared" si="76"/>
        <v>1.5</v>
      </c>
      <c r="Q125" s="61" t="str">
        <f t="shared" si="77"/>
        <v>목록(Manifest)</v>
      </c>
      <c r="R125" s="88">
        <f t="shared" si="78"/>
        <v>110.57</v>
      </c>
      <c r="S125" s="61" t="str">
        <f t="shared" si="79"/>
        <v>K4259</v>
      </c>
      <c r="T125" s="61" t="str">
        <f t="shared" si="80"/>
        <v/>
      </c>
      <c r="U125" s="61" t="str">
        <f t="shared" si="81"/>
        <v>신용</v>
      </c>
      <c r="V125" s="99">
        <f t="shared" si="56"/>
        <v>8760</v>
      </c>
      <c r="W125" s="100">
        <f t="shared" si="57"/>
        <v>0</v>
      </c>
      <c r="X125" s="100">
        <f t="shared" si="58"/>
        <v>0</v>
      </c>
      <c r="Y125" s="100">
        <f t="shared" si="53"/>
        <v>0</v>
      </c>
      <c r="Z125" s="100">
        <f t="shared" si="59"/>
        <v>0</v>
      </c>
      <c r="AA125" s="101">
        <f t="shared" si="60"/>
        <v>0</v>
      </c>
      <c r="AB125" s="102" t="str">
        <f>_xlfn.IFNA(VLOOKUP(D125,'사업자 통관'!F:H,3,0),"")</f>
        <v/>
      </c>
      <c r="AC125" s="102"/>
      <c r="AD125" s="103">
        <f t="shared" si="54"/>
        <v>0</v>
      </c>
      <c r="AE125" s="104">
        <f t="shared" si="55"/>
        <v>8760</v>
      </c>
      <c r="AG125" s="126" t="s">
        <v>1330</v>
      </c>
      <c r="AH125" s="126" t="s">
        <v>65</v>
      </c>
      <c r="AI125" s="126" t="s">
        <v>1331</v>
      </c>
      <c r="AJ125" s="126" t="s">
        <v>1446</v>
      </c>
      <c r="AK125" s="126" t="s">
        <v>1447</v>
      </c>
      <c r="AL125" s="126" t="s">
        <v>1448</v>
      </c>
      <c r="AM125" s="126">
        <v>16902</v>
      </c>
      <c r="AN125" s="126" t="s">
        <v>130</v>
      </c>
      <c r="AO125" s="127">
        <v>1</v>
      </c>
      <c r="AP125" s="128">
        <v>1.179</v>
      </c>
      <c r="AQ125" s="128">
        <v>1.361</v>
      </c>
      <c r="AR125" s="128">
        <v>1.4</v>
      </c>
      <c r="AS125" s="126" t="s">
        <v>4</v>
      </c>
      <c r="AT125" s="128">
        <v>110.57</v>
      </c>
      <c r="AU125" s="126" t="s">
        <v>154</v>
      </c>
      <c r="AV125" s="126" t="s">
        <v>154</v>
      </c>
      <c r="AW125" s="126" t="s">
        <v>154</v>
      </c>
      <c r="AX125" s="126" t="s">
        <v>154</v>
      </c>
      <c r="AY125" s="126" t="s">
        <v>154</v>
      </c>
      <c r="AZ125" s="126" t="s">
        <v>133</v>
      </c>
      <c r="BA125" s="126" t="s">
        <v>192</v>
      </c>
      <c r="BB125" s="126" t="s">
        <v>1449</v>
      </c>
      <c r="BC125" s="126" t="s">
        <v>130</v>
      </c>
      <c r="BD125" s="126" t="s">
        <v>156</v>
      </c>
      <c r="BE125" s="126" t="s">
        <v>1450</v>
      </c>
      <c r="BF125" s="126" t="s">
        <v>1451</v>
      </c>
      <c r="BG125" s="126" t="s">
        <v>1452</v>
      </c>
      <c r="BH125" s="126" t="s">
        <v>494</v>
      </c>
      <c r="BI125" s="126" t="s">
        <v>130</v>
      </c>
      <c r="BJ125" s="126" t="s">
        <v>192</v>
      </c>
      <c r="BK125" s="126" t="s">
        <v>157</v>
      </c>
      <c r="BL125" s="126" t="s">
        <v>126</v>
      </c>
      <c r="BM125" s="126" t="s">
        <v>130</v>
      </c>
      <c r="BN125" s="126" t="s">
        <v>158</v>
      </c>
    </row>
    <row r="126" spans="1:66" ht="15">
      <c r="A126" s="58" t="str">
        <f t="shared" si="61"/>
        <v>2025-08-11</v>
      </c>
      <c r="B126" s="58" t="str">
        <f t="shared" si="62"/>
        <v>LAX</v>
      </c>
      <c r="C126" s="58" t="str">
        <f t="shared" si="63"/>
        <v>61568010810</v>
      </c>
      <c r="D126" s="58" t="str">
        <f t="shared" si="64"/>
        <v>PUS014317439</v>
      </c>
      <c r="E126" s="59" t="str">
        <f t="shared" si="65"/>
        <v>6094315515777</v>
      </c>
      <c r="F126" s="59" t="str">
        <f t="shared" si="66"/>
        <v>717-0959-AA-3</v>
      </c>
      <c r="G126" s="59" t="str">
        <f t="shared" si="67"/>
        <v>2207506</v>
      </c>
      <c r="H126" s="59" t="str">
        <f t="shared" si="68"/>
        <v>IPORTER_LA</v>
      </c>
      <c r="I126" s="57" t="str">
        <f t="shared" si="69"/>
        <v>장동규</v>
      </c>
      <c r="J126" s="57">
        <f t="shared" si="70"/>
        <v>61420</v>
      </c>
      <c r="K126" s="57" t="str">
        <f t="shared" si="71"/>
        <v/>
      </c>
      <c r="L126" s="57">
        <f t="shared" si="72"/>
        <v>1</v>
      </c>
      <c r="M126" s="57">
        <f t="shared" si="73"/>
        <v>0.27200000000000002</v>
      </c>
      <c r="N126" s="57">
        <f t="shared" si="74"/>
        <v>0.22700000000000001</v>
      </c>
      <c r="O126" s="60">
        <f t="shared" si="75"/>
        <v>-4.5000000000000012E-2</v>
      </c>
      <c r="P126" s="60">
        <f t="shared" si="76"/>
        <v>0.5</v>
      </c>
      <c r="Q126" s="61" t="str">
        <f t="shared" si="77"/>
        <v>일반(목록배제,Normal-Manifest Exception)</v>
      </c>
      <c r="R126" s="88">
        <f t="shared" si="78"/>
        <v>19.989999999999998</v>
      </c>
      <c r="S126" s="61" t="str">
        <f t="shared" si="79"/>
        <v>K4259</v>
      </c>
      <c r="T126" s="61" t="str">
        <f t="shared" si="80"/>
        <v/>
      </c>
      <c r="U126" s="61" t="str">
        <f t="shared" si="81"/>
        <v>신용</v>
      </c>
      <c r="V126" s="99">
        <f t="shared" si="56"/>
        <v>6220</v>
      </c>
      <c r="W126" s="100">
        <f t="shared" si="57"/>
        <v>0</v>
      </c>
      <c r="X126" s="100">
        <f t="shared" si="58"/>
        <v>0</v>
      </c>
      <c r="Y126" s="100">
        <f t="shared" si="53"/>
        <v>0</v>
      </c>
      <c r="Z126" s="100">
        <f t="shared" si="59"/>
        <v>0</v>
      </c>
      <c r="AA126" s="101">
        <f t="shared" si="60"/>
        <v>1000</v>
      </c>
      <c r="AB126" s="102" t="str">
        <f>_xlfn.IFNA(VLOOKUP(D126,'사업자 통관'!F:H,3,0),"")</f>
        <v/>
      </c>
      <c r="AC126" s="102"/>
      <c r="AD126" s="103">
        <f t="shared" si="54"/>
        <v>1000</v>
      </c>
      <c r="AE126" s="104">
        <f t="shared" si="55"/>
        <v>7220</v>
      </c>
      <c r="AG126" s="126" t="s">
        <v>1330</v>
      </c>
      <c r="AH126" s="126" t="s">
        <v>65</v>
      </c>
      <c r="AI126" s="126" t="s">
        <v>1331</v>
      </c>
      <c r="AJ126" s="126" t="s">
        <v>1453</v>
      </c>
      <c r="AK126" s="126" t="s">
        <v>1454</v>
      </c>
      <c r="AL126" s="126" t="s">
        <v>1455</v>
      </c>
      <c r="AM126" s="126">
        <v>61420</v>
      </c>
      <c r="AN126" s="126" t="s">
        <v>130</v>
      </c>
      <c r="AO126" s="127">
        <v>1</v>
      </c>
      <c r="AP126" s="128">
        <v>0.27200000000000002</v>
      </c>
      <c r="AQ126" s="128">
        <v>0.22700000000000001</v>
      </c>
      <c r="AR126" s="128">
        <v>0.3</v>
      </c>
      <c r="AS126" s="126" t="s">
        <v>5</v>
      </c>
      <c r="AT126" s="128">
        <v>19.989999999999998</v>
      </c>
      <c r="AU126" s="126" t="s">
        <v>154</v>
      </c>
      <c r="AV126" s="126" t="s">
        <v>154</v>
      </c>
      <c r="AW126" s="126" t="s">
        <v>154</v>
      </c>
      <c r="AX126" s="126" t="s">
        <v>154</v>
      </c>
      <c r="AY126" s="126" t="s">
        <v>154</v>
      </c>
      <c r="AZ126" s="126" t="s">
        <v>133</v>
      </c>
      <c r="BA126" s="126" t="s">
        <v>192</v>
      </c>
      <c r="BB126" s="126" t="s">
        <v>155</v>
      </c>
      <c r="BC126" s="126" t="s">
        <v>130</v>
      </c>
      <c r="BD126" s="126" t="s">
        <v>156</v>
      </c>
      <c r="BE126" s="126" t="s">
        <v>1456</v>
      </c>
      <c r="BF126" s="126" t="s">
        <v>1457</v>
      </c>
      <c r="BG126" s="126" t="s">
        <v>1458</v>
      </c>
      <c r="BH126" s="126" t="s">
        <v>494</v>
      </c>
      <c r="BI126" s="126" t="s">
        <v>130</v>
      </c>
      <c r="BJ126" s="126" t="s">
        <v>192</v>
      </c>
      <c r="BK126" s="126" t="s">
        <v>157</v>
      </c>
      <c r="BL126" s="126" t="s">
        <v>126</v>
      </c>
      <c r="BM126" s="126" t="s">
        <v>130</v>
      </c>
      <c r="BN126" s="126" t="s">
        <v>158</v>
      </c>
    </row>
    <row r="127" spans="1:66" ht="15">
      <c r="A127" s="58" t="str">
        <f t="shared" si="61"/>
        <v>2025-08-11</v>
      </c>
      <c r="B127" s="58" t="str">
        <f t="shared" si="62"/>
        <v>LAX</v>
      </c>
      <c r="C127" s="58" t="str">
        <f t="shared" si="63"/>
        <v>61568010810</v>
      </c>
      <c r="D127" s="58" t="str">
        <f t="shared" si="64"/>
        <v>PUS014317450</v>
      </c>
      <c r="E127" s="59" t="str">
        <f t="shared" si="65"/>
        <v>6094315515788</v>
      </c>
      <c r="F127" s="59" t="str">
        <f t="shared" si="66"/>
        <v>717-1639-DD-24</v>
      </c>
      <c r="G127" s="59" t="str">
        <f t="shared" si="67"/>
        <v>2207506</v>
      </c>
      <c r="H127" s="59" t="str">
        <f t="shared" si="68"/>
        <v>IPORTER_LA</v>
      </c>
      <c r="I127" s="57" t="str">
        <f t="shared" si="69"/>
        <v>김지수</v>
      </c>
      <c r="J127" s="57">
        <f t="shared" si="70"/>
        <v>14757</v>
      </c>
      <c r="K127" s="57" t="str">
        <f t="shared" si="71"/>
        <v/>
      </c>
      <c r="L127" s="57">
        <f t="shared" si="72"/>
        <v>1</v>
      </c>
      <c r="M127" s="57">
        <f t="shared" si="73"/>
        <v>0.36299999999999999</v>
      </c>
      <c r="N127" s="57">
        <f t="shared" si="74"/>
        <v>0.36299999999999999</v>
      </c>
      <c r="O127" s="60">
        <f t="shared" si="75"/>
        <v>0</v>
      </c>
      <c r="P127" s="60">
        <f t="shared" si="76"/>
        <v>0.5</v>
      </c>
      <c r="Q127" s="61" t="str">
        <f t="shared" si="77"/>
        <v>목록(Manifest)</v>
      </c>
      <c r="R127" s="88">
        <f t="shared" si="78"/>
        <v>51.3</v>
      </c>
      <c r="S127" s="61" t="str">
        <f t="shared" si="79"/>
        <v>K4259</v>
      </c>
      <c r="T127" s="61" t="str">
        <f t="shared" si="80"/>
        <v/>
      </c>
      <c r="U127" s="61" t="str">
        <f t="shared" si="81"/>
        <v>신용</v>
      </c>
      <c r="V127" s="99">
        <f t="shared" si="56"/>
        <v>6220</v>
      </c>
      <c r="W127" s="100">
        <f t="shared" si="57"/>
        <v>0</v>
      </c>
      <c r="X127" s="100">
        <f t="shared" si="58"/>
        <v>0</v>
      </c>
      <c r="Y127" s="100">
        <f t="shared" si="53"/>
        <v>0</v>
      </c>
      <c r="Z127" s="100">
        <f t="shared" si="59"/>
        <v>0</v>
      </c>
      <c r="AA127" s="101">
        <f t="shared" si="60"/>
        <v>0</v>
      </c>
      <c r="AB127" s="102" t="str">
        <f>_xlfn.IFNA(VLOOKUP(D127,'사업자 통관'!F:H,3,0),"")</f>
        <v/>
      </c>
      <c r="AC127" s="102"/>
      <c r="AD127" s="103">
        <f t="shared" si="54"/>
        <v>0</v>
      </c>
      <c r="AE127" s="104">
        <f t="shared" si="55"/>
        <v>6220</v>
      </c>
      <c r="AG127" s="126" t="s">
        <v>1330</v>
      </c>
      <c r="AH127" s="126" t="s">
        <v>65</v>
      </c>
      <c r="AI127" s="126" t="s">
        <v>1331</v>
      </c>
      <c r="AJ127" s="126" t="s">
        <v>1459</v>
      </c>
      <c r="AK127" s="126" t="s">
        <v>1339</v>
      </c>
      <c r="AL127" s="126" t="s">
        <v>1460</v>
      </c>
      <c r="AM127" s="126">
        <v>14757</v>
      </c>
      <c r="AN127" s="126" t="s">
        <v>130</v>
      </c>
      <c r="AO127" s="127">
        <v>1</v>
      </c>
      <c r="AP127" s="128">
        <v>0.36299999999999999</v>
      </c>
      <c r="AQ127" s="128">
        <v>0.36299999999999999</v>
      </c>
      <c r="AR127" s="128">
        <v>0.4</v>
      </c>
      <c r="AS127" s="126" t="s">
        <v>4</v>
      </c>
      <c r="AT127" s="128">
        <v>51.3</v>
      </c>
      <c r="AU127" s="126" t="s">
        <v>154</v>
      </c>
      <c r="AV127" s="126" t="s">
        <v>154</v>
      </c>
      <c r="AW127" s="126" t="s">
        <v>154</v>
      </c>
      <c r="AX127" s="126" t="s">
        <v>154</v>
      </c>
      <c r="AY127" s="126" t="s">
        <v>154</v>
      </c>
      <c r="AZ127" s="126" t="s">
        <v>133</v>
      </c>
      <c r="BA127" s="126" t="s">
        <v>192</v>
      </c>
      <c r="BB127" s="126" t="s">
        <v>155</v>
      </c>
      <c r="BC127" s="126" t="s">
        <v>130</v>
      </c>
      <c r="BD127" s="126" t="s">
        <v>156</v>
      </c>
      <c r="BE127" s="126" t="s">
        <v>1461</v>
      </c>
      <c r="BF127" s="126" t="s">
        <v>1462</v>
      </c>
      <c r="BG127" s="126" t="s">
        <v>1463</v>
      </c>
      <c r="BH127" s="126" t="s">
        <v>494</v>
      </c>
      <c r="BI127" s="126" t="s">
        <v>130</v>
      </c>
      <c r="BJ127" s="126" t="s">
        <v>192</v>
      </c>
      <c r="BK127" s="126" t="s">
        <v>157</v>
      </c>
      <c r="BL127" s="126" t="s">
        <v>126</v>
      </c>
      <c r="BM127" s="126" t="s">
        <v>130</v>
      </c>
      <c r="BN127" s="126" t="s">
        <v>158</v>
      </c>
    </row>
    <row r="128" spans="1:66" ht="15">
      <c r="A128" s="58" t="str">
        <f t="shared" si="61"/>
        <v>2025-08-11</v>
      </c>
      <c r="B128" s="58" t="str">
        <f t="shared" si="62"/>
        <v>LAX</v>
      </c>
      <c r="C128" s="58" t="str">
        <f t="shared" si="63"/>
        <v>61568010810</v>
      </c>
      <c r="D128" s="58" t="str">
        <f t="shared" si="64"/>
        <v>PUS014317441</v>
      </c>
      <c r="E128" s="59" t="str">
        <f t="shared" si="65"/>
        <v>6094315515779</v>
      </c>
      <c r="F128" s="59" t="str">
        <f t="shared" si="66"/>
        <v>717-1599-FC-15</v>
      </c>
      <c r="G128" s="59" t="str">
        <f t="shared" si="67"/>
        <v>2207506</v>
      </c>
      <c r="H128" s="59" t="str">
        <f t="shared" si="68"/>
        <v>IPORTER_LA</v>
      </c>
      <c r="I128" s="57" t="str">
        <f t="shared" si="69"/>
        <v>박현정</v>
      </c>
      <c r="J128" s="57">
        <f t="shared" si="70"/>
        <v>48096</v>
      </c>
      <c r="K128" s="57" t="str">
        <f t="shared" si="71"/>
        <v>반입예정재전송/[동물검역]</v>
      </c>
      <c r="L128" s="57">
        <f t="shared" si="72"/>
        <v>1</v>
      </c>
      <c r="M128" s="57">
        <f t="shared" si="73"/>
        <v>0.81599999999999995</v>
      </c>
      <c r="N128" s="57">
        <f t="shared" si="74"/>
        <v>0.86199999999999999</v>
      </c>
      <c r="O128" s="60">
        <f t="shared" si="75"/>
        <v>4.6000000000000041E-2</v>
      </c>
      <c r="P128" s="60">
        <f t="shared" si="76"/>
        <v>1</v>
      </c>
      <c r="Q128" s="61" t="str">
        <f t="shared" si="77"/>
        <v>동물검역(Animal Inspection)</v>
      </c>
      <c r="R128" s="88">
        <f t="shared" si="78"/>
        <v>93.34</v>
      </c>
      <c r="S128" s="61" t="str">
        <f t="shared" si="79"/>
        <v>K4259</v>
      </c>
      <c r="T128" s="61" t="str">
        <f t="shared" si="80"/>
        <v/>
      </c>
      <c r="U128" s="61" t="str">
        <f t="shared" si="81"/>
        <v>신용</v>
      </c>
      <c r="V128" s="99">
        <f t="shared" si="56"/>
        <v>7490</v>
      </c>
      <c r="W128" s="100">
        <f t="shared" si="57"/>
        <v>0</v>
      </c>
      <c r="X128" s="100">
        <f t="shared" si="58"/>
        <v>0</v>
      </c>
      <c r="Y128" s="100">
        <f t="shared" si="53"/>
        <v>0</v>
      </c>
      <c r="Z128" s="100">
        <f t="shared" si="59"/>
        <v>0</v>
      </c>
      <c r="AA128" s="101">
        <f t="shared" si="60"/>
        <v>0</v>
      </c>
      <c r="AB128" s="102" t="str">
        <f>_xlfn.IFNA(VLOOKUP(D128,'사업자 통관'!F:H,3,0),"")</f>
        <v/>
      </c>
      <c r="AC128" s="102"/>
      <c r="AD128" s="103">
        <f t="shared" si="54"/>
        <v>0</v>
      </c>
      <c r="AE128" s="104">
        <f t="shared" si="55"/>
        <v>7490</v>
      </c>
      <c r="AG128" s="126" t="s">
        <v>1330</v>
      </c>
      <c r="AH128" s="126" t="s">
        <v>65</v>
      </c>
      <c r="AI128" s="126" t="s">
        <v>1331</v>
      </c>
      <c r="AJ128" s="126" t="s">
        <v>1464</v>
      </c>
      <c r="AK128" s="126" t="s">
        <v>1465</v>
      </c>
      <c r="AL128" s="126" t="s">
        <v>1466</v>
      </c>
      <c r="AM128" s="126">
        <v>48096</v>
      </c>
      <c r="AN128" s="126" t="s">
        <v>1381</v>
      </c>
      <c r="AO128" s="127">
        <v>1</v>
      </c>
      <c r="AP128" s="128">
        <v>0.81599999999999995</v>
      </c>
      <c r="AQ128" s="128">
        <v>0.86199999999999999</v>
      </c>
      <c r="AR128" s="128">
        <v>0.9</v>
      </c>
      <c r="AS128" s="126" t="s">
        <v>212</v>
      </c>
      <c r="AT128" s="128">
        <v>93.34</v>
      </c>
      <c r="AU128" s="126" t="s">
        <v>154</v>
      </c>
      <c r="AV128" s="126" t="s">
        <v>154</v>
      </c>
      <c r="AW128" s="126" t="s">
        <v>154</v>
      </c>
      <c r="AX128" s="126" t="s">
        <v>130</v>
      </c>
      <c r="AY128" s="126" t="s">
        <v>154</v>
      </c>
      <c r="AZ128" s="126" t="s">
        <v>133</v>
      </c>
      <c r="BA128" s="126" t="s">
        <v>192</v>
      </c>
      <c r="BB128" s="126" t="s">
        <v>180</v>
      </c>
      <c r="BC128" s="126" t="s">
        <v>130</v>
      </c>
      <c r="BD128" s="126" t="s">
        <v>156</v>
      </c>
      <c r="BE128" s="126" t="s">
        <v>1467</v>
      </c>
      <c r="BF128" s="126" t="s">
        <v>1468</v>
      </c>
      <c r="BG128" s="126" t="s">
        <v>1469</v>
      </c>
      <c r="BH128" s="126" t="s">
        <v>494</v>
      </c>
      <c r="BI128" s="126" t="s">
        <v>130</v>
      </c>
      <c r="BJ128" s="126" t="s">
        <v>192</v>
      </c>
      <c r="BK128" s="126" t="s">
        <v>157</v>
      </c>
      <c r="BL128" s="126" t="s">
        <v>126</v>
      </c>
      <c r="BM128" s="126" t="s">
        <v>130</v>
      </c>
      <c r="BN128" s="126" t="s">
        <v>158</v>
      </c>
    </row>
    <row r="129" spans="1:66" ht="15">
      <c r="A129" s="58" t="str">
        <f t="shared" si="61"/>
        <v>2025-08-11</v>
      </c>
      <c r="B129" s="58" t="str">
        <f t="shared" si="62"/>
        <v>LAX</v>
      </c>
      <c r="C129" s="58" t="str">
        <f t="shared" si="63"/>
        <v>61568010810</v>
      </c>
      <c r="D129" s="58" t="str">
        <f t="shared" si="64"/>
        <v>PUS014317365</v>
      </c>
      <c r="E129" s="59" t="str">
        <f t="shared" si="65"/>
        <v>6094315515703</v>
      </c>
      <c r="F129" s="59" t="str">
        <f t="shared" si="66"/>
        <v>717-1585-BE-16</v>
      </c>
      <c r="G129" s="59" t="str">
        <f t="shared" si="67"/>
        <v>2207506</v>
      </c>
      <c r="H129" s="59" t="str">
        <f t="shared" si="68"/>
        <v>IPORTER_LA</v>
      </c>
      <c r="I129" s="57" t="str">
        <f t="shared" si="69"/>
        <v>권범진</v>
      </c>
      <c r="J129" s="57">
        <f t="shared" si="70"/>
        <v>35311</v>
      </c>
      <c r="K129" s="57"/>
      <c r="L129" s="57">
        <f t="shared" si="72"/>
        <v>1</v>
      </c>
      <c r="M129" s="57">
        <f t="shared" si="73"/>
        <v>0.27200000000000002</v>
      </c>
      <c r="N129" s="57">
        <f t="shared" si="74"/>
        <v>4.4999999999999998E-2</v>
      </c>
      <c r="O129" s="60">
        <f t="shared" si="75"/>
        <v>-0.22700000000000004</v>
      </c>
      <c r="P129" s="60">
        <f t="shared" si="76"/>
        <v>0.5</v>
      </c>
      <c r="Q129" s="61" t="str">
        <f t="shared" si="77"/>
        <v>목록(Manifest)</v>
      </c>
      <c r="R129" s="88">
        <f t="shared" si="78"/>
        <v>36.6</v>
      </c>
      <c r="S129" s="61" t="str">
        <f t="shared" si="79"/>
        <v>K4259</v>
      </c>
      <c r="T129" s="61" t="str">
        <f t="shared" si="80"/>
        <v/>
      </c>
      <c r="U129" s="61" t="str">
        <f t="shared" si="81"/>
        <v>신용</v>
      </c>
      <c r="V129" s="99">
        <f t="shared" si="56"/>
        <v>6220</v>
      </c>
      <c r="W129" s="100">
        <f t="shared" si="57"/>
        <v>0</v>
      </c>
      <c r="X129" s="100">
        <f t="shared" si="58"/>
        <v>0</v>
      </c>
      <c r="Y129" s="100">
        <f t="shared" si="53"/>
        <v>0</v>
      </c>
      <c r="Z129" s="100">
        <f t="shared" si="59"/>
        <v>0</v>
      </c>
      <c r="AA129" s="101">
        <f t="shared" si="60"/>
        <v>0</v>
      </c>
      <c r="AB129" s="102" t="str">
        <f>_xlfn.IFNA(VLOOKUP(D129,'사업자 통관'!F:H,3,0),"")</f>
        <v/>
      </c>
      <c r="AC129" s="102"/>
      <c r="AD129" s="103">
        <f t="shared" si="54"/>
        <v>0</v>
      </c>
      <c r="AE129" s="104">
        <f t="shared" si="55"/>
        <v>6220</v>
      </c>
      <c r="AG129" s="126" t="s">
        <v>1330</v>
      </c>
      <c r="AH129" s="126" t="s">
        <v>65</v>
      </c>
      <c r="AI129" s="126" t="s">
        <v>1331</v>
      </c>
      <c r="AJ129" s="126" t="s">
        <v>1470</v>
      </c>
      <c r="AK129" s="126" t="s">
        <v>1471</v>
      </c>
      <c r="AL129" s="126" t="s">
        <v>1472</v>
      </c>
      <c r="AM129" s="126">
        <v>35311</v>
      </c>
      <c r="AN129" s="126" t="s">
        <v>130</v>
      </c>
      <c r="AO129" s="127">
        <v>1</v>
      </c>
      <c r="AP129" s="128">
        <v>0.27200000000000002</v>
      </c>
      <c r="AQ129" s="128">
        <v>4.4999999999999998E-2</v>
      </c>
      <c r="AR129" s="128">
        <v>0.3</v>
      </c>
      <c r="AS129" s="126" t="s">
        <v>4</v>
      </c>
      <c r="AT129" s="128">
        <v>36.6</v>
      </c>
      <c r="AU129" s="126" t="s">
        <v>154</v>
      </c>
      <c r="AV129" s="126" t="s">
        <v>154</v>
      </c>
      <c r="AW129" s="126" t="s">
        <v>154</v>
      </c>
      <c r="AX129" s="126" t="s">
        <v>154</v>
      </c>
      <c r="AY129" s="126" t="s">
        <v>154</v>
      </c>
      <c r="AZ129" s="126" t="s">
        <v>133</v>
      </c>
      <c r="BA129" s="126" t="s">
        <v>192</v>
      </c>
      <c r="BB129" s="126" t="s">
        <v>1473</v>
      </c>
      <c r="BC129" s="126" t="s">
        <v>130</v>
      </c>
      <c r="BD129" s="126" t="s">
        <v>156</v>
      </c>
      <c r="BE129" s="126" t="s">
        <v>1474</v>
      </c>
      <c r="BF129" s="126" t="s">
        <v>1475</v>
      </c>
      <c r="BG129" s="126" t="s">
        <v>1476</v>
      </c>
      <c r="BH129" s="126" t="s">
        <v>494</v>
      </c>
      <c r="BI129" s="126" t="s">
        <v>130</v>
      </c>
      <c r="BJ129" s="126" t="s">
        <v>192</v>
      </c>
      <c r="BK129" s="126" t="s">
        <v>157</v>
      </c>
      <c r="BL129" s="126" t="s">
        <v>126</v>
      </c>
      <c r="BM129" s="126" t="s">
        <v>130</v>
      </c>
      <c r="BN129" s="126" t="s">
        <v>158</v>
      </c>
    </row>
    <row r="130" spans="1:66" ht="15">
      <c r="A130" s="58" t="str">
        <f t="shared" si="61"/>
        <v>2025-08-11</v>
      </c>
      <c r="B130" s="58" t="str">
        <f t="shared" si="62"/>
        <v>LAX</v>
      </c>
      <c r="C130" s="58" t="str">
        <f t="shared" si="63"/>
        <v>61568010810</v>
      </c>
      <c r="D130" s="58" t="str">
        <f t="shared" si="64"/>
        <v>PUS014317389</v>
      </c>
      <c r="E130" s="59" t="str">
        <f t="shared" si="65"/>
        <v>6094315515727</v>
      </c>
      <c r="F130" s="59" t="str">
        <f t="shared" si="66"/>
        <v>716-8388-FD-22</v>
      </c>
      <c r="G130" s="59" t="str">
        <f t="shared" si="67"/>
        <v>2207506</v>
      </c>
      <c r="H130" s="59" t="str">
        <f t="shared" si="68"/>
        <v>IPORTER_LA</v>
      </c>
      <c r="I130" s="57" t="str">
        <f t="shared" si="69"/>
        <v>김재영</v>
      </c>
      <c r="J130" s="57">
        <f t="shared" si="70"/>
        <v>51022</v>
      </c>
      <c r="K130" s="57" t="str">
        <f t="shared" si="71"/>
        <v/>
      </c>
      <c r="L130" s="57">
        <f t="shared" si="72"/>
        <v>1</v>
      </c>
      <c r="M130" s="57">
        <f t="shared" si="73"/>
        <v>0.36299999999999999</v>
      </c>
      <c r="N130" s="57">
        <f t="shared" si="74"/>
        <v>4.4999999999999998E-2</v>
      </c>
      <c r="O130" s="60">
        <f t="shared" si="75"/>
        <v>-0.318</v>
      </c>
      <c r="P130" s="60">
        <f t="shared" si="76"/>
        <v>0.5</v>
      </c>
      <c r="Q130" s="61" t="str">
        <f t="shared" si="77"/>
        <v>목록(Manifest)</v>
      </c>
      <c r="R130" s="88">
        <f t="shared" si="78"/>
        <v>106</v>
      </c>
      <c r="S130" s="61" t="str">
        <f t="shared" si="79"/>
        <v>K4259</v>
      </c>
      <c r="T130" s="61" t="str">
        <f t="shared" si="80"/>
        <v/>
      </c>
      <c r="U130" s="61" t="str">
        <f t="shared" si="81"/>
        <v>신용</v>
      </c>
      <c r="V130" s="99">
        <f t="shared" si="56"/>
        <v>6220</v>
      </c>
      <c r="W130" s="100">
        <f t="shared" si="57"/>
        <v>0</v>
      </c>
      <c r="X130" s="100">
        <f t="shared" si="58"/>
        <v>0</v>
      </c>
      <c r="Y130" s="100">
        <f t="shared" si="53"/>
        <v>0</v>
      </c>
      <c r="Z130" s="100">
        <f t="shared" si="59"/>
        <v>0</v>
      </c>
      <c r="AA130" s="101">
        <f t="shared" si="60"/>
        <v>0</v>
      </c>
      <c r="AB130" s="102" t="str">
        <f>_xlfn.IFNA(VLOOKUP(D130,'사업자 통관'!F:H,3,0),"")</f>
        <v/>
      </c>
      <c r="AC130" s="102"/>
      <c r="AD130" s="103">
        <f t="shared" si="54"/>
        <v>0</v>
      </c>
      <c r="AE130" s="104">
        <f t="shared" si="55"/>
        <v>6220</v>
      </c>
      <c r="AG130" s="126" t="s">
        <v>1330</v>
      </c>
      <c r="AH130" s="126" t="s">
        <v>65</v>
      </c>
      <c r="AI130" s="126" t="s">
        <v>1331</v>
      </c>
      <c r="AJ130" s="126" t="s">
        <v>1477</v>
      </c>
      <c r="AK130" s="126" t="s">
        <v>1203</v>
      </c>
      <c r="AL130" s="126" t="s">
        <v>1204</v>
      </c>
      <c r="AM130" s="126">
        <v>51022</v>
      </c>
      <c r="AN130" s="126" t="s">
        <v>130</v>
      </c>
      <c r="AO130" s="127">
        <v>1</v>
      </c>
      <c r="AP130" s="128">
        <v>0.36299999999999999</v>
      </c>
      <c r="AQ130" s="128">
        <v>4.4999999999999998E-2</v>
      </c>
      <c r="AR130" s="128">
        <v>0.4</v>
      </c>
      <c r="AS130" s="126" t="s">
        <v>4</v>
      </c>
      <c r="AT130" s="128">
        <v>106</v>
      </c>
      <c r="AU130" s="126" t="s">
        <v>154</v>
      </c>
      <c r="AV130" s="126" t="s">
        <v>154</v>
      </c>
      <c r="AW130" s="126" t="s">
        <v>154</v>
      </c>
      <c r="AX130" s="126" t="s">
        <v>154</v>
      </c>
      <c r="AY130" s="126" t="s">
        <v>154</v>
      </c>
      <c r="AZ130" s="126" t="s">
        <v>133</v>
      </c>
      <c r="BA130" s="126" t="s">
        <v>192</v>
      </c>
      <c r="BB130" s="126" t="s">
        <v>1478</v>
      </c>
      <c r="BC130" s="126" t="s">
        <v>130</v>
      </c>
      <c r="BD130" s="126" t="s">
        <v>156</v>
      </c>
      <c r="BE130" s="126" t="s">
        <v>1479</v>
      </c>
      <c r="BF130" s="126" t="s">
        <v>1480</v>
      </c>
      <c r="BG130" s="126" t="s">
        <v>1481</v>
      </c>
      <c r="BH130" s="126" t="s">
        <v>494</v>
      </c>
      <c r="BI130" s="126" t="s">
        <v>130</v>
      </c>
      <c r="BJ130" s="126" t="s">
        <v>192</v>
      </c>
      <c r="BK130" s="126" t="s">
        <v>157</v>
      </c>
      <c r="BL130" s="126" t="s">
        <v>126</v>
      </c>
      <c r="BM130" s="126" t="s">
        <v>130</v>
      </c>
      <c r="BN130" s="126" t="s">
        <v>158</v>
      </c>
    </row>
    <row r="131" spans="1:66" ht="15">
      <c r="A131" s="58" t="str">
        <f t="shared" si="61"/>
        <v>2025-08-13</v>
      </c>
      <c r="B131" s="58" t="str">
        <f t="shared" si="62"/>
        <v>LAX</v>
      </c>
      <c r="C131" s="58" t="str">
        <f t="shared" si="63"/>
        <v>35033069094</v>
      </c>
      <c r="D131" s="58" t="str">
        <f t="shared" si="64"/>
        <v>PUS014317406</v>
      </c>
      <c r="E131" s="59" t="str">
        <f t="shared" si="65"/>
        <v>6094315515744</v>
      </c>
      <c r="F131" s="59" t="str">
        <f t="shared" si="66"/>
        <v>717-2488-CC-5</v>
      </c>
      <c r="G131" s="59" t="str">
        <f t="shared" si="67"/>
        <v>2207506</v>
      </c>
      <c r="H131" s="59" t="str">
        <f t="shared" si="68"/>
        <v>IPORTER_LA</v>
      </c>
      <c r="I131" s="57" t="str">
        <f t="shared" si="69"/>
        <v>김용태</v>
      </c>
      <c r="J131" s="57">
        <f t="shared" si="70"/>
        <v>7792</v>
      </c>
      <c r="K131" s="57" t="str">
        <f t="shared" si="71"/>
        <v/>
      </c>
      <c r="L131" s="57">
        <f t="shared" si="72"/>
        <v>1</v>
      </c>
      <c r="M131" s="57">
        <f t="shared" si="73"/>
        <v>0.998</v>
      </c>
      <c r="N131" s="57">
        <f t="shared" si="74"/>
        <v>1.361</v>
      </c>
      <c r="O131" s="60">
        <f t="shared" si="75"/>
        <v>0.36299999999999999</v>
      </c>
      <c r="P131" s="60">
        <f t="shared" si="76"/>
        <v>1</v>
      </c>
      <c r="Q131" s="61" t="str">
        <f t="shared" si="77"/>
        <v>목록(Manifest)</v>
      </c>
      <c r="R131" s="88">
        <f t="shared" si="78"/>
        <v>28.62</v>
      </c>
      <c r="S131" s="61" t="str">
        <f t="shared" si="79"/>
        <v>YP0104</v>
      </c>
      <c r="T131" s="61" t="str">
        <f t="shared" si="80"/>
        <v/>
      </c>
      <c r="U131" s="61" t="str">
        <f t="shared" si="81"/>
        <v>신용</v>
      </c>
      <c r="V131" s="99">
        <f t="shared" si="56"/>
        <v>7490</v>
      </c>
      <c r="W131" s="100">
        <f t="shared" si="57"/>
        <v>0</v>
      </c>
      <c r="X131" s="100">
        <f t="shared" si="58"/>
        <v>0</v>
      </c>
      <c r="Y131" s="100">
        <f t="shared" si="53"/>
        <v>0</v>
      </c>
      <c r="Z131" s="100">
        <f t="shared" si="59"/>
        <v>0</v>
      </c>
      <c r="AA131" s="101">
        <f t="shared" si="60"/>
        <v>0</v>
      </c>
      <c r="AB131" s="102" t="str">
        <f>_xlfn.IFNA(VLOOKUP(D131,'사업자 통관'!F:H,3,0),"")</f>
        <v/>
      </c>
      <c r="AC131" s="102"/>
      <c r="AD131" s="103">
        <f t="shared" si="54"/>
        <v>0</v>
      </c>
      <c r="AE131" s="104">
        <f t="shared" si="55"/>
        <v>7490</v>
      </c>
      <c r="AG131" s="126" t="s">
        <v>1482</v>
      </c>
      <c r="AH131" s="126" t="s">
        <v>65</v>
      </c>
      <c r="AI131" s="126" t="s">
        <v>1483</v>
      </c>
      <c r="AJ131" s="126" t="s">
        <v>1484</v>
      </c>
      <c r="AK131" s="126" t="s">
        <v>1485</v>
      </c>
      <c r="AL131" s="126" t="s">
        <v>1486</v>
      </c>
      <c r="AM131" s="126">
        <v>7792</v>
      </c>
      <c r="AN131" s="126" t="s">
        <v>130</v>
      </c>
      <c r="AO131" s="127">
        <v>1</v>
      </c>
      <c r="AP131" s="128">
        <v>0.998</v>
      </c>
      <c r="AQ131" s="128">
        <v>1.361</v>
      </c>
      <c r="AR131" s="128">
        <v>1.4</v>
      </c>
      <c r="AS131" s="126" t="s">
        <v>4</v>
      </c>
      <c r="AT131" s="128">
        <v>28.62</v>
      </c>
      <c r="AU131" s="126" t="s">
        <v>154</v>
      </c>
      <c r="AV131" s="126" t="s">
        <v>154</v>
      </c>
      <c r="AW131" s="126" t="s">
        <v>154</v>
      </c>
      <c r="AX131" s="126" t="s">
        <v>154</v>
      </c>
      <c r="AY131" s="126" t="s">
        <v>154</v>
      </c>
      <c r="AZ131" s="126" t="s">
        <v>133</v>
      </c>
      <c r="BA131" s="126" t="s">
        <v>192</v>
      </c>
      <c r="BB131" s="126" t="s">
        <v>1487</v>
      </c>
      <c r="BC131" s="126" t="s">
        <v>130</v>
      </c>
      <c r="BD131" s="126" t="s">
        <v>156</v>
      </c>
      <c r="BE131" s="126" t="s">
        <v>1488</v>
      </c>
      <c r="BF131" s="126" t="s">
        <v>1489</v>
      </c>
      <c r="BG131" s="126" t="s">
        <v>1490</v>
      </c>
      <c r="BH131" s="126" t="s">
        <v>383</v>
      </c>
      <c r="BI131" s="126" t="s">
        <v>130</v>
      </c>
      <c r="BJ131" s="126" t="s">
        <v>192</v>
      </c>
      <c r="BK131" s="126" t="s">
        <v>157</v>
      </c>
      <c r="BL131" s="126" t="s">
        <v>126</v>
      </c>
      <c r="BM131" s="126" t="s">
        <v>130</v>
      </c>
      <c r="BN131" s="126" t="s">
        <v>158</v>
      </c>
    </row>
    <row r="132" spans="1:66" ht="15">
      <c r="A132" s="58" t="str">
        <f t="shared" si="61"/>
        <v>2025-08-13</v>
      </c>
      <c r="B132" s="58" t="str">
        <f t="shared" si="62"/>
        <v>LAX</v>
      </c>
      <c r="C132" s="58" t="str">
        <f t="shared" si="63"/>
        <v>35033069094</v>
      </c>
      <c r="D132" s="58" t="str">
        <f t="shared" si="64"/>
        <v>PUS014317419</v>
      </c>
      <c r="E132" s="59" t="str">
        <f t="shared" si="65"/>
        <v>6094315515757</v>
      </c>
      <c r="F132" s="59" t="str">
        <f t="shared" si="66"/>
        <v>717-2479-DD-7</v>
      </c>
      <c r="G132" s="59" t="str">
        <f t="shared" si="67"/>
        <v>2207506</v>
      </c>
      <c r="H132" s="59" t="str">
        <f t="shared" si="68"/>
        <v>IPORTER_LA</v>
      </c>
      <c r="I132" s="57" t="str">
        <f t="shared" si="69"/>
        <v>하형권</v>
      </c>
      <c r="J132" s="57">
        <f t="shared" si="70"/>
        <v>31197</v>
      </c>
      <c r="K132" s="57" t="str">
        <f t="shared" si="71"/>
        <v>[사업자]</v>
      </c>
      <c r="L132" s="57">
        <f t="shared" si="72"/>
        <v>1</v>
      </c>
      <c r="M132" s="57">
        <f t="shared" si="73"/>
        <v>18.597000000000001</v>
      </c>
      <c r="N132" s="57">
        <f t="shared" si="74"/>
        <v>5.806</v>
      </c>
      <c r="O132" s="60">
        <f t="shared" si="75"/>
        <v>-12.791</v>
      </c>
      <c r="P132" s="60">
        <f t="shared" si="76"/>
        <v>19</v>
      </c>
      <c r="Q132" s="61" t="str">
        <f t="shared" si="77"/>
        <v>간이(Simple)</v>
      </c>
      <c r="R132" s="88">
        <f t="shared" si="78"/>
        <v>549.98</v>
      </c>
      <c r="S132" s="61" t="str">
        <f t="shared" si="79"/>
        <v>YP0104</v>
      </c>
      <c r="T132" s="61" t="str">
        <f t="shared" si="80"/>
        <v/>
      </c>
      <c r="U132" s="61" t="str">
        <f t="shared" si="81"/>
        <v>신용</v>
      </c>
      <c r="V132" s="99">
        <f t="shared" si="56"/>
        <v>53210</v>
      </c>
      <c r="W132" s="100">
        <f t="shared" si="57"/>
        <v>0</v>
      </c>
      <c r="X132" s="100">
        <f t="shared" si="58"/>
        <v>0</v>
      </c>
      <c r="Y132" s="100">
        <f t="shared" si="53"/>
        <v>3000</v>
      </c>
      <c r="Z132" s="100">
        <f t="shared" si="59"/>
        <v>0</v>
      </c>
      <c r="AA132" s="101">
        <f t="shared" si="60"/>
        <v>10000</v>
      </c>
      <c r="AB132" s="151" t="s">
        <v>2551</v>
      </c>
      <c r="AC132" s="102"/>
      <c r="AD132" s="103">
        <f t="shared" si="54"/>
        <v>13000</v>
      </c>
      <c r="AE132" s="104">
        <f t="shared" si="55"/>
        <v>66210</v>
      </c>
      <c r="AG132" s="126" t="s">
        <v>1482</v>
      </c>
      <c r="AH132" s="126" t="s">
        <v>65</v>
      </c>
      <c r="AI132" s="126" t="s">
        <v>1483</v>
      </c>
      <c r="AJ132" s="126" t="s">
        <v>1491</v>
      </c>
      <c r="AK132" s="126" t="s">
        <v>1492</v>
      </c>
      <c r="AL132" s="126" t="s">
        <v>1493</v>
      </c>
      <c r="AM132" s="126">
        <v>31197</v>
      </c>
      <c r="AN132" s="126" t="s">
        <v>137</v>
      </c>
      <c r="AO132" s="127">
        <v>1</v>
      </c>
      <c r="AP132" s="128">
        <v>18.597000000000001</v>
      </c>
      <c r="AQ132" s="128">
        <v>5.806</v>
      </c>
      <c r="AR132" s="128">
        <v>19</v>
      </c>
      <c r="AS132" s="126" t="s">
        <v>6</v>
      </c>
      <c r="AT132" s="128">
        <v>549.98</v>
      </c>
      <c r="AU132" s="126" t="s">
        <v>154</v>
      </c>
      <c r="AV132" s="126" t="s">
        <v>154</v>
      </c>
      <c r="AW132" s="126" t="s">
        <v>154</v>
      </c>
      <c r="AX132" s="126" t="s">
        <v>154</v>
      </c>
      <c r="AY132" s="126" t="s">
        <v>154</v>
      </c>
      <c r="AZ132" s="126" t="s">
        <v>133</v>
      </c>
      <c r="BA132" s="126" t="s">
        <v>192</v>
      </c>
      <c r="BB132" s="126" t="s">
        <v>1494</v>
      </c>
      <c r="BC132" s="126" t="s">
        <v>130</v>
      </c>
      <c r="BD132" s="126" t="s">
        <v>156</v>
      </c>
      <c r="BE132" s="126" t="s">
        <v>1495</v>
      </c>
      <c r="BF132" s="126" t="s">
        <v>1496</v>
      </c>
      <c r="BG132" s="126" t="s">
        <v>1497</v>
      </c>
      <c r="BH132" s="126" t="s">
        <v>383</v>
      </c>
      <c r="BI132" s="126" t="s">
        <v>130</v>
      </c>
      <c r="BJ132" s="126" t="s">
        <v>192</v>
      </c>
      <c r="BK132" s="126" t="s">
        <v>157</v>
      </c>
      <c r="BL132" s="126" t="s">
        <v>126</v>
      </c>
      <c r="BM132" s="126" t="s">
        <v>130</v>
      </c>
      <c r="BN132" s="126" t="s">
        <v>158</v>
      </c>
    </row>
    <row r="133" spans="1:66" ht="15">
      <c r="A133" s="58" t="str">
        <f t="shared" si="61"/>
        <v>2025-08-13</v>
      </c>
      <c r="B133" s="58" t="str">
        <f t="shared" si="62"/>
        <v>LAX</v>
      </c>
      <c r="C133" s="58" t="str">
        <f t="shared" si="63"/>
        <v>35033069094</v>
      </c>
      <c r="D133" s="58" t="str">
        <f t="shared" si="64"/>
        <v>PUS014317448</v>
      </c>
      <c r="E133" s="59" t="str">
        <f t="shared" si="65"/>
        <v>6094315515786</v>
      </c>
      <c r="F133" s="59" t="str">
        <f t="shared" si="66"/>
        <v>717-2476-AE-3</v>
      </c>
      <c r="G133" s="59" t="str">
        <f t="shared" si="67"/>
        <v>2207506</v>
      </c>
      <c r="H133" s="59" t="str">
        <f t="shared" si="68"/>
        <v>IPORTER_LA</v>
      </c>
      <c r="I133" s="57" t="str">
        <f t="shared" si="69"/>
        <v>강혜인</v>
      </c>
      <c r="J133" s="57">
        <f t="shared" si="70"/>
        <v>21986</v>
      </c>
      <c r="K133" s="57" t="str">
        <f t="shared" si="71"/>
        <v/>
      </c>
      <c r="L133" s="57">
        <f t="shared" si="72"/>
        <v>1</v>
      </c>
      <c r="M133" s="57">
        <f t="shared" si="73"/>
        <v>1.4510000000000001</v>
      </c>
      <c r="N133" s="57">
        <f t="shared" si="74"/>
        <v>1.996</v>
      </c>
      <c r="O133" s="60">
        <f t="shared" si="75"/>
        <v>0.54499999999999993</v>
      </c>
      <c r="P133" s="60">
        <f t="shared" si="76"/>
        <v>1.5</v>
      </c>
      <c r="Q133" s="61" t="str">
        <f t="shared" si="77"/>
        <v>목록(Manifest)</v>
      </c>
      <c r="R133" s="88">
        <f t="shared" si="78"/>
        <v>59.97</v>
      </c>
      <c r="S133" s="61" t="str">
        <f t="shared" si="79"/>
        <v>YP0104</v>
      </c>
      <c r="T133" s="61" t="str">
        <f t="shared" si="80"/>
        <v/>
      </c>
      <c r="U133" s="61" t="str">
        <f t="shared" si="81"/>
        <v>신용</v>
      </c>
      <c r="V133" s="99">
        <f t="shared" si="56"/>
        <v>8760</v>
      </c>
      <c r="W133" s="100">
        <f t="shared" si="57"/>
        <v>0</v>
      </c>
      <c r="X133" s="100">
        <f t="shared" si="58"/>
        <v>0</v>
      </c>
      <c r="Y133" s="100">
        <f t="shared" si="53"/>
        <v>0</v>
      </c>
      <c r="Z133" s="100">
        <f t="shared" si="59"/>
        <v>0</v>
      </c>
      <c r="AA133" s="101">
        <f t="shared" si="60"/>
        <v>0</v>
      </c>
      <c r="AB133" s="102" t="str">
        <f>_xlfn.IFNA(VLOOKUP(D133,'사업자 통관'!F:H,3,0),"")</f>
        <v/>
      </c>
      <c r="AC133" s="102"/>
      <c r="AD133" s="103">
        <f t="shared" si="54"/>
        <v>0</v>
      </c>
      <c r="AE133" s="104">
        <f t="shared" si="55"/>
        <v>8760</v>
      </c>
      <c r="AG133" s="126" t="s">
        <v>1482</v>
      </c>
      <c r="AH133" s="126" t="s">
        <v>65</v>
      </c>
      <c r="AI133" s="126" t="s">
        <v>1483</v>
      </c>
      <c r="AJ133" s="126" t="s">
        <v>1498</v>
      </c>
      <c r="AK133" s="126" t="s">
        <v>1499</v>
      </c>
      <c r="AL133" s="126" t="s">
        <v>1500</v>
      </c>
      <c r="AM133" s="126">
        <v>21986</v>
      </c>
      <c r="AN133" s="126" t="s">
        <v>130</v>
      </c>
      <c r="AO133" s="127">
        <v>1</v>
      </c>
      <c r="AP133" s="128">
        <v>1.4510000000000001</v>
      </c>
      <c r="AQ133" s="128">
        <v>1.996</v>
      </c>
      <c r="AR133" s="128">
        <v>2</v>
      </c>
      <c r="AS133" s="126" t="s">
        <v>4</v>
      </c>
      <c r="AT133" s="128">
        <v>59.97</v>
      </c>
      <c r="AU133" s="126" t="s">
        <v>154</v>
      </c>
      <c r="AV133" s="126" t="s">
        <v>154</v>
      </c>
      <c r="AW133" s="126" t="s">
        <v>154</v>
      </c>
      <c r="AX133" s="126" t="s">
        <v>154</v>
      </c>
      <c r="AY133" s="126" t="s">
        <v>154</v>
      </c>
      <c r="AZ133" s="126" t="s">
        <v>133</v>
      </c>
      <c r="BA133" s="126" t="s">
        <v>192</v>
      </c>
      <c r="BB133" s="126" t="s">
        <v>1501</v>
      </c>
      <c r="BC133" s="126" t="s">
        <v>130</v>
      </c>
      <c r="BD133" s="126" t="s">
        <v>156</v>
      </c>
      <c r="BE133" s="126" t="s">
        <v>1502</v>
      </c>
      <c r="BF133" s="126" t="s">
        <v>1503</v>
      </c>
      <c r="BG133" s="126" t="s">
        <v>1504</v>
      </c>
      <c r="BH133" s="126" t="s">
        <v>383</v>
      </c>
      <c r="BI133" s="126" t="s">
        <v>130</v>
      </c>
      <c r="BJ133" s="126" t="s">
        <v>192</v>
      </c>
      <c r="BK133" s="126" t="s">
        <v>157</v>
      </c>
      <c r="BL133" s="126" t="s">
        <v>126</v>
      </c>
      <c r="BM133" s="126" t="s">
        <v>130</v>
      </c>
      <c r="BN133" s="126" t="s">
        <v>158</v>
      </c>
    </row>
    <row r="134" spans="1:66" ht="15">
      <c r="A134" s="58" t="str">
        <f t="shared" si="61"/>
        <v>2025-08-13</v>
      </c>
      <c r="B134" s="58" t="str">
        <f t="shared" si="62"/>
        <v>LAX</v>
      </c>
      <c r="C134" s="58" t="str">
        <f t="shared" si="63"/>
        <v>35033069094</v>
      </c>
      <c r="D134" s="58" t="str">
        <f t="shared" si="64"/>
        <v>PUS014317408</v>
      </c>
      <c r="E134" s="59" t="str">
        <f t="shared" si="65"/>
        <v>6094315515746</v>
      </c>
      <c r="F134" s="59" t="str">
        <f t="shared" si="66"/>
        <v>717-2492-FF-9</v>
      </c>
      <c r="G134" s="59" t="str">
        <f t="shared" si="67"/>
        <v>2207506</v>
      </c>
      <c r="H134" s="59" t="str">
        <f t="shared" si="68"/>
        <v>IPORTER_LA</v>
      </c>
      <c r="I134" s="57" t="str">
        <f t="shared" si="69"/>
        <v>황서현</v>
      </c>
      <c r="J134" s="57">
        <f t="shared" si="70"/>
        <v>26426</v>
      </c>
      <c r="K134" s="57" t="str">
        <f t="shared" si="71"/>
        <v/>
      </c>
      <c r="L134" s="57">
        <f t="shared" si="72"/>
        <v>1</v>
      </c>
      <c r="M134" s="57">
        <f t="shared" si="73"/>
        <v>0.998</v>
      </c>
      <c r="N134" s="57">
        <f t="shared" si="74"/>
        <v>1.1339999999999999</v>
      </c>
      <c r="O134" s="60">
        <f t="shared" si="75"/>
        <v>0.1359999999999999</v>
      </c>
      <c r="P134" s="60">
        <f t="shared" si="76"/>
        <v>1</v>
      </c>
      <c r="Q134" s="61" t="str">
        <f t="shared" si="77"/>
        <v>목록(Manifest)</v>
      </c>
      <c r="R134" s="88">
        <f t="shared" si="78"/>
        <v>31.56</v>
      </c>
      <c r="S134" s="61" t="str">
        <f t="shared" si="79"/>
        <v>YP0104</v>
      </c>
      <c r="T134" s="61" t="str">
        <f t="shared" si="80"/>
        <v/>
      </c>
      <c r="U134" s="61" t="str">
        <f t="shared" si="81"/>
        <v>신용</v>
      </c>
      <c r="V134" s="99">
        <f t="shared" si="56"/>
        <v>7490</v>
      </c>
      <c r="W134" s="100">
        <f t="shared" si="57"/>
        <v>0</v>
      </c>
      <c r="X134" s="100">
        <f t="shared" si="58"/>
        <v>0</v>
      </c>
      <c r="Y134" s="100">
        <f t="shared" ref="Y134:Y197" si="82">IF(U134="신용",_xlfn.IFNA(_xlfn.IFS(
AND(P134/L134&gt;2,P134/L134&lt;=5),500*L134,
AND(P134/L134&gt;5,P134/L134&lt;=10),1000*L134,
AND(P134/L134&gt;10,P134/L134&lt;=20),3000*L134,
AND(P134/L134&gt;20,P134/L134&lt;=25),11000*L134,
AND(P134/L134&gt;25,P134/L134&lt;=999),15000*L134
),0),0)</f>
        <v>0</v>
      </c>
      <c r="Z134" s="100">
        <f t="shared" si="59"/>
        <v>0</v>
      </c>
      <c r="AA134" s="101">
        <f t="shared" si="60"/>
        <v>0</v>
      </c>
      <c r="AB134" s="102" t="str">
        <f>_xlfn.IFNA(VLOOKUP(D134,'사업자 통관'!F:H,3,0),"")</f>
        <v/>
      </c>
      <c r="AC134" s="102"/>
      <c r="AD134" s="103">
        <f t="shared" ref="AD134:AD197" si="83">SUM(W134:AC134)</f>
        <v>0</v>
      </c>
      <c r="AE134" s="104">
        <f t="shared" ref="AE134:AE197" si="84">SUM(AD134,V134)</f>
        <v>7490</v>
      </c>
      <c r="AG134" s="126" t="s">
        <v>1482</v>
      </c>
      <c r="AH134" s="126" t="s">
        <v>65</v>
      </c>
      <c r="AI134" s="126" t="s">
        <v>1483</v>
      </c>
      <c r="AJ134" s="126" t="s">
        <v>1505</v>
      </c>
      <c r="AK134" s="126" t="s">
        <v>630</v>
      </c>
      <c r="AL134" s="126" t="s">
        <v>1506</v>
      </c>
      <c r="AM134" s="126">
        <v>26426</v>
      </c>
      <c r="AN134" s="126" t="s">
        <v>130</v>
      </c>
      <c r="AO134" s="127">
        <v>1</v>
      </c>
      <c r="AP134" s="128">
        <v>0.998</v>
      </c>
      <c r="AQ134" s="128">
        <v>1.1339999999999999</v>
      </c>
      <c r="AR134" s="128">
        <v>1.2</v>
      </c>
      <c r="AS134" s="126" t="s">
        <v>4</v>
      </c>
      <c r="AT134" s="128">
        <v>31.56</v>
      </c>
      <c r="AU134" s="126" t="s">
        <v>154</v>
      </c>
      <c r="AV134" s="126" t="s">
        <v>154</v>
      </c>
      <c r="AW134" s="126" t="s">
        <v>154</v>
      </c>
      <c r="AX134" s="126" t="s">
        <v>154</v>
      </c>
      <c r="AY134" s="126" t="s">
        <v>154</v>
      </c>
      <c r="AZ134" s="126" t="s">
        <v>133</v>
      </c>
      <c r="BA134" s="126" t="s">
        <v>192</v>
      </c>
      <c r="BB134" s="126" t="s">
        <v>1487</v>
      </c>
      <c r="BC134" s="126" t="s">
        <v>130</v>
      </c>
      <c r="BD134" s="126" t="s">
        <v>156</v>
      </c>
      <c r="BE134" s="126" t="s">
        <v>1507</v>
      </c>
      <c r="BF134" s="126" t="s">
        <v>1508</v>
      </c>
      <c r="BG134" s="126" t="s">
        <v>1509</v>
      </c>
      <c r="BH134" s="126" t="s">
        <v>383</v>
      </c>
      <c r="BI134" s="126" t="s">
        <v>130</v>
      </c>
      <c r="BJ134" s="126" t="s">
        <v>192</v>
      </c>
      <c r="BK134" s="126" t="s">
        <v>157</v>
      </c>
      <c r="BL134" s="126" t="s">
        <v>126</v>
      </c>
      <c r="BM134" s="126" t="s">
        <v>130</v>
      </c>
      <c r="BN134" s="126" t="s">
        <v>158</v>
      </c>
    </row>
    <row r="135" spans="1:66" ht="15">
      <c r="A135" s="58" t="str">
        <f t="shared" si="61"/>
        <v>2025-08-13</v>
      </c>
      <c r="B135" s="58" t="str">
        <f t="shared" si="62"/>
        <v>LAX</v>
      </c>
      <c r="C135" s="58" t="str">
        <f t="shared" si="63"/>
        <v>35033069094</v>
      </c>
      <c r="D135" s="58" t="str">
        <f t="shared" si="64"/>
        <v>PUS014317415</v>
      </c>
      <c r="E135" s="59" t="str">
        <f t="shared" si="65"/>
        <v>6094315515753</v>
      </c>
      <c r="F135" s="59" t="str">
        <f t="shared" si="66"/>
        <v>717-2496-FB-8</v>
      </c>
      <c r="G135" s="59" t="str">
        <f t="shared" si="67"/>
        <v>2207506</v>
      </c>
      <c r="H135" s="59" t="str">
        <f t="shared" si="68"/>
        <v>IPORTER_LA</v>
      </c>
      <c r="I135" s="57" t="str">
        <f t="shared" si="69"/>
        <v>권릉하</v>
      </c>
      <c r="J135" s="57">
        <f t="shared" si="70"/>
        <v>6035</v>
      </c>
      <c r="K135" s="57" t="str">
        <f t="shared" si="71"/>
        <v/>
      </c>
      <c r="L135" s="57">
        <f t="shared" si="72"/>
        <v>1</v>
      </c>
      <c r="M135" s="57">
        <f t="shared" si="73"/>
        <v>0.90700000000000003</v>
      </c>
      <c r="N135" s="57">
        <f t="shared" si="74"/>
        <v>1.0429999999999999</v>
      </c>
      <c r="O135" s="60">
        <f t="shared" si="75"/>
        <v>0.1359999999999999</v>
      </c>
      <c r="P135" s="60">
        <f t="shared" si="76"/>
        <v>1</v>
      </c>
      <c r="Q135" s="61" t="str">
        <f t="shared" si="77"/>
        <v>일반(목록배제,Normal-Manifest Exception)</v>
      </c>
      <c r="R135" s="88">
        <f t="shared" si="78"/>
        <v>143.56</v>
      </c>
      <c r="S135" s="61" t="str">
        <f t="shared" si="79"/>
        <v>YP0104</v>
      </c>
      <c r="T135" s="61" t="str">
        <f t="shared" si="80"/>
        <v/>
      </c>
      <c r="U135" s="61" t="str">
        <f t="shared" si="81"/>
        <v>신용</v>
      </c>
      <c r="V135" s="99">
        <f t="shared" ref="V135:V198" si="85">CEILING($B$2+(P135-0.5)*$C$2,1)</f>
        <v>7490</v>
      </c>
      <c r="W135" s="100">
        <f t="shared" ref="W135:W198" si="86">(L135-1)*1500</f>
        <v>0</v>
      </c>
      <c r="X135" s="100">
        <f t="shared" ref="X135:X198" si="87">IF(LEFT(AM135,2)="63",500,0)</f>
        <v>0</v>
      </c>
      <c r="Y135" s="100">
        <f t="shared" si="82"/>
        <v>0</v>
      </c>
      <c r="Z135" s="100">
        <f t="shared" ref="Z135:Z198" si="88">IF(_xlfn.CEILING.MATH(P135-30,1)&lt;0,0,_xlfn.CEILING.MATH(P135-30,1))*400</f>
        <v>0</v>
      </c>
      <c r="AA135" s="101">
        <f t="shared" ref="AA135:AA198" si="89">IF(LEFT(AB135,3)="사업자",10000,IF(OR(Q135="일반(목록배제,Normal-Manifest Exception)",Q135="간이(Simple)",Q135="목록취하(허용배제,Manifest-Drop)",Q135="일반(NORMAL)"),1000,0))</f>
        <v>1000</v>
      </c>
      <c r="AB135" s="102" t="str">
        <f>_xlfn.IFNA(VLOOKUP(D135,'사업자 통관'!F:H,3,0),"")</f>
        <v/>
      </c>
      <c r="AC135" s="102"/>
      <c r="AD135" s="103">
        <f t="shared" si="83"/>
        <v>1000</v>
      </c>
      <c r="AE135" s="104">
        <f t="shared" si="84"/>
        <v>8490</v>
      </c>
      <c r="AG135" s="126" t="s">
        <v>1482</v>
      </c>
      <c r="AH135" s="126" t="s">
        <v>65</v>
      </c>
      <c r="AI135" s="126" t="s">
        <v>1483</v>
      </c>
      <c r="AJ135" s="126" t="s">
        <v>1510</v>
      </c>
      <c r="AK135" s="126" t="s">
        <v>1511</v>
      </c>
      <c r="AL135" s="126" t="s">
        <v>1512</v>
      </c>
      <c r="AM135" s="126">
        <v>6035</v>
      </c>
      <c r="AN135" s="126" t="s">
        <v>130</v>
      </c>
      <c r="AO135" s="127">
        <v>1</v>
      </c>
      <c r="AP135" s="128">
        <v>0.90700000000000003</v>
      </c>
      <c r="AQ135" s="128">
        <v>1.0429999999999999</v>
      </c>
      <c r="AR135" s="128">
        <v>1.1000000000000001</v>
      </c>
      <c r="AS135" s="126" t="s">
        <v>5</v>
      </c>
      <c r="AT135" s="128">
        <v>143.56</v>
      </c>
      <c r="AU135" s="126" t="s">
        <v>154</v>
      </c>
      <c r="AV135" s="126" t="s">
        <v>154</v>
      </c>
      <c r="AW135" s="126" t="s">
        <v>154</v>
      </c>
      <c r="AX135" s="126" t="s">
        <v>154</v>
      </c>
      <c r="AY135" s="126" t="s">
        <v>154</v>
      </c>
      <c r="AZ135" s="126" t="s">
        <v>133</v>
      </c>
      <c r="BA135" s="126" t="s">
        <v>192</v>
      </c>
      <c r="BB135" s="126" t="s">
        <v>1513</v>
      </c>
      <c r="BC135" s="126" t="s">
        <v>130</v>
      </c>
      <c r="BD135" s="126" t="s">
        <v>156</v>
      </c>
      <c r="BE135" s="126" t="s">
        <v>1514</v>
      </c>
      <c r="BF135" s="126" t="s">
        <v>1515</v>
      </c>
      <c r="BG135" s="126" t="s">
        <v>1516</v>
      </c>
      <c r="BH135" s="126" t="s">
        <v>383</v>
      </c>
      <c r="BI135" s="126" t="s">
        <v>130</v>
      </c>
      <c r="BJ135" s="126" t="s">
        <v>192</v>
      </c>
      <c r="BK135" s="126" t="s">
        <v>157</v>
      </c>
      <c r="BL135" s="126" t="s">
        <v>126</v>
      </c>
      <c r="BM135" s="126" t="s">
        <v>130</v>
      </c>
      <c r="BN135" s="126" t="s">
        <v>158</v>
      </c>
    </row>
    <row r="136" spans="1:66" ht="15">
      <c r="A136" s="58" t="str">
        <f t="shared" si="61"/>
        <v>2025-08-13</v>
      </c>
      <c r="B136" s="58" t="str">
        <f t="shared" si="62"/>
        <v>LAX</v>
      </c>
      <c r="C136" s="58" t="str">
        <f t="shared" si="63"/>
        <v>35033069094</v>
      </c>
      <c r="D136" s="58" t="str">
        <f t="shared" si="64"/>
        <v>PUS014317446</v>
      </c>
      <c r="E136" s="59" t="str">
        <f t="shared" si="65"/>
        <v>6094315515784</v>
      </c>
      <c r="F136" s="59" t="str">
        <f t="shared" si="66"/>
        <v>717-2465-CF-6</v>
      </c>
      <c r="G136" s="59" t="str">
        <f t="shared" si="67"/>
        <v>2207506</v>
      </c>
      <c r="H136" s="59" t="str">
        <f t="shared" si="68"/>
        <v>IPORTER_LA</v>
      </c>
      <c r="I136" s="57" t="str">
        <f t="shared" si="69"/>
        <v>김광준</v>
      </c>
      <c r="J136" s="57">
        <f t="shared" si="70"/>
        <v>13506</v>
      </c>
      <c r="K136" s="57" t="str">
        <f t="shared" si="71"/>
        <v/>
      </c>
      <c r="L136" s="57">
        <f t="shared" si="72"/>
        <v>1</v>
      </c>
      <c r="M136" s="57">
        <f t="shared" si="73"/>
        <v>1.8140000000000001</v>
      </c>
      <c r="N136" s="57">
        <f t="shared" si="74"/>
        <v>1.27</v>
      </c>
      <c r="O136" s="60">
        <f t="shared" si="75"/>
        <v>-0.54400000000000004</v>
      </c>
      <c r="P136" s="60">
        <f t="shared" si="76"/>
        <v>2</v>
      </c>
      <c r="Q136" s="61" t="str">
        <f t="shared" si="77"/>
        <v>일반(목록배제,Normal-Manifest Exception)</v>
      </c>
      <c r="R136" s="88">
        <f t="shared" si="78"/>
        <v>105.49</v>
      </c>
      <c r="S136" s="61" t="str">
        <f t="shared" si="79"/>
        <v>YP0104</v>
      </c>
      <c r="T136" s="61" t="str">
        <f t="shared" si="80"/>
        <v/>
      </c>
      <c r="U136" s="61" t="str">
        <f t="shared" si="81"/>
        <v>신용</v>
      </c>
      <c r="V136" s="99">
        <f t="shared" si="85"/>
        <v>10030</v>
      </c>
      <c r="W136" s="100">
        <f t="shared" si="86"/>
        <v>0</v>
      </c>
      <c r="X136" s="100">
        <f t="shared" si="87"/>
        <v>0</v>
      </c>
      <c r="Y136" s="100">
        <f t="shared" si="82"/>
        <v>0</v>
      </c>
      <c r="Z136" s="100">
        <f t="shared" si="88"/>
        <v>0</v>
      </c>
      <c r="AA136" s="101">
        <f t="shared" si="89"/>
        <v>1000</v>
      </c>
      <c r="AB136" s="102" t="str">
        <f>_xlfn.IFNA(VLOOKUP(D136,'사업자 통관'!F:H,3,0),"")</f>
        <v/>
      </c>
      <c r="AC136" s="102"/>
      <c r="AD136" s="103">
        <f t="shared" si="83"/>
        <v>1000</v>
      </c>
      <c r="AE136" s="104">
        <f t="shared" si="84"/>
        <v>11030</v>
      </c>
      <c r="AG136" s="126" t="s">
        <v>1482</v>
      </c>
      <c r="AH136" s="126" t="s">
        <v>65</v>
      </c>
      <c r="AI136" s="126" t="s">
        <v>1483</v>
      </c>
      <c r="AJ136" s="126" t="s">
        <v>1517</v>
      </c>
      <c r="AK136" s="126" t="s">
        <v>1518</v>
      </c>
      <c r="AL136" s="126" t="s">
        <v>1519</v>
      </c>
      <c r="AM136" s="126">
        <v>13506</v>
      </c>
      <c r="AN136" s="126" t="s">
        <v>130</v>
      </c>
      <c r="AO136" s="127">
        <v>1</v>
      </c>
      <c r="AP136" s="128">
        <v>1.8140000000000001</v>
      </c>
      <c r="AQ136" s="128">
        <v>1.27</v>
      </c>
      <c r="AR136" s="128">
        <v>1.9</v>
      </c>
      <c r="AS136" s="126" t="s">
        <v>5</v>
      </c>
      <c r="AT136" s="128">
        <v>105.49</v>
      </c>
      <c r="AU136" s="126" t="s">
        <v>154</v>
      </c>
      <c r="AV136" s="126" t="s">
        <v>154</v>
      </c>
      <c r="AW136" s="126" t="s">
        <v>154</v>
      </c>
      <c r="AX136" s="126" t="s">
        <v>154</v>
      </c>
      <c r="AY136" s="126" t="s">
        <v>154</v>
      </c>
      <c r="AZ136" s="126" t="s">
        <v>133</v>
      </c>
      <c r="BA136" s="126" t="s">
        <v>192</v>
      </c>
      <c r="BB136" s="126" t="s">
        <v>1520</v>
      </c>
      <c r="BC136" s="126" t="s">
        <v>130</v>
      </c>
      <c r="BD136" s="126" t="s">
        <v>156</v>
      </c>
      <c r="BE136" s="126" t="s">
        <v>1521</v>
      </c>
      <c r="BF136" s="126" t="s">
        <v>1522</v>
      </c>
      <c r="BG136" s="126" t="s">
        <v>1523</v>
      </c>
      <c r="BH136" s="126" t="s">
        <v>383</v>
      </c>
      <c r="BI136" s="126" t="s">
        <v>130</v>
      </c>
      <c r="BJ136" s="126" t="s">
        <v>192</v>
      </c>
      <c r="BK136" s="126" t="s">
        <v>157</v>
      </c>
      <c r="BL136" s="126" t="s">
        <v>126</v>
      </c>
      <c r="BM136" s="126" t="s">
        <v>130</v>
      </c>
      <c r="BN136" s="126" t="s">
        <v>158</v>
      </c>
    </row>
    <row r="137" spans="1:66" ht="15">
      <c r="A137" s="58" t="str">
        <f t="shared" ref="A137:A200" si="90">AG137</f>
        <v>2025-08-13</v>
      </c>
      <c r="B137" s="58" t="str">
        <f t="shared" ref="B137:B200" si="91">AH137</f>
        <v>LAX</v>
      </c>
      <c r="C137" s="58" t="str">
        <f t="shared" ref="C137:C200" si="92">AI137</f>
        <v>35033069094</v>
      </c>
      <c r="D137" s="58" t="str">
        <f t="shared" ref="D137:D200" si="93">AJ137</f>
        <v>PUS014317411</v>
      </c>
      <c r="E137" s="59" t="str">
        <f t="shared" ref="E137:E200" si="94">BE137</f>
        <v>6094315515749</v>
      </c>
      <c r="F137" s="59" t="str">
        <f t="shared" ref="F137:F200" si="95">BF137</f>
        <v>717-2456-BD-4</v>
      </c>
      <c r="G137" s="59" t="str">
        <f t="shared" ref="G137:G200" si="96">AZ137</f>
        <v>2207506</v>
      </c>
      <c r="H137" s="59" t="str">
        <f t="shared" ref="H137:H200" si="97">BA137</f>
        <v>IPORTER_LA</v>
      </c>
      <c r="I137" s="57" t="str">
        <f t="shared" ref="I137:I200" si="98">AK137</f>
        <v>김소현</v>
      </c>
      <c r="J137" s="57">
        <f t="shared" ref="J137:J200" si="99">AM137</f>
        <v>7016</v>
      </c>
      <c r="K137" s="57" t="str">
        <f t="shared" ref="K137:K200" si="100">AN137</f>
        <v/>
      </c>
      <c r="L137" s="57">
        <f t="shared" ref="L137:L200" si="101">AO137</f>
        <v>1</v>
      </c>
      <c r="M137" s="57">
        <f t="shared" ref="M137:M200" si="102">AP137</f>
        <v>0.27200000000000002</v>
      </c>
      <c r="N137" s="57">
        <f t="shared" ref="N137:N200" si="103">AQ137</f>
        <v>0.36299999999999999</v>
      </c>
      <c r="O137" s="60">
        <f t="shared" ref="O137:O200" si="104">N137-M137</f>
        <v>9.099999999999997E-2</v>
      </c>
      <c r="P137" s="60">
        <f t="shared" ref="P137:P200" si="105">CEILING(IF(O137&gt;=2.26,N137,M137),0.5)</f>
        <v>0.5</v>
      </c>
      <c r="Q137" s="61" t="str">
        <f t="shared" ref="Q137:Q200" si="106">AS137</f>
        <v>목록(Manifest)</v>
      </c>
      <c r="R137" s="88">
        <f t="shared" ref="R137:R200" si="107">AT137</f>
        <v>27.88</v>
      </c>
      <c r="S137" s="61" t="str">
        <f t="shared" ref="S137:S200" si="108">BH137</f>
        <v>YP0104</v>
      </c>
      <c r="T137" s="61" t="str">
        <f t="shared" ref="T137:T200" si="109">BI137</f>
        <v/>
      </c>
      <c r="U137" s="61" t="str">
        <f t="shared" ref="U137:U200" si="110">BL137</f>
        <v>신용</v>
      </c>
      <c r="V137" s="99">
        <f t="shared" si="85"/>
        <v>6220</v>
      </c>
      <c r="W137" s="100">
        <f t="shared" si="86"/>
        <v>0</v>
      </c>
      <c r="X137" s="100">
        <f t="shared" si="87"/>
        <v>0</v>
      </c>
      <c r="Y137" s="100">
        <f t="shared" si="82"/>
        <v>0</v>
      </c>
      <c r="Z137" s="100">
        <f t="shared" si="88"/>
        <v>0</v>
      </c>
      <c r="AA137" s="101">
        <f t="shared" si="89"/>
        <v>0</v>
      </c>
      <c r="AB137" s="102" t="str">
        <f>_xlfn.IFNA(VLOOKUP(D137,'사업자 통관'!F:H,3,0),"")</f>
        <v/>
      </c>
      <c r="AC137" s="102"/>
      <c r="AD137" s="103">
        <f t="shared" si="83"/>
        <v>0</v>
      </c>
      <c r="AE137" s="104">
        <f t="shared" si="84"/>
        <v>6220</v>
      </c>
      <c r="AG137" s="126" t="s">
        <v>1482</v>
      </c>
      <c r="AH137" s="126" t="s">
        <v>65</v>
      </c>
      <c r="AI137" s="126" t="s">
        <v>1483</v>
      </c>
      <c r="AJ137" s="126" t="s">
        <v>1524</v>
      </c>
      <c r="AK137" s="126" t="s">
        <v>1525</v>
      </c>
      <c r="AL137" s="126" t="s">
        <v>1526</v>
      </c>
      <c r="AM137" s="126">
        <v>7016</v>
      </c>
      <c r="AN137" s="126" t="s">
        <v>130</v>
      </c>
      <c r="AO137" s="127">
        <v>1</v>
      </c>
      <c r="AP137" s="128">
        <v>0.27200000000000002</v>
      </c>
      <c r="AQ137" s="128">
        <v>0.36299999999999999</v>
      </c>
      <c r="AR137" s="128">
        <v>0.4</v>
      </c>
      <c r="AS137" s="126" t="s">
        <v>4</v>
      </c>
      <c r="AT137" s="128">
        <v>27.88</v>
      </c>
      <c r="AU137" s="126" t="s">
        <v>154</v>
      </c>
      <c r="AV137" s="126" t="s">
        <v>154</v>
      </c>
      <c r="AW137" s="126" t="s">
        <v>154</v>
      </c>
      <c r="AX137" s="126" t="s">
        <v>154</v>
      </c>
      <c r="AY137" s="126" t="s">
        <v>154</v>
      </c>
      <c r="AZ137" s="126" t="s">
        <v>133</v>
      </c>
      <c r="BA137" s="126" t="s">
        <v>192</v>
      </c>
      <c r="BB137" s="126" t="s">
        <v>1527</v>
      </c>
      <c r="BC137" s="126" t="s">
        <v>130</v>
      </c>
      <c r="BD137" s="126" t="s">
        <v>156</v>
      </c>
      <c r="BE137" s="126" t="s">
        <v>1528</v>
      </c>
      <c r="BF137" s="126" t="s">
        <v>1529</v>
      </c>
      <c r="BG137" s="126" t="s">
        <v>1530</v>
      </c>
      <c r="BH137" s="126" t="s">
        <v>383</v>
      </c>
      <c r="BI137" s="126" t="s">
        <v>130</v>
      </c>
      <c r="BJ137" s="126" t="s">
        <v>192</v>
      </c>
      <c r="BK137" s="126" t="s">
        <v>157</v>
      </c>
      <c r="BL137" s="126" t="s">
        <v>126</v>
      </c>
      <c r="BM137" s="126" t="s">
        <v>130</v>
      </c>
      <c r="BN137" s="126" t="s">
        <v>158</v>
      </c>
    </row>
    <row r="138" spans="1:66" ht="15">
      <c r="A138" s="58" t="str">
        <f t="shared" si="90"/>
        <v>2025-08-13</v>
      </c>
      <c r="B138" s="58" t="str">
        <f t="shared" si="91"/>
        <v>LAX</v>
      </c>
      <c r="C138" s="58" t="str">
        <f t="shared" si="92"/>
        <v>35033069094</v>
      </c>
      <c r="D138" s="58" t="str">
        <f t="shared" si="93"/>
        <v>PUS014317428</v>
      </c>
      <c r="E138" s="59" t="str">
        <f t="shared" si="94"/>
        <v>6094315515766</v>
      </c>
      <c r="F138" s="59" t="str">
        <f t="shared" si="95"/>
        <v>717-0029-FC-10</v>
      </c>
      <c r="G138" s="59" t="str">
        <f t="shared" si="96"/>
        <v>2207506</v>
      </c>
      <c r="H138" s="59" t="str">
        <f t="shared" si="97"/>
        <v>IPORTER_LA</v>
      </c>
      <c r="I138" s="57" t="str">
        <f t="shared" si="98"/>
        <v>권수정</v>
      </c>
      <c r="J138" s="57">
        <f t="shared" si="99"/>
        <v>13607</v>
      </c>
      <c r="K138" s="57" t="str">
        <f t="shared" si="100"/>
        <v/>
      </c>
      <c r="L138" s="57">
        <f t="shared" si="101"/>
        <v>1</v>
      </c>
      <c r="M138" s="57">
        <f t="shared" si="102"/>
        <v>0.36299999999999999</v>
      </c>
      <c r="N138" s="57">
        <f t="shared" si="103"/>
        <v>0.36299999999999999</v>
      </c>
      <c r="O138" s="60">
        <f t="shared" si="104"/>
        <v>0</v>
      </c>
      <c r="P138" s="60">
        <f t="shared" si="105"/>
        <v>0.5</v>
      </c>
      <c r="Q138" s="61" t="str">
        <f t="shared" si="106"/>
        <v>목록(Manifest)</v>
      </c>
      <c r="R138" s="88">
        <f t="shared" si="107"/>
        <v>31.78</v>
      </c>
      <c r="S138" s="61" t="str">
        <f t="shared" si="108"/>
        <v>YP0104</v>
      </c>
      <c r="T138" s="61" t="str">
        <f t="shared" si="109"/>
        <v/>
      </c>
      <c r="U138" s="61" t="str">
        <f t="shared" si="110"/>
        <v>신용</v>
      </c>
      <c r="V138" s="99">
        <f t="shared" si="85"/>
        <v>6220</v>
      </c>
      <c r="W138" s="100">
        <f t="shared" si="86"/>
        <v>0</v>
      </c>
      <c r="X138" s="100">
        <f t="shared" si="87"/>
        <v>0</v>
      </c>
      <c r="Y138" s="100">
        <f t="shared" si="82"/>
        <v>0</v>
      </c>
      <c r="Z138" s="100">
        <f t="shared" si="88"/>
        <v>0</v>
      </c>
      <c r="AA138" s="101">
        <f t="shared" si="89"/>
        <v>0</v>
      </c>
      <c r="AB138" s="102" t="str">
        <f>_xlfn.IFNA(VLOOKUP(D138,'사업자 통관'!F:H,3,0),"")</f>
        <v/>
      </c>
      <c r="AC138" s="102"/>
      <c r="AD138" s="103">
        <f t="shared" si="83"/>
        <v>0</v>
      </c>
      <c r="AE138" s="104">
        <f t="shared" si="84"/>
        <v>6220</v>
      </c>
      <c r="AG138" s="126" t="s">
        <v>1482</v>
      </c>
      <c r="AH138" s="126" t="s">
        <v>65</v>
      </c>
      <c r="AI138" s="126" t="s">
        <v>1483</v>
      </c>
      <c r="AJ138" s="126" t="s">
        <v>1531</v>
      </c>
      <c r="AK138" s="126" t="s">
        <v>218</v>
      </c>
      <c r="AL138" s="126" t="s">
        <v>219</v>
      </c>
      <c r="AM138" s="126">
        <v>13607</v>
      </c>
      <c r="AN138" s="126" t="s">
        <v>130</v>
      </c>
      <c r="AO138" s="127">
        <v>1</v>
      </c>
      <c r="AP138" s="128">
        <v>0.36299999999999999</v>
      </c>
      <c r="AQ138" s="128">
        <v>0.36299999999999999</v>
      </c>
      <c r="AR138" s="128">
        <v>0.4</v>
      </c>
      <c r="AS138" s="126" t="s">
        <v>4</v>
      </c>
      <c r="AT138" s="128">
        <v>31.78</v>
      </c>
      <c r="AU138" s="126" t="s">
        <v>154</v>
      </c>
      <c r="AV138" s="126" t="s">
        <v>154</v>
      </c>
      <c r="AW138" s="126" t="s">
        <v>154</v>
      </c>
      <c r="AX138" s="126" t="s">
        <v>154</v>
      </c>
      <c r="AY138" s="126" t="s">
        <v>154</v>
      </c>
      <c r="AZ138" s="126" t="s">
        <v>133</v>
      </c>
      <c r="BA138" s="126" t="s">
        <v>192</v>
      </c>
      <c r="BB138" s="126" t="s">
        <v>159</v>
      </c>
      <c r="BC138" s="126" t="s">
        <v>130</v>
      </c>
      <c r="BD138" s="126" t="s">
        <v>156</v>
      </c>
      <c r="BE138" s="126" t="s">
        <v>1532</v>
      </c>
      <c r="BF138" s="126" t="s">
        <v>1533</v>
      </c>
      <c r="BG138" s="126" t="s">
        <v>1534</v>
      </c>
      <c r="BH138" s="126" t="s">
        <v>383</v>
      </c>
      <c r="BI138" s="126" t="s">
        <v>130</v>
      </c>
      <c r="BJ138" s="126" t="s">
        <v>192</v>
      </c>
      <c r="BK138" s="126" t="s">
        <v>157</v>
      </c>
      <c r="BL138" s="126" t="s">
        <v>126</v>
      </c>
      <c r="BM138" s="126" t="s">
        <v>130</v>
      </c>
      <c r="BN138" s="126" t="s">
        <v>158</v>
      </c>
    </row>
    <row r="139" spans="1:66" ht="15">
      <c r="A139" s="58" t="str">
        <f t="shared" si="90"/>
        <v>2025-08-13</v>
      </c>
      <c r="B139" s="58" t="str">
        <f t="shared" si="91"/>
        <v>LAX</v>
      </c>
      <c r="C139" s="58" t="str">
        <f t="shared" si="92"/>
        <v>35033069094</v>
      </c>
      <c r="D139" s="58" t="str">
        <f t="shared" si="93"/>
        <v>PUS014317475</v>
      </c>
      <c r="E139" s="59" t="str">
        <f t="shared" si="94"/>
        <v>6094315515813</v>
      </c>
      <c r="F139" s="59" t="str">
        <f t="shared" si="95"/>
        <v>717-2453-AE-2</v>
      </c>
      <c r="G139" s="59" t="str">
        <f t="shared" si="96"/>
        <v>2207506</v>
      </c>
      <c r="H139" s="59" t="str">
        <f t="shared" si="97"/>
        <v>IPORTER_LA</v>
      </c>
      <c r="I139" s="57" t="str">
        <f t="shared" si="98"/>
        <v>정선영</v>
      </c>
      <c r="J139" s="57">
        <f t="shared" si="99"/>
        <v>21094</v>
      </c>
      <c r="K139" s="57" t="str">
        <f t="shared" si="100"/>
        <v/>
      </c>
      <c r="L139" s="57">
        <f t="shared" si="101"/>
        <v>1</v>
      </c>
      <c r="M139" s="57">
        <f t="shared" si="102"/>
        <v>0.36299999999999999</v>
      </c>
      <c r="N139" s="57">
        <f t="shared" si="103"/>
        <v>0.40799999999999997</v>
      </c>
      <c r="O139" s="60">
        <f t="shared" si="104"/>
        <v>4.4999999999999984E-2</v>
      </c>
      <c r="P139" s="60">
        <f t="shared" si="105"/>
        <v>0.5</v>
      </c>
      <c r="Q139" s="61" t="str">
        <f t="shared" si="106"/>
        <v>목록(Manifest)</v>
      </c>
      <c r="R139" s="88">
        <f t="shared" si="107"/>
        <v>50</v>
      </c>
      <c r="S139" s="61" t="str">
        <f t="shared" si="108"/>
        <v>YP0104</v>
      </c>
      <c r="T139" s="61" t="str">
        <f t="shared" si="109"/>
        <v/>
      </c>
      <c r="U139" s="61" t="str">
        <f t="shared" si="110"/>
        <v>신용</v>
      </c>
      <c r="V139" s="99">
        <f t="shared" si="85"/>
        <v>6220</v>
      </c>
      <c r="W139" s="100">
        <f t="shared" si="86"/>
        <v>0</v>
      </c>
      <c r="X139" s="100">
        <f t="shared" si="87"/>
        <v>0</v>
      </c>
      <c r="Y139" s="100">
        <f t="shared" si="82"/>
        <v>0</v>
      </c>
      <c r="Z139" s="100">
        <f t="shared" si="88"/>
        <v>0</v>
      </c>
      <c r="AA139" s="101">
        <f t="shared" si="89"/>
        <v>0</v>
      </c>
      <c r="AB139" s="102" t="str">
        <f>_xlfn.IFNA(VLOOKUP(D139,'사업자 통관'!F:H,3,0),"")</f>
        <v/>
      </c>
      <c r="AC139" s="102"/>
      <c r="AD139" s="103">
        <f t="shared" si="83"/>
        <v>0</v>
      </c>
      <c r="AE139" s="104">
        <f t="shared" si="84"/>
        <v>6220</v>
      </c>
      <c r="AG139" s="126" t="s">
        <v>1482</v>
      </c>
      <c r="AH139" s="126" t="s">
        <v>65</v>
      </c>
      <c r="AI139" s="126" t="s">
        <v>1483</v>
      </c>
      <c r="AJ139" s="126" t="s">
        <v>1535</v>
      </c>
      <c r="AK139" s="126" t="s">
        <v>1536</v>
      </c>
      <c r="AL139" s="126" t="s">
        <v>1537</v>
      </c>
      <c r="AM139" s="126">
        <v>21094</v>
      </c>
      <c r="AN139" s="126" t="s">
        <v>130</v>
      </c>
      <c r="AO139" s="127">
        <v>1</v>
      </c>
      <c r="AP139" s="128">
        <v>0.36299999999999999</v>
      </c>
      <c r="AQ139" s="128">
        <v>0.40799999999999997</v>
      </c>
      <c r="AR139" s="128">
        <v>0.5</v>
      </c>
      <c r="AS139" s="126" t="s">
        <v>4</v>
      </c>
      <c r="AT139" s="128">
        <v>50</v>
      </c>
      <c r="AU139" s="126" t="s">
        <v>154</v>
      </c>
      <c r="AV139" s="126" t="s">
        <v>154</v>
      </c>
      <c r="AW139" s="126" t="s">
        <v>154</v>
      </c>
      <c r="AX139" s="126" t="s">
        <v>154</v>
      </c>
      <c r="AY139" s="126" t="s">
        <v>154</v>
      </c>
      <c r="AZ139" s="126" t="s">
        <v>133</v>
      </c>
      <c r="BA139" s="126" t="s">
        <v>192</v>
      </c>
      <c r="BB139" s="126" t="s">
        <v>382</v>
      </c>
      <c r="BC139" s="126" t="s">
        <v>130</v>
      </c>
      <c r="BD139" s="126" t="s">
        <v>156</v>
      </c>
      <c r="BE139" s="126" t="s">
        <v>1538</v>
      </c>
      <c r="BF139" s="126" t="s">
        <v>1539</v>
      </c>
      <c r="BG139" s="126" t="s">
        <v>1540</v>
      </c>
      <c r="BH139" s="126" t="s">
        <v>383</v>
      </c>
      <c r="BI139" s="126" t="s">
        <v>130</v>
      </c>
      <c r="BJ139" s="126" t="s">
        <v>192</v>
      </c>
      <c r="BK139" s="126" t="s">
        <v>157</v>
      </c>
      <c r="BL139" s="126" t="s">
        <v>126</v>
      </c>
      <c r="BM139" s="126" t="s">
        <v>130</v>
      </c>
      <c r="BN139" s="126" t="s">
        <v>158</v>
      </c>
    </row>
    <row r="140" spans="1:66" ht="15">
      <c r="A140" s="58" t="str">
        <f t="shared" si="90"/>
        <v>2025-08-13</v>
      </c>
      <c r="B140" s="58" t="str">
        <f t="shared" si="91"/>
        <v>LAX</v>
      </c>
      <c r="C140" s="58" t="str">
        <f t="shared" si="92"/>
        <v>35033069094</v>
      </c>
      <c r="D140" s="58" t="str">
        <f t="shared" si="93"/>
        <v>PUS014317433</v>
      </c>
      <c r="E140" s="59" t="str">
        <f t="shared" si="94"/>
        <v>6094315515771</v>
      </c>
      <c r="F140" s="59" t="str">
        <f t="shared" si="95"/>
        <v>717-2499-FF-1</v>
      </c>
      <c r="G140" s="59" t="str">
        <f t="shared" si="96"/>
        <v>2207506</v>
      </c>
      <c r="H140" s="59" t="str">
        <f t="shared" si="97"/>
        <v>IPORTER_LA</v>
      </c>
      <c r="I140" s="57" t="str">
        <f t="shared" si="98"/>
        <v>박주헌</v>
      </c>
      <c r="J140" s="57">
        <f t="shared" si="99"/>
        <v>8092</v>
      </c>
      <c r="K140" s="57" t="str">
        <f t="shared" si="100"/>
        <v/>
      </c>
      <c r="L140" s="57">
        <f t="shared" si="101"/>
        <v>1</v>
      </c>
      <c r="M140" s="57">
        <f t="shared" si="102"/>
        <v>0.36299999999999999</v>
      </c>
      <c r="N140" s="57">
        <f t="shared" si="103"/>
        <v>0.318</v>
      </c>
      <c r="O140" s="60">
        <f t="shared" si="104"/>
        <v>-4.4999999999999984E-2</v>
      </c>
      <c r="P140" s="60">
        <f t="shared" si="105"/>
        <v>0.5</v>
      </c>
      <c r="Q140" s="61" t="str">
        <f t="shared" si="106"/>
        <v>일반(목록배제,Normal-Manifest Exception)</v>
      </c>
      <c r="R140" s="88">
        <f t="shared" si="107"/>
        <v>41.33</v>
      </c>
      <c r="S140" s="61" t="str">
        <f t="shared" si="108"/>
        <v>YP0104</v>
      </c>
      <c r="T140" s="61" t="str">
        <f t="shared" si="109"/>
        <v/>
      </c>
      <c r="U140" s="61" t="str">
        <f t="shared" si="110"/>
        <v>신용</v>
      </c>
      <c r="V140" s="99">
        <f t="shared" si="85"/>
        <v>6220</v>
      </c>
      <c r="W140" s="100">
        <f t="shared" si="86"/>
        <v>0</v>
      </c>
      <c r="X140" s="100">
        <f t="shared" si="87"/>
        <v>0</v>
      </c>
      <c r="Y140" s="100">
        <f t="shared" si="82"/>
        <v>0</v>
      </c>
      <c r="Z140" s="100">
        <f t="shared" si="88"/>
        <v>0</v>
      </c>
      <c r="AA140" s="101">
        <f t="shared" si="89"/>
        <v>1000</v>
      </c>
      <c r="AB140" s="102" t="str">
        <f>_xlfn.IFNA(VLOOKUP(D140,'사업자 통관'!F:H,3,0),"")</f>
        <v/>
      </c>
      <c r="AC140" s="102"/>
      <c r="AD140" s="103">
        <f t="shared" si="83"/>
        <v>1000</v>
      </c>
      <c r="AE140" s="104">
        <f t="shared" si="84"/>
        <v>7220</v>
      </c>
      <c r="AG140" s="126" t="s">
        <v>1482</v>
      </c>
      <c r="AH140" s="126" t="s">
        <v>65</v>
      </c>
      <c r="AI140" s="126" t="s">
        <v>1483</v>
      </c>
      <c r="AJ140" s="126" t="s">
        <v>1541</v>
      </c>
      <c r="AK140" s="126" t="s">
        <v>213</v>
      </c>
      <c r="AL140" s="126" t="s">
        <v>214</v>
      </c>
      <c r="AM140" s="126">
        <v>8092</v>
      </c>
      <c r="AN140" s="126" t="s">
        <v>130</v>
      </c>
      <c r="AO140" s="127">
        <v>1</v>
      </c>
      <c r="AP140" s="128">
        <v>0.36299999999999999</v>
      </c>
      <c r="AQ140" s="128">
        <v>0.318</v>
      </c>
      <c r="AR140" s="128">
        <v>0.4</v>
      </c>
      <c r="AS140" s="126" t="s">
        <v>5</v>
      </c>
      <c r="AT140" s="128">
        <v>41.33</v>
      </c>
      <c r="AU140" s="126" t="s">
        <v>154</v>
      </c>
      <c r="AV140" s="126" t="s">
        <v>154</v>
      </c>
      <c r="AW140" s="126" t="s">
        <v>154</v>
      </c>
      <c r="AX140" s="126" t="s">
        <v>154</v>
      </c>
      <c r="AY140" s="126" t="s">
        <v>154</v>
      </c>
      <c r="AZ140" s="126" t="s">
        <v>133</v>
      </c>
      <c r="BA140" s="126" t="s">
        <v>192</v>
      </c>
      <c r="BB140" s="126" t="s">
        <v>155</v>
      </c>
      <c r="BC140" s="126" t="s">
        <v>130</v>
      </c>
      <c r="BD140" s="126" t="s">
        <v>156</v>
      </c>
      <c r="BE140" s="126" t="s">
        <v>1542</v>
      </c>
      <c r="BF140" s="126" t="s">
        <v>1543</v>
      </c>
      <c r="BG140" s="126" t="s">
        <v>1544</v>
      </c>
      <c r="BH140" s="126" t="s">
        <v>383</v>
      </c>
      <c r="BI140" s="126" t="s">
        <v>130</v>
      </c>
      <c r="BJ140" s="126" t="s">
        <v>192</v>
      </c>
      <c r="BK140" s="126" t="s">
        <v>157</v>
      </c>
      <c r="BL140" s="126" t="s">
        <v>126</v>
      </c>
      <c r="BM140" s="126" t="s">
        <v>130</v>
      </c>
      <c r="BN140" s="126" t="s">
        <v>158</v>
      </c>
    </row>
    <row r="141" spans="1:66" ht="15">
      <c r="A141" s="58" t="str">
        <f t="shared" si="90"/>
        <v>2025-08-15</v>
      </c>
      <c r="B141" s="58" t="str">
        <f t="shared" si="91"/>
        <v>LAX</v>
      </c>
      <c r="C141" s="58" t="str">
        <f t="shared" si="92"/>
        <v>35033069116</v>
      </c>
      <c r="D141" s="58" t="str">
        <f t="shared" si="93"/>
        <v>PUS014317345</v>
      </c>
      <c r="E141" s="59" t="str">
        <f t="shared" si="94"/>
        <v>6094315515683</v>
      </c>
      <c r="F141" s="59" t="str">
        <f t="shared" si="95"/>
        <v>717-3228-BD-5</v>
      </c>
      <c r="G141" s="59" t="str">
        <f t="shared" si="96"/>
        <v>2207506</v>
      </c>
      <c r="H141" s="59" t="str">
        <f t="shared" si="97"/>
        <v>IPORTER_LA</v>
      </c>
      <c r="I141" s="57" t="str">
        <f t="shared" si="98"/>
        <v>김태균</v>
      </c>
      <c r="J141" s="57">
        <f t="shared" si="99"/>
        <v>8511</v>
      </c>
      <c r="K141" s="57"/>
      <c r="L141" s="57">
        <f t="shared" si="101"/>
        <v>1</v>
      </c>
      <c r="M141" s="57">
        <f t="shared" si="102"/>
        <v>2.177</v>
      </c>
      <c r="N141" s="57">
        <f t="shared" si="103"/>
        <v>4.0819999999999999</v>
      </c>
      <c r="O141" s="60">
        <f t="shared" si="104"/>
        <v>1.9049999999999998</v>
      </c>
      <c r="P141" s="60">
        <f t="shared" si="105"/>
        <v>2.5</v>
      </c>
      <c r="Q141" s="61" t="str">
        <f t="shared" si="106"/>
        <v>간이(Simple)</v>
      </c>
      <c r="R141" s="88">
        <f t="shared" si="107"/>
        <v>234</v>
      </c>
      <c r="S141" s="61" t="str">
        <f t="shared" si="108"/>
        <v>YP0104</v>
      </c>
      <c r="T141" s="61" t="str">
        <f t="shared" si="109"/>
        <v/>
      </c>
      <c r="U141" s="61" t="str">
        <f t="shared" si="110"/>
        <v>신용</v>
      </c>
      <c r="V141" s="99">
        <f t="shared" si="85"/>
        <v>11300</v>
      </c>
      <c r="W141" s="100">
        <f t="shared" si="86"/>
        <v>0</v>
      </c>
      <c r="X141" s="100">
        <f t="shared" si="87"/>
        <v>0</v>
      </c>
      <c r="Y141" s="100">
        <f t="shared" si="82"/>
        <v>500</v>
      </c>
      <c r="Z141" s="100">
        <f t="shared" si="88"/>
        <v>0</v>
      </c>
      <c r="AA141" s="101">
        <f t="shared" si="89"/>
        <v>1000</v>
      </c>
      <c r="AB141" s="102" t="str">
        <f>_xlfn.IFNA(VLOOKUP(D141,'사업자 통관'!F:H,3,0),"")</f>
        <v/>
      </c>
      <c r="AC141" s="102"/>
      <c r="AD141" s="103">
        <f t="shared" si="83"/>
        <v>1500</v>
      </c>
      <c r="AE141" s="104">
        <f t="shared" si="84"/>
        <v>12800</v>
      </c>
      <c r="AG141" s="126" t="s">
        <v>1545</v>
      </c>
      <c r="AH141" s="126" t="s">
        <v>65</v>
      </c>
      <c r="AI141" s="126" t="s">
        <v>1546</v>
      </c>
      <c r="AJ141" s="126" t="s">
        <v>1547</v>
      </c>
      <c r="AK141" s="126" t="s">
        <v>1548</v>
      </c>
      <c r="AL141" s="126" t="s">
        <v>1549</v>
      </c>
      <c r="AM141" s="126">
        <v>8511</v>
      </c>
      <c r="AN141" s="126" t="s">
        <v>130</v>
      </c>
      <c r="AO141" s="127">
        <v>1</v>
      </c>
      <c r="AP141" s="128">
        <v>2.177</v>
      </c>
      <c r="AQ141" s="128">
        <v>4.0819999999999999</v>
      </c>
      <c r="AR141" s="128">
        <v>4.0999999999999996</v>
      </c>
      <c r="AS141" s="126" t="s">
        <v>6</v>
      </c>
      <c r="AT141" s="128">
        <v>234</v>
      </c>
      <c r="AU141" s="126" t="s">
        <v>154</v>
      </c>
      <c r="AV141" s="126" t="s">
        <v>154</v>
      </c>
      <c r="AW141" s="126" t="s">
        <v>154</v>
      </c>
      <c r="AX141" s="126" t="s">
        <v>154</v>
      </c>
      <c r="AY141" s="126" t="s">
        <v>154</v>
      </c>
      <c r="AZ141" s="126" t="s">
        <v>133</v>
      </c>
      <c r="BA141" s="126" t="s">
        <v>192</v>
      </c>
      <c r="BB141" s="126" t="s">
        <v>1550</v>
      </c>
      <c r="BC141" s="126" t="s">
        <v>130</v>
      </c>
      <c r="BD141" s="126" t="s">
        <v>156</v>
      </c>
      <c r="BE141" s="126" t="s">
        <v>1551</v>
      </c>
      <c r="BF141" s="126" t="s">
        <v>1552</v>
      </c>
      <c r="BG141" s="126" t="s">
        <v>1553</v>
      </c>
      <c r="BH141" s="126" t="s">
        <v>383</v>
      </c>
      <c r="BI141" s="126" t="s">
        <v>130</v>
      </c>
      <c r="BJ141" s="126" t="s">
        <v>192</v>
      </c>
      <c r="BK141" s="126" t="s">
        <v>157</v>
      </c>
      <c r="BL141" s="126" t="s">
        <v>126</v>
      </c>
      <c r="BM141" s="126" t="s">
        <v>130</v>
      </c>
      <c r="BN141" s="126" t="s">
        <v>158</v>
      </c>
    </row>
    <row r="142" spans="1:66" ht="15">
      <c r="A142" s="58" t="str">
        <f t="shared" si="90"/>
        <v>2025-08-15</v>
      </c>
      <c r="B142" s="58" t="str">
        <f t="shared" si="91"/>
        <v>LAX</v>
      </c>
      <c r="C142" s="58" t="str">
        <f t="shared" si="92"/>
        <v>35033069116</v>
      </c>
      <c r="D142" s="58" t="str">
        <f t="shared" si="93"/>
        <v>PUS014317486</v>
      </c>
      <c r="E142" s="59" t="str">
        <f t="shared" si="94"/>
        <v>6094315515824</v>
      </c>
      <c r="F142" s="59" t="str">
        <f t="shared" si="95"/>
        <v>717-4438-BE-19</v>
      </c>
      <c r="G142" s="59" t="str">
        <f t="shared" si="96"/>
        <v>2207506</v>
      </c>
      <c r="H142" s="59" t="str">
        <f t="shared" si="97"/>
        <v>IPORTER_LA</v>
      </c>
      <c r="I142" s="57" t="str">
        <f t="shared" si="98"/>
        <v>이은미</v>
      </c>
      <c r="J142" s="57">
        <f t="shared" si="99"/>
        <v>3903</v>
      </c>
      <c r="K142" s="57" t="str">
        <f t="shared" si="100"/>
        <v/>
      </c>
      <c r="L142" s="57">
        <f t="shared" si="101"/>
        <v>1</v>
      </c>
      <c r="M142" s="57">
        <f t="shared" si="102"/>
        <v>0.36299999999999999</v>
      </c>
      <c r="N142" s="57">
        <f t="shared" si="103"/>
        <v>4.4999999999999998E-2</v>
      </c>
      <c r="O142" s="60">
        <f t="shared" si="104"/>
        <v>-0.318</v>
      </c>
      <c r="P142" s="60">
        <f t="shared" si="105"/>
        <v>0.5</v>
      </c>
      <c r="Q142" s="61" t="str">
        <f t="shared" si="106"/>
        <v>목록(Manifest)</v>
      </c>
      <c r="R142" s="88">
        <f t="shared" si="107"/>
        <v>78</v>
      </c>
      <c r="S142" s="61" t="str">
        <f t="shared" si="108"/>
        <v>YP0104</v>
      </c>
      <c r="T142" s="61" t="str">
        <f t="shared" si="109"/>
        <v/>
      </c>
      <c r="U142" s="61" t="str">
        <f t="shared" si="110"/>
        <v>신용</v>
      </c>
      <c r="V142" s="99">
        <f t="shared" si="85"/>
        <v>6220</v>
      </c>
      <c r="W142" s="100">
        <f t="shared" si="86"/>
        <v>0</v>
      </c>
      <c r="X142" s="100">
        <f t="shared" si="87"/>
        <v>0</v>
      </c>
      <c r="Y142" s="100">
        <f t="shared" si="82"/>
        <v>0</v>
      </c>
      <c r="Z142" s="100">
        <f t="shared" si="88"/>
        <v>0</v>
      </c>
      <c r="AA142" s="101">
        <f t="shared" si="89"/>
        <v>0</v>
      </c>
      <c r="AB142" s="102" t="str">
        <f>_xlfn.IFNA(VLOOKUP(D142,'사업자 통관'!F:H,3,0),"")</f>
        <v/>
      </c>
      <c r="AC142" s="102"/>
      <c r="AD142" s="103">
        <f t="shared" si="83"/>
        <v>0</v>
      </c>
      <c r="AE142" s="104">
        <f t="shared" si="84"/>
        <v>6220</v>
      </c>
      <c r="AG142" s="126" t="s">
        <v>1545</v>
      </c>
      <c r="AH142" s="126" t="s">
        <v>65</v>
      </c>
      <c r="AI142" s="126" t="s">
        <v>1546</v>
      </c>
      <c r="AJ142" s="126" t="s">
        <v>1554</v>
      </c>
      <c r="AK142" s="126" t="s">
        <v>1555</v>
      </c>
      <c r="AL142" s="126" t="s">
        <v>1556</v>
      </c>
      <c r="AM142" s="126">
        <v>3903</v>
      </c>
      <c r="AN142" s="126" t="s">
        <v>130</v>
      </c>
      <c r="AO142" s="127">
        <v>1</v>
      </c>
      <c r="AP142" s="128">
        <v>0.36299999999999999</v>
      </c>
      <c r="AQ142" s="128">
        <v>4.4999999999999998E-2</v>
      </c>
      <c r="AR142" s="128">
        <v>0.4</v>
      </c>
      <c r="AS142" s="126" t="s">
        <v>4</v>
      </c>
      <c r="AT142" s="128">
        <v>78</v>
      </c>
      <c r="AU142" s="126" t="s">
        <v>154</v>
      </c>
      <c r="AV142" s="126" t="s">
        <v>154</v>
      </c>
      <c r="AW142" s="126" t="s">
        <v>154</v>
      </c>
      <c r="AX142" s="126" t="s">
        <v>154</v>
      </c>
      <c r="AY142" s="126" t="s">
        <v>154</v>
      </c>
      <c r="AZ142" s="126" t="s">
        <v>133</v>
      </c>
      <c r="BA142" s="126" t="s">
        <v>192</v>
      </c>
      <c r="BB142" s="126" t="s">
        <v>195</v>
      </c>
      <c r="BC142" s="126" t="s">
        <v>130</v>
      </c>
      <c r="BD142" s="126" t="s">
        <v>156</v>
      </c>
      <c r="BE142" s="126" t="s">
        <v>1557</v>
      </c>
      <c r="BF142" s="126" t="s">
        <v>1558</v>
      </c>
      <c r="BG142" s="126" t="s">
        <v>1559</v>
      </c>
      <c r="BH142" s="126" t="s">
        <v>383</v>
      </c>
      <c r="BI142" s="126" t="s">
        <v>130</v>
      </c>
      <c r="BJ142" s="126" t="s">
        <v>192</v>
      </c>
      <c r="BK142" s="126" t="s">
        <v>157</v>
      </c>
      <c r="BL142" s="126" t="s">
        <v>126</v>
      </c>
      <c r="BM142" s="126" t="s">
        <v>130</v>
      </c>
      <c r="BN142" s="126" t="s">
        <v>158</v>
      </c>
    </row>
    <row r="143" spans="1:66" ht="15">
      <c r="A143" s="58" t="str">
        <f t="shared" si="90"/>
        <v>2025-08-15</v>
      </c>
      <c r="B143" s="58" t="str">
        <f t="shared" si="91"/>
        <v>LAX</v>
      </c>
      <c r="C143" s="58" t="str">
        <f t="shared" si="92"/>
        <v>35033069116</v>
      </c>
      <c r="D143" s="58" t="str">
        <f t="shared" si="93"/>
        <v>PUS014317477</v>
      </c>
      <c r="E143" s="59" t="str">
        <f t="shared" si="94"/>
        <v>6094315515815</v>
      </c>
      <c r="F143" s="59" t="str">
        <f t="shared" si="95"/>
        <v>717-3500-BC-37</v>
      </c>
      <c r="G143" s="59" t="str">
        <f t="shared" si="96"/>
        <v>2207506</v>
      </c>
      <c r="H143" s="59" t="str">
        <f t="shared" si="97"/>
        <v>IPORTER_LA</v>
      </c>
      <c r="I143" s="57" t="str">
        <f t="shared" si="98"/>
        <v>이수현</v>
      </c>
      <c r="J143" s="57">
        <f t="shared" si="99"/>
        <v>16474</v>
      </c>
      <c r="K143" s="57" t="str">
        <f t="shared" si="100"/>
        <v/>
      </c>
      <c r="L143" s="57">
        <f t="shared" si="101"/>
        <v>1</v>
      </c>
      <c r="M143" s="57">
        <f t="shared" si="102"/>
        <v>1.179</v>
      </c>
      <c r="N143" s="57">
        <f t="shared" si="103"/>
        <v>1.0429999999999999</v>
      </c>
      <c r="O143" s="60">
        <f t="shared" si="104"/>
        <v>-0.13600000000000012</v>
      </c>
      <c r="P143" s="60">
        <f t="shared" si="105"/>
        <v>1.5</v>
      </c>
      <c r="Q143" s="61" t="str">
        <f t="shared" si="106"/>
        <v>목록(Manifest)</v>
      </c>
      <c r="R143" s="88">
        <f t="shared" si="107"/>
        <v>144.43</v>
      </c>
      <c r="S143" s="61" t="str">
        <f t="shared" si="108"/>
        <v>YP0104</v>
      </c>
      <c r="T143" s="61" t="str">
        <f t="shared" si="109"/>
        <v/>
      </c>
      <c r="U143" s="61" t="str">
        <f t="shared" si="110"/>
        <v>신용</v>
      </c>
      <c r="V143" s="99">
        <f t="shared" si="85"/>
        <v>8760</v>
      </c>
      <c r="W143" s="100">
        <f t="shared" si="86"/>
        <v>0</v>
      </c>
      <c r="X143" s="100">
        <f t="shared" si="87"/>
        <v>0</v>
      </c>
      <c r="Y143" s="100">
        <f t="shared" si="82"/>
        <v>0</v>
      </c>
      <c r="Z143" s="100">
        <f t="shared" si="88"/>
        <v>0</v>
      </c>
      <c r="AA143" s="101">
        <f t="shared" si="89"/>
        <v>0</v>
      </c>
      <c r="AB143" s="102" t="str">
        <f>_xlfn.IFNA(VLOOKUP(D143,'사업자 통관'!F:H,3,0),"")</f>
        <v/>
      </c>
      <c r="AC143" s="102"/>
      <c r="AD143" s="103">
        <f t="shared" si="83"/>
        <v>0</v>
      </c>
      <c r="AE143" s="104">
        <f t="shared" si="84"/>
        <v>8760</v>
      </c>
      <c r="AG143" s="126" t="s">
        <v>1545</v>
      </c>
      <c r="AH143" s="126" t="s">
        <v>65</v>
      </c>
      <c r="AI143" s="126" t="s">
        <v>1546</v>
      </c>
      <c r="AJ143" s="126" t="s">
        <v>1560</v>
      </c>
      <c r="AK143" s="126" t="s">
        <v>1561</v>
      </c>
      <c r="AL143" s="126" t="s">
        <v>1562</v>
      </c>
      <c r="AM143" s="126">
        <v>16474</v>
      </c>
      <c r="AN143" s="126" t="s">
        <v>130</v>
      </c>
      <c r="AO143" s="127">
        <v>1</v>
      </c>
      <c r="AP143" s="128">
        <v>1.179</v>
      </c>
      <c r="AQ143" s="128">
        <v>1.0429999999999999</v>
      </c>
      <c r="AR143" s="128">
        <v>1.2</v>
      </c>
      <c r="AS143" s="126" t="s">
        <v>4</v>
      </c>
      <c r="AT143" s="128">
        <v>144.43</v>
      </c>
      <c r="AU143" s="126" t="s">
        <v>154</v>
      </c>
      <c r="AV143" s="126" t="s">
        <v>154</v>
      </c>
      <c r="AW143" s="126" t="s">
        <v>154</v>
      </c>
      <c r="AX143" s="126" t="s">
        <v>154</v>
      </c>
      <c r="AY143" s="126" t="s">
        <v>154</v>
      </c>
      <c r="AZ143" s="126" t="s">
        <v>133</v>
      </c>
      <c r="BA143" s="126" t="s">
        <v>192</v>
      </c>
      <c r="BB143" s="126" t="s">
        <v>159</v>
      </c>
      <c r="BC143" s="126" t="s">
        <v>130</v>
      </c>
      <c r="BD143" s="126" t="s">
        <v>156</v>
      </c>
      <c r="BE143" s="126" t="s">
        <v>1563</v>
      </c>
      <c r="BF143" s="126" t="s">
        <v>1564</v>
      </c>
      <c r="BG143" s="126" t="s">
        <v>1565</v>
      </c>
      <c r="BH143" s="126" t="s">
        <v>383</v>
      </c>
      <c r="BI143" s="126" t="s">
        <v>130</v>
      </c>
      <c r="BJ143" s="126" t="s">
        <v>192</v>
      </c>
      <c r="BK143" s="126" t="s">
        <v>157</v>
      </c>
      <c r="BL143" s="126" t="s">
        <v>126</v>
      </c>
      <c r="BM143" s="126" t="s">
        <v>130</v>
      </c>
      <c r="BN143" s="126" t="s">
        <v>158</v>
      </c>
    </row>
    <row r="144" spans="1:66" ht="15">
      <c r="A144" s="58" t="str">
        <f t="shared" si="90"/>
        <v>2025-08-15</v>
      </c>
      <c r="B144" s="58" t="str">
        <f t="shared" si="91"/>
        <v>LAX</v>
      </c>
      <c r="C144" s="58" t="str">
        <f t="shared" si="92"/>
        <v>35033069116</v>
      </c>
      <c r="D144" s="58" t="str">
        <f t="shared" si="93"/>
        <v>PUS014317494</v>
      </c>
      <c r="E144" s="59" t="str">
        <f t="shared" si="94"/>
        <v>6094315515832</v>
      </c>
      <c r="F144" s="59" t="str">
        <f t="shared" si="95"/>
        <v>717-3497-FC-8</v>
      </c>
      <c r="G144" s="59" t="str">
        <f t="shared" si="96"/>
        <v>2207506</v>
      </c>
      <c r="H144" s="59" t="str">
        <f t="shared" si="97"/>
        <v>IPORTER_LA</v>
      </c>
      <c r="I144" s="57" t="str">
        <f t="shared" si="98"/>
        <v>이은지</v>
      </c>
      <c r="J144" s="57">
        <f t="shared" si="99"/>
        <v>10903</v>
      </c>
      <c r="K144" s="57" t="str">
        <f t="shared" si="100"/>
        <v/>
      </c>
      <c r="L144" s="57">
        <f t="shared" si="101"/>
        <v>1</v>
      </c>
      <c r="M144" s="57">
        <f t="shared" si="102"/>
        <v>1.179</v>
      </c>
      <c r="N144" s="57">
        <f t="shared" si="103"/>
        <v>0.95299999999999996</v>
      </c>
      <c r="O144" s="60">
        <f t="shared" si="104"/>
        <v>-0.22600000000000009</v>
      </c>
      <c r="P144" s="60">
        <f t="shared" si="105"/>
        <v>1.5</v>
      </c>
      <c r="Q144" s="61" t="str">
        <f t="shared" si="106"/>
        <v>목록(Manifest)</v>
      </c>
      <c r="R144" s="88">
        <f t="shared" si="107"/>
        <v>41.89</v>
      </c>
      <c r="S144" s="61" t="str">
        <f t="shared" si="108"/>
        <v>YP0104</v>
      </c>
      <c r="T144" s="61" t="str">
        <f t="shared" si="109"/>
        <v/>
      </c>
      <c r="U144" s="61" t="str">
        <f t="shared" si="110"/>
        <v>신용</v>
      </c>
      <c r="V144" s="99">
        <f t="shared" si="85"/>
        <v>8760</v>
      </c>
      <c r="W144" s="100">
        <f t="shared" si="86"/>
        <v>0</v>
      </c>
      <c r="X144" s="100">
        <f t="shared" si="87"/>
        <v>0</v>
      </c>
      <c r="Y144" s="100">
        <f t="shared" si="82"/>
        <v>0</v>
      </c>
      <c r="Z144" s="100">
        <f t="shared" si="88"/>
        <v>0</v>
      </c>
      <c r="AA144" s="101">
        <f t="shared" si="89"/>
        <v>0</v>
      </c>
      <c r="AB144" s="102" t="str">
        <f>_xlfn.IFNA(VLOOKUP(D144,'사업자 통관'!F:H,3,0),"")</f>
        <v/>
      </c>
      <c r="AC144" s="102"/>
      <c r="AD144" s="103">
        <f t="shared" si="83"/>
        <v>0</v>
      </c>
      <c r="AE144" s="104">
        <f t="shared" si="84"/>
        <v>8760</v>
      </c>
      <c r="AG144" s="126" t="s">
        <v>1545</v>
      </c>
      <c r="AH144" s="126" t="s">
        <v>65</v>
      </c>
      <c r="AI144" s="126" t="s">
        <v>1546</v>
      </c>
      <c r="AJ144" s="126" t="s">
        <v>1566</v>
      </c>
      <c r="AK144" s="126" t="s">
        <v>1567</v>
      </c>
      <c r="AL144" s="126" t="s">
        <v>1568</v>
      </c>
      <c r="AM144" s="126">
        <v>10903</v>
      </c>
      <c r="AN144" s="126" t="s">
        <v>130</v>
      </c>
      <c r="AO144" s="127">
        <v>1</v>
      </c>
      <c r="AP144" s="128">
        <v>1.179</v>
      </c>
      <c r="AQ144" s="128">
        <v>0.95299999999999996</v>
      </c>
      <c r="AR144" s="128">
        <v>1.2</v>
      </c>
      <c r="AS144" s="126" t="s">
        <v>4</v>
      </c>
      <c r="AT144" s="128">
        <v>41.89</v>
      </c>
      <c r="AU144" s="126" t="s">
        <v>154</v>
      </c>
      <c r="AV144" s="126" t="s">
        <v>154</v>
      </c>
      <c r="AW144" s="126" t="s">
        <v>154</v>
      </c>
      <c r="AX144" s="126" t="s">
        <v>154</v>
      </c>
      <c r="AY144" s="126" t="s">
        <v>154</v>
      </c>
      <c r="AZ144" s="126" t="s">
        <v>133</v>
      </c>
      <c r="BA144" s="126" t="s">
        <v>192</v>
      </c>
      <c r="BB144" s="126" t="s">
        <v>155</v>
      </c>
      <c r="BC144" s="126" t="s">
        <v>130</v>
      </c>
      <c r="BD144" s="126" t="s">
        <v>156</v>
      </c>
      <c r="BE144" s="126" t="s">
        <v>1569</v>
      </c>
      <c r="BF144" s="126" t="s">
        <v>1570</v>
      </c>
      <c r="BG144" s="126" t="s">
        <v>1571</v>
      </c>
      <c r="BH144" s="126" t="s">
        <v>383</v>
      </c>
      <c r="BI144" s="126" t="s">
        <v>130</v>
      </c>
      <c r="BJ144" s="126" t="s">
        <v>192</v>
      </c>
      <c r="BK144" s="126" t="s">
        <v>157</v>
      </c>
      <c r="BL144" s="126" t="s">
        <v>126</v>
      </c>
      <c r="BM144" s="126" t="s">
        <v>130</v>
      </c>
      <c r="BN144" s="126" t="s">
        <v>158</v>
      </c>
    </row>
    <row r="145" spans="1:66" ht="15">
      <c r="A145" s="58" t="str">
        <f t="shared" si="90"/>
        <v>2025-08-15</v>
      </c>
      <c r="B145" s="58" t="str">
        <f t="shared" si="91"/>
        <v>LAX</v>
      </c>
      <c r="C145" s="58" t="str">
        <f t="shared" si="92"/>
        <v>35033069116</v>
      </c>
      <c r="D145" s="58" t="str">
        <f t="shared" si="93"/>
        <v>PUS014317485</v>
      </c>
      <c r="E145" s="59" t="str">
        <f t="shared" si="94"/>
        <v>6094315515823</v>
      </c>
      <c r="F145" s="59" t="str">
        <f t="shared" si="95"/>
        <v>717-3088-BE-4</v>
      </c>
      <c r="G145" s="59" t="str">
        <f t="shared" si="96"/>
        <v>2207506</v>
      </c>
      <c r="H145" s="59" t="str">
        <f t="shared" si="97"/>
        <v>IPORTER_LA</v>
      </c>
      <c r="I145" s="57" t="str">
        <f t="shared" si="98"/>
        <v>박창용</v>
      </c>
      <c r="J145" s="57">
        <f t="shared" si="99"/>
        <v>12903</v>
      </c>
      <c r="K145" s="57" t="str">
        <f t="shared" si="100"/>
        <v/>
      </c>
      <c r="L145" s="57">
        <f t="shared" si="101"/>
        <v>1</v>
      </c>
      <c r="M145" s="57">
        <f t="shared" si="102"/>
        <v>0.27200000000000002</v>
      </c>
      <c r="N145" s="57">
        <f t="shared" si="103"/>
        <v>0.22700000000000001</v>
      </c>
      <c r="O145" s="60">
        <f t="shared" si="104"/>
        <v>-4.5000000000000012E-2</v>
      </c>
      <c r="P145" s="60">
        <f t="shared" si="105"/>
        <v>0.5</v>
      </c>
      <c r="Q145" s="61" t="str">
        <f t="shared" si="106"/>
        <v>일반(목록배제,Normal-Manifest Exception)</v>
      </c>
      <c r="R145" s="88">
        <f t="shared" si="107"/>
        <v>19.559999999999999</v>
      </c>
      <c r="S145" s="61" t="str">
        <f t="shared" si="108"/>
        <v>YP0104</v>
      </c>
      <c r="T145" s="61" t="str">
        <f t="shared" si="109"/>
        <v/>
      </c>
      <c r="U145" s="61" t="str">
        <f t="shared" si="110"/>
        <v>신용</v>
      </c>
      <c r="V145" s="99">
        <f t="shared" si="85"/>
        <v>6220</v>
      </c>
      <c r="W145" s="100">
        <f t="shared" si="86"/>
        <v>0</v>
      </c>
      <c r="X145" s="100">
        <f t="shared" si="87"/>
        <v>0</v>
      </c>
      <c r="Y145" s="100">
        <f t="shared" si="82"/>
        <v>0</v>
      </c>
      <c r="Z145" s="100">
        <f t="shared" si="88"/>
        <v>0</v>
      </c>
      <c r="AA145" s="101">
        <f t="shared" si="89"/>
        <v>1000</v>
      </c>
      <c r="AB145" s="102" t="str">
        <f>_xlfn.IFNA(VLOOKUP(D145,'사업자 통관'!F:H,3,0),"")</f>
        <v/>
      </c>
      <c r="AC145" s="102"/>
      <c r="AD145" s="103">
        <f t="shared" si="83"/>
        <v>1000</v>
      </c>
      <c r="AE145" s="104">
        <f t="shared" si="84"/>
        <v>7220</v>
      </c>
      <c r="AG145" s="126" t="s">
        <v>1545</v>
      </c>
      <c r="AH145" s="126" t="s">
        <v>65</v>
      </c>
      <c r="AI145" s="126" t="s">
        <v>1546</v>
      </c>
      <c r="AJ145" s="126" t="s">
        <v>1572</v>
      </c>
      <c r="AK145" s="126" t="s">
        <v>1573</v>
      </c>
      <c r="AL145" s="126" t="s">
        <v>1574</v>
      </c>
      <c r="AM145" s="126">
        <v>12903</v>
      </c>
      <c r="AN145" s="126" t="s">
        <v>130</v>
      </c>
      <c r="AO145" s="127">
        <v>1</v>
      </c>
      <c r="AP145" s="128">
        <v>0.27200000000000002</v>
      </c>
      <c r="AQ145" s="128">
        <v>0.22700000000000001</v>
      </c>
      <c r="AR145" s="128">
        <v>0.3</v>
      </c>
      <c r="AS145" s="126" t="s">
        <v>5</v>
      </c>
      <c r="AT145" s="128">
        <v>19.559999999999999</v>
      </c>
      <c r="AU145" s="126" t="s">
        <v>154</v>
      </c>
      <c r="AV145" s="126" t="s">
        <v>154</v>
      </c>
      <c r="AW145" s="126" t="s">
        <v>154</v>
      </c>
      <c r="AX145" s="126" t="s">
        <v>154</v>
      </c>
      <c r="AY145" s="126" t="s">
        <v>154</v>
      </c>
      <c r="AZ145" s="126" t="s">
        <v>133</v>
      </c>
      <c r="BA145" s="126" t="s">
        <v>192</v>
      </c>
      <c r="BB145" s="126" t="s">
        <v>155</v>
      </c>
      <c r="BC145" s="126" t="s">
        <v>130</v>
      </c>
      <c r="BD145" s="126" t="s">
        <v>156</v>
      </c>
      <c r="BE145" s="126" t="s">
        <v>1575</v>
      </c>
      <c r="BF145" s="126" t="s">
        <v>1576</v>
      </c>
      <c r="BG145" s="126" t="s">
        <v>1577</v>
      </c>
      <c r="BH145" s="126" t="s">
        <v>383</v>
      </c>
      <c r="BI145" s="126" t="s">
        <v>130</v>
      </c>
      <c r="BJ145" s="126" t="s">
        <v>192</v>
      </c>
      <c r="BK145" s="126" t="s">
        <v>157</v>
      </c>
      <c r="BL145" s="126" t="s">
        <v>126</v>
      </c>
      <c r="BM145" s="126" t="s">
        <v>130</v>
      </c>
      <c r="BN145" s="126" t="s">
        <v>158</v>
      </c>
    </row>
    <row r="146" spans="1:66" ht="15">
      <c r="A146" s="58" t="str">
        <f t="shared" si="90"/>
        <v>2025-08-15</v>
      </c>
      <c r="B146" s="58" t="str">
        <f t="shared" si="91"/>
        <v>LAX</v>
      </c>
      <c r="C146" s="58" t="str">
        <f t="shared" si="92"/>
        <v>35033069116</v>
      </c>
      <c r="D146" s="58" t="str">
        <f t="shared" si="93"/>
        <v>PUS014317410</v>
      </c>
      <c r="E146" s="59" t="str">
        <f t="shared" si="94"/>
        <v>6094315515748</v>
      </c>
      <c r="F146" s="59" t="str">
        <f t="shared" si="95"/>
        <v>717-3161-BF-27</v>
      </c>
      <c r="G146" s="59" t="str">
        <f t="shared" si="96"/>
        <v>2207506</v>
      </c>
      <c r="H146" s="59" t="str">
        <f t="shared" si="97"/>
        <v>IPORTER_LA</v>
      </c>
      <c r="I146" s="57" t="str">
        <f t="shared" si="98"/>
        <v>장다혜</v>
      </c>
      <c r="J146" s="57">
        <f t="shared" si="99"/>
        <v>47730</v>
      </c>
      <c r="K146" s="57" t="str">
        <f t="shared" si="100"/>
        <v/>
      </c>
      <c r="L146" s="57">
        <f t="shared" si="101"/>
        <v>1</v>
      </c>
      <c r="M146" s="57">
        <f t="shared" si="102"/>
        <v>1.089</v>
      </c>
      <c r="N146" s="57">
        <f t="shared" si="103"/>
        <v>2.4950000000000001</v>
      </c>
      <c r="O146" s="60">
        <f t="shared" si="104"/>
        <v>1.4060000000000001</v>
      </c>
      <c r="P146" s="60">
        <f t="shared" si="105"/>
        <v>1.5</v>
      </c>
      <c r="Q146" s="61" t="str">
        <f t="shared" si="106"/>
        <v>목록(Manifest)</v>
      </c>
      <c r="R146" s="88">
        <f t="shared" si="107"/>
        <v>118.77</v>
      </c>
      <c r="S146" s="61" t="str">
        <f t="shared" si="108"/>
        <v>YP0104</v>
      </c>
      <c r="T146" s="61" t="str">
        <f t="shared" si="109"/>
        <v/>
      </c>
      <c r="U146" s="61" t="str">
        <f t="shared" si="110"/>
        <v>신용</v>
      </c>
      <c r="V146" s="99">
        <f t="shared" si="85"/>
        <v>8760</v>
      </c>
      <c r="W146" s="100">
        <f t="shared" si="86"/>
        <v>0</v>
      </c>
      <c r="X146" s="100">
        <f t="shared" si="87"/>
        <v>0</v>
      </c>
      <c r="Y146" s="100">
        <f t="shared" si="82"/>
        <v>0</v>
      </c>
      <c r="Z146" s="100">
        <f t="shared" si="88"/>
        <v>0</v>
      </c>
      <c r="AA146" s="101">
        <f t="shared" si="89"/>
        <v>0</v>
      </c>
      <c r="AB146" s="102" t="str">
        <f>_xlfn.IFNA(VLOOKUP(D146,'사업자 통관'!F:H,3,0),"")</f>
        <v/>
      </c>
      <c r="AC146" s="102"/>
      <c r="AD146" s="103">
        <f t="shared" si="83"/>
        <v>0</v>
      </c>
      <c r="AE146" s="104">
        <f t="shared" si="84"/>
        <v>8760</v>
      </c>
      <c r="AG146" s="126" t="s">
        <v>1545</v>
      </c>
      <c r="AH146" s="126" t="s">
        <v>65</v>
      </c>
      <c r="AI146" s="126" t="s">
        <v>1546</v>
      </c>
      <c r="AJ146" s="126" t="s">
        <v>1578</v>
      </c>
      <c r="AK146" s="126" t="s">
        <v>1579</v>
      </c>
      <c r="AL146" s="126" t="s">
        <v>1580</v>
      </c>
      <c r="AM146" s="126">
        <v>47730</v>
      </c>
      <c r="AN146" s="126" t="s">
        <v>130</v>
      </c>
      <c r="AO146" s="127">
        <v>1</v>
      </c>
      <c r="AP146" s="128">
        <v>1.089</v>
      </c>
      <c r="AQ146" s="128">
        <v>2.4950000000000001</v>
      </c>
      <c r="AR146" s="128">
        <v>2.5</v>
      </c>
      <c r="AS146" s="126" t="s">
        <v>4</v>
      </c>
      <c r="AT146" s="128">
        <v>118.77</v>
      </c>
      <c r="AU146" s="126" t="s">
        <v>154</v>
      </c>
      <c r="AV146" s="126" t="s">
        <v>154</v>
      </c>
      <c r="AW146" s="126" t="s">
        <v>154</v>
      </c>
      <c r="AX146" s="126" t="s">
        <v>154</v>
      </c>
      <c r="AY146" s="126" t="s">
        <v>154</v>
      </c>
      <c r="AZ146" s="126" t="s">
        <v>133</v>
      </c>
      <c r="BA146" s="126" t="s">
        <v>192</v>
      </c>
      <c r="BB146" s="126" t="s">
        <v>1581</v>
      </c>
      <c r="BC146" s="126" t="s">
        <v>130</v>
      </c>
      <c r="BD146" s="126" t="s">
        <v>156</v>
      </c>
      <c r="BE146" s="126" t="s">
        <v>1582</v>
      </c>
      <c r="BF146" s="126" t="s">
        <v>1583</v>
      </c>
      <c r="BG146" s="126" t="s">
        <v>1584</v>
      </c>
      <c r="BH146" s="126" t="s">
        <v>383</v>
      </c>
      <c r="BI146" s="126" t="s">
        <v>130</v>
      </c>
      <c r="BJ146" s="126" t="s">
        <v>192</v>
      </c>
      <c r="BK146" s="126" t="s">
        <v>157</v>
      </c>
      <c r="BL146" s="126" t="s">
        <v>126</v>
      </c>
      <c r="BM146" s="126" t="s">
        <v>130</v>
      </c>
      <c r="BN146" s="126" t="s">
        <v>158</v>
      </c>
    </row>
    <row r="147" spans="1:66" ht="15">
      <c r="A147" s="58" t="str">
        <f t="shared" si="90"/>
        <v>2025-08-15</v>
      </c>
      <c r="B147" s="58" t="str">
        <f t="shared" si="91"/>
        <v>LAX</v>
      </c>
      <c r="C147" s="58" t="str">
        <f t="shared" si="92"/>
        <v>35033069116</v>
      </c>
      <c r="D147" s="58" t="str">
        <f t="shared" si="93"/>
        <v>PUS014317382</v>
      </c>
      <c r="E147" s="59" t="str">
        <f t="shared" si="94"/>
        <v>6094315515720</v>
      </c>
      <c r="F147" s="59" t="str">
        <f t="shared" si="95"/>
        <v>717-3506-CF-11</v>
      </c>
      <c r="G147" s="59" t="str">
        <f t="shared" si="96"/>
        <v>2207506</v>
      </c>
      <c r="H147" s="59" t="str">
        <f t="shared" si="97"/>
        <v>IPORTER_LA</v>
      </c>
      <c r="I147" s="57" t="str">
        <f t="shared" si="98"/>
        <v>한창구</v>
      </c>
      <c r="J147" s="57">
        <f t="shared" si="99"/>
        <v>2826</v>
      </c>
      <c r="K147" s="57" t="str">
        <f t="shared" si="100"/>
        <v/>
      </c>
      <c r="L147" s="57">
        <f t="shared" si="101"/>
        <v>1</v>
      </c>
      <c r="M147" s="57">
        <f t="shared" si="102"/>
        <v>0.45400000000000001</v>
      </c>
      <c r="N147" s="57">
        <f t="shared" si="103"/>
        <v>4.4999999999999998E-2</v>
      </c>
      <c r="O147" s="60">
        <f t="shared" si="104"/>
        <v>-0.40900000000000003</v>
      </c>
      <c r="P147" s="60">
        <f t="shared" si="105"/>
        <v>0.5</v>
      </c>
      <c r="Q147" s="61" t="str">
        <f t="shared" si="106"/>
        <v>목록(Manifest)</v>
      </c>
      <c r="R147" s="88">
        <f t="shared" si="107"/>
        <v>56</v>
      </c>
      <c r="S147" s="61" t="str">
        <f t="shared" si="108"/>
        <v>YP0104</v>
      </c>
      <c r="T147" s="61" t="str">
        <f t="shared" si="109"/>
        <v/>
      </c>
      <c r="U147" s="61" t="str">
        <f t="shared" si="110"/>
        <v>신용</v>
      </c>
      <c r="V147" s="99">
        <f t="shared" si="85"/>
        <v>6220</v>
      </c>
      <c r="W147" s="100">
        <f t="shared" si="86"/>
        <v>0</v>
      </c>
      <c r="X147" s="100">
        <f t="shared" si="87"/>
        <v>0</v>
      </c>
      <c r="Y147" s="100">
        <f t="shared" si="82"/>
        <v>0</v>
      </c>
      <c r="Z147" s="100">
        <f t="shared" si="88"/>
        <v>0</v>
      </c>
      <c r="AA147" s="101">
        <f t="shared" si="89"/>
        <v>0</v>
      </c>
      <c r="AB147" s="102" t="str">
        <f>_xlfn.IFNA(VLOOKUP(D147,'사업자 통관'!F:H,3,0),"")</f>
        <v/>
      </c>
      <c r="AC147" s="102"/>
      <c r="AD147" s="103">
        <f t="shared" si="83"/>
        <v>0</v>
      </c>
      <c r="AE147" s="104">
        <f t="shared" si="84"/>
        <v>6220</v>
      </c>
      <c r="AG147" s="126" t="s">
        <v>1545</v>
      </c>
      <c r="AH147" s="126" t="s">
        <v>65</v>
      </c>
      <c r="AI147" s="126" t="s">
        <v>1546</v>
      </c>
      <c r="AJ147" s="126" t="s">
        <v>1585</v>
      </c>
      <c r="AK147" s="126" t="s">
        <v>521</v>
      </c>
      <c r="AL147" s="126" t="s">
        <v>522</v>
      </c>
      <c r="AM147" s="126">
        <v>2826</v>
      </c>
      <c r="AN147" s="126" t="s">
        <v>130</v>
      </c>
      <c r="AO147" s="127">
        <v>1</v>
      </c>
      <c r="AP147" s="128">
        <v>0.45400000000000001</v>
      </c>
      <c r="AQ147" s="128">
        <v>4.4999999999999998E-2</v>
      </c>
      <c r="AR147" s="128">
        <v>0.5</v>
      </c>
      <c r="AS147" s="126" t="s">
        <v>4</v>
      </c>
      <c r="AT147" s="128">
        <v>56</v>
      </c>
      <c r="AU147" s="126" t="s">
        <v>154</v>
      </c>
      <c r="AV147" s="126" t="s">
        <v>154</v>
      </c>
      <c r="AW147" s="126" t="s">
        <v>154</v>
      </c>
      <c r="AX147" s="126" t="s">
        <v>154</v>
      </c>
      <c r="AY147" s="126" t="s">
        <v>154</v>
      </c>
      <c r="AZ147" s="126" t="s">
        <v>133</v>
      </c>
      <c r="BA147" s="126" t="s">
        <v>192</v>
      </c>
      <c r="BB147" s="126" t="s">
        <v>159</v>
      </c>
      <c r="BC147" s="126" t="s">
        <v>130</v>
      </c>
      <c r="BD147" s="126" t="s">
        <v>156</v>
      </c>
      <c r="BE147" s="126" t="s">
        <v>1586</v>
      </c>
      <c r="BF147" s="126" t="s">
        <v>1587</v>
      </c>
      <c r="BG147" s="126" t="s">
        <v>1588</v>
      </c>
      <c r="BH147" s="126" t="s">
        <v>383</v>
      </c>
      <c r="BI147" s="126" t="s">
        <v>130</v>
      </c>
      <c r="BJ147" s="126" t="s">
        <v>192</v>
      </c>
      <c r="BK147" s="126" t="s">
        <v>157</v>
      </c>
      <c r="BL147" s="126" t="s">
        <v>126</v>
      </c>
      <c r="BM147" s="126" t="s">
        <v>130</v>
      </c>
      <c r="BN147" s="126" t="s">
        <v>158</v>
      </c>
    </row>
    <row r="148" spans="1:66" ht="15">
      <c r="A148" s="58" t="str">
        <f t="shared" si="90"/>
        <v>2025-08-15</v>
      </c>
      <c r="B148" s="58" t="str">
        <f t="shared" si="91"/>
        <v>LAX</v>
      </c>
      <c r="C148" s="58" t="str">
        <f t="shared" si="92"/>
        <v>35033069116</v>
      </c>
      <c r="D148" s="58" t="str">
        <f t="shared" si="93"/>
        <v>PUS014317491</v>
      </c>
      <c r="E148" s="59" t="str">
        <f t="shared" si="94"/>
        <v>6094315515829</v>
      </c>
      <c r="F148" s="59" t="str">
        <f t="shared" si="95"/>
        <v>717-3092-AA-13</v>
      </c>
      <c r="G148" s="59" t="str">
        <f t="shared" si="96"/>
        <v>2207506</v>
      </c>
      <c r="H148" s="59" t="str">
        <f t="shared" si="97"/>
        <v>IPORTER_LA</v>
      </c>
      <c r="I148" s="57" t="str">
        <f t="shared" si="98"/>
        <v>박병현</v>
      </c>
      <c r="J148" s="57">
        <f t="shared" si="99"/>
        <v>14044</v>
      </c>
      <c r="K148" s="57"/>
      <c r="L148" s="57">
        <f t="shared" si="101"/>
        <v>1</v>
      </c>
      <c r="M148" s="57">
        <f t="shared" si="102"/>
        <v>0.27200000000000002</v>
      </c>
      <c r="N148" s="57">
        <f t="shared" si="103"/>
        <v>0.22700000000000001</v>
      </c>
      <c r="O148" s="60">
        <f t="shared" si="104"/>
        <v>-4.5000000000000012E-2</v>
      </c>
      <c r="P148" s="60">
        <f t="shared" si="105"/>
        <v>0.5</v>
      </c>
      <c r="Q148" s="61" t="str">
        <f t="shared" si="106"/>
        <v>목록(Manifest)</v>
      </c>
      <c r="R148" s="88">
        <f t="shared" si="107"/>
        <v>194.66</v>
      </c>
      <c r="S148" s="61" t="str">
        <f t="shared" si="108"/>
        <v>YP0104</v>
      </c>
      <c r="T148" s="61" t="str">
        <f t="shared" si="109"/>
        <v/>
      </c>
      <c r="U148" s="61" t="str">
        <f t="shared" si="110"/>
        <v>신용</v>
      </c>
      <c r="V148" s="99">
        <f t="shared" si="85"/>
        <v>6220</v>
      </c>
      <c r="W148" s="100">
        <f t="shared" si="86"/>
        <v>0</v>
      </c>
      <c r="X148" s="100">
        <f t="shared" si="87"/>
        <v>0</v>
      </c>
      <c r="Y148" s="100">
        <f t="shared" si="82"/>
        <v>0</v>
      </c>
      <c r="Z148" s="100">
        <f t="shared" si="88"/>
        <v>0</v>
      </c>
      <c r="AA148" s="101">
        <f t="shared" si="89"/>
        <v>0</v>
      </c>
      <c r="AB148" s="102" t="str">
        <f>_xlfn.IFNA(VLOOKUP(D148,'사업자 통관'!F:H,3,0),"")</f>
        <v/>
      </c>
      <c r="AC148" s="102"/>
      <c r="AD148" s="103">
        <f t="shared" si="83"/>
        <v>0</v>
      </c>
      <c r="AE148" s="104">
        <f t="shared" si="84"/>
        <v>6220</v>
      </c>
      <c r="AG148" s="126" t="s">
        <v>1545</v>
      </c>
      <c r="AH148" s="126" t="s">
        <v>65</v>
      </c>
      <c r="AI148" s="126" t="s">
        <v>1546</v>
      </c>
      <c r="AJ148" s="126" t="s">
        <v>1589</v>
      </c>
      <c r="AK148" s="126" t="s">
        <v>1590</v>
      </c>
      <c r="AL148" s="126" t="s">
        <v>1591</v>
      </c>
      <c r="AM148" s="126">
        <v>14044</v>
      </c>
      <c r="AN148" s="126" t="s">
        <v>130</v>
      </c>
      <c r="AO148" s="127">
        <v>1</v>
      </c>
      <c r="AP148" s="128">
        <v>0.27200000000000002</v>
      </c>
      <c r="AQ148" s="128">
        <v>0.22700000000000001</v>
      </c>
      <c r="AR148" s="128">
        <v>0.3</v>
      </c>
      <c r="AS148" s="126" t="s">
        <v>4</v>
      </c>
      <c r="AT148" s="128">
        <v>194.66</v>
      </c>
      <c r="AU148" s="126" t="s">
        <v>154</v>
      </c>
      <c r="AV148" s="126" t="s">
        <v>154</v>
      </c>
      <c r="AW148" s="126" t="s">
        <v>154</v>
      </c>
      <c r="AX148" s="126" t="s">
        <v>154</v>
      </c>
      <c r="AY148" s="126" t="s">
        <v>154</v>
      </c>
      <c r="AZ148" s="126" t="s">
        <v>133</v>
      </c>
      <c r="BA148" s="126" t="s">
        <v>192</v>
      </c>
      <c r="BB148" s="126" t="s">
        <v>155</v>
      </c>
      <c r="BC148" s="126" t="s">
        <v>130</v>
      </c>
      <c r="BD148" s="126" t="s">
        <v>156</v>
      </c>
      <c r="BE148" s="126" t="s">
        <v>1592</v>
      </c>
      <c r="BF148" s="126" t="s">
        <v>1593</v>
      </c>
      <c r="BG148" s="126" t="s">
        <v>1594</v>
      </c>
      <c r="BH148" s="126" t="s">
        <v>383</v>
      </c>
      <c r="BI148" s="126" t="s">
        <v>130</v>
      </c>
      <c r="BJ148" s="126" t="s">
        <v>192</v>
      </c>
      <c r="BK148" s="126" t="s">
        <v>157</v>
      </c>
      <c r="BL148" s="126" t="s">
        <v>126</v>
      </c>
      <c r="BM148" s="126" t="s">
        <v>130</v>
      </c>
      <c r="BN148" s="126" t="s">
        <v>158</v>
      </c>
    </row>
    <row r="149" spans="1:66" ht="15">
      <c r="A149" s="58" t="str">
        <f t="shared" si="90"/>
        <v>2025-08-15</v>
      </c>
      <c r="B149" s="58" t="str">
        <f t="shared" si="91"/>
        <v>LAX</v>
      </c>
      <c r="C149" s="58" t="str">
        <f t="shared" si="92"/>
        <v>35033069116</v>
      </c>
      <c r="D149" s="58" t="str">
        <f t="shared" si="93"/>
        <v>PUS014317453</v>
      </c>
      <c r="E149" s="59" t="str">
        <f t="shared" si="94"/>
        <v>6094315515791</v>
      </c>
      <c r="F149" s="59" t="str">
        <f t="shared" si="95"/>
        <v>717-4480-EA-25</v>
      </c>
      <c r="G149" s="59" t="str">
        <f t="shared" si="96"/>
        <v>2207506</v>
      </c>
      <c r="H149" s="59" t="str">
        <f t="shared" si="97"/>
        <v>IPORTER_LA</v>
      </c>
      <c r="I149" s="57" t="str">
        <f t="shared" si="98"/>
        <v>최재형</v>
      </c>
      <c r="J149" s="57">
        <f t="shared" si="99"/>
        <v>6082</v>
      </c>
      <c r="K149" s="57" t="str">
        <f t="shared" si="100"/>
        <v/>
      </c>
      <c r="L149" s="57">
        <f t="shared" si="101"/>
        <v>1</v>
      </c>
      <c r="M149" s="57">
        <f t="shared" si="102"/>
        <v>1.179</v>
      </c>
      <c r="N149" s="57">
        <f t="shared" si="103"/>
        <v>4.4999999999999998E-2</v>
      </c>
      <c r="O149" s="60">
        <f t="shared" si="104"/>
        <v>-1.1340000000000001</v>
      </c>
      <c r="P149" s="60">
        <f t="shared" si="105"/>
        <v>1.5</v>
      </c>
      <c r="Q149" s="61" t="str">
        <f t="shared" si="106"/>
        <v>간이(Simple)</v>
      </c>
      <c r="R149" s="88">
        <f t="shared" si="107"/>
        <v>270.77999999999997</v>
      </c>
      <c r="S149" s="61" t="str">
        <f t="shared" si="108"/>
        <v>YP0104</v>
      </c>
      <c r="T149" s="61" t="str">
        <f t="shared" si="109"/>
        <v/>
      </c>
      <c r="U149" s="61" t="str">
        <f t="shared" si="110"/>
        <v>신용</v>
      </c>
      <c r="V149" s="99">
        <f t="shared" si="85"/>
        <v>8760</v>
      </c>
      <c r="W149" s="100">
        <f t="shared" si="86"/>
        <v>0</v>
      </c>
      <c r="X149" s="100">
        <f t="shared" si="87"/>
        <v>0</v>
      </c>
      <c r="Y149" s="100">
        <f t="shared" si="82"/>
        <v>0</v>
      </c>
      <c r="Z149" s="100">
        <f t="shared" si="88"/>
        <v>0</v>
      </c>
      <c r="AA149" s="101">
        <f t="shared" si="89"/>
        <v>1000</v>
      </c>
      <c r="AB149" s="102" t="str">
        <f>_xlfn.IFNA(VLOOKUP(D149,'사업자 통관'!F:H,3,0),"")</f>
        <v/>
      </c>
      <c r="AC149" s="102"/>
      <c r="AD149" s="103">
        <f t="shared" si="83"/>
        <v>1000</v>
      </c>
      <c r="AE149" s="104">
        <f t="shared" si="84"/>
        <v>9760</v>
      </c>
      <c r="AG149" s="126" t="s">
        <v>1545</v>
      </c>
      <c r="AH149" s="126" t="s">
        <v>65</v>
      </c>
      <c r="AI149" s="126" t="s">
        <v>1546</v>
      </c>
      <c r="AJ149" s="126" t="s">
        <v>1595</v>
      </c>
      <c r="AK149" s="126" t="s">
        <v>399</v>
      </c>
      <c r="AL149" s="126" t="s">
        <v>400</v>
      </c>
      <c r="AM149" s="126">
        <v>6082</v>
      </c>
      <c r="AN149" s="126" t="s">
        <v>130</v>
      </c>
      <c r="AO149" s="127">
        <v>1</v>
      </c>
      <c r="AP149" s="128">
        <v>1.179</v>
      </c>
      <c r="AQ149" s="128">
        <v>4.4999999999999998E-2</v>
      </c>
      <c r="AR149" s="128">
        <v>1.2</v>
      </c>
      <c r="AS149" s="126" t="s">
        <v>6</v>
      </c>
      <c r="AT149" s="128">
        <v>270.77999999999997</v>
      </c>
      <c r="AU149" s="126" t="s">
        <v>154</v>
      </c>
      <c r="AV149" s="126" t="s">
        <v>154</v>
      </c>
      <c r="AW149" s="126" t="s">
        <v>154</v>
      </c>
      <c r="AX149" s="126" t="s">
        <v>154</v>
      </c>
      <c r="AY149" s="126" t="s">
        <v>154</v>
      </c>
      <c r="AZ149" s="126" t="s">
        <v>133</v>
      </c>
      <c r="BA149" s="126" t="s">
        <v>192</v>
      </c>
      <c r="BB149" s="126" t="s">
        <v>155</v>
      </c>
      <c r="BC149" s="126" t="s">
        <v>130</v>
      </c>
      <c r="BD149" s="126" t="s">
        <v>156</v>
      </c>
      <c r="BE149" s="126" t="s">
        <v>1596</v>
      </c>
      <c r="BF149" s="126" t="s">
        <v>1597</v>
      </c>
      <c r="BG149" s="126" t="s">
        <v>1598</v>
      </c>
      <c r="BH149" s="126" t="s">
        <v>383</v>
      </c>
      <c r="BI149" s="126" t="s">
        <v>130</v>
      </c>
      <c r="BJ149" s="126" t="s">
        <v>192</v>
      </c>
      <c r="BK149" s="126" t="s">
        <v>157</v>
      </c>
      <c r="BL149" s="126" t="s">
        <v>126</v>
      </c>
      <c r="BM149" s="126" t="s">
        <v>130</v>
      </c>
      <c r="BN149" s="126" t="s">
        <v>158</v>
      </c>
    </row>
    <row r="150" spans="1:66" ht="15">
      <c r="A150" s="58" t="str">
        <f t="shared" si="90"/>
        <v>2025-08-15</v>
      </c>
      <c r="B150" s="58" t="str">
        <f t="shared" si="91"/>
        <v>LAX</v>
      </c>
      <c r="C150" s="58" t="str">
        <f t="shared" si="92"/>
        <v>35033069116</v>
      </c>
      <c r="D150" s="58" t="str">
        <f t="shared" si="93"/>
        <v>PUS014317496</v>
      </c>
      <c r="E150" s="59" t="str">
        <f t="shared" si="94"/>
        <v>6094315515834</v>
      </c>
      <c r="F150" s="59" t="str">
        <f t="shared" si="95"/>
        <v>717-4428-BF-22</v>
      </c>
      <c r="G150" s="59" t="str">
        <f t="shared" si="96"/>
        <v>2207506</v>
      </c>
      <c r="H150" s="59" t="str">
        <f t="shared" si="97"/>
        <v>IPORTER_LA</v>
      </c>
      <c r="I150" s="57" t="str">
        <f t="shared" si="98"/>
        <v>조길영</v>
      </c>
      <c r="J150" s="57">
        <f t="shared" si="99"/>
        <v>22737</v>
      </c>
      <c r="K150" s="57" t="str">
        <f t="shared" si="100"/>
        <v/>
      </c>
      <c r="L150" s="57">
        <f t="shared" si="101"/>
        <v>1</v>
      </c>
      <c r="M150" s="57">
        <f t="shared" si="102"/>
        <v>0.27200000000000002</v>
      </c>
      <c r="N150" s="57">
        <f t="shared" si="103"/>
        <v>4.4999999999999998E-2</v>
      </c>
      <c r="O150" s="60">
        <f t="shared" si="104"/>
        <v>-0.22700000000000004</v>
      </c>
      <c r="P150" s="60">
        <f t="shared" si="105"/>
        <v>0.5</v>
      </c>
      <c r="Q150" s="61" t="str">
        <f t="shared" si="106"/>
        <v>목록(Manifest)</v>
      </c>
      <c r="R150" s="88">
        <f t="shared" si="107"/>
        <v>112.5</v>
      </c>
      <c r="S150" s="61" t="str">
        <f t="shared" si="108"/>
        <v>YP0104</v>
      </c>
      <c r="T150" s="61" t="str">
        <f t="shared" si="109"/>
        <v/>
      </c>
      <c r="U150" s="61" t="str">
        <f t="shared" si="110"/>
        <v>신용</v>
      </c>
      <c r="V150" s="99">
        <f t="shared" si="85"/>
        <v>6220</v>
      </c>
      <c r="W150" s="100">
        <f t="shared" si="86"/>
        <v>0</v>
      </c>
      <c r="X150" s="100">
        <f t="shared" si="87"/>
        <v>0</v>
      </c>
      <c r="Y150" s="100">
        <f t="shared" si="82"/>
        <v>0</v>
      </c>
      <c r="Z150" s="100">
        <f t="shared" si="88"/>
        <v>0</v>
      </c>
      <c r="AA150" s="101">
        <f t="shared" si="89"/>
        <v>0</v>
      </c>
      <c r="AB150" s="102" t="str">
        <f>_xlfn.IFNA(VLOOKUP(D150,'사업자 통관'!F:H,3,0),"")</f>
        <v/>
      </c>
      <c r="AC150" s="102"/>
      <c r="AD150" s="103">
        <f t="shared" si="83"/>
        <v>0</v>
      </c>
      <c r="AE150" s="104">
        <f t="shared" si="84"/>
        <v>6220</v>
      </c>
      <c r="AG150" s="126" t="s">
        <v>1545</v>
      </c>
      <c r="AH150" s="126" t="s">
        <v>65</v>
      </c>
      <c r="AI150" s="126" t="s">
        <v>1546</v>
      </c>
      <c r="AJ150" s="126" t="s">
        <v>1599</v>
      </c>
      <c r="AK150" s="126" t="s">
        <v>1600</v>
      </c>
      <c r="AL150" s="126" t="s">
        <v>1601</v>
      </c>
      <c r="AM150" s="126">
        <v>22737</v>
      </c>
      <c r="AN150" s="126" t="s">
        <v>130</v>
      </c>
      <c r="AO150" s="127">
        <v>1</v>
      </c>
      <c r="AP150" s="128">
        <v>0.27200000000000002</v>
      </c>
      <c r="AQ150" s="128">
        <v>4.4999999999999998E-2</v>
      </c>
      <c r="AR150" s="128">
        <v>0.3</v>
      </c>
      <c r="AS150" s="126" t="s">
        <v>4</v>
      </c>
      <c r="AT150" s="128">
        <v>112.5</v>
      </c>
      <c r="AU150" s="126" t="s">
        <v>154</v>
      </c>
      <c r="AV150" s="126" t="s">
        <v>154</v>
      </c>
      <c r="AW150" s="126" t="s">
        <v>154</v>
      </c>
      <c r="AX150" s="126" t="s">
        <v>154</v>
      </c>
      <c r="AY150" s="126" t="s">
        <v>154</v>
      </c>
      <c r="AZ150" s="126" t="s">
        <v>133</v>
      </c>
      <c r="BA150" s="126" t="s">
        <v>192</v>
      </c>
      <c r="BB150" s="126" t="s">
        <v>1602</v>
      </c>
      <c r="BC150" s="126" t="s">
        <v>130</v>
      </c>
      <c r="BD150" s="126" t="s">
        <v>156</v>
      </c>
      <c r="BE150" s="126" t="s">
        <v>1603</v>
      </c>
      <c r="BF150" s="126" t="s">
        <v>1604</v>
      </c>
      <c r="BG150" s="126" t="s">
        <v>1605</v>
      </c>
      <c r="BH150" s="126" t="s">
        <v>383</v>
      </c>
      <c r="BI150" s="126" t="s">
        <v>130</v>
      </c>
      <c r="BJ150" s="126" t="s">
        <v>192</v>
      </c>
      <c r="BK150" s="126" t="s">
        <v>157</v>
      </c>
      <c r="BL150" s="126" t="s">
        <v>126</v>
      </c>
      <c r="BM150" s="126" t="s">
        <v>130</v>
      </c>
      <c r="BN150" s="126" t="s">
        <v>158</v>
      </c>
    </row>
    <row r="151" spans="1:66" ht="15">
      <c r="A151" s="58" t="str">
        <f t="shared" si="90"/>
        <v>2025-08-15</v>
      </c>
      <c r="B151" s="58" t="str">
        <f t="shared" si="91"/>
        <v>LAX</v>
      </c>
      <c r="C151" s="58" t="str">
        <f t="shared" si="92"/>
        <v>35033069116</v>
      </c>
      <c r="D151" s="58" t="str">
        <f t="shared" si="93"/>
        <v>PUS014317445</v>
      </c>
      <c r="E151" s="59" t="str">
        <f t="shared" si="94"/>
        <v>6094315515783</v>
      </c>
      <c r="F151" s="59" t="str">
        <f t="shared" si="95"/>
        <v>717-4469-DA-30</v>
      </c>
      <c r="G151" s="59" t="str">
        <f t="shared" si="96"/>
        <v>2207506</v>
      </c>
      <c r="H151" s="59" t="str">
        <f t="shared" si="97"/>
        <v>IPORTER_LA</v>
      </c>
      <c r="I151" s="57" t="str">
        <f t="shared" si="98"/>
        <v>이지은</v>
      </c>
      <c r="J151" s="57">
        <f t="shared" si="99"/>
        <v>13014</v>
      </c>
      <c r="K151" s="57" t="str">
        <f t="shared" si="100"/>
        <v/>
      </c>
      <c r="L151" s="57">
        <f t="shared" si="101"/>
        <v>1</v>
      </c>
      <c r="M151" s="57">
        <f t="shared" si="102"/>
        <v>7.7110000000000003</v>
      </c>
      <c r="N151" s="57">
        <f t="shared" si="103"/>
        <v>11.702999999999999</v>
      </c>
      <c r="O151" s="60">
        <f t="shared" si="104"/>
        <v>3.9919999999999991</v>
      </c>
      <c r="P151" s="60">
        <f t="shared" si="105"/>
        <v>12</v>
      </c>
      <c r="Q151" s="61" t="str">
        <f t="shared" si="106"/>
        <v>간이(Simple)</v>
      </c>
      <c r="R151" s="88">
        <f t="shared" si="107"/>
        <v>202.22</v>
      </c>
      <c r="S151" s="61" t="str">
        <f t="shared" si="108"/>
        <v>YP0104</v>
      </c>
      <c r="T151" s="61" t="str">
        <f t="shared" si="109"/>
        <v/>
      </c>
      <c r="U151" s="61" t="str">
        <f t="shared" si="110"/>
        <v>신용</v>
      </c>
      <c r="V151" s="99">
        <f t="shared" si="85"/>
        <v>35430</v>
      </c>
      <c r="W151" s="100">
        <f t="shared" si="86"/>
        <v>0</v>
      </c>
      <c r="X151" s="100">
        <f t="shared" si="87"/>
        <v>0</v>
      </c>
      <c r="Y151" s="100">
        <f t="shared" si="82"/>
        <v>3000</v>
      </c>
      <c r="Z151" s="100">
        <f t="shared" si="88"/>
        <v>0</v>
      </c>
      <c r="AA151" s="101">
        <f t="shared" si="89"/>
        <v>1000</v>
      </c>
      <c r="AB151" s="102" t="str">
        <f>_xlfn.IFNA(VLOOKUP(D151,'사업자 통관'!F:H,3,0),"")</f>
        <v/>
      </c>
      <c r="AC151" s="102"/>
      <c r="AD151" s="103">
        <f t="shared" si="83"/>
        <v>4000</v>
      </c>
      <c r="AE151" s="104">
        <f t="shared" si="84"/>
        <v>39430</v>
      </c>
      <c r="AG151" s="126" t="s">
        <v>1545</v>
      </c>
      <c r="AH151" s="126" t="s">
        <v>65</v>
      </c>
      <c r="AI151" s="126" t="s">
        <v>1546</v>
      </c>
      <c r="AJ151" s="126" t="s">
        <v>1606</v>
      </c>
      <c r="AK151" s="126" t="s">
        <v>511</v>
      </c>
      <c r="AL151" s="126" t="s">
        <v>512</v>
      </c>
      <c r="AM151" s="126">
        <v>13014</v>
      </c>
      <c r="AN151" s="126" t="s">
        <v>130</v>
      </c>
      <c r="AO151" s="127">
        <v>1</v>
      </c>
      <c r="AP151" s="128">
        <v>7.7110000000000003</v>
      </c>
      <c r="AQ151" s="128">
        <v>11.702999999999999</v>
      </c>
      <c r="AR151" s="128">
        <v>12</v>
      </c>
      <c r="AS151" s="126" t="s">
        <v>6</v>
      </c>
      <c r="AT151" s="128">
        <v>202.22</v>
      </c>
      <c r="AU151" s="126" t="s">
        <v>154</v>
      </c>
      <c r="AV151" s="126" t="s">
        <v>154</v>
      </c>
      <c r="AW151" s="126" t="s">
        <v>154</v>
      </c>
      <c r="AX151" s="126" t="s">
        <v>130</v>
      </c>
      <c r="AY151" s="126" t="s">
        <v>154</v>
      </c>
      <c r="AZ151" s="126" t="s">
        <v>133</v>
      </c>
      <c r="BA151" s="126" t="s">
        <v>192</v>
      </c>
      <c r="BB151" s="126" t="s">
        <v>513</v>
      </c>
      <c r="BC151" s="126" t="s">
        <v>130</v>
      </c>
      <c r="BD151" s="126" t="s">
        <v>156</v>
      </c>
      <c r="BE151" s="126" t="s">
        <v>1607</v>
      </c>
      <c r="BF151" s="126" t="s">
        <v>1608</v>
      </c>
      <c r="BG151" s="126" t="s">
        <v>1609</v>
      </c>
      <c r="BH151" s="126" t="s">
        <v>383</v>
      </c>
      <c r="BI151" s="126" t="s">
        <v>130</v>
      </c>
      <c r="BJ151" s="126" t="s">
        <v>192</v>
      </c>
      <c r="BK151" s="126" t="s">
        <v>157</v>
      </c>
      <c r="BL151" s="126" t="s">
        <v>126</v>
      </c>
      <c r="BM151" s="126" t="s">
        <v>130</v>
      </c>
      <c r="BN151" s="126" t="s">
        <v>158</v>
      </c>
    </row>
    <row r="152" spans="1:66" ht="15">
      <c r="A152" s="58" t="str">
        <f t="shared" si="90"/>
        <v>2025-08-15</v>
      </c>
      <c r="B152" s="58" t="str">
        <f t="shared" si="91"/>
        <v>LAX</v>
      </c>
      <c r="C152" s="58" t="str">
        <f t="shared" si="92"/>
        <v>35033069116</v>
      </c>
      <c r="D152" s="58" t="str">
        <f t="shared" si="93"/>
        <v>PUS014317431</v>
      </c>
      <c r="E152" s="59" t="str">
        <f t="shared" si="94"/>
        <v>6094315515769</v>
      </c>
      <c r="F152" s="59" t="str">
        <f t="shared" si="95"/>
        <v>717-4442-EA-31</v>
      </c>
      <c r="G152" s="59" t="str">
        <f t="shared" si="96"/>
        <v>2207506</v>
      </c>
      <c r="H152" s="59" t="str">
        <f t="shared" si="97"/>
        <v>IPORTER_LA</v>
      </c>
      <c r="I152" s="57" t="str">
        <f t="shared" si="98"/>
        <v>김주옥</v>
      </c>
      <c r="J152" s="57">
        <f t="shared" si="99"/>
        <v>6321</v>
      </c>
      <c r="K152" s="57" t="str">
        <f t="shared" si="100"/>
        <v/>
      </c>
      <c r="L152" s="57">
        <f t="shared" si="101"/>
        <v>1</v>
      </c>
      <c r="M152" s="57">
        <f t="shared" si="102"/>
        <v>0.36299999999999999</v>
      </c>
      <c r="N152" s="57">
        <f t="shared" si="103"/>
        <v>4.4999999999999998E-2</v>
      </c>
      <c r="O152" s="60">
        <f t="shared" si="104"/>
        <v>-0.318</v>
      </c>
      <c r="P152" s="60">
        <f t="shared" si="105"/>
        <v>0.5</v>
      </c>
      <c r="Q152" s="61" t="str">
        <f t="shared" si="106"/>
        <v>목록(Manifest)</v>
      </c>
      <c r="R152" s="88">
        <f t="shared" si="107"/>
        <v>175.98</v>
      </c>
      <c r="S152" s="61" t="str">
        <f t="shared" si="108"/>
        <v>YP0104</v>
      </c>
      <c r="T152" s="61" t="str">
        <f t="shared" si="109"/>
        <v/>
      </c>
      <c r="U152" s="61" t="str">
        <f t="shared" si="110"/>
        <v>신용</v>
      </c>
      <c r="V152" s="99">
        <f t="shared" si="85"/>
        <v>6220</v>
      </c>
      <c r="W152" s="100">
        <f t="shared" si="86"/>
        <v>0</v>
      </c>
      <c r="X152" s="100">
        <f t="shared" si="87"/>
        <v>500</v>
      </c>
      <c r="Y152" s="100">
        <f t="shared" si="82"/>
        <v>0</v>
      </c>
      <c r="Z152" s="100">
        <f t="shared" si="88"/>
        <v>0</v>
      </c>
      <c r="AA152" s="101">
        <f t="shared" si="89"/>
        <v>0</v>
      </c>
      <c r="AB152" s="102" t="str">
        <f>_xlfn.IFNA(VLOOKUP(D152,'사업자 통관'!F:H,3,0),"")</f>
        <v/>
      </c>
      <c r="AC152" s="102"/>
      <c r="AD152" s="103">
        <f t="shared" si="83"/>
        <v>500</v>
      </c>
      <c r="AE152" s="104">
        <f t="shared" si="84"/>
        <v>6720</v>
      </c>
      <c r="AG152" s="126" t="s">
        <v>1545</v>
      </c>
      <c r="AH152" s="126" t="s">
        <v>65</v>
      </c>
      <c r="AI152" s="126" t="s">
        <v>1546</v>
      </c>
      <c r="AJ152" s="126" t="s">
        <v>1610</v>
      </c>
      <c r="AK152" s="126" t="s">
        <v>801</v>
      </c>
      <c r="AL152" s="126" t="s">
        <v>802</v>
      </c>
      <c r="AM152" s="126">
        <v>6321</v>
      </c>
      <c r="AN152" s="126" t="s">
        <v>130</v>
      </c>
      <c r="AO152" s="127">
        <v>1</v>
      </c>
      <c r="AP152" s="128">
        <v>0.36299999999999999</v>
      </c>
      <c r="AQ152" s="128">
        <v>4.4999999999999998E-2</v>
      </c>
      <c r="AR152" s="128">
        <v>0.4</v>
      </c>
      <c r="AS152" s="126" t="s">
        <v>4</v>
      </c>
      <c r="AT152" s="128">
        <v>175.98</v>
      </c>
      <c r="AU152" s="126" t="s">
        <v>154</v>
      </c>
      <c r="AV152" s="126" t="s">
        <v>154</v>
      </c>
      <c r="AW152" s="126" t="s">
        <v>154</v>
      </c>
      <c r="AX152" s="126" t="s">
        <v>154</v>
      </c>
      <c r="AY152" s="126" t="s">
        <v>154</v>
      </c>
      <c r="AZ152" s="126" t="s">
        <v>133</v>
      </c>
      <c r="BA152" s="126" t="s">
        <v>192</v>
      </c>
      <c r="BB152" s="126" t="s">
        <v>803</v>
      </c>
      <c r="BC152" s="126" t="s">
        <v>130</v>
      </c>
      <c r="BD152" s="126" t="s">
        <v>156</v>
      </c>
      <c r="BE152" s="126" t="s">
        <v>1611</v>
      </c>
      <c r="BF152" s="126" t="s">
        <v>1612</v>
      </c>
      <c r="BG152" s="126" t="s">
        <v>1613</v>
      </c>
      <c r="BH152" s="126" t="s">
        <v>383</v>
      </c>
      <c r="BI152" s="126" t="s">
        <v>130</v>
      </c>
      <c r="BJ152" s="126" t="s">
        <v>192</v>
      </c>
      <c r="BK152" s="126" t="s">
        <v>157</v>
      </c>
      <c r="BL152" s="126" t="s">
        <v>126</v>
      </c>
      <c r="BM152" s="126" t="s">
        <v>130</v>
      </c>
      <c r="BN152" s="126" t="s">
        <v>158</v>
      </c>
    </row>
    <row r="153" spans="1:66" ht="15">
      <c r="A153" s="58" t="str">
        <f t="shared" si="90"/>
        <v>2025-08-15</v>
      </c>
      <c r="B153" s="58" t="str">
        <f t="shared" si="91"/>
        <v>LAX</v>
      </c>
      <c r="C153" s="58" t="str">
        <f t="shared" si="92"/>
        <v>35033069116</v>
      </c>
      <c r="D153" s="58" t="str">
        <f t="shared" si="93"/>
        <v>PUS014317247</v>
      </c>
      <c r="E153" s="59" t="str">
        <f t="shared" si="94"/>
        <v>6094315515585</v>
      </c>
      <c r="F153" s="59" t="str">
        <f t="shared" si="95"/>
        <v>717-3499-AF-34</v>
      </c>
      <c r="G153" s="59" t="str">
        <f t="shared" si="96"/>
        <v>2207506</v>
      </c>
      <c r="H153" s="59" t="str">
        <f t="shared" si="97"/>
        <v>IPORTER_LA</v>
      </c>
      <c r="I153" s="57" t="str">
        <f t="shared" si="98"/>
        <v>신혜경</v>
      </c>
      <c r="J153" s="57">
        <f t="shared" si="99"/>
        <v>3309</v>
      </c>
      <c r="K153" s="57" t="str">
        <f t="shared" si="100"/>
        <v/>
      </c>
      <c r="L153" s="57">
        <f t="shared" si="101"/>
        <v>1</v>
      </c>
      <c r="M153" s="57">
        <f t="shared" si="102"/>
        <v>1.089</v>
      </c>
      <c r="N153" s="57">
        <f t="shared" si="103"/>
        <v>4.4999999999999998E-2</v>
      </c>
      <c r="O153" s="60">
        <f t="shared" si="104"/>
        <v>-1.044</v>
      </c>
      <c r="P153" s="60">
        <f t="shared" si="105"/>
        <v>1.5</v>
      </c>
      <c r="Q153" s="61" t="str">
        <f t="shared" si="106"/>
        <v>목록(Manifest)</v>
      </c>
      <c r="R153" s="88">
        <f t="shared" si="107"/>
        <v>183.79</v>
      </c>
      <c r="S153" s="61" t="str">
        <f t="shared" si="108"/>
        <v>YP0104</v>
      </c>
      <c r="T153" s="61" t="str">
        <f t="shared" si="109"/>
        <v/>
      </c>
      <c r="U153" s="61" t="str">
        <f t="shared" si="110"/>
        <v>신용</v>
      </c>
      <c r="V153" s="99">
        <f t="shared" si="85"/>
        <v>8760</v>
      </c>
      <c r="W153" s="100">
        <f t="shared" si="86"/>
        <v>0</v>
      </c>
      <c r="X153" s="100">
        <f t="shared" si="87"/>
        <v>0</v>
      </c>
      <c r="Y153" s="100">
        <f t="shared" si="82"/>
        <v>0</v>
      </c>
      <c r="Z153" s="100">
        <f t="shared" si="88"/>
        <v>0</v>
      </c>
      <c r="AA153" s="101">
        <f t="shared" si="89"/>
        <v>0</v>
      </c>
      <c r="AB153" s="102" t="str">
        <f>_xlfn.IFNA(VLOOKUP(D153,'사업자 통관'!F:H,3,0),"")</f>
        <v/>
      </c>
      <c r="AC153" s="102"/>
      <c r="AD153" s="103">
        <f t="shared" si="83"/>
        <v>0</v>
      </c>
      <c r="AE153" s="104">
        <f t="shared" si="84"/>
        <v>8760</v>
      </c>
      <c r="AG153" s="126" t="s">
        <v>1545</v>
      </c>
      <c r="AH153" s="126" t="s">
        <v>65</v>
      </c>
      <c r="AI153" s="126" t="s">
        <v>1546</v>
      </c>
      <c r="AJ153" s="126" t="s">
        <v>1614</v>
      </c>
      <c r="AK153" s="126" t="s">
        <v>497</v>
      </c>
      <c r="AL153" s="126" t="s">
        <v>498</v>
      </c>
      <c r="AM153" s="126">
        <v>3309</v>
      </c>
      <c r="AN153" s="126" t="s">
        <v>130</v>
      </c>
      <c r="AO153" s="127">
        <v>1</v>
      </c>
      <c r="AP153" s="128">
        <v>1.089</v>
      </c>
      <c r="AQ153" s="128">
        <v>4.4999999999999998E-2</v>
      </c>
      <c r="AR153" s="128">
        <v>1.1000000000000001</v>
      </c>
      <c r="AS153" s="126" t="s">
        <v>4</v>
      </c>
      <c r="AT153" s="128">
        <v>183.79</v>
      </c>
      <c r="AU153" s="126" t="s">
        <v>154</v>
      </c>
      <c r="AV153" s="126" t="s">
        <v>154</v>
      </c>
      <c r="AW153" s="126" t="s">
        <v>154</v>
      </c>
      <c r="AX153" s="126" t="s">
        <v>154</v>
      </c>
      <c r="AY153" s="126" t="s">
        <v>154</v>
      </c>
      <c r="AZ153" s="126" t="s">
        <v>133</v>
      </c>
      <c r="BA153" s="126" t="s">
        <v>192</v>
      </c>
      <c r="BB153" s="126" t="s">
        <v>1615</v>
      </c>
      <c r="BC153" s="126" t="s">
        <v>130</v>
      </c>
      <c r="BD153" s="126" t="s">
        <v>156</v>
      </c>
      <c r="BE153" s="126" t="s">
        <v>1616</v>
      </c>
      <c r="BF153" s="126" t="s">
        <v>1617</v>
      </c>
      <c r="BG153" s="126" t="s">
        <v>1618</v>
      </c>
      <c r="BH153" s="126" t="s">
        <v>383</v>
      </c>
      <c r="BI153" s="126" t="s">
        <v>130</v>
      </c>
      <c r="BJ153" s="126" t="s">
        <v>192</v>
      </c>
      <c r="BK153" s="126" t="s">
        <v>157</v>
      </c>
      <c r="BL153" s="126" t="s">
        <v>126</v>
      </c>
      <c r="BM153" s="126" t="s">
        <v>130</v>
      </c>
      <c r="BN153" s="126" t="s">
        <v>158</v>
      </c>
    </row>
    <row r="154" spans="1:66" ht="15">
      <c r="A154" s="58" t="str">
        <f t="shared" si="90"/>
        <v>2025-08-15</v>
      </c>
      <c r="B154" s="58" t="str">
        <f t="shared" si="91"/>
        <v>LAX</v>
      </c>
      <c r="C154" s="58" t="str">
        <f t="shared" si="92"/>
        <v>35033069116</v>
      </c>
      <c r="D154" s="58" t="str">
        <f t="shared" si="93"/>
        <v>PUS014317421</v>
      </c>
      <c r="E154" s="59" t="str">
        <f t="shared" si="94"/>
        <v>6094315515759</v>
      </c>
      <c r="F154" s="59" t="str">
        <f t="shared" si="95"/>
        <v>717-2461-DF-1</v>
      </c>
      <c r="G154" s="59" t="str">
        <f t="shared" si="96"/>
        <v>2207506</v>
      </c>
      <c r="H154" s="59" t="str">
        <f t="shared" si="97"/>
        <v>IPORTER_LA</v>
      </c>
      <c r="I154" s="57" t="str">
        <f t="shared" si="98"/>
        <v>양미현</v>
      </c>
      <c r="J154" s="57">
        <f t="shared" si="99"/>
        <v>11942</v>
      </c>
      <c r="K154" s="57" t="str">
        <f t="shared" si="100"/>
        <v>반입예정정보재전송</v>
      </c>
      <c r="L154" s="57">
        <f t="shared" si="101"/>
        <v>1</v>
      </c>
      <c r="M154" s="57">
        <f t="shared" si="102"/>
        <v>0.81599999999999995</v>
      </c>
      <c r="N154" s="57">
        <f t="shared" si="103"/>
        <v>0.72599999999999998</v>
      </c>
      <c r="O154" s="60">
        <f t="shared" si="104"/>
        <v>-8.9999999999999969E-2</v>
      </c>
      <c r="P154" s="60">
        <f t="shared" si="105"/>
        <v>1</v>
      </c>
      <c r="Q154" s="61" t="str">
        <f t="shared" si="106"/>
        <v>동물검역(Animal Inspection)</v>
      </c>
      <c r="R154" s="88">
        <f t="shared" si="107"/>
        <v>86.31</v>
      </c>
      <c r="S154" s="61" t="str">
        <f t="shared" si="108"/>
        <v>YP0104</v>
      </c>
      <c r="T154" s="61" t="str">
        <f t="shared" si="109"/>
        <v/>
      </c>
      <c r="U154" s="61" t="str">
        <f t="shared" si="110"/>
        <v>신용</v>
      </c>
      <c r="V154" s="99">
        <f t="shared" si="85"/>
        <v>7490</v>
      </c>
      <c r="W154" s="100">
        <f t="shared" si="86"/>
        <v>0</v>
      </c>
      <c r="X154" s="100">
        <f t="shared" si="87"/>
        <v>0</v>
      </c>
      <c r="Y154" s="100">
        <f t="shared" si="82"/>
        <v>0</v>
      </c>
      <c r="Z154" s="100">
        <f t="shared" si="88"/>
        <v>0</v>
      </c>
      <c r="AA154" s="101">
        <f t="shared" si="89"/>
        <v>0</v>
      </c>
      <c r="AB154" s="102" t="str">
        <f>_xlfn.IFNA(VLOOKUP(D154,'사업자 통관'!F:H,3,0),"")</f>
        <v/>
      </c>
      <c r="AC154" s="102"/>
      <c r="AD154" s="103">
        <f t="shared" si="83"/>
        <v>0</v>
      </c>
      <c r="AE154" s="104">
        <f t="shared" si="84"/>
        <v>7490</v>
      </c>
      <c r="AG154" s="126" t="s">
        <v>1545</v>
      </c>
      <c r="AH154" s="126" t="s">
        <v>65</v>
      </c>
      <c r="AI154" s="126" t="s">
        <v>1546</v>
      </c>
      <c r="AJ154" s="126" t="s">
        <v>1619</v>
      </c>
      <c r="AK154" s="126" t="s">
        <v>1620</v>
      </c>
      <c r="AL154" s="126" t="s">
        <v>1621</v>
      </c>
      <c r="AM154" s="126">
        <v>11942</v>
      </c>
      <c r="AN154" s="126" t="s">
        <v>1622</v>
      </c>
      <c r="AO154" s="127">
        <v>1</v>
      </c>
      <c r="AP154" s="128">
        <v>0.81599999999999995</v>
      </c>
      <c r="AQ154" s="128">
        <v>0.72599999999999998</v>
      </c>
      <c r="AR154" s="128">
        <v>0.9</v>
      </c>
      <c r="AS154" s="126" t="s">
        <v>212</v>
      </c>
      <c r="AT154" s="128">
        <v>86.31</v>
      </c>
      <c r="AU154" s="126" t="s">
        <v>154</v>
      </c>
      <c r="AV154" s="126" t="s">
        <v>154</v>
      </c>
      <c r="AW154" s="126" t="s">
        <v>154</v>
      </c>
      <c r="AX154" s="126" t="s">
        <v>154</v>
      </c>
      <c r="AY154" s="126" t="s">
        <v>154</v>
      </c>
      <c r="AZ154" s="126" t="s">
        <v>133</v>
      </c>
      <c r="BA154" s="126" t="s">
        <v>192</v>
      </c>
      <c r="BB154" s="126" t="s">
        <v>180</v>
      </c>
      <c r="BC154" s="126" t="s">
        <v>130</v>
      </c>
      <c r="BD154" s="126" t="s">
        <v>156</v>
      </c>
      <c r="BE154" s="126" t="s">
        <v>1623</v>
      </c>
      <c r="BF154" s="126" t="s">
        <v>1624</v>
      </c>
      <c r="BG154" s="126" t="s">
        <v>1625</v>
      </c>
      <c r="BH154" s="126" t="s">
        <v>383</v>
      </c>
      <c r="BI154" s="126" t="s">
        <v>130</v>
      </c>
      <c r="BJ154" s="126" t="s">
        <v>192</v>
      </c>
      <c r="BK154" s="126" t="s">
        <v>157</v>
      </c>
      <c r="BL154" s="126" t="s">
        <v>126</v>
      </c>
      <c r="BM154" s="126" t="s">
        <v>130</v>
      </c>
      <c r="BN154" s="126" t="s">
        <v>158</v>
      </c>
    </row>
    <row r="155" spans="1:66" ht="15">
      <c r="A155" s="58" t="str">
        <f t="shared" si="90"/>
        <v>2025-08-15</v>
      </c>
      <c r="B155" s="58" t="str">
        <f t="shared" si="91"/>
        <v>LAX</v>
      </c>
      <c r="C155" s="58" t="str">
        <f t="shared" si="92"/>
        <v>35033069116</v>
      </c>
      <c r="D155" s="58" t="str">
        <f t="shared" si="93"/>
        <v>PUS014317440</v>
      </c>
      <c r="E155" s="59" t="str">
        <f t="shared" si="94"/>
        <v>6094315515778</v>
      </c>
      <c r="F155" s="59" t="str">
        <f t="shared" si="95"/>
        <v>717-4440-CD-35</v>
      </c>
      <c r="G155" s="59" t="str">
        <f t="shared" si="96"/>
        <v>2207506</v>
      </c>
      <c r="H155" s="59" t="str">
        <f t="shared" si="97"/>
        <v>IPORTER_LA</v>
      </c>
      <c r="I155" s="57" t="str">
        <f t="shared" si="98"/>
        <v>양다영</v>
      </c>
      <c r="J155" s="57">
        <f t="shared" si="99"/>
        <v>63085</v>
      </c>
      <c r="K155" s="57" t="str">
        <f t="shared" si="100"/>
        <v/>
      </c>
      <c r="L155" s="57">
        <f t="shared" si="101"/>
        <v>1</v>
      </c>
      <c r="M155" s="57">
        <f t="shared" si="102"/>
        <v>0.36299999999999999</v>
      </c>
      <c r="N155" s="57">
        <f t="shared" si="103"/>
        <v>4.4999999999999998E-2</v>
      </c>
      <c r="O155" s="60">
        <f t="shared" si="104"/>
        <v>-0.318</v>
      </c>
      <c r="P155" s="60">
        <f t="shared" si="105"/>
        <v>0.5</v>
      </c>
      <c r="Q155" s="61" t="str">
        <f t="shared" si="106"/>
        <v>목록(Manifest)</v>
      </c>
      <c r="R155" s="88">
        <f t="shared" si="107"/>
        <v>158.78</v>
      </c>
      <c r="S155" s="61" t="str">
        <f t="shared" si="108"/>
        <v>YP0104</v>
      </c>
      <c r="T155" s="61" t="str">
        <f t="shared" si="109"/>
        <v/>
      </c>
      <c r="U155" s="61" t="str">
        <f t="shared" si="110"/>
        <v>신용</v>
      </c>
      <c r="V155" s="99">
        <f t="shared" si="85"/>
        <v>6220</v>
      </c>
      <c r="W155" s="100">
        <f t="shared" si="86"/>
        <v>0</v>
      </c>
      <c r="X155" s="100">
        <f t="shared" si="87"/>
        <v>500</v>
      </c>
      <c r="Y155" s="100">
        <f t="shared" si="82"/>
        <v>0</v>
      </c>
      <c r="Z155" s="100">
        <f t="shared" si="88"/>
        <v>0</v>
      </c>
      <c r="AA155" s="101">
        <f t="shared" si="89"/>
        <v>0</v>
      </c>
      <c r="AB155" s="102" t="str">
        <f>_xlfn.IFNA(VLOOKUP(D155,'사업자 통관'!F:H,3,0),"")</f>
        <v/>
      </c>
      <c r="AC155" s="102"/>
      <c r="AD155" s="103">
        <f t="shared" si="83"/>
        <v>500</v>
      </c>
      <c r="AE155" s="104">
        <f t="shared" si="84"/>
        <v>6720</v>
      </c>
      <c r="AG155" s="126" t="s">
        <v>1545</v>
      </c>
      <c r="AH155" s="126" t="s">
        <v>65</v>
      </c>
      <c r="AI155" s="126" t="s">
        <v>1546</v>
      </c>
      <c r="AJ155" s="126" t="s">
        <v>1626</v>
      </c>
      <c r="AK155" s="126" t="s">
        <v>1627</v>
      </c>
      <c r="AL155" s="126" t="s">
        <v>1628</v>
      </c>
      <c r="AM155" s="126">
        <v>63085</v>
      </c>
      <c r="AN155" s="126" t="s">
        <v>130</v>
      </c>
      <c r="AO155" s="127">
        <v>1</v>
      </c>
      <c r="AP155" s="128">
        <v>0.36299999999999999</v>
      </c>
      <c r="AQ155" s="128">
        <v>4.4999999999999998E-2</v>
      </c>
      <c r="AR155" s="128">
        <v>0.4</v>
      </c>
      <c r="AS155" s="126" t="s">
        <v>4</v>
      </c>
      <c r="AT155" s="128">
        <v>158.78</v>
      </c>
      <c r="AU155" s="126" t="s">
        <v>154</v>
      </c>
      <c r="AV155" s="126" t="s">
        <v>154</v>
      </c>
      <c r="AW155" s="126" t="s">
        <v>154</v>
      </c>
      <c r="AX155" s="126" t="s">
        <v>154</v>
      </c>
      <c r="AY155" s="126" t="s">
        <v>154</v>
      </c>
      <c r="AZ155" s="126" t="s">
        <v>133</v>
      </c>
      <c r="BA155" s="126" t="s">
        <v>192</v>
      </c>
      <c r="BB155" s="126" t="s">
        <v>195</v>
      </c>
      <c r="BC155" s="126" t="s">
        <v>130</v>
      </c>
      <c r="BD155" s="126" t="s">
        <v>156</v>
      </c>
      <c r="BE155" s="126" t="s">
        <v>1629</v>
      </c>
      <c r="BF155" s="126" t="s">
        <v>1630</v>
      </c>
      <c r="BG155" s="126" t="s">
        <v>1631</v>
      </c>
      <c r="BH155" s="126" t="s">
        <v>383</v>
      </c>
      <c r="BI155" s="126" t="s">
        <v>130</v>
      </c>
      <c r="BJ155" s="126" t="s">
        <v>192</v>
      </c>
      <c r="BK155" s="126" t="s">
        <v>157</v>
      </c>
      <c r="BL155" s="126" t="s">
        <v>126</v>
      </c>
      <c r="BM155" s="126" t="s">
        <v>130</v>
      </c>
      <c r="BN155" s="126" t="s">
        <v>158</v>
      </c>
    </row>
    <row r="156" spans="1:66" ht="15">
      <c r="A156" s="58" t="str">
        <f t="shared" si="90"/>
        <v>2025-08-15</v>
      </c>
      <c r="B156" s="58" t="str">
        <f t="shared" si="91"/>
        <v>LAX</v>
      </c>
      <c r="C156" s="58" t="str">
        <f t="shared" si="92"/>
        <v>35033069116</v>
      </c>
      <c r="D156" s="58" t="str">
        <f t="shared" si="93"/>
        <v>PUS014317444</v>
      </c>
      <c r="E156" s="59" t="str">
        <f t="shared" si="94"/>
        <v>6094315515782</v>
      </c>
      <c r="F156" s="59" t="str">
        <f t="shared" si="95"/>
        <v>717-3496-BC-7</v>
      </c>
      <c r="G156" s="59" t="str">
        <f t="shared" si="96"/>
        <v>2207506</v>
      </c>
      <c r="H156" s="59" t="str">
        <f t="shared" si="97"/>
        <v>IPORTER_LA</v>
      </c>
      <c r="I156" s="57" t="str">
        <f t="shared" si="98"/>
        <v>박소연</v>
      </c>
      <c r="J156" s="57">
        <f t="shared" si="99"/>
        <v>22888</v>
      </c>
      <c r="K156" s="57" t="str">
        <f t="shared" si="100"/>
        <v/>
      </c>
      <c r="L156" s="57">
        <f t="shared" si="101"/>
        <v>1</v>
      </c>
      <c r="M156" s="57">
        <f t="shared" si="102"/>
        <v>5.4429999999999996</v>
      </c>
      <c r="N156" s="57">
        <f t="shared" si="103"/>
        <v>9.843</v>
      </c>
      <c r="O156" s="60">
        <f t="shared" si="104"/>
        <v>4.4000000000000004</v>
      </c>
      <c r="P156" s="60">
        <f t="shared" si="105"/>
        <v>10</v>
      </c>
      <c r="Q156" s="61" t="str">
        <f t="shared" si="106"/>
        <v>목록(Manifest)</v>
      </c>
      <c r="R156" s="88">
        <f t="shared" si="107"/>
        <v>90.7</v>
      </c>
      <c r="S156" s="61" t="str">
        <f t="shared" si="108"/>
        <v>YP0104</v>
      </c>
      <c r="T156" s="61" t="str">
        <f t="shared" si="109"/>
        <v/>
      </c>
      <c r="U156" s="61" t="str">
        <f t="shared" si="110"/>
        <v>신용</v>
      </c>
      <c r="V156" s="99">
        <f t="shared" si="85"/>
        <v>30350</v>
      </c>
      <c r="W156" s="100">
        <f t="shared" si="86"/>
        <v>0</v>
      </c>
      <c r="X156" s="100">
        <f t="shared" si="87"/>
        <v>0</v>
      </c>
      <c r="Y156" s="100">
        <f t="shared" si="82"/>
        <v>1000</v>
      </c>
      <c r="Z156" s="100">
        <f t="shared" si="88"/>
        <v>0</v>
      </c>
      <c r="AA156" s="101">
        <f t="shared" si="89"/>
        <v>0</v>
      </c>
      <c r="AB156" s="102" t="str">
        <f>_xlfn.IFNA(VLOOKUP(D156,'사업자 통관'!F:H,3,0),"")</f>
        <v/>
      </c>
      <c r="AC156" s="102"/>
      <c r="AD156" s="103">
        <f t="shared" si="83"/>
        <v>1000</v>
      </c>
      <c r="AE156" s="104">
        <f t="shared" si="84"/>
        <v>31350</v>
      </c>
      <c r="AG156" s="126" t="s">
        <v>1545</v>
      </c>
      <c r="AH156" s="126" t="s">
        <v>65</v>
      </c>
      <c r="AI156" s="126" t="s">
        <v>1546</v>
      </c>
      <c r="AJ156" s="126" t="s">
        <v>1632</v>
      </c>
      <c r="AK156" s="126" t="s">
        <v>425</v>
      </c>
      <c r="AL156" s="126" t="s">
        <v>1633</v>
      </c>
      <c r="AM156" s="126">
        <v>22888</v>
      </c>
      <c r="AN156" s="126" t="s">
        <v>130</v>
      </c>
      <c r="AO156" s="127">
        <v>1</v>
      </c>
      <c r="AP156" s="128">
        <v>5.4429999999999996</v>
      </c>
      <c r="AQ156" s="128">
        <v>9.843</v>
      </c>
      <c r="AR156" s="128">
        <v>10</v>
      </c>
      <c r="AS156" s="126" t="s">
        <v>4</v>
      </c>
      <c r="AT156" s="128">
        <v>90.7</v>
      </c>
      <c r="AU156" s="126" t="s">
        <v>154</v>
      </c>
      <c r="AV156" s="126" t="s">
        <v>154</v>
      </c>
      <c r="AW156" s="126" t="s">
        <v>154</v>
      </c>
      <c r="AX156" s="126" t="s">
        <v>154</v>
      </c>
      <c r="AY156" s="126" t="s">
        <v>154</v>
      </c>
      <c r="AZ156" s="126" t="s">
        <v>133</v>
      </c>
      <c r="BA156" s="126" t="s">
        <v>192</v>
      </c>
      <c r="BB156" s="126" t="s">
        <v>155</v>
      </c>
      <c r="BC156" s="126" t="s">
        <v>130</v>
      </c>
      <c r="BD156" s="126" t="s">
        <v>156</v>
      </c>
      <c r="BE156" s="126" t="s">
        <v>1634</v>
      </c>
      <c r="BF156" s="126" t="s">
        <v>1635</v>
      </c>
      <c r="BG156" s="126" t="s">
        <v>1636</v>
      </c>
      <c r="BH156" s="126" t="s">
        <v>383</v>
      </c>
      <c r="BI156" s="126" t="s">
        <v>130</v>
      </c>
      <c r="BJ156" s="126" t="s">
        <v>192</v>
      </c>
      <c r="BK156" s="126" t="s">
        <v>157</v>
      </c>
      <c r="BL156" s="126" t="s">
        <v>126</v>
      </c>
      <c r="BM156" s="126" t="s">
        <v>130</v>
      </c>
      <c r="BN156" s="126" t="s">
        <v>158</v>
      </c>
    </row>
    <row r="157" spans="1:66" ht="15">
      <c r="A157" s="58" t="str">
        <f t="shared" si="90"/>
        <v>2025-08-15</v>
      </c>
      <c r="B157" s="58" t="str">
        <f t="shared" si="91"/>
        <v>LAX</v>
      </c>
      <c r="C157" s="58" t="str">
        <f t="shared" si="92"/>
        <v>35033069116</v>
      </c>
      <c r="D157" s="58" t="str">
        <f t="shared" si="93"/>
        <v>PUS014317432</v>
      </c>
      <c r="E157" s="59" t="str">
        <f t="shared" si="94"/>
        <v>6094315515770</v>
      </c>
      <c r="F157" s="59" t="str">
        <f t="shared" si="95"/>
        <v>717-4482-AF-28</v>
      </c>
      <c r="G157" s="59" t="str">
        <f t="shared" si="96"/>
        <v>2207506</v>
      </c>
      <c r="H157" s="59" t="str">
        <f t="shared" si="97"/>
        <v>IPORTER_LA</v>
      </c>
      <c r="I157" s="57" t="str">
        <f t="shared" si="98"/>
        <v>김창태</v>
      </c>
      <c r="J157" s="57">
        <f t="shared" si="99"/>
        <v>7549</v>
      </c>
      <c r="K157" s="57" t="str">
        <f t="shared" si="100"/>
        <v/>
      </c>
      <c r="L157" s="57">
        <f t="shared" si="101"/>
        <v>1</v>
      </c>
      <c r="M157" s="57">
        <f t="shared" si="102"/>
        <v>2.177</v>
      </c>
      <c r="N157" s="57">
        <f t="shared" si="103"/>
        <v>0.95299999999999996</v>
      </c>
      <c r="O157" s="60">
        <f t="shared" si="104"/>
        <v>-1.2240000000000002</v>
      </c>
      <c r="P157" s="60">
        <f t="shared" si="105"/>
        <v>2.5</v>
      </c>
      <c r="Q157" s="61" t="str">
        <f t="shared" si="106"/>
        <v>일반(목록배제,Normal-Manifest Exception)</v>
      </c>
      <c r="R157" s="88">
        <f t="shared" si="107"/>
        <v>127.9</v>
      </c>
      <c r="S157" s="61" t="str">
        <f t="shared" si="108"/>
        <v>YP0104</v>
      </c>
      <c r="T157" s="61" t="str">
        <f t="shared" si="109"/>
        <v/>
      </c>
      <c r="U157" s="61" t="str">
        <f t="shared" si="110"/>
        <v>신용</v>
      </c>
      <c r="V157" s="99">
        <f t="shared" si="85"/>
        <v>11300</v>
      </c>
      <c r="W157" s="100">
        <f t="shared" si="86"/>
        <v>0</v>
      </c>
      <c r="X157" s="100">
        <f t="shared" si="87"/>
        <v>0</v>
      </c>
      <c r="Y157" s="100">
        <f t="shared" si="82"/>
        <v>500</v>
      </c>
      <c r="Z157" s="100">
        <f t="shared" si="88"/>
        <v>0</v>
      </c>
      <c r="AA157" s="101">
        <f t="shared" si="89"/>
        <v>1000</v>
      </c>
      <c r="AB157" s="102" t="str">
        <f>_xlfn.IFNA(VLOOKUP(D157,'사업자 통관'!F:H,3,0),"")</f>
        <v/>
      </c>
      <c r="AC157" s="102"/>
      <c r="AD157" s="103">
        <f t="shared" si="83"/>
        <v>1500</v>
      </c>
      <c r="AE157" s="104">
        <f t="shared" si="84"/>
        <v>12800</v>
      </c>
      <c r="AG157" s="126" t="s">
        <v>1545</v>
      </c>
      <c r="AH157" s="126" t="s">
        <v>65</v>
      </c>
      <c r="AI157" s="126" t="s">
        <v>1546</v>
      </c>
      <c r="AJ157" s="126" t="s">
        <v>1637</v>
      </c>
      <c r="AK157" s="126" t="s">
        <v>1638</v>
      </c>
      <c r="AL157" s="126" t="s">
        <v>1639</v>
      </c>
      <c r="AM157" s="126">
        <v>7549</v>
      </c>
      <c r="AN157" s="126" t="s">
        <v>130</v>
      </c>
      <c r="AO157" s="127">
        <v>1</v>
      </c>
      <c r="AP157" s="128">
        <v>2.177</v>
      </c>
      <c r="AQ157" s="128">
        <v>0.95299999999999996</v>
      </c>
      <c r="AR157" s="128">
        <v>2.2000000000000002</v>
      </c>
      <c r="AS157" s="126" t="s">
        <v>5</v>
      </c>
      <c r="AT157" s="128">
        <v>127.9</v>
      </c>
      <c r="AU157" s="126" t="s">
        <v>154</v>
      </c>
      <c r="AV157" s="126" t="s">
        <v>154</v>
      </c>
      <c r="AW157" s="126" t="s">
        <v>154</v>
      </c>
      <c r="AX157" s="126" t="s">
        <v>154</v>
      </c>
      <c r="AY157" s="126" t="s">
        <v>154</v>
      </c>
      <c r="AZ157" s="126" t="s">
        <v>133</v>
      </c>
      <c r="BA157" s="126" t="s">
        <v>192</v>
      </c>
      <c r="BB157" s="126" t="s">
        <v>1640</v>
      </c>
      <c r="BC157" s="126" t="s">
        <v>130</v>
      </c>
      <c r="BD157" s="126" t="s">
        <v>156</v>
      </c>
      <c r="BE157" s="126" t="s">
        <v>1641</v>
      </c>
      <c r="BF157" s="126" t="s">
        <v>1642</v>
      </c>
      <c r="BG157" s="126" t="s">
        <v>1643</v>
      </c>
      <c r="BH157" s="126" t="s">
        <v>383</v>
      </c>
      <c r="BI157" s="126" t="s">
        <v>130</v>
      </c>
      <c r="BJ157" s="126" t="s">
        <v>192</v>
      </c>
      <c r="BK157" s="126" t="s">
        <v>157</v>
      </c>
      <c r="BL157" s="126" t="s">
        <v>126</v>
      </c>
      <c r="BM157" s="126" t="s">
        <v>130</v>
      </c>
      <c r="BN157" s="126" t="s">
        <v>158</v>
      </c>
    </row>
    <row r="158" spans="1:66" ht="15">
      <c r="A158" s="58" t="str">
        <f t="shared" si="90"/>
        <v>2025-08-15</v>
      </c>
      <c r="B158" s="58" t="str">
        <f t="shared" si="91"/>
        <v>LAX</v>
      </c>
      <c r="C158" s="58" t="str">
        <f t="shared" si="92"/>
        <v>35033069116</v>
      </c>
      <c r="D158" s="58" t="str">
        <f t="shared" si="93"/>
        <v>PUS014317464</v>
      </c>
      <c r="E158" s="59" t="str">
        <f t="shared" si="94"/>
        <v>6094315515802</v>
      </c>
      <c r="F158" s="59" t="str">
        <f t="shared" si="95"/>
        <v>717-3096-BE-3</v>
      </c>
      <c r="G158" s="59" t="str">
        <f t="shared" si="96"/>
        <v>2207506</v>
      </c>
      <c r="H158" s="59" t="str">
        <f t="shared" si="97"/>
        <v>IPORTER_LA</v>
      </c>
      <c r="I158" s="57" t="str">
        <f t="shared" si="98"/>
        <v>위성은</v>
      </c>
      <c r="J158" s="57">
        <f t="shared" si="99"/>
        <v>10390</v>
      </c>
      <c r="K158" s="57" t="str">
        <f t="shared" si="100"/>
        <v/>
      </c>
      <c r="L158" s="57">
        <f t="shared" si="101"/>
        <v>1</v>
      </c>
      <c r="M158" s="57">
        <f t="shared" si="102"/>
        <v>0.81599999999999995</v>
      </c>
      <c r="N158" s="57">
        <f t="shared" si="103"/>
        <v>4.4999999999999998E-2</v>
      </c>
      <c r="O158" s="60">
        <f t="shared" si="104"/>
        <v>-0.77099999999999991</v>
      </c>
      <c r="P158" s="60">
        <f t="shared" si="105"/>
        <v>1</v>
      </c>
      <c r="Q158" s="61" t="str">
        <f t="shared" si="106"/>
        <v>목록(Manifest)</v>
      </c>
      <c r="R158" s="88">
        <f t="shared" si="107"/>
        <v>179.42</v>
      </c>
      <c r="S158" s="61" t="str">
        <f t="shared" si="108"/>
        <v>YP0104</v>
      </c>
      <c r="T158" s="61" t="str">
        <f t="shared" si="109"/>
        <v/>
      </c>
      <c r="U158" s="61" t="str">
        <f t="shared" si="110"/>
        <v>신용</v>
      </c>
      <c r="V158" s="99">
        <f t="shared" si="85"/>
        <v>7490</v>
      </c>
      <c r="W158" s="100">
        <f t="shared" si="86"/>
        <v>0</v>
      </c>
      <c r="X158" s="100">
        <f t="shared" si="87"/>
        <v>0</v>
      </c>
      <c r="Y158" s="100">
        <f t="shared" si="82"/>
        <v>0</v>
      </c>
      <c r="Z158" s="100">
        <f t="shared" si="88"/>
        <v>0</v>
      </c>
      <c r="AA158" s="101">
        <f t="shared" si="89"/>
        <v>0</v>
      </c>
      <c r="AB158" s="102" t="str">
        <f>_xlfn.IFNA(VLOOKUP(D158,'사업자 통관'!F:H,3,0),"")</f>
        <v/>
      </c>
      <c r="AC158" s="102"/>
      <c r="AD158" s="103">
        <f t="shared" si="83"/>
        <v>0</v>
      </c>
      <c r="AE158" s="104">
        <f t="shared" si="84"/>
        <v>7490</v>
      </c>
      <c r="AG158" s="126" t="s">
        <v>1545</v>
      </c>
      <c r="AH158" s="126" t="s">
        <v>65</v>
      </c>
      <c r="AI158" s="126" t="s">
        <v>1546</v>
      </c>
      <c r="AJ158" s="126" t="s">
        <v>1644</v>
      </c>
      <c r="AK158" s="126" t="s">
        <v>1645</v>
      </c>
      <c r="AL158" s="126" t="s">
        <v>1646</v>
      </c>
      <c r="AM158" s="126">
        <v>10390</v>
      </c>
      <c r="AN158" s="126" t="s">
        <v>130</v>
      </c>
      <c r="AO158" s="127">
        <v>1</v>
      </c>
      <c r="AP158" s="128">
        <v>0.81599999999999995</v>
      </c>
      <c r="AQ158" s="128">
        <v>4.4999999999999998E-2</v>
      </c>
      <c r="AR158" s="128">
        <v>0.9</v>
      </c>
      <c r="AS158" s="126" t="s">
        <v>4</v>
      </c>
      <c r="AT158" s="128">
        <v>179.42</v>
      </c>
      <c r="AU158" s="126" t="s">
        <v>154</v>
      </c>
      <c r="AV158" s="126" t="s">
        <v>154</v>
      </c>
      <c r="AW158" s="126" t="s">
        <v>154</v>
      </c>
      <c r="AX158" s="126" t="s">
        <v>154</v>
      </c>
      <c r="AY158" s="126" t="s">
        <v>154</v>
      </c>
      <c r="AZ158" s="126" t="s">
        <v>133</v>
      </c>
      <c r="BA158" s="126" t="s">
        <v>192</v>
      </c>
      <c r="BB158" s="126" t="s">
        <v>944</v>
      </c>
      <c r="BC158" s="126" t="s">
        <v>130</v>
      </c>
      <c r="BD158" s="126" t="s">
        <v>156</v>
      </c>
      <c r="BE158" s="126" t="s">
        <v>1647</v>
      </c>
      <c r="BF158" s="126" t="s">
        <v>1648</v>
      </c>
      <c r="BG158" s="126" t="s">
        <v>1649</v>
      </c>
      <c r="BH158" s="126" t="s">
        <v>383</v>
      </c>
      <c r="BI158" s="126" t="s">
        <v>130</v>
      </c>
      <c r="BJ158" s="126" t="s">
        <v>192</v>
      </c>
      <c r="BK158" s="126" t="s">
        <v>157</v>
      </c>
      <c r="BL158" s="126" t="s">
        <v>126</v>
      </c>
      <c r="BM158" s="126" t="s">
        <v>130</v>
      </c>
      <c r="BN158" s="126" t="s">
        <v>158</v>
      </c>
    </row>
    <row r="159" spans="1:66" ht="15">
      <c r="A159" s="58" t="str">
        <f t="shared" si="90"/>
        <v>2025-08-15</v>
      </c>
      <c r="B159" s="58" t="str">
        <f t="shared" si="91"/>
        <v>LAX</v>
      </c>
      <c r="C159" s="58" t="str">
        <f t="shared" si="92"/>
        <v>35033069116</v>
      </c>
      <c r="D159" s="58" t="str">
        <f t="shared" si="93"/>
        <v>PUS014317471</v>
      </c>
      <c r="E159" s="59" t="str">
        <f t="shared" si="94"/>
        <v>6094315515809</v>
      </c>
      <c r="F159" s="59" t="str">
        <f t="shared" si="95"/>
        <v>717-3165-DE-12</v>
      </c>
      <c r="G159" s="59" t="str">
        <f t="shared" si="96"/>
        <v>2207506</v>
      </c>
      <c r="H159" s="59" t="str">
        <f t="shared" si="97"/>
        <v>IPORTER_LA</v>
      </c>
      <c r="I159" s="57" t="str">
        <f t="shared" si="98"/>
        <v>권지영</v>
      </c>
      <c r="J159" s="57">
        <f t="shared" si="99"/>
        <v>4799</v>
      </c>
      <c r="K159" s="57"/>
      <c r="L159" s="57">
        <f t="shared" si="101"/>
        <v>1</v>
      </c>
      <c r="M159" s="57">
        <f t="shared" si="102"/>
        <v>0.27200000000000002</v>
      </c>
      <c r="N159" s="57">
        <f t="shared" si="103"/>
        <v>4.4999999999999998E-2</v>
      </c>
      <c r="O159" s="60">
        <f t="shared" si="104"/>
        <v>-0.22700000000000004</v>
      </c>
      <c r="P159" s="60">
        <f t="shared" si="105"/>
        <v>0.5</v>
      </c>
      <c r="Q159" s="61" t="str">
        <f t="shared" si="106"/>
        <v>목록(Manifest)</v>
      </c>
      <c r="R159" s="88">
        <f t="shared" si="107"/>
        <v>20.67</v>
      </c>
      <c r="S159" s="61" t="str">
        <f t="shared" si="108"/>
        <v>YP0104</v>
      </c>
      <c r="T159" s="61" t="str">
        <f t="shared" si="109"/>
        <v/>
      </c>
      <c r="U159" s="61" t="str">
        <f t="shared" si="110"/>
        <v>신용</v>
      </c>
      <c r="V159" s="99">
        <f t="shared" si="85"/>
        <v>6220</v>
      </c>
      <c r="W159" s="100">
        <f t="shared" si="86"/>
        <v>0</v>
      </c>
      <c r="X159" s="100">
        <f t="shared" si="87"/>
        <v>0</v>
      </c>
      <c r="Y159" s="100">
        <f t="shared" si="82"/>
        <v>0</v>
      </c>
      <c r="Z159" s="100">
        <f t="shared" si="88"/>
        <v>0</v>
      </c>
      <c r="AA159" s="101">
        <f t="shared" si="89"/>
        <v>0</v>
      </c>
      <c r="AB159" s="102" t="str">
        <f>_xlfn.IFNA(VLOOKUP(D159,'사업자 통관'!F:H,3,0),"")</f>
        <v/>
      </c>
      <c r="AC159" s="102"/>
      <c r="AD159" s="103">
        <f t="shared" si="83"/>
        <v>0</v>
      </c>
      <c r="AE159" s="104">
        <f t="shared" si="84"/>
        <v>6220</v>
      </c>
      <c r="AG159" s="126" t="s">
        <v>1545</v>
      </c>
      <c r="AH159" s="126" t="s">
        <v>65</v>
      </c>
      <c r="AI159" s="126" t="s">
        <v>1546</v>
      </c>
      <c r="AJ159" s="126" t="s">
        <v>1650</v>
      </c>
      <c r="AK159" s="126" t="s">
        <v>1651</v>
      </c>
      <c r="AL159" s="126" t="s">
        <v>1652</v>
      </c>
      <c r="AM159" s="126">
        <v>4799</v>
      </c>
      <c r="AN159" s="126" t="s">
        <v>130</v>
      </c>
      <c r="AO159" s="127">
        <v>1</v>
      </c>
      <c r="AP159" s="128">
        <v>0.27200000000000002</v>
      </c>
      <c r="AQ159" s="128">
        <v>4.4999999999999998E-2</v>
      </c>
      <c r="AR159" s="128">
        <v>0.3</v>
      </c>
      <c r="AS159" s="126" t="s">
        <v>4</v>
      </c>
      <c r="AT159" s="128">
        <v>20.67</v>
      </c>
      <c r="AU159" s="126" t="s">
        <v>154</v>
      </c>
      <c r="AV159" s="126" t="s">
        <v>154</v>
      </c>
      <c r="AW159" s="126" t="s">
        <v>154</v>
      </c>
      <c r="AX159" s="126" t="s">
        <v>154</v>
      </c>
      <c r="AY159" s="126" t="s">
        <v>154</v>
      </c>
      <c r="AZ159" s="126" t="s">
        <v>133</v>
      </c>
      <c r="BA159" s="126" t="s">
        <v>192</v>
      </c>
      <c r="BB159" s="126" t="s">
        <v>1653</v>
      </c>
      <c r="BC159" s="126" t="s">
        <v>130</v>
      </c>
      <c r="BD159" s="126" t="s">
        <v>156</v>
      </c>
      <c r="BE159" s="126" t="s">
        <v>1654</v>
      </c>
      <c r="BF159" s="126" t="s">
        <v>1655</v>
      </c>
      <c r="BG159" s="126" t="s">
        <v>1656</v>
      </c>
      <c r="BH159" s="126" t="s">
        <v>383</v>
      </c>
      <c r="BI159" s="126" t="s">
        <v>130</v>
      </c>
      <c r="BJ159" s="126" t="s">
        <v>192</v>
      </c>
      <c r="BK159" s="126" t="s">
        <v>157</v>
      </c>
      <c r="BL159" s="126" t="s">
        <v>126</v>
      </c>
      <c r="BM159" s="126" t="s">
        <v>130</v>
      </c>
      <c r="BN159" s="126" t="s">
        <v>158</v>
      </c>
    </row>
    <row r="160" spans="1:66" ht="15">
      <c r="A160" s="58" t="str">
        <f t="shared" si="90"/>
        <v>2025-08-15</v>
      </c>
      <c r="B160" s="58" t="str">
        <f t="shared" si="91"/>
        <v>LAX</v>
      </c>
      <c r="C160" s="58" t="str">
        <f t="shared" si="92"/>
        <v>35033069116</v>
      </c>
      <c r="D160" s="58" t="str">
        <f t="shared" si="93"/>
        <v>PUS014317434</v>
      </c>
      <c r="E160" s="59" t="str">
        <f t="shared" si="94"/>
        <v>6094315515772</v>
      </c>
      <c r="F160" s="59" t="str">
        <f t="shared" si="95"/>
        <v>717-3502-FE-18</v>
      </c>
      <c r="G160" s="59" t="str">
        <f t="shared" si="96"/>
        <v>2207506</v>
      </c>
      <c r="H160" s="59" t="str">
        <f t="shared" si="97"/>
        <v>IPORTER_LA</v>
      </c>
      <c r="I160" s="57" t="str">
        <f t="shared" si="98"/>
        <v>이인권</v>
      </c>
      <c r="J160" s="57">
        <f t="shared" si="99"/>
        <v>4159</v>
      </c>
      <c r="K160" s="57" t="str">
        <f t="shared" si="100"/>
        <v/>
      </c>
      <c r="L160" s="57">
        <f t="shared" si="101"/>
        <v>1</v>
      </c>
      <c r="M160" s="57">
        <f t="shared" si="102"/>
        <v>0.90700000000000003</v>
      </c>
      <c r="N160" s="57">
        <f t="shared" si="103"/>
        <v>0.72599999999999998</v>
      </c>
      <c r="O160" s="60">
        <f t="shared" si="104"/>
        <v>-0.18100000000000005</v>
      </c>
      <c r="P160" s="60">
        <f t="shared" si="105"/>
        <v>1</v>
      </c>
      <c r="Q160" s="61" t="str">
        <f t="shared" si="106"/>
        <v>일반(목록배제,Normal-Manifest Exception)</v>
      </c>
      <c r="R160" s="88">
        <f t="shared" si="107"/>
        <v>55</v>
      </c>
      <c r="S160" s="61" t="str">
        <f t="shared" si="108"/>
        <v>YP0104</v>
      </c>
      <c r="T160" s="61" t="str">
        <f t="shared" si="109"/>
        <v/>
      </c>
      <c r="U160" s="61" t="str">
        <f t="shared" si="110"/>
        <v>신용</v>
      </c>
      <c r="V160" s="99">
        <f t="shared" si="85"/>
        <v>7490</v>
      </c>
      <c r="W160" s="100">
        <f t="shared" si="86"/>
        <v>0</v>
      </c>
      <c r="X160" s="100">
        <f t="shared" si="87"/>
        <v>0</v>
      </c>
      <c r="Y160" s="100">
        <f t="shared" si="82"/>
        <v>0</v>
      </c>
      <c r="Z160" s="100">
        <f t="shared" si="88"/>
        <v>0</v>
      </c>
      <c r="AA160" s="101">
        <f t="shared" si="89"/>
        <v>1000</v>
      </c>
      <c r="AB160" s="102" t="str">
        <f>_xlfn.IFNA(VLOOKUP(D160,'사업자 통관'!F:H,3,0),"")</f>
        <v/>
      </c>
      <c r="AC160" s="102"/>
      <c r="AD160" s="103">
        <f t="shared" si="83"/>
        <v>1000</v>
      </c>
      <c r="AE160" s="104">
        <f t="shared" si="84"/>
        <v>8490</v>
      </c>
      <c r="AG160" s="126" t="s">
        <v>1545</v>
      </c>
      <c r="AH160" s="126" t="s">
        <v>65</v>
      </c>
      <c r="AI160" s="126" t="s">
        <v>1546</v>
      </c>
      <c r="AJ160" s="126" t="s">
        <v>1657</v>
      </c>
      <c r="AK160" s="126" t="s">
        <v>486</v>
      </c>
      <c r="AL160" s="126" t="s">
        <v>487</v>
      </c>
      <c r="AM160" s="126">
        <v>4159</v>
      </c>
      <c r="AN160" s="126" t="s">
        <v>130</v>
      </c>
      <c r="AO160" s="127">
        <v>1</v>
      </c>
      <c r="AP160" s="128">
        <v>0.90700000000000003</v>
      </c>
      <c r="AQ160" s="128">
        <v>0.72599999999999998</v>
      </c>
      <c r="AR160" s="128">
        <v>1</v>
      </c>
      <c r="AS160" s="126" t="s">
        <v>5</v>
      </c>
      <c r="AT160" s="128">
        <v>55</v>
      </c>
      <c r="AU160" s="126" t="s">
        <v>154</v>
      </c>
      <c r="AV160" s="126" t="s">
        <v>154</v>
      </c>
      <c r="AW160" s="126" t="s">
        <v>154</v>
      </c>
      <c r="AX160" s="126" t="s">
        <v>154</v>
      </c>
      <c r="AY160" s="126" t="s">
        <v>154</v>
      </c>
      <c r="AZ160" s="126" t="s">
        <v>133</v>
      </c>
      <c r="BA160" s="126" t="s">
        <v>192</v>
      </c>
      <c r="BB160" s="126" t="s">
        <v>1658</v>
      </c>
      <c r="BC160" s="126" t="s">
        <v>130</v>
      </c>
      <c r="BD160" s="126" t="s">
        <v>156</v>
      </c>
      <c r="BE160" s="126" t="s">
        <v>1659</v>
      </c>
      <c r="BF160" s="126" t="s">
        <v>1660</v>
      </c>
      <c r="BG160" s="126" t="s">
        <v>1661</v>
      </c>
      <c r="BH160" s="126" t="s">
        <v>383</v>
      </c>
      <c r="BI160" s="126" t="s">
        <v>130</v>
      </c>
      <c r="BJ160" s="126" t="s">
        <v>192</v>
      </c>
      <c r="BK160" s="126" t="s">
        <v>157</v>
      </c>
      <c r="BL160" s="126" t="s">
        <v>126</v>
      </c>
      <c r="BM160" s="126" t="s">
        <v>130</v>
      </c>
      <c r="BN160" s="126" t="s">
        <v>158</v>
      </c>
    </row>
    <row r="161" spans="1:66" ht="15">
      <c r="A161" s="58" t="str">
        <f t="shared" si="90"/>
        <v>2025-08-15</v>
      </c>
      <c r="B161" s="58" t="str">
        <f t="shared" si="91"/>
        <v>LAX</v>
      </c>
      <c r="C161" s="58" t="str">
        <f t="shared" si="92"/>
        <v>35033069116</v>
      </c>
      <c r="D161" s="58" t="str">
        <f t="shared" si="93"/>
        <v>PUS014317459</v>
      </c>
      <c r="E161" s="59" t="str">
        <f t="shared" si="94"/>
        <v>6094315515797</v>
      </c>
      <c r="F161" s="59" t="str">
        <f t="shared" si="95"/>
        <v>717-4485-CC-36</v>
      </c>
      <c r="G161" s="59" t="str">
        <f t="shared" si="96"/>
        <v>2207506</v>
      </c>
      <c r="H161" s="59" t="str">
        <f t="shared" si="97"/>
        <v>IPORTER_LA</v>
      </c>
      <c r="I161" s="57" t="str">
        <f t="shared" si="98"/>
        <v>장대윤</v>
      </c>
      <c r="J161" s="57">
        <f t="shared" si="99"/>
        <v>16676</v>
      </c>
      <c r="K161" s="57"/>
      <c r="L161" s="57">
        <f t="shared" si="101"/>
        <v>1</v>
      </c>
      <c r="M161" s="57">
        <f t="shared" si="102"/>
        <v>14.968</v>
      </c>
      <c r="N161" s="57">
        <f t="shared" si="103"/>
        <v>20.82</v>
      </c>
      <c r="O161" s="60">
        <f t="shared" si="104"/>
        <v>5.8520000000000003</v>
      </c>
      <c r="P161" s="60">
        <f t="shared" si="105"/>
        <v>21</v>
      </c>
      <c r="Q161" s="61" t="str">
        <f t="shared" si="106"/>
        <v>간이(Simple)</v>
      </c>
      <c r="R161" s="88">
        <f t="shared" si="107"/>
        <v>190</v>
      </c>
      <c r="S161" s="61" t="str">
        <f t="shared" si="108"/>
        <v>YP0104</v>
      </c>
      <c r="T161" s="61" t="str">
        <f t="shared" si="109"/>
        <v/>
      </c>
      <c r="U161" s="61" t="str">
        <f t="shared" si="110"/>
        <v>신용</v>
      </c>
      <c r="V161" s="99">
        <f t="shared" si="85"/>
        <v>58290</v>
      </c>
      <c r="W161" s="100">
        <f t="shared" si="86"/>
        <v>0</v>
      </c>
      <c r="X161" s="100">
        <f t="shared" si="87"/>
        <v>0</v>
      </c>
      <c r="Y161" s="100">
        <f t="shared" si="82"/>
        <v>11000</v>
      </c>
      <c r="Z161" s="100">
        <f t="shared" si="88"/>
        <v>0</v>
      </c>
      <c r="AA161" s="101">
        <f t="shared" si="89"/>
        <v>10000</v>
      </c>
      <c r="AB161" s="151" t="s">
        <v>2551</v>
      </c>
      <c r="AC161" s="102"/>
      <c r="AD161" s="103">
        <f t="shared" si="83"/>
        <v>21000</v>
      </c>
      <c r="AE161" s="104">
        <f t="shared" si="84"/>
        <v>79290</v>
      </c>
      <c r="AG161" s="126" t="s">
        <v>1545</v>
      </c>
      <c r="AH161" s="126" t="s">
        <v>65</v>
      </c>
      <c r="AI161" s="126" t="s">
        <v>1546</v>
      </c>
      <c r="AJ161" s="126" t="s">
        <v>1662</v>
      </c>
      <c r="AK161" s="126" t="s">
        <v>1663</v>
      </c>
      <c r="AL161" s="126" t="s">
        <v>1664</v>
      </c>
      <c r="AM161" s="126">
        <v>16676</v>
      </c>
      <c r="AN161" s="126" t="s">
        <v>137</v>
      </c>
      <c r="AO161" s="127">
        <v>1</v>
      </c>
      <c r="AP161" s="128">
        <v>14.968</v>
      </c>
      <c r="AQ161" s="128">
        <v>20.82</v>
      </c>
      <c r="AR161" s="128">
        <v>21</v>
      </c>
      <c r="AS161" s="126" t="s">
        <v>6</v>
      </c>
      <c r="AT161" s="128">
        <v>190</v>
      </c>
      <c r="AU161" s="126" t="s">
        <v>154</v>
      </c>
      <c r="AV161" s="126" t="s">
        <v>154</v>
      </c>
      <c r="AW161" s="126" t="s">
        <v>154</v>
      </c>
      <c r="AX161" s="126" t="s">
        <v>154</v>
      </c>
      <c r="AY161" s="126" t="s">
        <v>154</v>
      </c>
      <c r="AZ161" s="126" t="s">
        <v>133</v>
      </c>
      <c r="BA161" s="126" t="s">
        <v>192</v>
      </c>
      <c r="BB161" s="126" t="s">
        <v>159</v>
      </c>
      <c r="BC161" s="126" t="s">
        <v>130</v>
      </c>
      <c r="BD161" s="126" t="s">
        <v>156</v>
      </c>
      <c r="BE161" s="126" t="s">
        <v>1665</v>
      </c>
      <c r="BF161" s="126" t="s">
        <v>1666</v>
      </c>
      <c r="BG161" s="126" t="s">
        <v>1667</v>
      </c>
      <c r="BH161" s="126" t="s">
        <v>383</v>
      </c>
      <c r="BI161" s="126" t="s">
        <v>130</v>
      </c>
      <c r="BJ161" s="126" t="s">
        <v>192</v>
      </c>
      <c r="BK161" s="126" t="s">
        <v>157</v>
      </c>
      <c r="BL161" s="126" t="s">
        <v>126</v>
      </c>
      <c r="BM161" s="126" t="s">
        <v>130</v>
      </c>
      <c r="BN161" s="126" t="s">
        <v>158</v>
      </c>
    </row>
    <row r="162" spans="1:66" ht="15">
      <c r="A162" s="58" t="str">
        <f t="shared" si="90"/>
        <v>2025-08-15</v>
      </c>
      <c r="B162" s="58" t="str">
        <f t="shared" si="91"/>
        <v>LAX</v>
      </c>
      <c r="C162" s="58" t="str">
        <f t="shared" si="92"/>
        <v>35033069116</v>
      </c>
      <c r="D162" s="58" t="str">
        <f t="shared" si="93"/>
        <v>PUS014317467</v>
      </c>
      <c r="E162" s="59" t="str">
        <f t="shared" si="94"/>
        <v>6094315515805</v>
      </c>
      <c r="F162" s="59" t="str">
        <f t="shared" si="95"/>
        <v>717-4463-AB-24</v>
      </c>
      <c r="G162" s="59" t="str">
        <f t="shared" si="96"/>
        <v>2207506</v>
      </c>
      <c r="H162" s="59" t="str">
        <f t="shared" si="97"/>
        <v>IPORTER_LA</v>
      </c>
      <c r="I162" s="57" t="str">
        <f t="shared" si="98"/>
        <v>허건</v>
      </c>
      <c r="J162" s="57">
        <f t="shared" si="99"/>
        <v>38409</v>
      </c>
      <c r="K162" s="57" t="str">
        <f t="shared" si="100"/>
        <v/>
      </c>
      <c r="L162" s="57">
        <f t="shared" si="101"/>
        <v>1</v>
      </c>
      <c r="M162" s="57">
        <f t="shared" si="102"/>
        <v>1.724</v>
      </c>
      <c r="N162" s="57">
        <f t="shared" si="103"/>
        <v>2.6309999999999998</v>
      </c>
      <c r="O162" s="60">
        <f t="shared" si="104"/>
        <v>0.90699999999999981</v>
      </c>
      <c r="P162" s="60">
        <f t="shared" si="105"/>
        <v>2</v>
      </c>
      <c r="Q162" s="61" t="str">
        <f t="shared" si="106"/>
        <v>목록(Manifest)</v>
      </c>
      <c r="R162" s="88">
        <f t="shared" si="107"/>
        <v>53.91</v>
      </c>
      <c r="S162" s="61" t="str">
        <f t="shared" si="108"/>
        <v>YP0104</v>
      </c>
      <c r="T162" s="61" t="str">
        <f t="shared" si="109"/>
        <v/>
      </c>
      <c r="U162" s="61" t="str">
        <f t="shared" si="110"/>
        <v>신용</v>
      </c>
      <c r="V162" s="99">
        <f t="shared" si="85"/>
        <v>10030</v>
      </c>
      <c r="W162" s="100">
        <f t="shared" si="86"/>
        <v>0</v>
      </c>
      <c r="X162" s="100">
        <f t="shared" si="87"/>
        <v>0</v>
      </c>
      <c r="Y162" s="100">
        <f t="shared" si="82"/>
        <v>0</v>
      </c>
      <c r="Z162" s="100">
        <f t="shared" si="88"/>
        <v>0</v>
      </c>
      <c r="AA162" s="101">
        <f t="shared" si="89"/>
        <v>0</v>
      </c>
      <c r="AB162" s="102" t="str">
        <f>_xlfn.IFNA(VLOOKUP(D162,'사업자 통관'!F:H,3,0),"")</f>
        <v/>
      </c>
      <c r="AC162" s="102"/>
      <c r="AD162" s="103">
        <f t="shared" si="83"/>
        <v>0</v>
      </c>
      <c r="AE162" s="104">
        <f t="shared" si="84"/>
        <v>10030</v>
      </c>
      <c r="AG162" s="126" t="s">
        <v>1545</v>
      </c>
      <c r="AH162" s="126" t="s">
        <v>65</v>
      </c>
      <c r="AI162" s="126" t="s">
        <v>1546</v>
      </c>
      <c r="AJ162" s="126" t="s">
        <v>1668</v>
      </c>
      <c r="AK162" s="126" t="s">
        <v>1669</v>
      </c>
      <c r="AL162" s="126" t="s">
        <v>1670</v>
      </c>
      <c r="AM162" s="126">
        <v>38409</v>
      </c>
      <c r="AN162" s="126" t="s">
        <v>130</v>
      </c>
      <c r="AO162" s="127">
        <v>1</v>
      </c>
      <c r="AP162" s="128">
        <v>1.724</v>
      </c>
      <c r="AQ162" s="128">
        <v>2.6309999999999998</v>
      </c>
      <c r="AR162" s="128">
        <v>2.7</v>
      </c>
      <c r="AS162" s="126" t="s">
        <v>4</v>
      </c>
      <c r="AT162" s="128">
        <v>53.91</v>
      </c>
      <c r="AU162" s="126" t="s">
        <v>154</v>
      </c>
      <c r="AV162" s="126" t="s">
        <v>154</v>
      </c>
      <c r="AW162" s="126" t="s">
        <v>154</v>
      </c>
      <c r="AX162" s="126" t="s">
        <v>154</v>
      </c>
      <c r="AY162" s="126" t="s">
        <v>154</v>
      </c>
      <c r="AZ162" s="126" t="s">
        <v>133</v>
      </c>
      <c r="BA162" s="126" t="s">
        <v>192</v>
      </c>
      <c r="BB162" s="126" t="s">
        <v>1671</v>
      </c>
      <c r="BC162" s="126" t="s">
        <v>130</v>
      </c>
      <c r="BD162" s="126" t="s">
        <v>156</v>
      </c>
      <c r="BE162" s="126" t="s">
        <v>1672</v>
      </c>
      <c r="BF162" s="126" t="s">
        <v>1673</v>
      </c>
      <c r="BG162" s="126" t="s">
        <v>1674</v>
      </c>
      <c r="BH162" s="126" t="s">
        <v>383</v>
      </c>
      <c r="BI162" s="126" t="s">
        <v>130</v>
      </c>
      <c r="BJ162" s="126" t="s">
        <v>192</v>
      </c>
      <c r="BK162" s="126" t="s">
        <v>157</v>
      </c>
      <c r="BL162" s="126" t="s">
        <v>126</v>
      </c>
      <c r="BM162" s="126" t="s">
        <v>130</v>
      </c>
      <c r="BN162" s="126" t="s">
        <v>158</v>
      </c>
    </row>
    <row r="163" spans="1:66" ht="15">
      <c r="A163" s="58" t="str">
        <f t="shared" si="90"/>
        <v>2025-08-15</v>
      </c>
      <c r="B163" s="58" t="str">
        <f t="shared" si="91"/>
        <v>LAX</v>
      </c>
      <c r="C163" s="58" t="str">
        <f t="shared" si="92"/>
        <v>35033069116</v>
      </c>
      <c r="D163" s="58" t="str">
        <f t="shared" si="93"/>
        <v>PUS014317458</v>
      </c>
      <c r="E163" s="59" t="str">
        <f t="shared" si="94"/>
        <v>6094315515796</v>
      </c>
      <c r="F163" s="59" t="str">
        <f t="shared" si="95"/>
        <v>717-1687-CB-32</v>
      </c>
      <c r="G163" s="59" t="str">
        <f t="shared" si="96"/>
        <v>2207506</v>
      </c>
      <c r="H163" s="59" t="str">
        <f t="shared" si="97"/>
        <v>IPORTER_LA</v>
      </c>
      <c r="I163" s="57" t="str">
        <f t="shared" si="98"/>
        <v>이하정</v>
      </c>
      <c r="J163" s="57">
        <f t="shared" si="99"/>
        <v>12768</v>
      </c>
      <c r="K163" s="57" t="str">
        <f t="shared" si="100"/>
        <v/>
      </c>
      <c r="L163" s="57">
        <f t="shared" si="101"/>
        <v>1</v>
      </c>
      <c r="M163" s="57">
        <f t="shared" si="102"/>
        <v>1.8140000000000001</v>
      </c>
      <c r="N163" s="57">
        <f t="shared" si="103"/>
        <v>4.4999999999999998E-2</v>
      </c>
      <c r="O163" s="60">
        <f t="shared" si="104"/>
        <v>-1.7690000000000001</v>
      </c>
      <c r="P163" s="60">
        <f t="shared" si="105"/>
        <v>2</v>
      </c>
      <c r="Q163" s="61" t="str">
        <f t="shared" si="106"/>
        <v>목록(Manifest)</v>
      </c>
      <c r="R163" s="88">
        <f t="shared" si="107"/>
        <v>50.52</v>
      </c>
      <c r="S163" s="61" t="str">
        <f t="shared" si="108"/>
        <v>YP0104</v>
      </c>
      <c r="T163" s="61" t="str">
        <f t="shared" si="109"/>
        <v/>
      </c>
      <c r="U163" s="61" t="str">
        <f t="shared" si="110"/>
        <v>신용</v>
      </c>
      <c r="V163" s="99">
        <f t="shared" si="85"/>
        <v>10030</v>
      </c>
      <c r="W163" s="100">
        <f t="shared" si="86"/>
        <v>0</v>
      </c>
      <c r="X163" s="100">
        <f t="shared" si="87"/>
        <v>0</v>
      </c>
      <c r="Y163" s="100">
        <f t="shared" si="82"/>
        <v>0</v>
      </c>
      <c r="Z163" s="100">
        <f t="shared" si="88"/>
        <v>0</v>
      </c>
      <c r="AA163" s="101">
        <f t="shared" si="89"/>
        <v>0</v>
      </c>
      <c r="AB163" s="102" t="str">
        <f>_xlfn.IFNA(VLOOKUP(D163,'사업자 통관'!F:H,3,0),"")</f>
        <v/>
      </c>
      <c r="AC163" s="102"/>
      <c r="AD163" s="103">
        <f t="shared" si="83"/>
        <v>0</v>
      </c>
      <c r="AE163" s="104">
        <f t="shared" si="84"/>
        <v>10030</v>
      </c>
      <c r="AG163" s="126" t="s">
        <v>1545</v>
      </c>
      <c r="AH163" s="126" t="s">
        <v>65</v>
      </c>
      <c r="AI163" s="126" t="s">
        <v>1546</v>
      </c>
      <c r="AJ163" s="126" t="s">
        <v>1675</v>
      </c>
      <c r="AK163" s="126" t="s">
        <v>1213</v>
      </c>
      <c r="AL163" s="126" t="s">
        <v>1214</v>
      </c>
      <c r="AM163" s="126">
        <v>12768</v>
      </c>
      <c r="AN163" s="126" t="s">
        <v>130</v>
      </c>
      <c r="AO163" s="127">
        <v>1</v>
      </c>
      <c r="AP163" s="128">
        <v>1.8140000000000001</v>
      </c>
      <c r="AQ163" s="128">
        <v>4.4999999999999998E-2</v>
      </c>
      <c r="AR163" s="128">
        <v>1.9</v>
      </c>
      <c r="AS163" s="126" t="s">
        <v>4</v>
      </c>
      <c r="AT163" s="128">
        <v>50.52</v>
      </c>
      <c r="AU163" s="126" t="s">
        <v>154</v>
      </c>
      <c r="AV163" s="126" t="s">
        <v>154</v>
      </c>
      <c r="AW163" s="126" t="s">
        <v>154</v>
      </c>
      <c r="AX163" s="126" t="s">
        <v>154</v>
      </c>
      <c r="AY163" s="126" t="s">
        <v>154</v>
      </c>
      <c r="AZ163" s="126" t="s">
        <v>133</v>
      </c>
      <c r="BA163" s="126" t="s">
        <v>192</v>
      </c>
      <c r="BB163" s="126" t="s">
        <v>1676</v>
      </c>
      <c r="BC163" s="126" t="s">
        <v>130</v>
      </c>
      <c r="BD163" s="126" t="s">
        <v>156</v>
      </c>
      <c r="BE163" s="126" t="s">
        <v>1677</v>
      </c>
      <c r="BF163" s="126" t="s">
        <v>1678</v>
      </c>
      <c r="BG163" s="126" t="s">
        <v>1679</v>
      </c>
      <c r="BH163" s="126" t="s">
        <v>383</v>
      </c>
      <c r="BI163" s="126" t="s">
        <v>130</v>
      </c>
      <c r="BJ163" s="126" t="s">
        <v>192</v>
      </c>
      <c r="BK163" s="126" t="s">
        <v>157</v>
      </c>
      <c r="BL163" s="126" t="s">
        <v>126</v>
      </c>
      <c r="BM163" s="126" t="s">
        <v>130</v>
      </c>
      <c r="BN163" s="126" t="s">
        <v>158</v>
      </c>
    </row>
    <row r="164" spans="1:66" ht="15">
      <c r="A164" s="58" t="str">
        <f t="shared" si="90"/>
        <v>2025-08-15</v>
      </c>
      <c r="B164" s="58" t="str">
        <f t="shared" si="91"/>
        <v>LAX</v>
      </c>
      <c r="C164" s="58" t="str">
        <f t="shared" si="92"/>
        <v>35033069116</v>
      </c>
      <c r="D164" s="58" t="str">
        <f t="shared" si="93"/>
        <v>PUS014317483</v>
      </c>
      <c r="E164" s="59" t="str">
        <f t="shared" si="94"/>
        <v>6094315515821</v>
      </c>
      <c r="F164" s="59" t="str">
        <f t="shared" si="95"/>
        <v>717-3498-AF-6</v>
      </c>
      <c r="G164" s="59" t="str">
        <f t="shared" si="96"/>
        <v>2207506</v>
      </c>
      <c r="H164" s="59" t="str">
        <f t="shared" si="97"/>
        <v>IPORTER_LA</v>
      </c>
      <c r="I164" s="57" t="str">
        <f t="shared" si="98"/>
        <v>장재호</v>
      </c>
      <c r="J164" s="57">
        <f t="shared" si="99"/>
        <v>34082</v>
      </c>
      <c r="K164" s="57" t="str">
        <f t="shared" si="100"/>
        <v/>
      </c>
      <c r="L164" s="57">
        <f t="shared" si="101"/>
        <v>1</v>
      </c>
      <c r="M164" s="57">
        <f t="shared" si="102"/>
        <v>0.18099999999999999</v>
      </c>
      <c r="N164" s="57">
        <f t="shared" si="103"/>
        <v>4.4999999999999998E-2</v>
      </c>
      <c r="O164" s="60">
        <f t="shared" si="104"/>
        <v>-0.13600000000000001</v>
      </c>
      <c r="P164" s="60">
        <f t="shared" si="105"/>
        <v>0.5</v>
      </c>
      <c r="Q164" s="61" t="str">
        <f t="shared" si="106"/>
        <v>일반(목록배제,Normal-Manifest Exception)</v>
      </c>
      <c r="R164" s="88">
        <f t="shared" si="107"/>
        <v>19.989999999999998</v>
      </c>
      <c r="S164" s="61" t="str">
        <f t="shared" si="108"/>
        <v>YP0104</v>
      </c>
      <c r="T164" s="61" t="str">
        <f t="shared" si="109"/>
        <v/>
      </c>
      <c r="U164" s="61" t="str">
        <f t="shared" si="110"/>
        <v>신용</v>
      </c>
      <c r="V164" s="99">
        <f t="shared" si="85"/>
        <v>6220</v>
      </c>
      <c r="W164" s="100">
        <f t="shared" si="86"/>
        <v>0</v>
      </c>
      <c r="X164" s="100">
        <f t="shared" si="87"/>
        <v>0</v>
      </c>
      <c r="Y164" s="100">
        <f t="shared" si="82"/>
        <v>0</v>
      </c>
      <c r="Z164" s="100">
        <f t="shared" si="88"/>
        <v>0</v>
      </c>
      <c r="AA164" s="101">
        <f t="shared" si="89"/>
        <v>1000</v>
      </c>
      <c r="AB164" s="102" t="str">
        <f>_xlfn.IFNA(VLOOKUP(D164,'사업자 통관'!F:H,3,0),"")</f>
        <v/>
      </c>
      <c r="AC164" s="102"/>
      <c r="AD164" s="103">
        <f t="shared" si="83"/>
        <v>1000</v>
      </c>
      <c r="AE164" s="104">
        <f t="shared" si="84"/>
        <v>7220</v>
      </c>
      <c r="AG164" s="126" t="s">
        <v>1545</v>
      </c>
      <c r="AH164" s="126" t="s">
        <v>65</v>
      </c>
      <c r="AI164" s="126" t="s">
        <v>1546</v>
      </c>
      <c r="AJ164" s="126" t="s">
        <v>1680</v>
      </c>
      <c r="AK164" s="126" t="s">
        <v>414</v>
      </c>
      <c r="AL164" s="126" t="s">
        <v>1681</v>
      </c>
      <c r="AM164" s="126">
        <v>34082</v>
      </c>
      <c r="AN164" s="126" t="s">
        <v>130</v>
      </c>
      <c r="AO164" s="127">
        <v>1</v>
      </c>
      <c r="AP164" s="128">
        <v>0.18099999999999999</v>
      </c>
      <c r="AQ164" s="128">
        <v>4.4999999999999998E-2</v>
      </c>
      <c r="AR164" s="128">
        <v>0.2</v>
      </c>
      <c r="AS164" s="126" t="s">
        <v>5</v>
      </c>
      <c r="AT164" s="128">
        <v>19.989999999999998</v>
      </c>
      <c r="AU164" s="126" t="s">
        <v>154</v>
      </c>
      <c r="AV164" s="126" t="s">
        <v>154</v>
      </c>
      <c r="AW164" s="126" t="s">
        <v>154</v>
      </c>
      <c r="AX164" s="126" t="s">
        <v>154</v>
      </c>
      <c r="AY164" s="126" t="s">
        <v>154</v>
      </c>
      <c r="AZ164" s="126" t="s">
        <v>133</v>
      </c>
      <c r="BA164" s="126" t="s">
        <v>192</v>
      </c>
      <c r="BB164" s="126" t="s">
        <v>155</v>
      </c>
      <c r="BC164" s="126" t="s">
        <v>130</v>
      </c>
      <c r="BD164" s="126" t="s">
        <v>156</v>
      </c>
      <c r="BE164" s="126" t="s">
        <v>1682</v>
      </c>
      <c r="BF164" s="126" t="s">
        <v>1683</v>
      </c>
      <c r="BG164" s="126" t="s">
        <v>1684</v>
      </c>
      <c r="BH164" s="126" t="s">
        <v>383</v>
      </c>
      <c r="BI164" s="126" t="s">
        <v>130</v>
      </c>
      <c r="BJ164" s="126" t="s">
        <v>192</v>
      </c>
      <c r="BK164" s="126" t="s">
        <v>157</v>
      </c>
      <c r="BL164" s="126" t="s">
        <v>126</v>
      </c>
      <c r="BM164" s="126" t="s">
        <v>130</v>
      </c>
      <c r="BN164" s="126" t="s">
        <v>158</v>
      </c>
    </row>
    <row r="165" spans="1:66" ht="15">
      <c r="A165" s="58" t="str">
        <f t="shared" si="90"/>
        <v>2025-08-15</v>
      </c>
      <c r="B165" s="58" t="str">
        <f t="shared" si="91"/>
        <v>LAX</v>
      </c>
      <c r="C165" s="58" t="str">
        <f t="shared" si="92"/>
        <v>35033069116</v>
      </c>
      <c r="D165" s="58" t="str">
        <f t="shared" si="93"/>
        <v>PUS014317407</v>
      </c>
      <c r="E165" s="59" t="str">
        <f t="shared" si="94"/>
        <v>6094315515745</v>
      </c>
      <c r="F165" s="59" t="str">
        <f t="shared" si="95"/>
        <v>717-4454-FB-20</v>
      </c>
      <c r="G165" s="59" t="str">
        <f t="shared" si="96"/>
        <v>2207506</v>
      </c>
      <c r="H165" s="59" t="str">
        <f t="shared" si="97"/>
        <v>IPORTER_LA</v>
      </c>
      <c r="I165" s="57" t="str">
        <f t="shared" si="98"/>
        <v>변우협</v>
      </c>
      <c r="J165" s="57">
        <f t="shared" si="99"/>
        <v>5415</v>
      </c>
      <c r="K165" s="57" t="str">
        <f t="shared" si="100"/>
        <v/>
      </c>
      <c r="L165" s="57">
        <f t="shared" si="101"/>
        <v>1</v>
      </c>
      <c r="M165" s="57">
        <f t="shared" si="102"/>
        <v>6.4409999999999998</v>
      </c>
      <c r="N165" s="57">
        <f t="shared" si="103"/>
        <v>9.2989999999999995</v>
      </c>
      <c r="O165" s="60">
        <f t="shared" si="104"/>
        <v>2.8579999999999997</v>
      </c>
      <c r="P165" s="60">
        <f t="shared" si="105"/>
        <v>9.5</v>
      </c>
      <c r="Q165" s="61" t="str">
        <f t="shared" si="106"/>
        <v>목록(Manifest)</v>
      </c>
      <c r="R165" s="88">
        <f t="shared" si="107"/>
        <v>78</v>
      </c>
      <c r="S165" s="61" t="str">
        <f t="shared" si="108"/>
        <v>YP0104</v>
      </c>
      <c r="T165" s="61" t="str">
        <f t="shared" si="109"/>
        <v/>
      </c>
      <c r="U165" s="61" t="str">
        <f t="shared" si="110"/>
        <v>신용</v>
      </c>
      <c r="V165" s="99">
        <f t="shared" si="85"/>
        <v>29080</v>
      </c>
      <c r="W165" s="100">
        <f t="shared" si="86"/>
        <v>0</v>
      </c>
      <c r="X165" s="100">
        <f t="shared" si="87"/>
        <v>0</v>
      </c>
      <c r="Y165" s="100">
        <f t="shared" si="82"/>
        <v>1000</v>
      </c>
      <c r="Z165" s="100">
        <f t="shared" si="88"/>
        <v>0</v>
      </c>
      <c r="AA165" s="101">
        <f t="shared" si="89"/>
        <v>0</v>
      </c>
      <c r="AB165" s="102" t="str">
        <f>_xlfn.IFNA(VLOOKUP(D165,'사업자 통관'!F:H,3,0),"")</f>
        <v/>
      </c>
      <c r="AC165" s="102"/>
      <c r="AD165" s="103">
        <f t="shared" si="83"/>
        <v>1000</v>
      </c>
      <c r="AE165" s="104">
        <f t="shared" si="84"/>
        <v>30080</v>
      </c>
      <c r="AG165" s="126" t="s">
        <v>1545</v>
      </c>
      <c r="AH165" s="126" t="s">
        <v>65</v>
      </c>
      <c r="AI165" s="126" t="s">
        <v>1546</v>
      </c>
      <c r="AJ165" s="126" t="s">
        <v>1685</v>
      </c>
      <c r="AK165" s="126" t="s">
        <v>279</v>
      </c>
      <c r="AL165" s="126" t="s">
        <v>280</v>
      </c>
      <c r="AM165" s="126">
        <v>5415</v>
      </c>
      <c r="AN165" s="126" t="s">
        <v>130</v>
      </c>
      <c r="AO165" s="127">
        <v>1</v>
      </c>
      <c r="AP165" s="128">
        <v>6.4409999999999998</v>
      </c>
      <c r="AQ165" s="128">
        <v>9.2989999999999995</v>
      </c>
      <c r="AR165" s="128">
        <v>9.5</v>
      </c>
      <c r="AS165" s="126" t="s">
        <v>4</v>
      </c>
      <c r="AT165" s="128">
        <v>78</v>
      </c>
      <c r="AU165" s="126" t="s">
        <v>154</v>
      </c>
      <c r="AV165" s="126" t="s">
        <v>154</v>
      </c>
      <c r="AW165" s="126" t="s">
        <v>154</v>
      </c>
      <c r="AX165" s="126" t="s">
        <v>154</v>
      </c>
      <c r="AY165" s="126" t="s">
        <v>154</v>
      </c>
      <c r="AZ165" s="126" t="s">
        <v>133</v>
      </c>
      <c r="BA165" s="126" t="s">
        <v>192</v>
      </c>
      <c r="BB165" s="126" t="s">
        <v>159</v>
      </c>
      <c r="BC165" s="126" t="s">
        <v>130</v>
      </c>
      <c r="BD165" s="126" t="s">
        <v>156</v>
      </c>
      <c r="BE165" s="126" t="s">
        <v>1686</v>
      </c>
      <c r="BF165" s="126" t="s">
        <v>1687</v>
      </c>
      <c r="BG165" s="126" t="s">
        <v>1688</v>
      </c>
      <c r="BH165" s="126" t="s">
        <v>383</v>
      </c>
      <c r="BI165" s="126" t="s">
        <v>130</v>
      </c>
      <c r="BJ165" s="126" t="s">
        <v>192</v>
      </c>
      <c r="BK165" s="126" t="s">
        <v>157</v>
      </c>
      <c r="BL165" s="126" t="s">
        <v>126</v>
      </c>
      <c r="BM165" s="126" t="s">
        <v>130</v>
      </c>
      <c r="BN165" s="126" t="s">
        <v>158</v>
      </c>
    </row>
    <row r="166" spans="1:66" ht="15">
      <c r="A166" s="58" t="str">
        <f t="shared" si="90"/>
        <v>2025-08-15</v>
      </c>
      <c r="B166" s="58" t="str">
        <f t="shared" si="91"/>
        <v>LAX</v>
      </c>
      <c r="C166" s="58" t="str">
        <f t="shared" si="92"/>
        <v>35033069116</v>
      </c>
      <c r="D166" s="58" t="str">
        <f t="shared" si="93"/>
        <v>PUS014317457</v>
      </c>
      <c r="E166" s="59" t="str">
        <f t="shared" si="94"/>
        <v>6094315515795</v>
      </c>
      <c r="F166" s="59" t="str">
        <f t="shared" si="95"/>
        <v>717-3501-BD-9</v>
      </c>
      <c r="G166" s="59" t="str">
        <f t="shared" si="96"/>
        <v>2207506</v>
      </c>
      <c r="H166" s="59" t="str">
        <f t="shared" si="97"/>
        <v>IPORTER_LA</v>
      </c>
      <c r="I166" s="57" t="str">
        <f t="shared" si="98"/>
        <v>주식회사 아크넷</v>
      </c>
      <c r="J166" s="57">
        <f t="shared" si="99"/>
        <v>14348</v>
      </c>
      <c r="K166" s="57" t="str">
        <f t="shared" si="100"/>
        <v>[사업자]</v>
      </c>
      <c r="L166" s="57">
        <f t="shared" si="101"/>
        <v>1</v>
      </c>
      <c r="M166" s="57">
        <f t="shared" si="102"/>
        <v>0.18099999999999999</v>
      </c>
      <c r="N166" s="57">
        <f t="shared" si="103"/>
        <v>4.4999999999999998E-2</v>
      </c>
      <c r="O166" s="60">
        <f t="shared" si="104"/>
        <v>-0.13600000000000001</v>
      </c>
      <c r="P166" s="60">
        <f t="shared" si="105"/>
        <v>0.5</v>
      </c>
      <c r="Q166" s="61" t="str">
        <f t="shared" si="106"/>
        <v>간이(Simple)</v>
      </c>
      <c r="R166" s="88">
        <f t="shared" si="107"/>
        <v>43.49</v>
      </c>
      <c r="S166" s="61" t="str">
        <f t="shared" si="108"/>
        <v>YP0104</v>
      </c>
      <c r="T166" s="61" t="str">
        <f t="shared" si="109"/>
        <v/>
      </c>
      <c r="U166" s="61" t="str">
        <f t="shared" si="110"/>
        <v>신용</v>
      </c>
      <c r="V166" s="99">
        <f t="shared" si="85"/>
        <v>6220</v>
      </c>
      <c r="W166" s="100">
        <f t="shared" si="86"/>
        <v>0</v>
      </c>
      <c r="X166" s="100">
        <f t="shared" si="87"/>
        <v>0</v>
      </c>
      <c r="Y166" s="100">
        <f t="shared" si="82"/>
        <v>0</v>
      </c>
      <c r="Z166" s="100">
        <f t="shared" si="88"/>
        <v>0</v>
      </c>
      <c r="AA166" s="101">
        <f t="shared" si="89"/>
        <v>10000</v>
      </c>
      <c r="AB166" s="151" t="s">
        <v>2551</v>
      </c>
      <c r="AC166" s="102"/>
      <c r="AD166" s="103">
        <f t="shared" si="83"/>
        <v>10000</v>
      </c>
      <c r="AE166" s="104">
        <f t="shared" si="84"/>
        <v>16220</v>
      </c>
      <c r="AG166" s="126" t="s">
        <v>1545</v>
      </c>
      <c r="AH166" s="126" t="s">
        <v>65</v>
      </c>
      <c r="AI166" s="126" t="s">
        <v>1546</v>
      </c>
      <c r="AJ166" s="126" t="s">
        <v>1689</v>
      </c>
      <c r="AK166" s="126" t="s">
        <v>1690</v>
      </c>
      <c r="AL166" s="126" t="s">
        <v>1691</v>
      </c>
      <c r="AM166" s="126">
        <v>14348</v>
      </c>
      <c r="AN166" s="126" t="s">
        <v>137</v>
      </c>
      <c r="AO166" s="127">
        <v>1</v>
      </c>
      <c r="AP166" s="128">
        <v>0.18099999999999999</v>
      </c>
      <c r="AQ166" s="128">
        <v>4.4999999999999998E-2</v>
      </c>
      <c r="AR166" s="128">
        <v>0.2</v>
      </c>
      <c r="AS166" s="126" t="s">
        <v>6</v>
      </c>
      <c r="AT166" s="128">
        <v>43.49</v>
      </c>
      <c r="AU166" s="126" t="s">
        <v>154</v>
      </c>
      <c r="AV166" s="126" t="s">
        <v>154</v>
      </c>
      <c r="AW166" s="126" t="s">
        <v>154</v>
      </c>
      <c r="AX166" s="126" t="s">
        <v>154</v>
      </c>
      <c r="AY166" s="126" t="s">
        <v>154</v>
      </c>
      <c r="AZ166" s="126" t="s">
        <v>133</v>
      </c>
      <c r="BA166" s="126" t="s">
        <v>192</v>
      </c>
      <c r="BB166" s="126" t="s">
        <v>159</v>
      </c>
      <c r="BC166" s="126" t="s">
        <v>130</v>
      </c>
      <c r="BD166" s="126" t="s">
        <v>156</v>
      </c>
      <c r="BE166" s="126" t="s">
        <v>1692</v>
      </c>
      <c r="BF166" s="126" t="s">
        <v>1693</v>
      </c>
      <c r="BG166" s="126" t="s">
        <v>1694</v>
      </c>
      <c r="BH166" s="126" t="s">
        <v>383</v>
      </c>
      <c r="BI166" s="126" t="s">
        <v>130</v>
      </c>
      <c r="BJ166" s="126" t="s">
        <v>192</v>
      </c>
      <c r="BK166" s="126" t="s">
        <v>157</v>
      </c>
      <c r="BL166" s="126" t="s">
        <v>126</v>
      </c>
      <c r="BM166" s="126" t="s">
        <v>130</v>
      </c>
      <c r="BN166" s="126" t="s">
        <v>158</v>
      </c>
    </row>
    <row r="167" spans="1:66" ht="15">
      <c r="A167" s="58" t="str">
        <f t="shared" si="90"/>
        <v>2025-08-15</v>
      </c>
      <c r="B167" s="58" t="str">
        <f t="shared" si="91"/>
        <v>LAX</v>
      </c>
      <c r="C167" s="58" t="str">
        <f t="shared" si="92"/>
        <v>35033069116</v>
      </c>
      <c r="D167" s="58" t="str">
        <f t="shared" si="93"/>
        <v>PUS014317280</v>
      </c>
      <c r="E167" s="59" t="str">
        <f t="shared" si="94"/>
        <v>6094315515618</v>
      </c>
      <c r="F167" s="59" t="str">
        <f t="shared" si="95"/>
        <v>716-8831-CE-16</v>
      </c>
      <c r="G167" s="59" t="str">
        <f t="shared" si="96"/>
        <v>2207506</v>
      </c>
      <c r="H167" s="59" t="str">
        <f t="shared" si="97"/>
        <v>IPORTER_LA</v>
      </c>
      <c r="I167" s="57" t="str">
        <f t="shared" si="98"/>
        <v>조윤호</v>
      </c>
      <c r="J167" s="57">
        <f t="shared" si="99"/>
        <v>17979</v>
      </c>
      <c r="K167" s="57" t="str">
        <f t="shared" si="100"/>
        <v/>
      </c>
      <c r="L167" s="57">
        <f t="shared" si="101"/>
        <v>1</v>
      </c>
      <c r="M167" s="57">
        <f t="shared" si="102"/>
        <v>0.36299999999999999</v>
      </c>
      <c r="N167" s="57">
        <f t="shared" si="103"/>
        <v>0.318</v>
      </c>
      <c r="O167" s="60">
        <f t="shared" si="104"/>
        <v>-4.4999999999999984E-2</v>
      </c>
      <c r="P167" s="60">
        <f t="shared" si="105"/>
        <v>0.5</v>
      </c>
      <c r="Q167" s="61" t="str">
        <f t="shared" si="106"/>
        <v>목록(Manifest)</v>
      </c>
      <c r="R167" s="88">
        <f t="shared" si="107"/>
        <v>42</v>
      </c>
      <c r="S167" s="61" t="str">
        <f t="shared" si="108"/>
        <v>YP0104</v>
      </c>
      <c r="T167" s="61" t="str">
        <f t="shared" si="109"/>
        <v/>
      </c>
      <c r="U167" s="61" t="str">
        <f t="shared" si="110"/>
        <v>신용</v>
      </c>
      <c r="V167" s="99">
        <f t="shared" si="85"/>
        <v>6220</v>
      </c>
      <c r="W167" s="100">
        <f t="shared" si="86"/>
        <v>0</v>
      </c>
      <c r="X167" s="100">
        <f t="shared" si="87"/>
        <v>0</v>
      </c>
      <c r="Y167" s="100">
        <f t="shared" si="82"/>
        <v>0</v>
      </c>
      <c r="Z167" s="100">
        <f t="shared" si="88"/>
        <v>0</v>
      </c>
      <c r="AA167" s="101">
        <f t="shared" si="89"/>
        <v>0</v>
      </c>
      <c r="AB167" s="102" t="str">
        <f>_xlfn.IFNA(VLOOKUP(D167,'사업자 통관'!F:H,3,0),"")</f>
        <v/>
      </c>
      <c r="AC167" s="102"/>
      <c r="AD167" s="103">
        <f t="shared" si="83"/>
        <v>0</v>
      </c>
      <c r="AE167" s="104">
        <f t="shared" si="84"/>
        <v>6220</v>
      </c>
      <c r="AG167" s="126" t="s">
        <v>1545</v>
      </c>
      <c r="AH167" s="126" t="s">
        <v>65</v>
      </c>
      <c r="AI167" s="126" t="s">
        <v>1546</v>
      </c>
      <c r="AJ167" s="126" t="s">
        <v>1695</v>
      </c>
      <c r="AK167" s="126" t="s">
        <v>1696</v>
      </c>
      <c r="AL167" s="126" t="s">
        <v>1697</v>
      </c>
      <c r="AM167" s="126">
        <v>17979</v>
      </c>
      <c r="AN167" s="126" t="s">
        <v>130</v>
      </c>
      <c r="AO167" s="127">
        <v>1</v>
      </c>
      <c r="AP167" s="128">
        <v>0.36299999999999999</v>
      </c>
      <c r="AQ167" s="128">
        <v>0.318</v>
      </c>
      <c r="AR167" s="128">
        <v>0.4</v>
      </c>
      <c r="AS167" s="126" t="s">
        <v>4</v>
      </c>
      <c r="AT167" s="128">
        <v>42</v>
      </c>
      <c r="AU167" s="126" t="s">
        <v>154</v>
      </c>
      <c r="AV167" s="126" t="s">
        <v>154</v>
      </c>
      <c r="AW167" s="126" t="s">
        <v>154</v>
      </c>
      <c r="AX167" s="126" t="s">
        <v>154</v>
      </c>
      <c r="AY167" s="126" t="s">
        <v>154</v>
      </c>
      <c r="AZ167" s="126" t="s">
        <v>133</v>
      </c>
      <c r="BA167" s="126" t="s">
        <v>192</v>
      </c>
      <c r="BB167" s="126" t="s">
        <v>155</v>
      </c>
      <c r="BC167" s="126" t="s">
        <v>130</v>
      </c>
      <c r="BD167" s="126" t="s">
        <v>156</v>
      </c>
      <c r="BE167" s="126" t="s">
        <v>1698</v>
      </c>
      <c r="BF167" s="126" t="s">
        <v>1699</v>
      </c>
      <c r="BG167" s="126" t="s">
        <v>1700</v>
      </c>
      <c r="BH167" s="126" t="s">
        <v>383</v>
      </c>
      <c r="BI167" s="126" t="s">
        <v>130</v>
      </c>
      <c r="BJ167" s="126" t="s">
        <v>192</v>
      </c>
      <c r="BK167" s="126" t="s">
        <v>157</v>
      </c>
      <c r="BL167" s="126" t="s">
        <v>126</v>
      </c>
      <c r="BM167" s="126" t="s">
        <v>130</v>
      </c>
      <c r="BN167" s="126" t="s">
        <v>158</v>
      </c>
    </row>
    <row r="168" spans="1:66" ht="15">
      <c r="A168" s="58" t="str">
        <f t="shared" si="90"/>
        <v>2025-08-15</v>
      </c>
      <c r="B168" s="58" t="str">
        <f t="shared" si="91"/>
        <v>LAX</v>
      </c>
      <c r="C168" s="58" t="str">
        <f t="shared" si="92"/>
        <v>35033069116</v>
      </c>
      <c r="D168" s="58" t="str">
        <f t="shared" si="93"/>
        <v>PUS014317417</v>
      </c>
      <c r="E168" s="59" t="str">
        <f t="shared" si="94"/>
        <v>6094315515755</v>
      </c>
      <c r="F168" s="59" t="str">
        <f t="shared" si="95"/>
        <v>717-4455-CE-21</v>
      </c>
      <c r="G168" s="59" t="str">
        <f t="shared" si="96"/>
        <v>2207506</v>
      </c>
      <c r="H168" s="59" t="str">
        <f t="shared" si="97"/>
        <v>IPORTER_LA</v>
      </c>
      <c r="I168" s="57" t="str">
        <f t="shared" si="98"/>
        <v>조경열</v>
      </c>
      <c r="J168" s="57">
        <f t="shared" si="99"/>
        <v>27160</v>
      </c>
      <c r="K168" s="57" t="str">
        <f t="shared" si="100"/>
        <v/>
      </c>
      <c r="L168" s="57">
        <f t="shared" si="101"/>
        <v>1</v>
      </c>
      <c r="M168" s="57">
        <f t="shared" si="102"/>
        <v>1.27</v>
      </c>
      <c r="N168" s="57">
        <f t="shared" si="103"/>
        <v>2.0870000000000002</v>
      </c>
      <c r="O168" s="60">
        <f t="shared" si="104"/>
        <v>0.81700000000000017</v>
      </c>
      <c r="P168" s="60">
        <f t="shared" si="105"/>
        <v>1.5</v>
      </c>
      <c r="Q168" s="61" t="str">
        <f t="shared" si="106"/>
        <v>목록(Manifest)</v>
      </c>
      <c r="R168" s="88">
        <f t="shared" si="107"/>
        <v>69</v>
      </c>
      <c r="S168" s="61" t="str">
        <f t="shared" si="108"/>
        <v>YP0104</v>
      </c>
      <c r="T168" s="61" t="str">
        <f t="shared" si="109"/>
        <v/>
      </c>
      <c r="U168" s="61" t="str">
        <f t="shared" si="110"/>
        <v>신용</v>
      </c>
      <c r="V168" s="99">
        <f t="shared" si="85"/>
        <v>8760</v>
      </c>
      <c r="W168" s="100">
        <f t="shared" si="86"/>
        <v>0</v>
      </c>
      <c r="X168" s="100">
        <f t="shared" si="87"/>
        <v>0</v>
      </c>
      <c r="Y168" s="100">
        <f t="shared" si="82"/>
        <v>0</v>
      </c>
      <c r="Z168" s="100">
        <f t="shared" si="88"/>
        <v>0</v>
      </c>
      <c r="AA168" s="101">
        <f t="shared" si="89"/>
        <v>0</v>
      </c>
      <c r="AB168" s="102" t="str">
        <f>_xlfn.IFNA(VLOOKUP(D168,'사업자 통관'!F:H,3,0),"")</f>
        <v/>
      </c>
      <c r="AC168" s="102"/>
      <c r="AD168" s="103">
        <f t="shared" si="83"/>
        <v>0</v>
      </c>
      <c r="AE168" s="104">
        <f t="shared" si="84"/>
        <v>8760</v>
      </c>
      <c r="AG168" s="126" t="s">
        <v>1545</v>
      </c>
      <c r="AH168" s="126" t="s">
        <v>65</v>
      </c>
      <c r="AI168" s="126" t="s">
        <v>1546</v>
      </c>
      <c r="AJ168" s="126" t="s">
        <v>1701</v>
      </c>
      <c r="AK168" s="126" t="s">
        <v>1702</v>
      </c>
      <c r="AL168" s="126" t="s">
        <v>1703</v>
      </c>
      <c r="AM168" s="126">
        <v>27160</v>
      </c>
      <c r="AN168" s="126" t="s">
        <v>130</v>
      </c>
      <c r="AO168" s="127">
        <v>1</v>
      </c>
      <c r="AP168" s="128">
        <v>1.27</v>
      </c>
      <c r="AQ168" s="128">
        <v>2.0870000000000002</v>
      </c>
      <c r="AR168" s="128">
        <v>2.1</v>
      </c>
      <c r="AS168" s="126" t="s">
        <v>4</v>
      </c>
      <c r="AT168" s="128">
        <v>69</v>
      </c>
      <c r="AU168" s="126" t="s">
        <v>154</v>
      </c>
      <c r="AV168" s="126" t="s">
        <v>154</v>
      </c>
      <c r="AW168" s="126" t="s">
        <v>154</v>
      </c>
      <c r="AX168" s="126" t="s">
        <v>154</v>
      </c>
      <c r="AY168" s="126" t="s">
        <v>154</v>
      </c>
      <c r="AZ168" s="126" t="s">
        <v>133</v>
      </c>
      <c r="BA168" s="126" t="s">
        <v>192</v>
      </c>
      <c r="BB168" s="126" t="s">
        <v>1704</v>
      </c>
      <c r="BC168" s="126" t="s">
        <v>130</v>
      </c>
      <c r="BD168" s="126" t="s">
        <v>156</v>
      </c>
      <c r="BE168" s="126" t="s">
        <v>1705</v>
      </c>
      <c r="BF168" s="126" t="s">
        <v>1706</v>
      </c>
      <c r="BG168" s="126" t="s">
        <v>1707</v>
      </c>
      <c r="BH168" s="126" t="s">
        <v>383</v>
      </c>
      <c r="BI168" s="126" t="s">
        <v>130</v>
      </c>
      <c r="BJ168" s="126" t="s">
        <v>192</v>
      </c>
      <c r="BK168" s="126" t="s">
        <v>157</v>
      </c>
      <c r="BL168" s="126" t="s">
        <v>126</v>
      </c>
      <c r="BM168" s="126" t="s">
        <v>130</v>
      </c>
      <c r="BN168" s="126" t="s">
        <v>158</v>
      </c>
    </row>
    <row r="169" spans="1:66" ht="15">
      <c r="A169" s="58" t="str">
        <f t="shared" si="90"/>
        <v>2025-08-15</v>
      </c>
      <c r="B169" s="58" t="str">
        <f t="shared" si="91"/>
        <v>LAX</v>
      </c>
      <c r="C169" s="58" t="str">
        <f t="shared" si="92"/>
        <v>35033069116</v>
      </c>
      <c r="D169" s="58" t="str">
        <f t="shared" si="93"/>
        <v>PUS014317452</v>
      </c>
      <c r="E169" s="59" t="str">
        <f t="shared" si="94"/>
        <v>6094315515790</v>
      </c>
      <c r="F169" s="59" t="str">
        <f t="shared" si="95"/>
        <v>717-4424-DD-33</v>
      </c>
      <c r="G169" s="59" t="str">
        <f t="shared" si="96"/>
        <v>2207506</v>
      </c>
      <c r="H169" s="59" t="str">
        <f t="shared" si="97"/>
        <v>IPORTER_LA</v>
      </c>
      <c r="I169" s="57" t="str">
        <f t="shared" si="98"/>
        <v>이호재</v>
      </c>
      <c r="J169" s="57">
        <f t="shared" si="99"/>
        <v>38538</v>
      </c>
      <c r="K169" s="57" t="str">
        <f t="shared" si="100"/>
        <v/>
      </c>
      <c r="L169" s="57">
        <f t="shared" si="101"/>
        <v>1</v>
      </c>
      <c r="M169" s="57">
        <f t="shared" si="102"/>
        <v>1.8140000000000001</v>
      </c>
      <c r="N169" s="57">
        <f t="shared" si="103"/>
        <v>1.27</v>
      </c>
      <c r="O169" s="60">
        <f t="shared" si="104"/>
        <v>-0.54400000000000004</v>
      </c>
      <c r="P169" s="60">
        <f t="shared" si="105"/>
        <v>2</v>
      </c>
      <c r="Q169" s="61" t="str">
        <f t="shared" si="106"/>
        <v>목록(Manifest)</v>
      </c>
      <c r="R169" s="88">
        <f t="shared" si="107"/>
        <v>76.7</v>
      </c>
      <c r="S169" s="61" t="str">
        <f t="shared" si="108"/>
        <v>YP0104</v>
      </c>
      <c r="T169" s="61" t="str">
        <f t="shared" si="109"/>
        <v/>
      </c>
      <c r="U169" s="61" t="str">
        <f t="shared" si="110"/>
        <v>신용</v>
      </c>
      <c r="V169" s="99">
        <f t="shared" si="85"/>
        <v>10030</v>
      </c>
      <c r="W169" s="100">
        <f t="shared" si="86"/>
        <v>0</v>
      </c>
      <c r="X169" s="100">
        <f t="shared" si="87"/>
        <v>0</v>
      </c>
      <c r="Y169" s="100">
        <f t="shared" si="82"/>
        <v>0</v>
      </c>
      <c r="Z169" s="100">
        <f t="shared" si="88"/>
        <v>0</v>
      </c>
      <c r="AA169" s="101">
        <f t="shared" si="89"/>
        <v>0</v>
      </c>
      <c r="AB169" s="102" t="str">
        <f>_xlfn.IFNA(VLOOKUP(D169,'사업자 통관'!F:H,3,0),"")</f>
        <v/>
      </c>
      <c r="AC169" s="102"/>
      <c r="AD169" s="103">
        <f t="shared" si="83"/>
        <v>0</v>
      </c>
      <c r="AE169" s="104">
        <f t="shared" si="84"/>
        <v>10030</v>
      </c>
      <c r="AG169" s="126" t="s">
        <v>1545</v>
      </c>
      <c r="AH169" s="126" t="s">
        <v>65</v>
      </c>
      <c r="AI169" s="126" t="s">
        <v>1546</v>
      </c>
      <c r="AJ169" s="126" t="s">
        <v>1708</v>
      </c>
      <c r="AK169" s="126" t="s">
        <v>1709</v>
      </c>
      <c r="AL169" s="126" t="s">
        <v>1710</v>
      </c>
      <c r="AM169" s="126">
        <v>38538</v>
      </c>
      <c r="AN169" s="126" t="s">
        <v>130</v>
      </c>
      <c r="AO169" s="127">
        <v>1</v>
      </c>
      <c r="AP169" s="128">
        <v>1.8140000000000001</v>
      </c>
      <c r="AQ169" s="128">
        <v>1.27</v>
      </c>
      <c r="AR169" s="128">
        <v>1.9</v>
      </c>
      <c r="AS169" s="126" t="s">
        <v>4</v>
      </c>
      <c r="AT169" s="128">
        <v>76.7</v>
      </c>
      <c r="AU169" s="126" t="s">
        <v>154</v>
      </c>
      <c r="AV169" s="126" t="s">
        <v>154</v>
      </c>
      <c r="AW169" s="126" t="s">
        <v>154</v>
      </c>
      <c r="AX169" s="126" t="s">
        <v>154</v>
      </c>
      <c r="AY169" s="126" t="s">
        <v>154</v>
      </c>
      <c r="AZ169" s="126" t="s">
        <v>133</v>
      </c>
      <c r="BA169" s="126" t="s">
        <v>192</v>
      </c>
      <c r="BB169" s="126" t="s">
        <v>1711</v>
      </c>
      <c r="BC169" s="126" t="s">
        <v>130</v>
      </c>
      <c r="BD169" s="126" t="s">
        <v>156</v>
      </c>
      <c r="BE169" s="126" t="s">
        <v>1712</v>
      </c>
      <c r="BF169" s="126" t="s">
        <v>1713</v>
      </c>
      <c r="BG169" s="126" t="s">
        <v>1714</v>
      </c>
      <c r="BH169" s="126" t="s">
        <v>383</v>
      </c>
      <c r="BI169" s="126" t="s">
        <v>130</v>
      </c>
      <c r="BJ169" s="126" t="s">
        <v>192</v>
      </c>
      <c r="BK169" s="126" t="s">
        <v>157</v>
      </c>
      <c r="BL169" s="126" t="s">
        <v>126</v>
      </c>
      <c r="BM169" s="126" t="s">
        <v>130</v>
      </c>
      <c r="BN169" s="126" t="s">
        <v>158</v>
      </c>
    </row>
    <row r="170" spans="1:66" ht="15">
      <c r="A170" s="58" t="str">
        <f t="shared" si="90"/>
        <v>2025-08-15</v>
      </c>
      <c r="B170" s="58" t="str">
        <f t="shared" si="91"/>
        <v>LAX</v>
      </c>
      <c r="C170" s="58" t="str">
        <f t="shared" si="92"/>
        <v>35033069116</v>
      </c>
      <c r="D170" s="58" t="str">
        <f t="shared" si="93"/>
        <v>PUS014317462</v>
      </c>
      <c r="E170" s="59" t="str">
        <f t="shared" si="94"/>
        <v>6094315515800</v>
      </c>
      <c r="F170" s="59" t="str">
        <f t="shared" si="95"/>
        <v>717-3156-CB-2</v>
      </c>
      <c r="G170" s="59" t="str">
        <f t="shared" si="96"/>
        <v>2207506</v>
      </c>
      <c r="H170" s="59" t="str">
        <f t="shared" si="97"/>
        <v>IPORTER_LA</v>
      </c>
      <c r="I170" s="57" t="str">
        <f t="shared" si="98"/>
        <v>임정희</v>
      </c>
      <c r="J170" s="57">
        <f t="shared" si="99"/>
        <v>6294</v>
      </c>
      <c r="K170" s="57"/>
      <c r="L170" s="57">
        <f t="shared" si="101"/>
        <v>1</v>
      </c>
      <c r="M170" s="57">
        <f t="shared" si="102"/>
        <v>1.27</v>
      </c>
      <c r="N170" s="57">
        <f t="shared" si="103"/>
        <v>1.996</v>
      </c>
      <c r="O170" s="60">
        <f t="shared" si="104"/>
        <v>0.72599999999999998</v>
      </c>
      <c r="P170" s="60">
        <f t="shared" si="105"/>
        <v>1.5</v>
      </c>
      <c r="Q170" s="61" t="str">
        <f t="shared" si="106"/>
        <v>목록(Manifest)</v>
      </c>
      <c r="R170" s="88">
        <f t="shared" si="107"/>
        <v>143.19999999999999</v>
      </c>
      <c r="S170" s="61" t="str">
        <f t="shared" si="108"/>
        <v>YP0104</v>
      </c>
      <c r="T170" s="61" t="str">
        <f t="shared" si="109"/>
        <v/>
      </c>
      <c r="U170" s="61" t="str">
        <f t="shared" si="110"/>
        <v>신용</v>
      </c>
      <c r="V170" s="99">
        <f t="shared" si="85"/>
        <v>8760</v>
      </c>
      <c r="W170" s="100">
        <f t="shared" si="86"/>
        <v>0</v>
      </c>
      <c r="X170" s="100">
        <f t="shared" si="87"/>
        <v>0</v>
      </c>
      <c r="Y170" s="100">
        <f t="shared" si="82"/>
        <v>0</v>
      </c>
      <c r="Z170" s="100">
        <f t="shared" si="88"/>
        <v>0</v>
      </c>
      <c r="AA170" s="101">
        <f t="shared" si="89"/>
        <v>0</v>
      </c>
      <c r="AB170" s="102" t="str">
        <f>_xlfn.IFNA(VLOOKUP(D170,'사업자 통관'!F:H,3,0),"")</f>
        <v/>
      </c>
      <c r="AC170" s="102"/>
      <c r="AD170" s="103">
        <f t="shared" si="83"/>
        <v>0</v>
      </c>
      <c r="AE170" s="104">
        <f t="shared" si="84"/>
        <v>8760</v>
      </c>
      <c r="AG170" s="126" t="s">
        <v>1545</v>
      </c>
      <c r="AH170" s="126" t="s">
        <v>65</v>
      </c>
      <c r="AI170" s="126" t="s">
        <v>1546</v>
      </c>
      <c r="AJ170" s="126" t="s">
        <v>1715</v>
      </c>
      <c r="AK170" s="126" t="s">
        <v>489</v>
      </c>
      <c r="AL170" s="126" t="s">
        <v>490</v>
      </c>
      <c r="AM170" s="126">
        <v>6294</v>
      </c>
      <c r="AN170" s="126" t="s">
        <v>130</v>
      </c>
      <c r="AO170" s="127">
        <v>1</v>
      </c>
      <c r="AP170" s="128">
        <v>1.27</v>
      </c>
      <c r="AQ170" s="128">
        <v>1.996</v>
      </c>
      <c r="AR170" s="128">
        <v>2</v>
      </c>
      <c r="AS170" s="126" t="s">
        <v>4</v>
      </c>
      <c r="AT170" s="128">
        <v>143.19999999999999</v>
      </c>
      <c r="AU170" s="126" t="s">
        <v>154</v>
      </c>
      <c r="AV170" s="126" t="s">
        <v>154</v>
      </c>
      <c r="AW170" s="126" t="s">
        <v>154</v>
      </c>
      <c r="AX170" s="126" t="s">
        <v>154</v>
      </c>
      <c r="AY170" s="126" t="s">
        <v>154</v>
      </c>
      <c r="AZ170" s="126" t="s">
        <v>133</v>
      </c>
      <c r="BA170" s="126" t="s">
        <v>192</v>
      </c>
      <c r="BB170" s="126" t="s">
        <v>1716</v>
      </c>
      <c r="BC170" s="126" t="s">
        <v>130</v>
      </c>
      <c r="BD170" s="126" t="s">
        <v>156</v>
      </c>
      <c r="BE170" s="126" t="s">
        <v>1717</v>
      </c>
      <c r="BF170" s="126" t="s">
        <v>1718</v>
      </c>
      <c r="BG170" s="126" t="s">
        <v>1719</v>
      </c>
      <c r="BH170" s="126" t="s">
        <v>383</v>
      </c>
      <c r="BI170" s="126" t="s">
        <v>130</v>
      </c>
      <c r="BJ170" s="126" t="s">
        <v>192</v>
      </c>
      <c r="BK170" s="126" t="s">
        <v>157</v>
      </c>
      <c r="BL170" s="126" t="s">
        <v>126</v>
      </c>
      <c r="BM170" s="126" t="s">
        <v>130</v>
      </c>
      <c r="BN170" s="126" t="s">
        <v>158</v>
      </c>
    </row>
    <row r="171" spans="1:66" ht="15">
      <c r="A171" s="58" t="str">
        <f t="shared" si="90"/>
        <v>2025-08-15</v>
      </c>
      <c r="B171" s="58" t="str">
        <f t="shared" si="91"/>
        <v>LAX</v>
      </c>
      <c r="C171" s="58" t="str">
        <f t="shared" si="92"/>
        <v>35033069116</v>
      </c>
      <c r="D171" s="58" t="str">
        <f t="shared" si="93"/>
        <v>PUS014317429</v>
      </c>
      <c r="E171" s="59" t="str">
        <f t="shared" si="94"/>
        <v>6094315515767</v>
      </c>
      <c r="F171" s="59" t="str">
        <f t="shared" si="95"/>
        <v>717-4446-CB-23</v>
      </c>
      <c r="G171" s="59" t="str">
        <f t="shared" si="96"/>
        <v>2207506</v>
      </c>
      <c r="H171" s="59" t="str">
        <f t="shared" si="97"/>
        <v>IPORTER_LA</v>
      </c>
      <c r="I171" s="57" t="str">
        <f t="shared" si="98"/>
        <v>이주은</v>
      </c>
      <c r="J171" s="57">
        <f t="shared" si="99"/>
        <v>4420</v>
      </c>
      <c r="K171" s="57" t="str">
        <f t="shared" si="100"/>
        <v/>
      </c>
      <c r="L171" s="57">
        <f t="shared" si="101"/>
        <v>1</v>
      </c>
      <c r="M171" s="57">
        <f t="shared" si="102"/>
        <v>0.72599999999999998</v>
      </c>
      <c r="N171" s="57">
        <f t="shared" si="103"/>
        <v>0.68</v>
      </c>
      <c r="O171" s="60">
        <f t="shared" si="104"/>
        <v>-4.599999999999993E-2</v>
      </c>
      <c r="P171" s="60">
        <f t="shared" si="105"/>
        <v>1</v>
      </c>
      <c r="Q171" s="61" t="str">
        <f t="shared" si="106"/>
        <v>간이(Simple)</v>
      </c>
      <c r="R171" s="88">
        <f t="shared" si="107"/>
        <v>244</v>
      </c>
      <c r="S171" s="61" t="str">
        <f t="shared" si="108"/>
        <v>YP0104</v>
      </c>
      <c r="T171" s="61" t="str">
        <f t="shared" si="109"/>
        <v/>
      </c>
      <c r="U171" s="61" t="str">
        <f t="shared" si="110"/>
        <v>신용</v>
      </c>
      <c r="V171" s="99">
        <f t="shared" si="85"/>
        <v>7490</v>
      </c>
      <c r="W171" s="100">
        <f t="shared" si="86"/>
        <v>0</v>
      </c>
      <c r="X171" s="100">
        <f t="shared" si="87"/>
        <v>0</v>
      </c>
      <c r="Y171" s="100">
        <f t="shared" si="82"/>
        <v>0</v>
      </c>
      <c r="Z171" s="100">
        <f t="shared" si="88"/>
        <v>0</v>
      </c>
      <c r="AA171" s="101">
        <f t="shared" si="89"/>
        <v>1000</v>
      </c>
      <c r="AB171" s="102" t="str">
        <f>_xlfn.IFNA(VLOOKUP(D171,'사업자 통관'!F:H,3,0),"")</f>
        <v/>
      </c>
      <c r="AC171" s="102"/>
      <c r="AD171" s="103">
        <f t="shared" si="83"/>
        <v>1000</v>
      </c>
      <c r="AE171" s="104">
        <f t="shared" si="84"/>
        <v>8490</v>
      </c>
      <c r="AG171" s="126" t="s">
        <v>1545</v>
      </c>
      <c r="AH171" s="126" t="s">
        <v>65</v>
      </c>
      <c r="AI171" s="126" t="s">
        <v>1546</v>
      </c>
      <c r="AJ171" s="126" t="s">
        <v>1720</v>
      </c>
      <c r="AK171" s="126" t="s">
        <v>1721</v>
      </c>
      <c r="AL171" s="126" t="s">
        <v>1722</v>
      </c>
      <c r="AM171" s="126">
        <v>4420</v>
      </c>
      <c r="AN171" s="126" t="s">
        <v>130</v>
      </c>
      <c r="AO171" s="127">
        <v>1</v>
      </c>
      <c r="AP171" s="128">
        <v>0.72599999999999998</v>
      </c>
      <c r="AQ171" s="128">
        <v>0.68</v>
      </c>
      <c r="AR171" s="128">
        <v>0.8</v>
      </c>
      <c r="AS171" s="126" t="s">
        <v>6</v>
      </c>
      <c r="AT171" s="128">
        <v>244</v>
      </c>
      <c r="AU171" s="126" t="s">
        <v>154</v>
      </c>
      <c r="AV171" s="126" t="s">
        <v>154</v>
      </c>
      <c r="AW171" s="126" t="s">
        <v>154</v>
      </c>
      <c r="AX171" s="126" t="s">
        <v>154</v>
      </c>
      <c r="AY171" s="126" t="s">
        <v>154</v>
      </c>
      <c r="AZ171" s="126" t="s">
        <v>133</v>
      </c>
      <c r="BA171" s="126" t="s">
        <v>192</v>
      </c>
      <c r="BB171" s="126" t="s">
        <v>1723</v>
      </c>
      <c r="BC171" s="126" t="s">
        <v>130</v>
      </c>
      <c r="BD171" s="126" t="s">
        <v>156</v>
      </c>
      <c r="BE171" s="126" t="s">
        <v>1724</v>
      </c>
      <c r="BF171" s="126" t="s">
        <v>1725</v>
      </c>
      <c r="BG171" s="126" t="s">
        <v>1726</v>
      </c>
      <c r="BH171" s="126" t="s">
        <v>383</v>
      </c>
      <c r="BI171" s="126" t="s">
        <v>130</v>
      </c>
      <c r="BJ171" s="126" t="s">
        <v>192</v>
      </c>
      <c r="BK171" s="126" t="s">
        <v>157</v>
      </c>
      <c r="BL171" s="126" t="s">
        <v>126</v>
      </c>
      <c r="BM171" s="126" t="s">
        <v>130</v>
      </c>
      <c r="BN171" s="126" t="s">
        <v>158</v>
      </c>
    </row>
    <row r="172" spans="1:66" ht="15">
      <c r="A172" s="58" t="str">
        <f t="shared" si="90"/>
        <v>2025-08-15</v>
      </c>
      <c r="B172" s="58" t="str">
        <f t="shared" si="91"/>
        <v>LAX</v>
      </c>
      <c r="C172" s="58" t="str">
        <f t="shared" si="92"/>
        <v>35033069116</v>
      </c>
      <c r="D172" s="58" t="str">
        <f t="shared" si="93"/>
        <v>PUS014317484</v>
      </c>
      <c r="E172" s="59" t="str">
        <f t="shared" si="94"/>
        <v>6094315515822</v>
      </c>
      <c r="F172" s="59" t="str">
        <f t="shared" si="95"/>
        <v>717-4489-EE-26</v>
      </c>
      <c r="G172" s="59" t="str">
        <f t="shared" si="96"/>
        <v>2207506</v>
      </c>
      <c r="H172" s="59" t="str">
        <f t="shared" si="97"/>
        <v>IPORTER_LA</v>
      </c>
      <c r="I172" s="57" t="str">
        <f t="shared" si="98"/>
        <v>이지원</v>
      </c>
      <c r="J172" s="57">
        <f t="shared" si="99"/>
        <v>32144</v>
      </c>
      <c r="K172" s="57" t="str">
        <f t="shared" si="100"/>
        <v/>
      </c>
      <c r="L172" s="57">
        <f t="shared" si="101"/>
        <v>1</v>
      </c>
      <c r="M172" s="57">
        <f t="shared" si="102"/>
        <v>1.361</v>
      </c>
      <c r="N172" s="57">
        <f t="shared" si="103"/>
        <v>1.5880000000000001</v>
      </c>
      <c r="O172" s="60">
        <f t="shared" si="104"/>
        <v>0.22700000000000009</v>
      </c>
      <c r="P172" s="60">
        <f t="shared" si="105"/>
        <v>1.5</v>
      </c>
      <c r="Q172" s="61" t="str">
        <f t="shared" si="106"/>
        <v>일반(목록배제,Normal-Manifest Exception)</v>
      </c>
      <c r="R172" s="88">
        <f t="shared" si="107"/>
        <v>135</v>
      </c>
      <c r="S172" s="61" t="str">
        <f t="shared" si="108"/>
        <v>YP0104</v>
      </c>
      <c r="T172" s="61" t="str">
        <f t="shared" si="109"/>
        <v/>
      </c>
      <c r="U172" s="61" t="str">
        <f t="shared" si="110"/>
        <v>신용</v>
      </c>
      <c r="V172" s="99">
        <f t="shared" si="85"/>
        <v>8760</v>
      </c>
      <c r="W172" s="100">
        <f t="shared" si="86"/>
        <v>0</v>
      </c>
      <c r="X172" s="100">
        <f t="shared" si="87"/>
        <v>0</v>
      </c>
      <c r="Y172" s="100">
        <f t="shared" si="82"/>
        <v>0</v>
      </c>
      <c r="Z172" s="100">
        <f t="shared" si="88"/>
        <v>0</v>
      </c>
      <c r="AA172" s="101">
        <f t="shared" si="89"/>
        <v>1000</v>
      </c>
      <c r="AB172" s="102" t="str">
        <f>_xlfn.IFNA(VLOOKUP(D172,'사업자 통관'!F:H,3,0),"")</f>
        <v/>
      </c>
      <c r="AC172" s="102"/>
      <c r="AD172" s="103">
        <f t="shared" si="83"/>
        <v>1000</v>
      </c>
      <c r="AE172" s="104">
        <f t="shared" si="84"/>
        <v>9760</v>
      </c>
      <c r="AG172" s="126" t="s">
        <v>1545</v>
      </c>
      <c r="AH172" s="126" t="s">
        <v>65</v>
      </c>
      <c r="AI172" s="126" t="s">
        <v>1546</v>
      </c>
      <c r="AJ172" s="126" t="s">
        <v>1727</v>
      </c>
      <c r="AK172" s="126" t="s">
        <v>204</v>
      </c>
      <c r="AL172" s="126" t="s">
        <v>1728</v>
      </c>
      <c r="AM172" s="126">
        <v>32144</v>
      </c>
      <c r="AN172" s="126" t="s">
        <v>130</v>
      </c>
      <c r="AO172" s="127">
        <v>1</v>
      </c>
      <c r="AP172" s="128">
        <v>1.361</v>
      </c>
      <c r="AQ172" s="128">
        <v>1.5880000000000001</v>
      </c>
      <c r="AR172" s="128">
        <v>1.6</v>
      </c>
      <c r="AS172" s="126" t="s">
        <v>5</v>
      </c>
      <c r="AT172" s="128">
        <v>135</v>
      </c>
      <c r="AU172" s="126" t="s">
        <v>154</v>
      </c>
      <c r="AV172" s="126" t="s">
        <v>154</v>
      </c>
      <c r="AW172" s="126" t="s">
        <v>154</v>
      </c>
      <c r="AX172" s="126" t="s">
        <v>154</v>
      </c>
      <c r="AY172" s="126" t="s">
        <v>154</v>
      </c>
      <c r="AZ172" s="126" t="s">
        <v>133</v>
      </c>
      <c r="BA172" s="126" t="s">
        <v>192</v>
      </c>
      <c r="BB172" s="126" t="s">
        <v>1729</v>
      </c>
      <c r="BC172" s="126" t="s">
        <v>130</v>
      </c>
      <c r="BD172" s="126" t="s">
        <v>156</v>
      </c>
      <c r="BE172" s="126" t="s">
        <v>1730</v>
      </c>
      <c r="BF172" s="126" t="s">
        <v>1731</v>
      </c>
      <c r="BG172" s="126" t="s">
        <v>1732</v>
      </c>
      <c r="BH172" s="126" t="s">
        <v>383</v>
      </c>
      <c r="BI172" s="126" t="s">
        <v>130</v>
      </c>
      <c r="BJ172" s="126" t="s">
        <v>192</v>
      </c>
      <c r="BK172" s="126" t="s">
        <v>157</v>
      </c>
      <c r="BL172" s="126" t="s">
        <v>126</v>
      </c>
      <c r="BM172" s="126" t="s">
        <v>130</v>
      </c>
      <c r="BN172" s="126" t="s">
        <v>158</v>
      </c>
    </row>
    <row r="173" spans="1:66" ht="15">
      <c r="A173" s="58" t="str">
        <f t="shared" si="90"/>
        <v>2025-08-15</v>
      </c>
      <c r="B173" s="58" t="str">
        <f t="shared" si="91"/>
        <v>LAX</v>
      </c>
      <c r="C173" s="58" t="str">
        <f t="shared" si="92"/>
        <v>35033069116</v>
      </c>
      <c r="D173" s="58" t="str">
        <f t="shared" si="93"/>
        <v>PUS014317378</v>
      </c>
      <c r="E173" s="59" t="str">
        <f t="shared" si="94"/>
        <v>6094315515716</v>
      </c>
      <c r="F173" s="59" t="str">
        <f t="shared" si="95"/>
        <v>717-4477-CB-29</v>
      </c>
      <c r="G173" s="59" t="str">
        <f t="shared" si="96"/>
        <v>2207506</v>
      </c>
      <c r="H173" s="59" t="str">
        <f t="shared" si="97"/>
        <v>IPORTER_LA</v>
      </c>
      <c r="I173" s="57" t="str">
        <f t="shared" si="98"/>
        <v>강민주</v>
      </c>
      <c r="J173" s="57">
        <f t="shared" si="99"/>
        <v>6062</v>
      </c>
      <c r="K173" s="57"/>
      <c r="L173" s="57">
        <f t="shared" si="101"/>
        <v>1</v>
      </c>
      <c r="M173" s="57">
        <f t="shared" si="102"/>
        <v>4.5359999999999996</v>
      </c>
      <c r="N173" s="57">
        <f t="shared" si="103"/>
        <v>9.4350000000000005</v>
      </c>
      <c r="O173" s="60">
        <f t="shared" si="104"/>
        <v>4.8990000000000009</v>
      </c>
      <c r="P173" s="60">
        <f t="shared" si="105"/>
        <v>9.5</v>
      </c>
      <c r="Q173" s="61" t="str">
        <f t="shared" si="106"/>
        <v>간이(Simple)</v>
      </c>
      <c r="R173" s="88">
        <f t="shared" si="107"/>
        <v>934.94</v>
      </c>
      <c r="S173" s="61" t="str">
        <f t="shared" si="108"/>
        <v>YP0104</v>
      </c>
      <c r="T173" s="61" t="str">
        <f t="shared" si="109"/>
        <v/>
      </c>
      <c r="U173" s="61" t="str">
        <f t="shared" si="110"/>
        <v>신용</v>
      </c>
      <c r="V173" s="99">
        <f t="shared" si="85"/>
        <v>29080</v>
      </c>
      <c r="W173" s="100">
        <f t="shared" si="86"/>
        <v>0</v>
      </c>
      <c r="X173" s="100">
        <f t="shared" si="87"/>
        <v>0</v>
      </c>
      <c r="Y173" s="100">
        <f t="shared" si="82"/>
        <v>1000</v>
      </c>
      <c r="Z173" s="100">
        <f t="shared" si="88"/>
        <v>0</v>
      </c>
      <c r="AA173" s="101">
        <f t="shared" si="89"/>
        <v>1000</v>
      </c>
      <c r="AB173" s="102" t="str">
        <f>_xlfn.IFNA(VLOOKUP(D173,'사업자 통관'!F:H,3,0),"")</f>
        <v/>
      </c>
      <c r="AC173" s="102"/>
      <c r="AD173" s="103">
        <f t="shared" si="83"/>
        <v>2000</v>
      </c>
      <c r="AE173" s="104">
        <f t="shared" si="84"/>
        <v>31080</v>
      </c>
      <c r="AG173" s="126" t="s">
        <v>1545</v>
      </c>
      <c r="AH173" s="126" t="s">
        <v>65</v>
      </c>
      <c r="AI173" s="126" t="s">
        <v>1546</v>
      </c>
      <c r="AJ173" s="126" t="s">
        <v>1733</v>
      </c>
      <c r="AK173" s="126" t="s">
        <v>1734</v>
      </c>
      <c r="AL173" s="126" t="s">
        <v>1735</v>
      </c>
      <c r="AM173" s="126">
        <v>6062</v>
      </c>
      <c r="AN173" s="126" t="s">
        <v>130</v>
      </c>
      <c r="AO173" s="127">
        <v>1</v>
      </c>
      <c r="AP173" s="128">
        <v>4.5359999999999996</v>
      </c>
      <c r="AQ173" s="128">
        <v>9.4350000000000005</v>
      </c>
      <c r="AR173" s="128">
        <v>9.5</v>
      </c>
      <c r="AS173" s="126" t="s">
        <v>6</v>
      </c>
      <c r="AT173" s="128">
        <v>934.94</v>
      </c>
      <c r="AU173" s="126" t="s">
        <v>154</v>
      </c>
      <c r="AV173" s="126" t="s">
        <v>154</v>
      </c>
      <c r="AW173" s="126" t="s">
        <v>154</v>
      </c>
      <c r="AX173" s="126" t="s">
        <v>154</v>
      </c>
      <c r="AY173" s="126" t="s">
        <v>154</v>
      </c>
      <c r="AZ173" s="126" t="s">
        <v>133</v>
      </c>
      <c r="BA173" s="126" t="s">
        <v>192</v>
      </c>
      <c r="BB173" s="126" t="s">
        <v>1736</v>
      </c>
      <c r="BC173" s="126" t="s">
        <v>130</v>
      </c>
      <c r="BD173" s="126" t="s">
        <v>156</v>
      </c>
      <c r="BE173" s="126" t="s">
        <v>1737</v>
      </c>
      <c r="BF173" s="126" t="s">
        <v>1738</v>
      </c>
      <c r="BG173" s="126" t="s">
        <v>1739</v>
      </c>
      <c r="BH173" s="126" t="s">
        <v>383</v>
      </c>
      <c r="BI173" s="126" t="s">
        <v>130</v>
      </c>
      <c r="BJ173" s="126" t="s">
        <v>192</v>
      </c>
      <c r="BK173" s="126" t="s">
        <v>157</v>
      </c>
      <c r="BL173" s="126" t="s">
        <v>126</v>
      </c>
      <c r="BM173" s="126" t="s">
        <v>130</v>
      </c>
      <c r="BN173" s="126" t="s">
        <v>158</v>
      </c>
    </row>
    <row r="174" spans="1:66" ht="15">
      <c r="A174" s="58" t="str">
        <f t="shared" si="90"/>
        <v>2025-08-15</v>
      </c>
      <c r="B174" s="58" t="str">
        <f t="shared" si="91"/>
        <v>LAX</v>
      </c>
      <c r="C174" s="58" t="str">
        <f t="shared" si="92"/>
        <v>35033069116</v>
      </c>
      <c r="D174" s="58" t="str">
        <f t="shared" si="93"/>
        <v>PUS014317355</v>
      </c>
      <c r="E174" s="59" t="str">
        <f t="shared" si="94"/>
        <v>6094315515693</v>
      </c>
      <c r="F174" s="59" t="str">
        <f t="shared" si="95"/>
        <v>717-3503-DF-10</v>
      </c>
      <c r="G174" s="59" t="str">
        <f t="shared" si="96"/>
        <v>2207506</v>
      </c>
      <c r="H174" s="59" t="str">
        <f t="shared" si="97"/>
        <v>IPORTER_LA</v>
      </c>
      <c r="I174" s="57" t="str">
        <f t="shared" si="98"/>
        <v>주식회사 아크넷</v>
      </c>
      <c r="J174" s="57">
        <f t="shared" si="99"/>
        <v>14348</v>
      </c>
      <c r="K174" s="57" t="str">
        <f t="shared" si="100"/>
        <v>[사업자]</v>
      </c>
      <c r="L174" s="57">
        <f t="shared" si="101"/>
        <v>1</v>
      </c>
      <c r="M174" s="57">
        <f t="shared" si="102"/>
        <v>0.36299999999999999</v>
      </c>
      <c r="N174" s="57">
        <f t="shared" si="103"/>
        <v>0.22700000000000001</v>
      </c>
      <c r="O174" s="60">
        <f t="shared" si="104"/>
        <v>-0.13599999999999998</v>
      </c>
      <c r="P174" s="60">
        <f t="shared" si="105"/>
        <v>0.5</v>
      </c>
      <c r="Q174" s="61" t="str">
        <f t="shared" si="106"/>
        <v>간이(Simple)</v>
      </c>
      <c r="R174" s="88">
        <f t="shared" si="107"/>
        <v>285.77999999999997</v>
      </c>
      <c r="S174" s="61" t="str">
        <f t="shared" si="108"/>
        <v>YP0104</v>
      </c>
      <c r="T174" s="61" t="str">
        <f t="shared" si="109"/>
        <v/>
      </c>
      <c r="U174" s="61" t="str">
        <f t="shared" si="110"/>
        <v>신용</v>
      </c>
      <c r="V174" s="99">
        <f t="shared" si="85"/>
        <v>6220</v>
      </c>
      <c r="W174" s="100">
        <f t="shared" si="86"/>
        <v>0</v>
      </c>
      <c r="X174" s="100">
        <f t="shared" si="87"/>
        <v>0</v>
      </c>
      <c r="Y174" s="100">
        <f t="shared" si="82"/>
        <v>0</v>
      </c>
      <c r="Z174" s="100">
        <f t="shared" si="88"/>
        <v>0</v>
      </c>
      <c r="AA174" s="101">
        <f t="shared" si="89"/>
        <v>10000</v>
      </c>
      <c r="AB174" s="151" t="s">
        <v>2551</v>
      </c>
      <c r="AC174" s="102"/>
      <c r="AD174" s="103">
        <f t="shared" si="83"/>
        <v>10000</v>
      </c>
      <c r="AE174" s="104">
        <f t="shared" si="84"/>
        <v>16220</v>
      </c>
      <c r="AG174" s="126" t="s">
        <v>1545</v>
      </c>
      <c r="AH174" s="126" t="s">
        <v>65</v>
      </c>
      <c r="AI174" s="126" t="s">
        <v>1546</v>
      </c>
      <c r="AJ174" s="126" t="s">
        <v>1740</v>
      </c>
      <c r="AK174" s="126" t="s">
        <v>1690</v>
      </c>
      <c r="AL174" s="126" t="s">
        <v>1691</v>
      </c>
      <c r="AM174" s="126">
        <v>14348</v>
      </c>
      <c r="AN174" s="126" t="s">
        <v>137</v>
      </c>
      <c r="AO174" s="127">
        <v>1</v>
      </c>
      <c r="AP174" s="128">
        <v>0.36299999999999999</v>
      </c>
      <c r="AQ174" s="128">
        <v>0.22700000000000001</v>
      </c>
      <c r="AR174" s="128">
        <v>0.4</v>
      </c>
      <c r="AS174" s="126" t="s">
        <v>6</v>
      </c>
      <c r="AT174" s="128">
        <v>285.77999999999997</v>
      </c>
      <c r="AU174" s="126" t="s">
        <v>154</v>
      </c>
      <c r="AV174" s="126" t="s">
        <v>154</v>
      </c>
      <c r="AW174" s="126" t="s">
        <v>154</v>
      </c>
      <c r="AX174" s="126" t="s">
        <v>154</v>
      </c>
      <c r="AY174" s="126" t="s">
        <v>154</v>
      </c>
      <c r="AZ174" s="126" t="s">
        <v>133</v>
      </c>
      <c r="BA174" s="126" t="s">
        <v>192</v>
      </c>
      <c r="BB174" s="126" t="s">
        <v>159</v>
      </c>
      <c r="BC174" s="126" t="s">
        <v>130</v>
      </c>
      <c r="BD174" s="126" t="s">
        <v>156</v>
      </c>
      <c r="BE174" s="126" t="s">
        <v>1741</v>
      </c>
      <c r="BF174" s="126" t="s">
        <v>1742</v>
      </c>
      <c r="BG174" s="126" t="s">
        <v>1743</v>
      </c>
      <c r="BH174" s="126" t="s">
        <v>383</v>
      </c>
      <c r="BI174" s="126" t="s">
        <v>130</v>
      </c>
      <c r="BJ174" s="126" t="s">
        <v>192</v>
      </c>
      <c r="BK174" s="126" t="s">
        <v>157</v>
      </c>
      <c r="BL174" s="126" t="s">
        <v>126</v>
      </c>
      <c r="BM174" s="126" t="s">
        <v>130</v>
      </c>
      <c r="BN174" s="126" t="s">
        <v>158</v>
      </c>
    </row>
    <row r="175" spans="1:66" ht="15">
      <c r="A175" s="58" t="str">
        <f t="shared" si="90"/>
        <v>2025-08-15</v>
      </c>
      <c r="B175" s="58" t="str">
        <f t="shared" si="91"/>
        <v>LAX</v>
      </c>
      <c r="C175" s="58" t="str">
        <f t="shared" si="92"/>
        <v>35033069116</v>
      </c>
      <c r="D175" s="58" t="str">
        <f t="shared" si="93"/>
        <v>PUS014317456</v>
      </c>
      <c r="E175" s="59" t="str">
        <f t="shared" si="94"/>
        <v>6094315515794</v>
      </c>
      <c r="F175" s="59" t="str">
        <f t="shared" si="95"/>
        <v>717-3507-BC-15</v>
      </c>
      <c r="G175" s="59" t="str">
        <f t="shared" si="96"/>
        <v>2207506</v>
      </c>
      <c r="H175" s="59" t="str">
        <f t="shared" si="97"/>
        <v>IPORTER_LA</v>
      </c>
      <c r="I175" s="57" t="str">
        <f t="shared" si="98"/>
        <v>유지아</v>
      </c>
      <c r="J175" s="57">
        <f t="shared" si="99"/>
        <v>62400</v>
      </c>
      <c r="K175" s="57" t="str">
        <f t="shared" si="100"/>
        <v/>
      </c>
      <c r="L175" s="57">
        <f t="shared" si="101"/>
        <v>1</v>
      </c>
      <c r="M175" s="57">
        <f t="shared" si="102"/>
        <v>0.27200000000000002</v>
      </c>
      <c r="N175" s="57">
        <f t="shared" si="103"/>
        <v>0.318</v>
      </c>
      <c r="O175" s="60">
        <f t="shared" si="104"/>
        <v>4.5999999999999985E-2</v>
      </c>
      <c r="P175" s="60">
        <f t="shared" si="105"/>
        <v>0.5</v>
      </c>
      <c r="Q175" s="61" t="str">
        <f t="shared" si="106"/>
        <v>목록(Manifest)</v>
      </c>
      <c r="R175" s="88">
        <f t="shared" si="107"/>
        <v>72.900000000000006</v>
      </c>
      <c r="S175" s="61" t="str">
        <f t="shared" si="108"/>
        <v>YP0104</v>
      </c>
      <c r="T175" s="61" t="str">
        <f t="shared" si="109"/>
        <v/>
      </c>
      <c r="U175" s="61" t="str">
        <f t="shared" si="110"/>
        <v>신용</v>
      </c>
      <c r="V175" s="99">
        <f t="shared" si="85"/>
        <v>6220</v>
      </c>
      <c r="W175" s="100">
        <f t="shared" si="86"/>
        <v>0</v>
      </c>
      <c r="X175" s="100">
        <f t="shared" si="87"/>
        <v>0</v>
      </c>
      <c r="Y175" s="100">
        <f t="shared" si="82"/>
        <v>0</v>
      </c>
      <c r="Z175" s="100">
        <f t="shared" si="88"/>
        <v>0</v>
      </c>
      <c r="AA175" s="101">
        <f t="shared" si="89"/>
        <v>0</v>
      </c>
      <c r="AB175" s="102" t="str">
        <f>_xlfn.IFNA(VLOOKUP(D175,'사업자 통관'!F:H,3,0),"")</f>
        <v/>
      </c>
      <c r="AC175" s="102"/>
      <c r="AD175" s="103">
        <f t="shared" si="83"/>
        <v>0</v>
      </c>
      <c r="AE175" s="104">
        <f t="shared" si="84"/>
        <v>6220</v>
      </c>
      <c r="AG175" s="126" t="s">
        <v>1545</v>
      </c>
      <c r="AH175" s="126" t="s">
        <v>65</v>
      </c>
      <c r="AI175" s="126" t="s">
        <v>1546</v>
      </c>
      <c r="AJ175" s="126" t="s">
        <v>1744</v>
      </c>
      <c r="AK175" s="126" t="s">
        <v>1745</v>
      </c>
      <c r="AL175" s="126" t="s">
        <v>1746</v>
      </c>
      <c r="AM175" s="126">
        <v>62400</v>
      </c>
      <c r="AN175" s="126" t="s">
        <v>130</v>
      </c>
      <c r="AO175" s="127">
        <v>1</v>
      </c>
      <c r="AP175" s="128">
        <v>0.27200000000000002</v>
      </c>
      <c r="AQ175" s="128">
        <v>0.318</v>
      </c>
      <c r="AR175" s="128">
        <v>0.4</v>
      </c>
      <c r="AS175" s="126" t="s">
        <v>4</v>
      </c>
      <c r="AT175" s="128">
        <v>72.900000000000006</v>
      </c>
      <c r="AU175" s="126" t="s">
        <v>154</v>
      </c>
      <c r="AV175" s="126" t="s">
        <v>154</v>
      </c>
      <c r="AW175" s="126" t="s">
        <v>154</v>
      </c>
      <c r="AX175" s="126" t="s">
        <v>154</v>
      </c>
      <c r="AY175" s="126" t="s">
        <v>154</v>
      </c>
      <c r="AZ175" s="126" t="s">
        <v>133</v>
      </c>
      <c r="BA175" s="126" t="s">
        <v>192</v>
      </c>
      <c r="BB175" s="126" t="s">
        <v>1747</v>
      </c>
      <c r="BC175" s="126" t="s">
        <v>130</v>
      </c>
      <c r="BD175" s="126" t="s">
        <v>156</v>
      </c>
      <c r="BE175" s="126" t="s">
        <v>1748</v>
      </c>
      <c r="BF175" s="126" t="s">
        <v>1749</v>
      </c>
      <c r="BG175" s="126" t="s">
        <v>1750</v>
      </c>
      <c r="BH175" s="126" t="s">
        <v>383</v>
      </c>
      <c r="BI175" s="126" t="s">
        <v>130</v>
      </c>
      <c r="BJ175" s="126" t="s">
        <v>192</v>
      </c>
      <c r="BK175" s="126" t="s">
        <v>157</v>
      </c>
      <c r="BL175" s="126" t="s">
        <v>126</v>
      </c>
      <c r="BM175" s="126" t="s">
        <v>130</v>
      </c>
      <c r="BN175" s="126" t="s">
        <v>158</v>
      </c>
    </row>
    <row r="176" spans="1:66" ht="15">
      <c r="A176" s="58" t="str">
        <f t="shared" si="90"/>
        <v>2025-08-15</v>
      </c>
      <c r="B176" s="58" t="str">
        <f t="shared" si="91"/>
        <v>LAX</v>
      </c>
      <c r="C176" s="58" t="str">
        <f t="shared" si="92"/>
        <v>35033069116</v>
      </c>
      <c r="D176" s="58" t="str">
        <f t="shared" si="93"/>
        <v>PUS014317380</v>
      </c>
      <c r="E176" s="59" t="str">
        <f t="shared" si="94"/>
        <v>6094315515718</v>
      </c>
      <c r="F176" s="59" t="str">
        <f t="shared" si="95"/>
        <v>717-3509-AE-14</v>
      </c>
      <c r="G176" s="59" t="str">
        <f t="shared" si="96"/>
        <v>2207506</v>
      </c>
      <c r="H176" s="59" t="str">
        <f t="shared" si="97"/>
        <v>IPORTER_LA</v>
      </c>
      <c r="I176" s="57" t="str">
        <f t="shared" si="98"/>
        <v>엄도현</v>
      </c>
      <c r="J176" s="57">
        <f t="shared" si="99"/>
        <v>4314</v>
      </c>
      <c r="K176" s="57" t="str">
        <f t="shared" si="100"/>
        <v/>
      </c>
      <c r="L176" s="57">
        <f t="shared" si="101"/>
        <v>1</v>
      </c>
      <c r="M176" s="57">
        <f t="shared" si="102"/>
        <v>0.63500000000000001</v>
      </c>
      <c r="N176" s="57">
        <f t="shared" si="103"/>
        <v>4.4999999999999998E-2</v>
      </c>
      <c r="O176" s="60">
        <f t="shared" si="104"/>
        <v>-0.59</v>
      </c>
      <c r="P176" s="60">
        <f t="shared" si="105"/>
        <v>1</v>
      </c>
      <c r="Q176" s="61" t="str">
        <f t="shared" si="106"/>
        <v>목록(Manifest)</v>
      </c>
      <c r="R176" s="88">
        <f t="shared" si="107"/>
        <v>40</v>
      </c>
      <c r="S176" s="61" t="str">
        <f t="shared" si="108"/>
        <v>YP0104</v>
      </c>
      <c r="T176" s="61" t="str">
        <f t="shared" si="109"/>
        <v/>
      </c>
      <c r="U176" s="61" t="str">
        <f t="shared" si="110"/>
        <v>신용</v>
      </c>
      <c r="V176" s="99">
        <f t="shared" si="85"/>
        <v>7490</v>
      </c>
      <c r="W176" s="100">
        <f t="shared" si="86"/>
        <v>0</v>
      </c>
      <c r="X176" s="100">
        <f t="shared" si="87"/>
        <v>0</v>
      </c>
      <c r="Y176" s="100">
        <f t="shared" si="82"/>
        <v>0</v>
      </c>
      <c r="Z176" s="100">
        <f t="shared" si="88"/>
        <v>0</v>
      </c>
      <c r="AA176" s="101">
        <f t="shared" si="89"/>
        <v>0</v>
      </c>
      <c r="AB176" s="102" t="str">
        <f>_xlfn.IFNA(VLOOKUP(D176,'사업자 통관'!F:H,3,0),"")</f>
        <v/>
      </c>
      <c r="AC176" s="102"/>
      <c r="AD176" s="103">
        <f t="shared" si="83"/>
        <v>0</v>
      </c>
      <c r="AE176" s="104">
        <f t="shared" si="84"/>
        <v>7490</v>
      </c>
      <c r="AG176" s="126" t="s">
        <v>1545</v>
      </c>
      <c r="AH176" s="126" t="s">
        <v>65</v>
      </c>
      <c r="AI176" s="126" t="s">
        <v>1546</v>
      </c>
      <c r="AJ176" s="126" t="s">
        <v>1751</v>
      </c>
      <c r="AK176" s="126" t="s">
        <v>1752</v>
      </c>
      <c r="AL176" s="126" t="s">
        <v>1753</v>
      </c>
      <c r="AM176" s="126">
        <v>4314</v>
      </c>
      <c r="AN176" s="126" t="s">
        <v>130</v>
      </c>
      <c r="AO176" s="127">
        <v>1</v>
      </c>
      <c r="AP176" s="128">
        <v>0.63500000000000001</v>
      </c>
      <c r="AQ176" s="128">
        <v>4.4999999999999998E-2</v>
      </c>
      <c r="AR176" s="128">
        <v>0.7</v>
      </c>
      <c r="AS176" s="126" t="s">
        <v>4</v>
      </c>
      <c r="AT176" s="128">
        <v>40</v>
      </c>
      <c r="AU176" s="126" t="s">
        <v>154</v>
      </c>
      <c r="AV176" s="126" t="s">
        <v>154</v>
      </c>
      <c r="AW176" s="126" t="s">
        <v>154</v>
      </c>
      <c r="AX176" s="126" t="s">
        <v>154</v>
      </c>
      <c r="AY176" s="126" t="s">
        <v>154</v>
      </c>
      <c r="AZ176" s="126" t="s">
        <v>133</v>
      </c>
      <c r="BA176" s="126" t="s">
        <v>192</v>
      </c>
      <c r="BB176" s="126" t="s">
        <v>159</v>
      </c>
      <c r="BC176" s="126" t="s">
        <v>130</v>
      </c>
      <c r="BD176" s="126" t="s">
        <v>156</v>
      </c>
      <c r="BE176" s="126" t="s">
        <v>1754</v>
      </c>
      <c r="BF176" s="126" t="s">
        <v>1755</v>
      </c>
      <c r="BG176" s="126" t="s">
        <v>1756</v>
      </c>
      <c r="BH176" s="126" t="s">
        <v>383</v>
      </c>
      <c r="BI176" s="126" t="s">
        <v>130</v>
      </c>
      <c r="BJ176" s="126" t="s">
        <v>192</v>
      </c>
      <c r="BK176" s="126" t="s">
        <v>157</v>
      </c>
      <c r="BL176" s="126" t="s">
        <v>126</v>
      </c>
      <c r="BM176" s="126" t="s">
        <v>130</v>
      </c>
      <c r="BN176" s="126" t="s">
        <v>158</v>
      </c>
    </row>
    <row r="177" spans="1:66" ht="15">
      <c r="A177" s="58" t="str">
        <f t="shared" si="90"/>
        <v>2025-08-15</v>
      </c>
      <c r="B177" s="58" t="str">
        <f t="shared" si="91"/>
        <v>LAX</v>
      </c>
      <c r="C177" s="58" t="str">
        <f t="shared" si="92"/>
        <v>35033069116</v>
      </c>
      <c r="D177" s="58" t="str">
        <f t="shared" si="93"/>
        <v>PUS014317476</v>
      </c>
      <c r="E177" s="59" t="str">
        <f t="shared" si="94"/>
        <v>6094315515814</v>
      </c>
      <c r="F177" s="59" t="str">
        <f t="shared" si="95"/>
        <v>717-3504-FA-17</v>
      </c>
      <c r="G177" s="59" t="str">
        <f t="shared" si="96"/>
        <v>2207506</v>
      </c>
      <c r="H177" s="59" t="str">
        <f t="shared" si="97"/>
        <v>IPORTER_LA</v>
      </c>
      <c r="I177" s="57" t="str">
        <f t="shared" si="98"/>
        <v>이영섭</v>
      </c>
      <c r="J177" s="57">
        <f t="shared" si="99"/>
        <v>22811</v>
      </c>
      <c r="K177" s="57" t="str">
        <f t="shared" si="100"/>
        <v/>
      </c>
      <c r="L177" s="57">
        <f t="shared" si="101"/>
        <v>1</v>
      </c>
      <c r="M177" s="57">
        <f t="shared" si="102"/>
        <v>0.27200000000000002</v>
      </c>
      <c r="N177" s="57">
        <f t="shared" si="103"/>
        <v>4.4999999999999998E-2</v>
      </c>
      <c r="O177" s="60">
        <f t="shared" si="104"/>
        <v>-0.22700000000000004</v>
      </c>
      <c r="P177" s="60">
        <f t="shared" si="105"/>
        <v>0.5</v>
      </c>
      <c r="Q177" s="61" t="str">
        <f t="shared" si="106"/>
        <v>목록(Manifest)</v>
      </c>
      <c r="R177" s="88">
        <f t="shared" si="107"/>
        <v>30.57</v>
      </c>
      <c r="S177" s="61" t="str">
        <f t="shared" si="108"/>
        <v>YP0104</v>
      </c>
      <c r="T177" s="61" t="str">
        <f t="shared" si="109"/>
        <v/>
      </c>
      <c r="U177" s="61" t="str">
        <f t="shared" si="110"/>
        <v>신용</v>
      </c>
      <c r="V177" s="99">
        <f t="shared" si="85"/>
        <v>6220</v>
      </c>
      <c r="W177" s="100">
        <f t="shared" si="86"/>
        <v>0</v>
      </c>
      <c r="X177" s="100">
        <f t="shared" si="87"/>
        <v>0</v>
      </c>
      <c r="Y177" s="100">
        <f t="shared" si="82"/>
        <v>0</v>
      </c>
      <c r="Z177" s="100">
        <f t="shared" si="88"/>
        <v>0</v>
      </c>
      <c r="AA177" s="101">
        <f t="shared" si="89"/>
        <v>0</v>
      </c>
      <c r="AB177" s="102" t="str">
        <f>_xlfn.IFNA(VLOOKUP(D177,'사업자 통관'!F:H,3,0),"")</f>
        <v/>
      </c>
      <c r="AC177" s="102"/>
      <c r="AD177" s="103">
        <f t="shared" si="83"/>
        <v>0</v>
      </c>
      <c r="AE177" s="104">
        <f t="shared" si="84"/>
        <v>6220</v>
      </c>
      <c r="AG177" s="126" t="s">
        <v>1545</v>
      </c>
      <c r="AH177" s="126" t="s">
        <v>65</v>
      </c>
      <c r="AI177" s="126" t="s">
        <v>1546</v>
      </c>
      <c r="AJ177" s="126" t="s">
        <v>1757</v>
      </c>
      <c r="AK177" s="126" t="s">
        <v>1758</v>
      </c>
      <c r="AL177" s="126" t="s">
        <v>1759</v>
      </c>
      <c r="AM177" s="126">
        <v>22811</v>
      </c>
      <c r="AN177" s="126" t="s">
        <v>130</v>
      </c>
      <c r="AO177" s="127">
        <v>1</v>
      </c>
      <c r="AP177" s="128">
        <v>0.27200000000000002</v>
      </c>
      <c r="AQ177" s="128">
        <v>4.4999999999999998E-2</v>
      </c>
      <c r="AR177" s="128">
        <v>0.3</v>
      </c>
      <c r="AS177" s="126" t="s">
        <v>4</v>
      </c>
      <c r="AT177" s="128">
        <v>30.57</v>
      </c>
      <c r="AU177" s="126" t="s">
        <v>154</v>
      </c>
      <c r="AV177" s="126" t="s">
        <v>154</v>
      </c>
      <c r="AW177" s="126" t="s">
        <v>154</v>
      </c>
      <c r="AX177" s="126" t="s">
        <v>154</v>
      </c>
      <c r="AY177" s="126" t="s">
        <v>154</v>
      </c>
      <c r="AZ177" s="126" t="s">
        <v>133</v>
      </c>
      <c r="BA177" s="126" t="s">
        <v>192</v>
      </c>
      <c r="BB177" s="126" t="s">
        <v>1760</v>
      </c>
      <c r="BC177" s="126" t="s">
        <v>130</v>
      </c>
      <c r="BD177" s="126" t="s">
        <v>156</v>
      </c>
      <c r="BE177" s="126" t="s">
        <v>1761</v>
      </c>
      <c r="BF177" s="126" t="s">
        <v>1762</v>
      </c>
      <c r="BG177" s="126" t="s">
        <v>1763</v>
      </c>
      <c r="BH177" s="126" t="s">
        <v>383</v>
      </c>
      <c r="BI177" s="126" t="s">
        <v>130</v>
      </c>
      <c r="BJ177" s="126" t="s">
        <v>192</v>
      </c>
      <c r="BK177" s="126" t="s">
        <v>157</v>
      </c>
      <c r="BL177" s="126" t="s">
        <v>126</v>
      </c>
      <c r="BM177" s="126" t="s">
        <v>130</v>
      </c>
      <c r="BN177" s="126" t="s">
        <v>158</v>
      </c>
    </row>
    <row r="178" spans="1:66" ht="15">
      <c r="A178" s="58" t="str">
        <f t="shared" si="90"/>
        <v>2025-08-18</v>
      </c>
      <c r="B178" s="58" t="str">
        <f t="shared" si="91"/>
        <v>LAX</v>
      </c>
      <c r="C178" s="58" t="str">
        <f t="shared" si="92"/>
        <v>61568010913</v>
      </c>
      <c r="D178" s="58" t="str">
        <f t="shared" si="93"/>
        <v>PUS014317497</v>
      </c>
      <c r="E178" s="59" t="str">
        <f t="shared" si="94"/>
        <v>6094315515835</v>
      </c>
      <c r="F178" s="59" t="str">
        <f t="shared" si="95"/>
        <v>717-5868-BD-11</v>
      </c>
      <c r="G178" s="59" t="str">
        <f t="shared" si="96"/>
        <v>2207506</v>
      </c>
      <c r="H178" s="59" t="str">
        <f t="shared" si="97"/>
        <v>IPORTER_LA</v>
      </c>
      <c r="I178" s="57" t="str">
        <f t="shared" si="98"/>
        <v>정조영</v>
      </c>
      <c r="J178" s="57">
        <f t="shared" si="99"/>
        <v>7573</v>
      </c>
      <c r="K178" s="57" t="str">
        <f t="shared" si="100"/>
        <v>반입예정재전송/[동물검역]</v>
      </c>
      <c r="L178" s="57">
        <f t="shared" si="101"/>
        <v>1</v>
      </c>
      <c r="M178" s="57">
        <f t="shared" si="102"/>
        <v>0.81599999999999995</v>
      </c>
      <c r="N178" s="57">
        <f t="shared" si="103"/>
        <v>0.72599999999999998</v>
      </c>
      <c r="O178" s="60">
        <f t="shared" si="104"/>
        <v>-8.9999999999999969E-2</v>
      </c>
      <c r="P178" s="60">
        <f t="shared" si="105"/>
        <v>1</v>
      </c>
      <c r="Q178" s="61" t="str">
        <f t="shared" si="106"/>
        <v>동물검역(Animal Inspection)</v>
      </c>
      <c r="R178" s="88">
        <f t="shared" si="107"/>
        <v>93.34</v>
      </c>
      <c r="S178" s="61" t="str">
        <f t="shared" si="108"/>
        <v>K40259</v>
      </c>
      <c r="T178" s="61" t="str">
        <f t="shared" si="109"/>
        <v/>
      </c>
      <c r="U178" s="61" t="str">
        <f t="shared" si="110"/>
        <v>신용</v>
      </c>
      <c r="V178" s="99">
        <f t="shared" si="85"/>
        <v>7490</v>
      </c>
      <c r="W178" s="100">
        <f t="shared" si="86"/>
        <v>0</v>
      </c>
      <c r="X178" s="100">
        <f t="shared" si="87"/>
        <v>0</v>
      </c>
      <c r="Y178" s="100">
        <f t="shared" si="82"/>
        <v>0</v>
      </c>
      <c r="Z178" s="100">
        <f t="shared" si="88"/>
        <v>0</v>
      </c>
      <c r="AA178" s="101">
        <f t="shared" si="89"/>
        <v>0</v>
      </c>
      <c r="AB178" s="102" t="str">
        <f>_xlfn.IFNA(VLOOKUP(D178,'사업자 통관'!F:H,3,0),"")</f>
        <v/>
      </c>
      <c r="AC178" s="102"/>
      <c r="AD178" s="103">
        <f t="shared" si="83"/>
        <v>0</v>
      </c>
      <c r="AE178" s="104">
        <f t="shared" si="84"/>
        <v>7490</v>
      </c>
      <c r="AG178" s="126" t="s">
        <v>1764</v>
      </c>
      <c r="AH178" s="126" t="s">
        <v>65</v>
      </c>
      <c r="AI178" s="126" t="s">
        <v>1765</v>
      </c>
      <c r="AJ178" s="126" t="s">
        <v>1766</v>
      </c>
      <c r="AK178" s="126" t="s">
        <v>1767</v>
      </c>
      <c r="AL178" s="126" t="s">
        <v>1768</v>
      </c>
      <c r="AM178" s="126">
        <v>7573</v>
      </c>
      <c r="AN178" s="126" t="s">
        <v>1381</v>
      </c>
      <c r="AO178" s="127">
        <v>1</v>
      </c>
      <c r="AP178" s="128">
        <v>0.81599999999999995</v>
      </c>
      <c r="AQ178" s="128">
        <v>0.72599999999999998</v>
      </c>
      <c r="AR178" s="128">
        <v>0.9</v>
      </c>
      <c r="AS178" s="126" t="s">
        <v>212</v>
      </c>
      <c r="AT178" s="128">
        <v>93.34</v>
      </c>
      <c r="AU178" s="126" t="s">
        <v>154</v>
      </c>
      <c r="AV178" s="126" t="s">
        <v>154</v>
      </c>
      <c r="AW178" s="126" t="s">
        <v>154</v>
      </c>
      <c r="AX178" s="126" t="s">
        <v>154</v>
      </c>
      <c r="AY178" s="126" t="s">
        <v>154</v>
      </c>
      <c r="AZ178" s="126" t="s">
        <v>133</v>
      </c>
      <c r="BA178" s="126" t="s">
        <v>192</v>
      </c>
      <c r="BB178" s="126" t="s">
        <v>180</v>
      </c>
      <c r="BC178" s="126" t="s">
        <v>130</v>
      </c>
      <c r="BD178" s="126" t="s">
        <v>156</v>
      </c>
      <c r="BE178" s="126" t="s">
        <v>1769</v>
      </c>
      <c r="BF178" s="126" t="s">
        <v>1770</v>
      </c>
      <c r="BG178" s="126" t="s">
        <v>1771</v>
      </c>
      <c r="BH178" s="126" t="s">
        <v>514</v>
      </c>
      <c r="BI178" s="126" t="s">
        <v>130</v>
      </c>
      <c r="BJ178" s="126" t="s">
        <v>192</v>
      </c>
      <c r="BK178" s="126" t="s">
        <v>157</v>
      </c>
      <c r="BL178" s="126" t="s">
        <v>126</v>
      </c>
      <c r="BM178" s="126" t="s">
        <v>130</v>
      </c>
      <c r="BN178" s="126" t="s">
        <v>158</v>
      </c>
    </row>
    <row r="179" spans="1:66" ht="15">
      <c r="A179" s="58" t="str">
        <f t="shared" si="90"/>
        <v>2025-08-18</v>
      </c>
      <c r="B179" s="58" t="str">
        <f t="shared" si="91"/>
        <v>LAX</v>
      </c>
      <c r="C179" s="58" t="str">
        <f t="shared" si="92"/>
        <v>61568010913</v>
      </c>
      <c r="D179" s="58" t="str">
        <f t="shared" si="93"/>
        <v>PUS014317366</v>
      </c>
      <c r="E179" s="59" t="str">
        <f t="shared" si="94"/>
        <v>6094315515704</v>
      </c>
      <c r="F179" s="59" t="str">
        <f t="shared" si="95"/>
        <v>717-5956-EE-21</v>
      </c>
      <c r="G179" s="59" t="str">
        <f t="shared" si="96"/>
        <v>2207506</v>
      </c>
      <c r="H179" s="59" t="str">
        <f t="shared" si="97"/>
        <v>IPORTER_LA</v>
      </c>
      <c r="I179" s="57" t="str">
        <f t="shared" si="98"/>
        <v>이동엽</v>
      </c>
      <c r="J179" s="57">
        <f t="shared" si="99"/>
        <v>2007</v>
      </c>
      <c r="K179" s="57" t="str">
        <f t="shared" si="100"/>
        <v/>
      </c>
      <c r="L179" s="57">
        <f t="shared" si="101"/>
        <v>1</v>
      </c>
      <c r="M179" s="57">
        <f t="shared" si="102"/>
        <v>0.36299999999999999</v>
      </c>
      <c r="N179" s="57">
        <f t="shared" si="103"/>
        <v>0.86199999999999999</v>
      </c>
      <c r="O179" s="60">
        <f t="shared" si="104"/>
        <v>0.499</v>
      </c>
      <c r="P179" s="60">
        <f t="shared" si="105"/>
        <v>0.5</v>
      </c>
      <c r="Q179" s="61" t="str">
        <f t="shared" si="106"/>
        <v>목록(Manifest)</v>
      </c>
      <c r="R179" s="88">
        <f t="shared" si="107"/>
        <v>38.9</v>
      </c>
      <c r="S179" s="61" t="str">
        <f t="shared" si="108"/>
        <v>K40259</v>
      </c>
      <c r="T179" s="61" t="str">
        <f t="shared" si="109"/>
        <v/>
      </c>
      <c r="U179" s="61" t="str">
        <f t="shared" si="110"/>
        <v>신용</v>
      </c>
      <c r="V179" s="99">
        <f t="shared" si="85"/>
        <v>6220</v>
      </c>
      <c r="W179" s="100">
        <f t="shared" si="86"/>
        <v>0</v>
      </c>
      <c r="X179" s="100">
        <f t="shared" si="87"/>
        <v>0</v>
      </c>
      <c r="Y179" s="100">
        <f t="shared" si="82"/>
        <v>0</v>
      </c>
      <c r="Z179" s="100">
        <f t="shared" si="88"/>
        <v>0</v>
      </c>
      <c r="AA179" s="101">
        <f t="shared" si="89"/>
        <v>0</v>
      </c>
      <c r="AB179" s="102" t="str">
        <f>_xlfn.IFNA(VLOOKUP(D179,'사업자 통관'!F:H,3,0),"")</f>
        <v/>
      </c>
      <c r="AC179" s="102"/>
      <c r="AD179" s="103">
        <f t="shared" si="83"/>
        <v>0</v>
      </c>
      <c r="AE179" s="104">
        <f t="shared" si="84"/>
        <v>6220</v>
      </c>
      <c r="AG179" s="126" t="s">
        <v>1764</v>
      </c>
      <c r="AH179" s="126" t="s">
        <v>65</v>
      </c>
      <c r="AI179" s="126" t="s">
        <v>1765</v>
      </c>
      <c r="AJ179" s="126" t="s">
        <v>1772</v>
      </c>
      <c r="AK179" s="126" t="s">
        <v>1773</v>
      </c>
      <c r="AL179" s="126" t="s">
        <v>1774</v>
      </c>
      <c r="AM179" s="126">
        <v>2007</v>
      </c>
      <c r="AN179" s="126" t="s">
        <v>130</v>
      </c>
      <c r="AO179" s="127">
        <v>1</v>
      </c>
      <c r="AP179" s="128">
        <v>0.36299999999999999</v>
      </c>
      <c r="AQ179" s="128">
        <v>0.86199999999999999</v>
      </c>
      <c r="AR179" s="128">
        <v>0.9</v>
      </c>
      <c r="AS179" s="126" t="s">
        <v>4</v>
      </c>
      <c r="AT179" s="128">
        <v>38.9</v>
      </c>
      <c r="AU179" s="126" t="s">
        <v>154</v>
      </c>
      <c r="AV179" s="126" t="s">
        <v>154</v>
      </c>
      <c r="AW179" s="126" t="s">
        <v>154</v>
      </c>
      <c r="AX179" s="126" t="s">
        <v>154</v>
      </c>
      <c r="AY179" s="126" t="s">
        <v>154</v>
      </c>
      <c r="AZ179" s="126" t="s">
        <v>133</v>
      </c>
      <c r="BA179" s="126" t="s">
        <v>192</v>
      </c>
      <c r="BB179" s="126" t="s">
        <v>1775</v>
      </c>
      <c r="BC179" s="126" t="s">
        <v>130</v>
      </c>
      <c r="BD179" s="126" t="s">
        <v>156</v>
      </c>
      <c r="BE179" s="126" t="s">
        <v>1776</v>
      </c>
      <c r="BF179" s="126" t="s">
        <v>1777</v>
      </c>
      <c r="BG179" s="126" t="s">
        <v>1778</v>
      </c>
      <c r="BH179" s="126" t="s">
        <v>514</v>
      </c>
      <c r="BI179" s="126" t="s">
        <v>130</v>
      </c>
      <c r="BJ179" s="126" t="s">
        <v>192</v>
      </c>
      <c r="BK179" s="126" t="s">
        <v>157</v>
      </c>
      <c r="BL179" s="126" t="s">
        <v>126</v>
      </c>
      <c r="BM179" s="126" t="s">
        <v>130</v>
      </c>
      <c r="BN179" s="126" t="s">
        <v>158</v>
      </c>
    </row>
    <row r="180" spans="1:66" ht="15">
      <c r="A180" s="58" t="str">
        <f t="shared" si="90"/>
        <v>2025-08-18</v>
      </c>
      <c r="B180" s="58" t="str">
        <f t="shared" si="91"/>
        <v>LAX</v>
      </c>
      <c r="C180" s="58" t="str">
        <f t="shared" si="92"/>
        <v>61568010913</v>
      </c>
      <c r="D180" s="58" t="str">
        <f t="shared" si="93"/>
        <v>PUS014317533</v>
      </c>
      <c r="E180" s="59" t="str">
        <f t="shared" si="94"/>
        <v>6094315515871</v>
      </c>
      <c r="F180" s="59" t="str">
        <f t="shared" si="95"/>
        <v>717-5864-BC-17</v>
      </c>
      <c r="G180" s="59" t="str">
        <f t="shared" si="96"/>
        <v>2207506</v>
      </c>
      <c r="H180" s="59" t="str">
        <f t="shared" si="97"/>
        <v>IPORTER_LA</v>
      </c>
      <c r="I180" s="57" t="str">
        <f t="shared" si="98"/>
        <v>김연아</v>
      </c>
      <c r="J180" s="57">
        <f t="shared" si="99"/>
        <v>3480</v>
      </c>
      <c r="K180" s="57" t="str">
        <f t="shared" si="100"/>
        <v/>
      </c>
      <c r="L180" s="57">
        <f t="shared" si="101"/>
        <v>1</v>
      </c>
      <c r="M180" s="57">
        <f t="shared" si="102"/>
        <v>0.27200000000000002</v>
      </c>
      <c r="N180" s="57">
        <f t="shared" si="103"/>
        <v>4.4999999999999998E-2</v>
      </c>
      <c r="O180" s="60">
        <f t="shared" si="104"/>
        <v>-0.22700000000000004</v>
      </c>
      <c r="P180" s="60">
        <f t="shared" si="105"/>
        <v>0.5</v>
      </c>
      <c r="Q180" s="61" t="str">
        <f t="shared" si="106"/>
        <v>목록(Manifest)</v>
      </c>
      <c r="R180" s="88">
        <f t="shared" si="107"/>
        <v>57.5</v>
      </c>
      <c r="S180" s="61" t="str">
        <f t="shared" si="108"/>
        <v>K40259</v>
      </c>
      <c r="T180" s="61" t="str">
        <f t="shared" si="109"/>
        <v/>
      </c>
      <c r="U180" s="61" t="str">
        <f t="shared" si="110"/>
        <v>신용</v>
      </c>
      <c r="V180" s="99">
        <f t="shared" si="85"/>
        <v>6220</v>
      </c>
      <c r="W180" s="100">
        <f t="shared" si="86"/>
        <v>0</v>
      </c>
      <c r="X180" s="100">
        <f t="shared" si="87"/>
        <v>0</v>
      </c>
      <c r="Y180" s="100">
        <f t="shared" si="82"/>
        <v>0</v>
      </c>
      <c r="Z180" s="100">
        <f t="shared" si="88"/>
        <v>0</v>
      </c>
      <c r="AA180" s="101">
        <f t="shared" si="89"/>
        <v>0</v>
      </c>
      <c r="AB180" s="102" t="str">
        <f>_xlfn.IFNA(VLOOKUP(D180,'사업자 통관'!F:H,3,0),"")</f>
        <v/>
      </c>
      <c r="AC180" s="102"/>
      <c r="AD180" s="103">
        <f t="shared" si="83"/>
        <v>0</v>
      </c>
      <c r="AE180" s="104">
        <f t="shared" si="84"/>
        <v>6220</v>
      </c>
      <c r="AG180" s="126" t="s">
        <v>1764</v>
      </c>
      <c r="AH180" s="126" t="s">
        <v>65</v>
      </c>
      <c r="AI180" s="126" t="s">
        <v>1765</v>
      </c>
      <c r="AJ180" s="126" t="s">
        <v>1779</v>
      </c>
      <c r="AK180" s="126" t="s">
        <v>1780</v>
      </c>
      <c r="AL180" s="126" t="s">
        <v>1781</v>
      </c>
      <c r="AM180" s="126">
        <v>3480</v>
      </c>
      <c r="AN180" s="126" t="s">
        <v>130</v>
      </c>
      <c r="AO180" s="127">
        <v>1</v>
      </c>
      <c r="AP180" s="128">
        <v>0.27200000000000002</v>
      </c>
      <c r="AQ180" s="128">
        <v>4.4999999999999998E-2</v>
      </c>
      <c r="AR180" s="128">
        <v>0.3</v>
      </c>
      <c r="AS180" s="126" t="s">
        <v>4</v>
      </c>
      <c r="AT180" s="128">
        <v>57.5</v>
      </c>
      <c r="AU180" s="126" t="s">
        <v>154</v>
      </c>
      <c r="AV180" s="126" t="s">
        <v>154</v>
      </c>
      <c r="AW180" s="126" t="s">
        <v>154</v>
      </c>
      <c r="AX180" s="126" t="s">
        <v>154</v>
      </c>
      <c r="AY180" s="126" t="s">
        <v>154</v>
      </c>
      <c r="AZ180" s="126" t="s">
        <v>133</v>
      </c>
      <c r="BA180" s="126" t="s">
        <v>192</v>
      </c>
      <c r="BB180" s="126" t="s">
        <v>1782</v>
      </c>
      <c r="BC180" s="126" t="s">
        <v>130</v>
      </c>
      <c r="BD180" s="126" t="s">
        <v>156</v>
      </c>
      <c r="BE180" s="126" t="s">
        <v>1783</v>
      </c>
      <c r="BF180" s="126" t="s">
        <v>1784</v>
      </c>
      <c r="BG180" s="126" t="s">
        <v>1785</v>
      </c>
      <c r="BH180" s="126" t="s">
        <v>514</v>
      </c>
      <c r="BI180" s="126" t="s">
        <v>130</v>
      </c>
      <c r="BJ180" s="126" t="s">
        <v>192</v>
      </c>
      <c r="BK180" s="126" t="s">
        <v>157</v>
      </c>
      <c r="BL180" s="126" t="s">
        <v>126</v>
      </c>
      <c r="BM180" s="126" t="s">
        <v>130</v>
      </c>
      <c r="BN180" s="126" t="s">
        <v>158</v>
      </c>
    </row>
    <row r="181" spans="1:66" ht="15">
      <c r="A181" s="58" t="str">
        <f t="shared" si="90"/>
        <v>2025-08-18</v>
      </c>
      <c r="B181" s="58" t="str">
        <f t="shared" si="91"/>
        <v>LAX</v>
      </c>
      <c r="C181" s="58" t="str">
        <f t="shared" si="92"/>
        <v>61568010913</v>
      </c>
      <c r="D181" s="58" t="str">
        <f t="shared" si="93"/>
        <v>PUS014317416</v>
      </c>
      <c r="E181" s="59" t="str">
        <f t="shared" si="94"/>
        <v>6094315515754</v>
      </c>
      <c r="F181" s="59" t="str">
        <f t="shared" si="95"/>
        <v>717-5988-FD-23</v>
      </c>
      <c r="G181" s="59" t="str">
        <f t="shared" si="96"/>
        <v>2207506</v>
      </c>
      <c r="H181" s="59" t="str">
        <f t="shared" si="97"/>
        <v>IPORTER_LA</v>
      </c>
      <c r="I181" s="57" t="str">
        <f t="shared" si="98"/>
        <v>이태경</v>
      </c>
      <c r="J181" s="57">
        <f t="shared" si="99"/>
        <v>3449</v>
      </c>
      <c r="K181" s="57" t="str">
        <f t="shared" si="100"/>
        <v/>
      </c>
      <c r="L181" s="57">
        <f t="shared" si="101"/>
        <v>1</v>
      </c>
      <c r="M181" s="57">
        <f t="shared" si="102"/>
        <v>1.724</v>
      </c>
      <c r="N181" s="57">
        <f t="shared" si="103"/>
        <v>1.089</v>
      </c>
      <c r="O181" s="60">
        <f t="shared" si="104"/>
        <v>-0.63500000000000001</v>
      </c>
      <c r="P181" s="60">
        <f t="shared" si="105"/>
        <v>2</v>
      </c>
      <c r="Q181" s="61" t="str">
        <f t="shared" si="106"/>
        <v>간이(Simple)</v>
      </c>
      <c r="R181" s="88">
        <f t="shared" si="107"/>
        <v>209.74</v>
      </c>
      <c r="S181" s="61" t="str">
        <f t="shared" si="108"/>
        <v>K40259</v>
      </c>
      <c r="T181" s="61" t="str">
        <f t="shared" si="109"/>
        <v/>
      </c>
      <c r="U181" s="61" t="str">
        <f t="shared" si="110"/>
        <v>신용</v>
      </c>
      <c r="V181" s="99">
        <f t="shared" si="85"/>
        <v>10030</v>
      </c>
      <c r="W181" s="100">
        <f t="shared" si="86"/>
        <v>0</v>
      </c>
      <c r="X181" s="100">
        <f t="shared" si="87"/>
        <v>0</v>
      </c>
      <c r="Y181" s="100">
        <f t="shared" si="82"/>
        <v>0</v>
      </c>
      <c r="Z181" s="100">
        <f t="shared" si="88"/>
        <v>0</v>
      </c>
      <c r="AA181" s="101">
        <f t="shared" si="89"/>
        <v>1000</v>
      </c>
      <c r="AB181" s="102" t="str">
        <f>_xlfn.IFNA(VLOOKUP(D181,'사업자 통관'!F:H,3,0),"")</f>
        <v/>
      </c>
      <c r="AC181" s="102"/>
      <c r="AD181" s="103">
        <f t="shared" si="83"/>
        <v>1000</v>
      </c>
      <c r="AE181" s="104">
        <f t="shared" si="84"/>
        <v>11030</v>
      </c>
      <c r="AG181" s="126" t="s">
        <v>1764</v>
      </c>
      <c r="AH181" s="126" t="s">
        <v>65</v>
      </c>
      <c r="AI181" s="126" t="s">
        <v>1765</v>
      </c>
      <c r="AJ181" s="126" t="s">
        <v>1786</v>
      </c>
      <c r="AK181" s="126" t="s">
        <v>407</v>
      </c>
      <c r="AL181" s="126" t="s">
        <v>664</v>
      </c>
      <c r="AM181" s="126">
        <v>3449</v>
      </c>
      <c r="AN181" s="126" t="s">
        <v>130</v>
      </c>
      <c r="AO181" s="127">
        <v>1</v>
      </c>
      <c r="AP181" s="128">
        <v>1.724</v>
      </c>
      <c r="AQ181" s="128">
        <v>1.089</v>
      </c>
      <c r="AR181" s="128">
        <v>1.8</v>
      </c>
      <c r="AS181" s="126" t="s">
        <v>6</v>
      </c>
      <c r="AT181" s="128">
        <v>209.74</v>
      </c>
      <c r="AU181" s="126" t="s">
        <v>154</v>
      </c>
      <c r="AV181" s="126" t="s">
        <v>154</v>
      </c>
      <c r="AW181" s="126" t="s">
        <v>154</v>
      </c>
      <c r="AX181" s="126" t="s">
        <v>154</v>
      </c>
      <c r="AY181" s="126" t="s">
        <v>154</v>
      </c>
      <c r="AZ181" s="126" t="s">
        <v>133</v>
      </c>
      <c r="BA181" s="126" t="s">
        <v>192</v>
      </c>
      <c r="BB181" s="126" t="s">
        <v>1787</v>
      </c>
      <c r="BC181" s="126" t="s">
        <v>130</v>
      </c>
      <c r="BD181" s="126" t="s">
        <v>156</v>
      </c>
      <c r="BE181" s="126" t="s">
        <v>1788</v>
      </c>
      <c r="BF181" s="126" t="s">
        <v>1789</v>
      </c>
      <c r="BG181" s="126" t="s">
        <v>1790</v>
      </c>
      <c r="BH181" s="126" t="s">
        <v>514</v>
      </c>
      <c r="BI181" s="126" t="s">
        <v>130</v>
      </c>
      <c r="BJ181" s="126" t="s">
        <v>192</v>
      </c>
      <c r="BK181" s="126" t="s">
        <v>157</v>
      </c>
      <c r="BL181" s="126" t="s">
        <v>126</v>
      </c>
      <c r="BM181" s="126" t="s">
        <v>130</v>
      </c>
      <c r="BN181" s="126" t="s">
        <v>158</v>
      </c>
    </row>
    <row r="182" spans="1:66" ht="15">
      <c r="A182" s="58" t="str">
        <f t="shared" si="90"/>
        <v>2025-08-18</v>
      </c>
      <c r="B182" s="58" t="str">
        <f t="shared" si="91"/>
        <v>LAX</v>
      </c>
      <c r="C182" s="58" t="str">
        <f t="shared" si="92"/>
        <v>61568010913</v>
      </c>
      <c r="D182" s="58" t="str">
        <f t="shared" si="93"/>
        <v>PUS014317490</v>
      </c>
      <c r="E182" s="59" t="str">
        <f t="shared" si="94"/>
        <v>6094315515828</v>
      </c>
      <c r="F182" s="59" t="str">
        <f t="shared" si="95"/>
        <v>717-6121-AA-19</v>
      </c>
      <c r="G182" s="59" t="str">
        <f t="shared" si="96"/>
        <v>2207506</v>
      </c>
      <c r="H182" s="59" t="str">
        <f t="shared" si="97"/>
        <v>IPORTER_LA</v>
      </c>
      <c r="I182" s="57" t="str">
        <f t="shared" si="98"/>
        <v>김명경</v>
      </c>
      <c r="J182" s="57">
        <f t="shared" si="99"/>
        <v>48116</v>
      </c>
      <c r="K182" s="57" t="str">
        <f t="shared" si="100"/>
        <v/>
      </c>
      <c r="L182" s="57">
        <f t="shared" si="101"/>
        <v>1</v>
      </c>
      <c r="M182" s="57">
        <f t="shared" si="102"/>
        <v>1.5880000000000001</v>
      </c>
      <c r="N182" s="57">
        <f t="shared" si="103"/>
        <v>2.1320000000000001</v>
      </c>
      <c r="O182" s="60">
        <f t="shared" si="104"/>
        <v>0.54400000000000004</v>
      </c>
      <c r="P182" s="60">
        <f t="shared" si="105"/>
        <v>2</v>
      </c>
      <c r="Q182" s="61" t="str">
        <f t="shared" si="106"/>
        <v>일반(목록배제,Normal-Manifest Exception)</v>
      </c>
      <c r="R182" s="88">
        <f t="shared" si="107"/>
        <v>81.510000000000005</v>
      </c>
      <c r="S182" s="61" t="str">
        <f t="shared" si="108"/>
        <v>K40259</v>
      </c>
      <c r="T182" s="61" t="str">
        <f t="shared" si="109"/>
        <v/>
      </c>
      <c r="U182" s="61" t="str">
        <f t="shared" si="110"/>
        <v>신용</v>
      </c>
      <c r="V182" s="99">
        <f t="shared" si="85"/>
        <v>10030</v>
      </c>
      <c r="W182" s="100">
        <f t="shared" si="86"/>
        <v>0</v>
      </c>
      <c r="X182" s="100">
        <f t="shared" si="87"/>
        <v>0</v>
      </c>
      <c r="Y182" s="100">
        <f t="shared" si="82"/>
        <v>0</v>
      </c>
      <c r="Z182" s="100">
        <f t="shared" si="88"/>
        <v>0</v>
      </c>
      <c r="AA182" s="101">
        <f t="shared" si="89"/>
        <v>1000</v>
      </c>
      <c r="AB182" s="102" t="str">
        <f>_xlfn.IFNA(VLOOKUP(D182,'사업자 통관'!F:H,3,0),"")</f>
        <v/>
      </c>
      <c r="AC182" s="102"/>
      <c r="AD182" s="103">
        <f t="shared" si="83"/>
        <v>1000</v>
      </c>
      <c r="AE182" s="104">
        <f t="shared" si="84"/>
        <v>11030</v>
      </c>
      <c r="AG182" s="126" t="s">
        <v>1764</v>
      </c>
      <c r="AH182" s="126" t="s">
        <v>65</v>
      </c>
      <c r="AI182" s="126" t="s">
        <v>1765</v>
      </c>
      <c r="AJ182" s="126" t="s">
        <v>1791</v>
      </c>
      <c r="AK182" s="126" t="s">
        <v>474</v>
      </c>
      <c r="AL182" s="126" t="s">
        <v>475</v>
      </c>
      <c r="AM182" s="126">
        <v>48116</v>
      </c>
      <c r="AN182" s="126" t="s">
        <v>130</v>
      </c>
      <c r="AO182" s="127">
        <v>1</v>
      </c>
      <c r="AP182" s="128">
        <v>1.5880000000000001</v>
      </c>
      <c r="AQ182" s="128">
        <v>2.1320000000000001</v>
      </c>
      <c r="AR182" s="128">
        <v>2.2000000000000002</v>
      </c>
      <c r="AS182" s="126" t="s">
        <v>5</v>
      </c>
      <c r="AT182" s="128">
        <v>81.510000000000005</v>
      </c>
      <c r="AU182" s="126" t="s">
        <v>154</v>
      </c>
      <c r="AV182" s="126" t="s">
        <v>154</v>
      </c>
      <c r="AW182" s="126" t="s">
        <v>154</v>
      </c>
      <c r="AX182" s="126" t="s">
        <v>154</v>
      </c>
      <c r="AY182" s="126" t="s">
        <v>154</v>
      </c>
      <c r="AZ182" s="126" t="s">
        <v>133</v>
      </c>
      <c r="BA182" s="126" t="s">
        <v>192</v>
      </c>
      <c r="BB182" s="126" t="s">
        <v>155</v>
      </c>
      <c r="BC182" s="126" t="s">
        <v>130</v>
      </c>
      <c r="BD182" s="126" t="s">
        <v>156</v>
      </c>
      <c r="BE182" s="126" t="s">
        <v>1792</v>
      </c>
      <c r="BF182" s="126" t="s">
        <v>1793</v>
      </c>
      <c r="BG182" s="126" t="s">
        <v>1794</v>
      </c>
      <c r="BH182" s="126" t="s">
        <v>514</v>
      </c>
      <c r="BI182" s="126" t="s">
        <v>130</v>
      </c>
      <c r="BJ182" s="126" t="s">
        <v>192</v>
      </c>
      <c r="BK182" s="126" t="s">
        <v>157</v>
      </c>
      <c r="BL182" s="126" t="s">
        <v>126</v>
      </c>
      <c r="BM182" s="126" t="s">
        <v>130</v>
      </c>
      <c r="BN182" s="126" t="s">
        <v>158</v>
      </c>
    </row>
    <row r="183" spans="1:66" ht="15">
      <c r="A183" s="58" t="str">
        <f t="shared" si="90"/>
        <v>2025-08-18</v>
      </c>
      <c r="B183" s="58" t="str">
        <f t="shared" si="91"/>
        <v>LAX</v>
      </c>
      <c r="C183" s="58" t="str">
        <f t="shared" si="92"/>
        <v>61568010913</v>
      </c>
      <c r="D183" s="58" t="str">
        <f t="shared" si="93"/>
        <v>PUS014317530</v>
      </c>
      <c r="E183" s="59" t="str">
        <f t="shared" si="94"/>
        <v>6094315515868</v>
      </c>
      <c r="F183" s="59" t="str">
        <f t="shared" si="95"/>
        <v>717-5407-CF-7</v>
      </c>
      <c r="G183" s="59" t="str">
        <f t="shared" si="96"/>
        <v>2207506</v>
      </c>
      <c r="H183" s="59" t="str">
        <f t="shared" si="97"/>
        <v>IPORTER_LA</v>
      </c>
      <c r="I183" s="57" t="str">
        <f t="shared" si="98"/>
        <v>오정희</v>
      </c>
      <c r="J183" s="57">
        <f t="shared" si="99"/>
        <v>18549</v>
      </c>
      <c r="K183" s="57" t="str">
        <f t="shared" si="100"/>
        <v/>
      </c>
      <c r="L183" s="57">
        <f t="shared" si="101"/>
        <v>1</v>
      </c>
      <c r="M183" s="57">
        <f t="shared" si="102"/>
        <v>0.45400000000000001</v>
      </c>
      <c r="N183" s="57">
        <f t="shared" si="103"/>
        <v>0.68</v>
      </c>
      <c r="O183" s="60">
        <f t="shared" si="104"/>
        <v>0.22600000000000003</v>
      </c>
      <c r="P183" s="60">
        <f t="shared" si="105"/>
        <v>0.5</v>
      </c>
      <c r="Q183" s="61" t="str">
        <f t="shared" si="106"/>
        <v>일반(목록배제,Normal-Manifest Exception)</v>
      </c>
      <c r="R183" s="88">
        <f t="shared" si="107"/>
        <v>81.56</v>
      </c>
      <c r="S183" s="61" t="str">
        <f t="shared" si="108"/>
        <v>K40259</v>
      </c>
      <c r="T183" s="61" t="str">
        <f t="shared" si="109"/>
        <v/>
      </c>
      <c r="U183" s="61" t="str">
        <f t="shared" si="110"/>
        <v>신용</v>
      </c>
      <c r="V183" s="99">
        <f t="shared" si="85"/>
        <v>6220</v>
      </c>
      <c r="W183" s="100">
        <f t="shared" si="86"/>
        <v>0</v>
      </c>
      <c r="X183" s="100">
        <f t="shared" si="87"/>
        <v>0</v>
      </c>
      <c r="Y183" s="100">
        <f t="shared" si="82"/>
        <v>0</v>
      </c>
      <c r="Z183" s="100">
        <f t="shared" si="88"/>
        <v>0</v>
      </c>
      <c r="AA183" s="101">
        <f t="shared" si="89"/>
        <v>1000</v>
      </c>
      <c r="AB183" s="102" t="str">
        <f>_xlfn.IFNA(VLOOKUP(D183,'사업자 통관'!F:H,3,0),"")</f>
        <v/>
      </c>
      <c r="AC183" s="102"/>
      <c r="AD183" s="103">
        <f t="shared" si="83"/>
        <v>1000</v>
      </c>
      <c r="AE183" s="104">
        <f t="shared" si="84"/>
        <v>7220</v>
      </c>
      <c r="AG183" s="126" t="s">
        <v>1764</v>
      </c>
      <c r="AH183" s="126" t="s">
        <v>65</v>
      </c>
      <c r="AI183" s="126" t="s">
        <v>1765</v>
      </c>
      <c r="AJ183" s="126" t="s">
        <v>1795</v>
      </c>
      <c r="AK183" s="126" t="s">
        <v>1796</v>
      </c>
      <c r="AL183" s="126" t="s">
        <v>1797</v>
      </c>
      <c r="AM183" s="126">
        <v>18549</v>
      </c>
      <c r="AN183" s="126" t="s">
        <v>130</v>
      </c>
      <c r="AO183" s="127">
        <v>1</v>
      </c>
      <c r="AP183" s="128">
        <v>0.45400000000000001</v>
      </c>
      <c r="AQ183" s="128">
        <v>0.68</v>
      </c>
      <c r="AR183" s="128">
        <v>0.7</v>
      </c>
      <c r="AS183" s="126" t="s">
        <v>5</v>
      </c>
      <c r="AT183" s="128">
        <v>81.56</v>
      </c>
      <c r="AU183" s="126" t="s">
        <v>154</v>
      </c>
      <c r="AV183" s="126" t="s">
        <v>154</v>
      </c>
      <c r="AW183" s="126" t="s">
        <v>154</v>
      </c>
      <c r="AX183" s="126" t="s">
        <v>154</v>
      </c>
      <c r="AY183" s="126" t="s">
        <v>154</v>
      </c>
      <c r="AZ183" s="126" t="s">
        <v>133</v>
      </c>
      <c r="BA183" s="126" t="s">
        <v>192</v>
      </c>
      <c r="BB183" s="126" t="s">
        <v>155</v>
      </c>
      <c r="BC183" s="126" t="s">
        <v>130</v>
      </c>
      <c r="BD183" s="126" t="s">
        <v>156</v>
      </c>
      <c r="BE183" s="126" t="s">
        <v>1798</v>
      </c>
      <c r="BF183" s="126" t="s">
        <v>1799</v>
      </c>
      <c r="BG183" s="126" t="s">
        <v>1800</v>
      </c>
      <c r="BH183" s="126" t="s">
        <v>514</v>
      </c>
      <c r="BI183" s="126" t="s">
        <v>130</v>
      </c>
      <c r="BJ183" s="126" t="s">
        <v>192</v>
      </c>
      <c r="BK183" s="126" t="s">
        <v>157</v>
      </c>
      <c r="BL183" s="126" t="s">
        <v>126</v>
      </c>
      <c r="BM183" s="126" t="s">
        <v>130</v>
      </c>
      <c r="BN183" s="126" t="s">
        <v>158</v>
      </c>
    </row>
    <row r="184" spans="1:66" ht="15">
      <c r="A184" s="58" t="str">
        <f t="shared" si="90"/>
        <v>2025-08-18</v>
      </c>
      <c r="B184" s="58" t="str">
        <f t="shared" si="91"/>
        <v>LAX</v>
      </c>
      <c r="C184" s="58" t="str">
        <f t="shared" si="92"/>
        <v>61568010913</v>
      </c>
      <c r="D184" s="58" t="str">
        <f t="shared" si="93"/>
        <v>PUS014317540</v>
      </c>
      <c r="E184" s="59" t="str">
        <f t="shared" si="94"/>
        <v>6094315515878</v>
      </c>
      <c r="F184" s="59" t="str">
        <f t="shared" si="95"/>
        <v>717-5992-CD-13</v>
      </c>
      <c r="G184" s="59" t="str">
        <f t="shared" si="96"/>
        <v>2207506</v>
      </c>
      <c r="H184" s="59" t="str">
        <f t="shared" si="97"/>
        <v>IPORTER_LA</v>
      </c>
      <c r="I184" s="57" t="str">
        <f t="shared" si="98"/>
        <v>강주희</v>
      </c>
      <c r="J184" s="57">
        <f t="shared" si="99"/>
        <v>4713</v>
      </c>
      <c r="K184" s="57" t="str">
        <f t="shared" si="100"/>
        <v/>
      </c>
      <c r="L184" s="57">
        <f t="shared" si="101"/>
        <v>1</v>
      </c>
      <c r="M184" s="57">
        <f t="shared" si="102"/>
        <v>2.0870000000000002</v>
      </c>
      <c r="N184" s="57">
        <f t="shared" si="103"/>
        <v>1.0429999999999999</v>
      </c>
      <c r="O184" s="60">
        <f t="shared" si="104"/>
        <v>-1.0440000000000003</v>
      </c>
      <c r="P184" s="60">
        <f t="shared" si="105"/>
        <v>2.5</v>
      </c>
      <c r="Q184" s="61" t="str">
        <f t="shared" si="106"/>
        <v>목록(Manifest)</v>
      </c>
      <c r="R184" s="88">
        <f t="shared" si="107"/>
        <v>18.57</v>
      </c>
      <c r="S184" s="61" t="str">
        <f t="shared" si="108"/>
        <v>K40259</v>
      </c>
      <c r="T184" s="61" t="str">
        <f t="shared" si="109"/>
        <v/>
      </c>
      <c r="U184" s="61" t="str">
        <f t="shared" si="110"/>
        <v>신용</v>
      </c>
      <c r="V184" s="99">
        <f t="shared" si="85"/>
        <v>11300</v>
      </c>
      <c r="W184" s="100">
        <f t="shared" si="86"/>
        <v>0</v>
      </c>
      <c r="X184" s="100">
        <f t="shared" si="87"/>
        <v>0</v>
      </c>
      <c r="Y184" s="100">
        <f t="shared" si="82"/>
        <v>500</v>
      </c>
      <c r="Z184" s="100">
        <f t="shared" si="88"/>
        <v>0</v>
      </c>
      <c r="AA184" s="101">
        <f t="shared" si="89"/>
        <v>0</v>
      </c>
      <c r="AB184" s="102" t="str">
        <f>_xlfn.IFNA(VLOOKUP(D184,'사업자 통관'!F:H,3,0),"")</f>
        <v/>
      </c>
      <c r="AC184" s="102"/>
      <c r="AD184" s="103">
        <f t="shared" si="83"/>
        <v>500</v>
      </c>
      <c r="AE184" s="104">
        <f t="shared" si="84"/>
        <v>11800</v>
      </c>
      <c r="AG184" s="126" t="s">
        <v>1764</v>
      </c>
      <c r="AH184" s="126" t="s">
        <v>65</v>
      </c>
      <c r="AI184" s="126" t="s">
        <v>1765</v>
      </c>
      <c r="AJ184" s="126" t="s">
        <v>1801</v>
      </c>
      <c r="AK184" s="126" t="s">
        <v>468</v>
      </c>
      <c r="AL184" s="126" t="s">
        <v>469</v>
      </c>
      <c r="AM184" s="126">
        <v>4713</v>
      </c>
      <c r="AN184" s="126" t="s">
        <v>130</v>
      </c>
      <c r="AO184" s="127">
        <v>1</v>
      </c>
      <c r="AP184" s="128">
        <v>2.0870000000000002</v>
      </c>
      <c r="AQ184" s="128">
        <v>1.0429999999999999</v>
      </c>
      <c r="AR184" s="128">
        <v>2.1</v>
      </c>
      <c r="AS184" s="126" t="s">
        <v>4</v>
      </c>
      <c r="AT184" s="128">
        <v>18.57</v>
      </c>
      <c r="AU184" s="126" t="s">
        <v>154</v>
      </c>
      <c r="AV184" s="126" t="s">
        <v>154</v>
      </c>
      <c r="AW184" s="126" t="s">
        <v>154</v>
      </c>
      <c r="AX184" s="126" t="s">
        <v>154</v>
      </c>
      <c r="AY184" s="126" t="s">
        <v>154</v>
      </c>
      <c r="AZ184" s="126" t="s">
        <v>133</v>
      </c>
      <c r="BA184" s="126" t="s">
        <v>192</v>
      </c>
      <c r="BB184" s="126" t="s">
        <v>155</v>
      </c>
      <c r="BC184" s="126" t="s">
        <v>130</v>
      </c>
      <c r="BD184" s="126" t="s">
        <v>156</v>
      </c>
      <c r="BE184" s="126" t="s">
        <v>1802</v>
      </c>
      <c r="BF184" s="126" t="s">
        <v>1803</v>
      </c>
      <c r="BG184" s="126" t="s">
        <v>1804</v>
      </c>
      <c r="BH184" s="126" t="s">
        <v>514</v>
      </c>
      <c r="BI184" s="126" t="s">
        <v>130</v>
      </c>
      <c r="BJ184" s="126" t="s">
        <v>192</v>
      </c>
      <c r="BK184" s="126" t="s">
        <v>157</v>
      </c>
      <c r="BL184" s="126" t="s">
        <v>126</v>
      </c>
      <c r="BM184" s="126" t="s">
        <v>130</v>
      </c>
      <c r="BN184" s="126" t="s">
        <v>158</v>
      </c>
    </row>
    <row r="185" spans="1:66" ht="15">
      <c r="A185" s="58" t="str">
        <f t="shared" si="90"/>
        <v>2025-08-18</v>
      </c>
      <c r="B185" s="58" t="str">
        <f t="shared" si="91"/>
        <v>LAX</v>
      </c>
      <c r="C185" s="58" t="str">
        <f t="shared" si="92"/>
        <v>61568010913</v>
      </c>
      <c r="D185" s="58" t="str">
        <f t="shared" si="93"/>
        <v>PUS014317518</v>
      </c>
      <c r="E185" s="59" t="str">
        <f t="shared" si="94"/>
        <v>6094315515856</v>
      </c>
      <c r="F185" s="59" t="str">
        <f t="shared" si="95"/>
        <v>717-5060-ED-4</v>
      </c>
      <c r="G185" s="59" t="str">
        <f t="shared" si="96"/>
        <v>2207506</v>
      </c>
      <c r="H185" s="59" t="str">
        <f t="shared" si="97"/>
        <v>IPORTER_LA</v>
      </c>
      <c r="I185" s="57" t="str">
        <f t="shared" si="98"/>
        <v>김영률</v>
      </c>
      <c r="J185" s="57">
        <f t="shared" si="99"/>
        <v>21400</v>
      </c>
      <c r="K185" s="57" t="str">
        <f t="shared" si="100"/>
        <v/>
      </c>
      <c r="L185" s="57">
        <f t="shared" si="101"/>
        <v>1</v>
      </c>
      <c r="M185" s="57">
        <f t="shared" si="102"/>
        <v>7.2569999999999997</v>
      </c>
      <c r="N185" s="57">
        <f t="shared" si="103"/>
        <v>2.903</v>
      </c>
      <c r="O185" s="60">
        <f t="shared" si="104"/>
        <v>-4.3539999999999992</v>
      </c>
      <c r="P185" s="60">
        <f t="shared" si="105"/>
        <v>7.5</v>
      </c>
      <c r="Q185" s="61" t="str">
        <f t="shared" si="106"/>
        <v>일반(목록배제,Normal-Manifest Exception)</v>
      </c>
      <c r="R185" s="88">
        <f t="shared" si="107"/>
        <v>29.5</v>
      </c>
      <c r="S185" s="61" t="str">
        <f t="shared" si="108"/>
        <v>K40259</v>
      </c>
      <c r="T185" s="61" t="str">
        <f t="shared" si="109"/>
        <v/>
      </c>
      <c r="U185" s="61" t="str">
        <f t="shared" si="110"/>
        <v>신용</v>
      </c>
      <c r="V185" s="99">
        <f t="shared" si="85"/>
        <v>24000</v>
      </c>
      <c r="W185" s="100">
        <f t="shared" si="86"/>
        <v>0</v>
      </c>
      <c r="X185" s="100">
        <f t="shared" si="87"/>
        <v>0</v>
      </c>
      <c r="Y185" s="100">
        <f t="shared" si="82"/>
        <v>1000</v>
      </c>
      <c r="Z185" s="100">
        <f t="shared" si="88"/>
        <v>0</v>
      </c>
      <c r="AA185" s="101">
        <f t="shared" si="89"/>
        <v>1000</v>
      </c>
      <c r="AB185" s="102" t="str">
        <f>_xlfn.IFNA(VLOOKUP(D185,'사업자 통관'!F:H,3,0),"")</f>
        <v/>
      </c>
      <c r="AC185" s="102"/>
      <c r="AD185" s="103">
        <f t="shared" si="83"/>
        <v>2000</v>
      </c>
      <c r="AE185" s="104">
        <f t="shared" si="84"/>
        <v>26000</v>
      </c>
      <c r="AG185" s="126" t="s">
        <v>1764</v>
      </c>
      <c r="AH185" s="126" t="s">
        <v>65</v>
      </c>
      <c r="AI185" s="126" t="s">
        <v>1765</v>
      </c>
      <c r="AJ185" s="126" t="s">
        <v>1805</v>
      </c>
      <c r="AK185" s="126" t="s">
        <v>1806</v>
      </c>
      <c r="AL185" s="126" t="s">
        <v>1807</v>
      </c>
      <c r="AM185" s="126">
        <v>21400</v>
      </c>
      <c r="AN185" s="126" t="s">
        <v>130</v>
      </c>
      <c r="AO185" s="127">
        <v>1</v>
      </c>
      <c r="AP185" s="128">
        <v>7.2569999999999997</v>
      </c>
      <c r="AQ185" s="128">
        <v>2.903</v>
      </c>
      <c r="AR185" s="128">
        <v>7.5</v>
      </c>
      <c r="AS185" s="126" t="s">
        <v>5</v>
      </c>
      <c r="AT185" s="128">
        <v>29.5</v>
      </c>
      <c r="AU185" s="126" t="s">
        <v>154</v>
      </c>
      <c r="AV185" s="126" t="s">
        <v>154</v>
      </c>
      <c r="AW185" s="126" t="s">
        <v>154</v>
      </c>
      <c r="AX185" s="126" t="s">
        <v>154</v>
      </c>
      <c r="AY185" s="126" t="s">
        <v>154</v>
      </c>
      <c r="AZ185" s="126" t="s">
        <v>133</v>
      </c>
      <c r="BA185" s="126" t="s">
        <v>192</v>
      </c>
      <c r="BB185" s="126" t="s">
        <v>155</v>
      </c>
      <c r="BC185" s="126" t="s">
        <v>130</v>
      </c>
      <c r="BD185" s="126" t="s">
        <v>156</v>
      </c>
      <c r="BE185" s="126" t="s">
        <v>1808</v>
      </c>
      <c r="BF185" s="126" t="s">
        <v>1809</v>
      </c>
      <c r="BG185" s="126" t="s">
        <v>1810</v>
      </c>
      <c r="BH185" s="126" t="s">
        <v>514</v>
      </c>
      <c r="BI185" s="126" t="s">
        <v>130</v>
      </c>
      <c r="BJ185" s="126" t="s">
        <v>192</v>
      </c>
      <c r="BK185" s="126" t="s">
        <v>157</v>
      </c>
      <c r="BL185" s="126" t="s">
        <v>126</v>
      </c>
      <c r="BM185" s="126" t="s">
        <v>130</v>
      </c>
      <c r="BN185" s="126" t="s">
        <v>158</v>
      </c>
    </row>
    <row r="186" spans="1:66" ht="15">
      <c r="A186" s="58" t="str">
        <f t="shared" si="90"/>
        <v>2025-08-18</v>
      </c>
      <c r="B186" s="58" t="str">
        <f t="shared" si="91"/>
        <v>LAX</v>
      </c>
      <c r="C186" s="58" t="str">
        <f t="shared" si="92"/>
        <v>61568010913</v>
      </c>
      <c r="D186" s="58" t="str">
        <f t="shared" si="93"/>
        <v>PUS014317526</v>
      </c>
      <c r="E186" s="59" t="str">
        <f t="shared" si="94"/>
        <v>6094315515864</v>
      </c>
      <c r="F186" s="59" t="str">
        <f t="shared" si="95"/>
        <v>717-5833-ED-10</v>
      </c>
      <c r="G186" s="59" t="str">
        <f t="shared" si="96"/>
        <v>2207506</v>
      </c>
      <c r="H186" s="59" t="str">
        <f t="shared" si="97"/>
        <v>IPORTER_LA</v>
      </c>
      <c r="I186" s="57" t="str">
        <f t="shared" si="98"/>
        <v>전재우</v>
      </c>
      <c r="J186" s="57">
        <f t="shared" si="99"/>
        <v>5634</v>
      </c>
      <c r="K186" s="57" t="str">
        <f t="shared" si="100"/>
        <v/>
      </c>
      <c r="L186" s="57">
        <f t="shared" si="101"/>
        <v>1</v>
      </c>
      <c r="M186" s="57">
        <f t="shared" si="102"/>
        <v>0.998</v>
      </c>
      <c r="N186" s="57">
        <f t="shared" si="103"/>
        <v>0.998</v>
      </c>
      <c r="O186" s="60">
        <f t="shared" si="104"/>
        <v>0</v>
      </c>
      <c r="P186" s="60">
        <f t="shared" si="105"/>
        <v>1</v>
      </c>
      <c r="Q186" s="61" t="str">
        <f t="shared" si="106"/>
        <v>선별(검사,Manifest-Inspection)</v>
      </c>
      <c r="R186" s="88">
        <f t="shared" si="107"/>
        <v>180</v>
      </c>
      <c r="S186" s="61" t="str">
        <f t="shared" si="108"/>
        <v>K40259</v>
      </c>
      <c r="T186" s="61" t="str">
        <f t="shared" si="109"/>
        <v/>
      </c>
      <c r="U186" s="61" t="str">
        <f t="shared" si="110"/>
        <v>신용</v>
      </c>
      <c r="V186" s="99">
        <f t="shared" si="85"/>
        <v>7490</v>
      </c>
      <c r="W186" s="100">
        <f t="shared" si="86"/>
        <v>0</v>
      </c>
      <c r="X186" s="100">
        <f t="shared" si="87"/>
        <v>0</v>
      </c>
      <c r="Y186" s="100">
        <f t="shared" si="82"/>
        <v>0</v>
      </c>
      <c r="Z186" s="100">
        <f t="shared" si="88"/>
        <v>0</v>
      </c>
      <c r="AA186" s="101">
        <f t="shared" si="89"/>
        <v>0</v>
      </c>
      <c r="AB186" s="102" t="str">
        <f>_xlfn.IFNA(VLOOKUP(D186,'사업자 통관'!F:H,3,0),"")</f>
        <v/>
      </c>
      <c r="AC186" s="102"/>
      <c r="AD186" s="103">
        <f t="shared" si="83"/>
        <v>0</v>
      </c>
      <c r="AE186" s="104">
        <f t="shared" si="84"/>
        <v>7490</v>
      </c>
      <c r="AG186" s="126" t="s">
        <v>1764</v>
      </c>
      <c r="AH186" s="126" t="s">
        <v>65</v>
      </c>
      <c r="AI186" s="126" t="s">
        <v>1765</v>
      </c>
      <c r="AJ186" s="126" t="s">
        <v>1811</v>
      </c>
      <c r="AK186" s="126" t="s">
        <v>1812</v>
      </c>
      <c r="AL186" s="126" t="s">
        <v>1813</v>
      </c>
      <c r="AM186" s="126">
        <v>5634</v>
      </c>
      <c r="AN186" s="126" t="s">
        <v>130</v>
      </c>
      <c r="AO186" s="127">
        <v>1</v>
      </c>
      <c r="AP186" s="128">
        <v>0.998</v>
      </c>
      <c r="AQ186" s="128">
        <v>0.998</v>
      </c>
      <c r="AR186" s="128">
        <v>1</v>
      </c>
      <c r="AS186" s="126" t="s">
        <v>182</v>
      </c>
      <c r="AT186" s="128">
        <v>180</v>
      </c>
      <c r="AU186" s="126" t="s">
        <v>154</v>
      </c>
      <c r="AV186" s="126" t="s">
        <v>154</v>
      </c>
      <c r="AW186" s="126" t="s">
        <v>154</v>
      </c>
      <c r="AX186" s="126" t="s">
        <v>154</v>
      </c>
      <c r="AY186" s="126" t="s">
        <v>154</v>
      </c>
      <c r="AZ186" s="126" t="s">
        <v>133</v>
      </c>
      <c r="BA186" s="126" t="s">
        <v>192</v>
      </c>
      <c r="BB186" s="126" t="s">
        <v>1814</v>
      </c>
      <c r="BC186" s="126" t="s">
        <v>130</v>
      </c>
      <c r="BD186" s="126" t="s">
        <v>156</v>
      </c>
      <c r="BE186" s="126" t="s">
        <v>1815</v>
      </c>
      <c r="BF186" s="126" t="s">
        <v>1816</v>
      </c>
      <c r="BG186" s="126" t="s">
        <v>1817</v>
      </c>
      <c r="BH186" s="126" t="s">
        <v>514</v>
      </c>
      <c r="BI186" s="126" t="s">
        <v>130</v>
      </c>
      <c r="BJ186" s="126" t="s">
        <v>192</v>
      </c>
      <c r="BK186" s="126" t="s">
        <v>157</v>
      </c>
      <c r="BL186" s="126" t="s">
        <v>126</v>
      </c>
      <c r="BM186" s="126" t="s">
        <v>130</v>
      </c>
      <c r="BN186" s="126" t="s">
        <v>158</v>
      </c>
    </row>
    <row r="187" spans="1:66" ht="15">
      <c r="A187" s="58" t="str">
        <f t="shared" si="90"/>
        <v>2025-08-18</v>
      </c>
      <c r="B187" s="58" t="str">
        <f t="shared" si="91"/>
        <v>LAX</v>
      </c>
      <c r="C187" s="58" t="str">
        <f t="shared" si="92"/>
        <v>61568010913</v>
      </c>
      <c r="D187" s="58" t="str">
        <f t="shared" si="93"/>
        <v>PUS014317543</v>
      </c>
      <c r="E187" s="59" t="str">
        <f t="shared" si="94"/>
        <v>6094315515881</v>
      </c>
      <c r="F187" s="59" t="str">
        <f t="shared" si="95"/>
        <v>717-5837-EC-16</v>
      </c>
      <c r="G187" s="59" t="str">
        <f t="shared" si="96"/>
        <v>2207506</v>
      </c>
      <c r="H187" s="59" t="str">
        <f t="shared" si="97"/>
        <v>IPORTER_LA</v>
      </c>
      <c r="I187" s="57" t="str">
        <f t="shared" si="98"/>
        <v>김동혁</v>
      </c>
      <c r="J187" s="57">
        <f t="shared" si="99"/>
        <v>2740</v>
      </c>
      <c r="K187" s="57" t="str">
        <f t="shared" si="100"/>
        <v/>
      </c>
      <c r="L187" s="57">
        <f t="shared" si="101"/>
        <v>1</v>
      </c>
      <c r="M187" s="57">
        <f t="shared" si="102"/>
        <v>2.359</v>
      </c>
      <c r="N187" s="57">
        <f t="shared" si="103"/>
        <v>4.218</v>
      </c>
      <c r="O187" s="60">
        <f t="shared" si="104"/>
        <v>1.859</v>
      </c>
      <c r="P187" s="60">
        <f t="shared" si="105"/>
        <v>2.5</v>
      </c>
      <c r="Q187" s="61" t="str">
        <f t="shared" si="106"/>
        <v>일반(목록배제,Normal-Manifest Exception)</v>
      </c>
      <c r="R187" s="88">
        <f t="shared" si="107"/>
        <v>129</v>
      </c>
      <c r="S187" s="61" t="str">
        <f t="shared" si="108"/>
        <v>K40259</v>
      </c>
      <c r="T187" s="61" t="str">
        <f t="shared" si="109"/>
        <v/>
      </c>
      <c r="U187" s="61" t="str">
        <f t="shared" si="110"/>
        <v>신용</v>
      </c>
      <c r="V187" s="99">
        <f t="shared" si="85"/>
        <v>11300</v>
      </c>
      <c r="W187" s="100">
        <f t="shared" si="86"/>
        <v>0</v>
      </c>
      <c r="X187" s="100">
        <f t="shared" si="87"/>
        <v>0</v>
      </c>
      <c r="Y187" s="100">
        <f t="shared" si="82"/>
        <v>500</v>
      </c>
      <c r="Z187" s="100">
        <f t="shared" si="88"/>
        <v>0</v>
      </c>
      <c r="AA187" s="101">
        <f t="shared" si="89"/>
        <v>1000</v>
      </c>
      <c r="AB187" s="102" t="str">
        <f>_xlfn.IFNA(VLOOKUP(D187,'사업자 통관'!F:H,3,0),"")</f>
        <v/>
      </c>
      <c r="AC187" s="102"/>
      <c r="AD187" s="103">
        <f t="shared" si="83"/>
        <v>1500</v>
      </c>
      <c r="AE187" s="104">
        <f t="shared" si="84"/>
        <v>12800</v>
      </c>
      <c r="AG187" s="126" t="s">
        <v>1764</v>
      </c>
      <c r="AH187" s="126" t="s">
        <v>65</v>
      </c>
      <c r="AI187" s="126" t="s">
        <v>1765</v>
      </c>
      <c r="AJ187" s="126" t="s">
        <v>1818</v>
      </c>
      <c r="AK187" s="126" t="s">
        <v>1819</v>
      </c>
      <c r="AL187" s="126" t="s">
        <v>1820</v>
      </c>
      <c r="AM187" s="126">
        <v>2740</v>
      </c>
      <c r="AN187" s="126" t="s">
        <v>130</v>
      </c>
      <c r="AO187" s="127">
        <v>1</v>
      </c>
      <c r="AP187" s="128">
        <v>2.359</v>
      </c>
      <c r="AQ187" s="128">
        <v>4.218</v>
      </c>
      <c r="AR187" s="128">
        <v>4.3</v>
      </c>
      <c r="AS187" s="126" t="s">
        <v>5</v>
      </c>
      <c r="AT187" s="128">
        <v>129</v>
      </c>
      <c r="AU187" s="126" t="s">
        <v>154</v>
      </c>
      <c r="AV187" s="126" t="s">
        <v>154</v>
      </c>
      <c r="AW187" s="126" t="s">
        <v>154</v>
      </c>
      <c r="AX187" s="126" t="s">
        <v>154</v>
      </c>
      <c r="AY187" s="126" t="s">
        <v>154</v>
      </c>
      <c r="AZ187" s="126" t="s">
        <v>133</v>
      </c>
      <c r="BA187" s="126" t="s">
        <v>192</v>
      </c>
      <c r="BB187" s="126" t="s">
        <v>1821</v>
      </c>
      <c r="BC187" s="126" t="s">
        <v>130</v>
      </c>
      <c r="BD187" s="126" t="s">
        <v>156</v>
      </c>
      <c r="BE187" s="126" t="s">
        <v>1822</v>
      </c>
      <c r="BF187" s="126" t="s">
        <v>1823</v>
      </c>
      <c r="BG187" s="126" t="s">
        <v>1824</v>
      </c>
      <c r="BH187" s="126" t="s">
        <v>514</v>
      </c>
      <c r="BI187" s="126" t="s">
        <v>130</v>
      </c>
      <c r="BJ187" s="126" t="s">
        <v>192</v>
      </c>
      <c r="BK187" s="126" t="s">
        <v>157</v>
      </c>
      <c r="BL187" s="126" t="s">
        <v>126</v>
      </c>
      <c r="BM187" s="126" t="s">
        <v>130</v>
      </c>
      <c r="BN187" s="126" t="s">
        <v>158</v>
      </c>
    </row>
    <row r="188" spans="1:66" ht="15">
      <c r="A188" s="58" t="str">
        <f t="shared" si="90"/>
        <v>2025-08-18</v>
      </c>
      <c r="B188" s="58" t="str">
        <f t="shared" si="91"/>
        <v>LAX</v>
      </c>
      <c r="C188" s="58" t="str">
        <f t="shared" si="92"/>
        <v>61568010913</v>
      </c>
      <c r="D188" s="58" t="str">
        <f t="shared" si="93"/>
        <v>PUS014317455</v>
      </c>
      <c r="E188" s="59" t="str">
        <f t="shared" si="94"/>
        <v>6094315515793</v>
      </c>
      <c r="F188" s="59" t="str">
        <f t="shared" si="95"/>
        <v>717-5427-FA-1</v>
      </c>
      <c r="G188" s="59" t="str">
        <f t="shared" si="96"/>
        <v>2207506</v>
      </c>
      <c r="H188" s="59" t="str">
        <f t="shared" si="97"/>
        <v>IPORTER_LA</v>
      </c>
      <c r="I188" s="57" t="str">
        <f t="shared" si="98"/>
        <v>김미연</v>
      </c>
      <c r="J188" s="57">
        <f t="shared" si="99"/>
        <v>43017</v>
      </c>
      <c r="K188" s="57" t="str">
        <f t="shared" si="100"/>
        <v/>
      </c>
      <c r="L188" s="57">
        <f t="shared" si="101"/>
        <v>1</v>
      </c>
      <c r="M188" s="57">
        <f t="shared" si="102"/>
        <v>2.8119999999999998</v>
      </c>
      <c r="N188" s="57">
        <f t="shared" si="103"/>
        <v>2.4950000000000001</v>
      </c>
      <c r="O188" s="60">
        <f t="shared" si="104"/>
        <v>-0.31699999999999973</v>
      </c>
      <c r="P188" s="60">
        <f t="shared" si="105"/>
        <v>3</v>
      </c>
      <c r="Q188" s="61" t="str">
        <f t="shared" si="106"/>
        <v>일반(목록배제,Normal-Manifest Exception)</v>
      </c>
      <c r="R188" s="88">
        <f t="shared" si="107"/>
        <v>121.88</v>
      </c>
      <c r="S188" s="61" t="str">
        <f t="shared" si="108"/>
        <v>K40259</v>
      </c>
      <c r="T188" s="61" t="str">
        <f t="shared" si="109"/>
        <v/>
      </c>
      <c r="U188" s="61" t="str">
        <f t="shared" si="110"/>
        <v>신용</v>
      </c>
      <c r="V188" s="99">
        <f t="shared" si="85"/>
        <v>12570</v>
      </c>
      <c r="W188" s="100">
        <f t="shared" si="86"/>
        <v>0</v>
      </c>
      <c r="X188" s="100">
        <f t="shared" si="87"/>
        <v>0</v>
      </c>
      <c r="Y188" s="100">
        <f t="shared" si="82"/>
        <v>500</v>
      </c>
      <c r="Z188" s="100">
        <f t="shared" si="88"/>
        <v>0</v>
      </c>
      <c r="AA188" s="101">
        <f t="shared" si="89"/>
        <v>1000</v>
      </c>
      <c r="AB188" s="102" t="str">
        <f>_xlfn.IFNA(VLOOKUP(D188,'사업자 통관'!F:H,3,0),"")</f>
        <v/>
      </c>
      <c r="AC188" s="102"/>
      <c r="AD188" s="103">
        <f t="shared" si="83"/>
        <v>1500</v>
      </c>
      <c r="AE188" s="104">
        <f t="shared" si="84"/>
        <v>14070</v>
      </c>
      <c r="AG188" s="126" t="s">
        <v>1764</v>
      </c>
      <c r="AH188" s="126" t="s">
        <v>65</v>
      </c>
      <c r="AI188" s="126" t="s">
        <v>1765</v>
      </c>
      <c r="AJ188" s="126" t="s">
        <v>1825</v>
      </c>
      <c r="AK188" s="126" t="s">
        <v>556</v>
      </c>
      <c r="AL188" s="126" t="s">
        <v>557</v>
      </c>
      <c r="AM188" s="126">
        <v>43017</v>
      </c>
      <c r="AN188" s="126" t="s">
        <v>130</v>
      </c>
      <c r="AO188" s="127">
        <v>1</v>
      </c>
      <c r="AP188" s="128">
        <v>2.8119999999999998</v>
      </c>
      <c r="AQ188" s="128">
        <v>2.4950000000000001</v>
      </c>
      <c r="AR188" s="128">
        <v>2.9</v>
      </c>
      <c r="AS188" s="126" t="s">
        <v>5</v>
      </c>
      <c r="AT188" s="128">
        <v>121.88</v>
      </c>
      <c r="AU188" s="126" t="s">
        <v>154</v>
      </c>
      <c r="AV188" s="126" t="s">
        <v>154</v>
      </c>
      <c r="AW188" s="126" t="s">
        <v>154</v>
      </c>
      <c r="AX188" s="126" t="s">
        <v>154</v>
      </c>
      <c r="AY188" s="126" t="s">
        <v>154</v>
      </c>
      <c r="AZ188" s="126" t="s">
        <v>133</v>
      </c>
      <c r="BA188" s="126" t="s">
        <v>192</v>
      </c>
      <c r="BB188" s="126" t="s">
        <v>1826</v>
      </c>
      <c r="BC188" s="126" t="s">
        <v>130</v>
      </c>
      <c r="BD188" s="126" t="s">
        <v>156</v>
      </c>
      <c r="BE188" s="126" t="s">
        <v>1827</v>
      </c>
      <c r="BF188" s="126" t="s">
        <v>1828</v>
      </c>
      <c r="BG188" s="126" t="s">
        <v>1829</v>
      </c>
      <c r="BH188" s="126" t="s">
        <v>514</v>
      </c>
      <c r="BI188" s="126" t="s">
        <v>130</v>
      </c>
      <c r="BJ188" s="126" t="s">
        <v>192</v>
      </c>
      <c r="BK188" s="126" t="s">
        <v>157</v>
      </c>
      <c r="BL188" s="126" t="s">
        <v>126</v>
      </c>
      <c r="BM188" s="126" t="s">
        <v>130</v>
      </c>
      <c r="BN188" s="126" t="s">
        <v>158</v>
      </c>
    </row>
    <row r="189" spans="1:66" ht="15">
      <c r="A189" s="58" t="str">
        <f t="shared" si="90"/>
        <v>2025-08-18</v>
      </c>
      <c r="B189" s="58" t="str">
        <f t="shared" si="91"/>
        <v>LAX</v>
      </c>
      <c r="C189" s="58" t="str">
        <f t="shared" si="92"/>
        <v>61568010913</v>
      </c>
      <c r="D189" s="58" t="str">
        <f t="shared" si="93"/>
        <v>PUS014317510</v>
      </c>
      <c r="E189" s="59" t="str">
        <f t="shared" si="94"/>
        <v>6094315515848</v>
      </c>
      <c r="F189" s="59" t="str">
        <f t="shared" si="95"/>
        <v>717-5273-EB-2</v>
      </c>
      <c r="G189" s="59" t="str">
        <f t="shared" si="96"/>
        <v>2207506</v>
      </c>
      <c r="H189" s="59" t="str">
        <f t="shared" si="97"/>
        <v>IPORTER_LA</v>
      </c>
      <c r="I189" s="57" t="str">
        <f t="shared" si="98"/>
        <v>신재웅</v>
      </c>
      <c r="J189" s="57">
        <f t="shared" si="99"/>
        <v>10309</v>
      </c>
      <c r="K189" s="57" t="str">
        <f t="shared" si="100"/>
        <v/>
      </c>
      <c r="L189" s="57">
        <f t="shared" si="101"/>
        <v>1</v>
      </c>
      <c r="M189" s="57">
        <f t="shared" si="102"/>
        <v>14.515000000000001</v>
      </c>
      <c r="N189" s="57">
        <f t="shared" si="103"/>
        <v>22.317</v>
      </c>
      <c r="O189" s="60">
        <f t="shared" si="104"/>
        <v>7.8019999999999996</v>
      </c>
      <c r="P189" s="60">
        <f t="shared" si="105"/>
        <v>22.5</v>
      </c>
      <c r="Q189" s="61" t="str">
        <f t="shared" si="106"/>
        <v>간이(Simple)</v>
      </c>
      <c r="R189" s="88">
        <f t="shared" si="107"/>
        <v>217.48</v>
      </c>
      <c r="S189" s="61" t="str">
        <f t="shared" si="108"/>
        <v>K40259</v>
      </c>
      <c r="T189" s="61" t="str">
        <f t="shared" si="109"/>
        <v/>
      </c>
      <c r="U189" s="61" t="str">
        <f t="shared" si="110"/>
        <v>신용</v>
      </c>
      <c r="V189" s="99">
        <f t="shared" si="85"/>
        <v>62100</v>
      </c>
      <c r="W189" s="100">
        <f t="shared" si="86"/>
        <v>0</v>
      </c>
      <c r="X189" s="100">
        <f t="shared" si="87"/>
        <v>0</v>
      </c>
      <c r="Y189" s="100">
        <f t="shared" si="82"/>
        <v>11000</v>
      </c>
      <c r="Z189" s="100">
        <f t="shared" si="88"/>
        <v>0</v>
      </c>
      <c r="AA189" s="101">
        <f t="shared" si="89"/>
        <v>1000</v>
      </c>
      <c r="AB189" s="102" t="str">
        <f>_xlfn.IFNA(VLOOKUP(D189,'사업자 통관'!F:H,3,0),"")</f>
        <v/>
      </c>
      <c r="AC189" s="102"/>
      <c r="AD189" s="103">
        <f t="shared" si="83"/>
        <v>12000</v>
      </c>
      <c r="AE189" s="104">
        <f t="shared" si="84"/>
        <v>74100</v>
      </c>
      <c r="AG189" s="126" t="s">
        <v>1764</v>
      </c>
      <c r="AH189" s="126" t="s">
        <v>65</v>
      </c>
      <c r="AI189" s="126" t="s">
        <v>1765</v>
      </c>
      <c r="AJ189" s="126" t="s">
        <v>1830</v>
      </c>
      <c r="AK189" s="126" t="s">
        <v>1831</v>
      </c>
      <c r="AL189" s="126" t="s">
        <v>1832</v>
      </c>
      <c r="AM189" s="126">
        <v>10309</v>
      </c>
      <c r="AN189" s="126" t="s">
        <v>130</v>
      </c>
      <c r="AO189" s="127">
        <v>1</v>
      </c>
      <c r="AP189" s="128">
        <v>14.515000000000001</v>
      </c>
      <c r="AQ189" s="128">
        <v>22.317</v>
      </c>
      <c r="AR189" s="128">
        <v>22.5</v>
      </c>
      <c r="AS189" s="126" t="s">
        <v>6</v>
      </c>
      <c r="AT189" s="128">
        <v>217.48</v>
      </c>
      <c r="AU189" s="126" t="s">
        <v>154</v>
      </c>
      <c r="AV189" s="126" t="s">
        <v>154</v>
      </c>
      <c r="AW189" s="126" t="s">
        <v>154</v>
      </c>
      <c r="AX189" s="126" t="s">
        <v>154</v>
      </c>
      <c r="AY189" s="126" t="s">
        <v>154</v>
      </c>
      <c r="AZ189" s="126" t="s">
        <v>133</v>
      </c>
      <c r="BA189" s="126" t="s">
        <v>192</v>
      </c>
      <c r="BB189" s="126" t="s">
        <v>1833</v>
      </c>
      <c r="BC189" s="126" t="s">
        <v>130</v>
      </c>
      <c r="BD189" s="126" t="s">
        <v>156</v>
      </c>
      <c r="BE189" s="126" t="s">
        <v>1834</v>
      </c>
      <c r="BF189" s="126" t="s">
        <v>1835</v>
      </c>
      <c r="BG189" s="126" t="s">
        <v>1836</v>
      </c>
      <c r="BH189" s="126" t="s">
        <v>514</v>
      </c>
      <c r="BI189" s="126" t="s">
        <v>130</v>
      </c>
      <c r="BJ189" s="126" t="s">
        <v>192</v>
      </c>
      <c r="BK189" s="126" t="s">
        <v>157</v>
      </c>
      <c r="BL189" s="126" t="s">
        <v>126</v>
      </c>
      <c r="BM189" s="126" t="s">
        <v>130</v>
      </c>
      <c r="BN189" s="126" t="s">
        <v>158</v>
      </c>
    </row>
    <row r="190" spans="1:66" ht="15">
      <c r="A190" s="58" t="str">
        <f t="shared" si="90"/>
        <v>2025-08-18</v>
      </c>
      <c r="B190" s="58" t="str">
        <f t="shared" si="91"/>
        <v>LAX</v>
      </c>
      <c r="C190" s="58" t="str">
        <f t="shared" si="92"/>
        <v>61568010913</v>
      </c>
      <c r="D190" s="58" t="str">
        <f t="shared" si="93"/>
        <v>PUS014317468</v>
      </c>
      <c r="E190" s="59" t="str">
        <f t="shared" si="94"/>
        <v>6094315515806</v>
      </c>
      <c r="F190" s="59" t="str">
        <f t="shared" si="95"/>
        <v>717-5985-BE-14</v>
      </c>
      <c r="G190" s="59" t="str">
        <f t="shared" si="96"/>
        <v>2207506</v>
      </c>
      <c r="H190" s="59" t="str">
        <f t="shared" si="97"/>
        <v>IPORTER_LA</v>
      </c>
      <c r="I190" s="57" t="str">
        <f t="shared" si="98"/>
        <v>정재화</v>
      </c>
      <c r="J190" s="57">
        <f t="shared" si="99"/>
        <v>8364</v>
      </c>
      <c r="K190" s="57" t="str">
        <f t="shared" si="100"/>
        <v/>
      </c>
      <c r="L190" s="57">
        <f t="shared" si="101"/>
        <v>1</v>
      </c>
      <c r="M190" s="57">
        <f t="shared" si="102"/>
        <v>0.27200000000000002</v>
      </c>
      <c r="N190" s="57">
        <f t="shared" si="103"/>
        <v>0.27200000000000002</v>
      </c>
      <c r="O190" s="60">
        <f t="shared" si="104"/>
        <v>0</v>
      </c>
      <c r="P190" s="60">
        <f t="shared" si="105"/>
        <v>0.5</v>
      </c>
      <c r="Q190" s="61" t="str">
        <f t="shared" si="106"/>
        <v>목록(Manifest)</v>
      </c>
      <c r="R190" s="88">
        <f t="shared" si="107"/>
        <v>16.7</v>
      </c>
      <c r="S190" s="61" t="str">
        <f t="shared" si="108"/>
        <v>K40259</v>
      </c>
      <c r="T190" s="61" t="str">
        <f t="shared" si="109"/>
        <v/>
      </c>
      <c r="U190" s="61" t="str">
        <f t="shared" si="110"/>
        <v>신용</v>
      </c>
      <c r="V190" s="99">
        <f t="shared" si="85"/>
        <v>6220</v>
      </c>
      <c r="W190" s="100">
        <f t="shared" si="86"/>
        <v>0</v>
      </c>
      <c r="X190" s="100">
        <f t="shared" si="87"/>
        <v>0</v>
      </c>
      <c r="Y190" s="100">
        <f t="shared" si="82"/>
        <v>0</v>
      </c>
      <c r="Z190" s="100">
        <f t="shared" si="88"/>
        <v>0</v>
      </c>
      <c r="AA190" s="101">
        <f t="shared" si="89"/>
        <v>0</v>
      </c>
      <c r="AB190" s="102" t="str">
        <f>_xlfn.IFNA(VLOOKUP(D190,'사업자 통관'!F:H,3,0),"")</f>
        <v/>
      </c>
      <c r="AC190" s="102"/>
      <c r="AD190" s="103">
        <f t="shared" si="83"/>
        <v>0</v>
      </c>
      <c r="AE190" s="104">
        <f t="shared" si="84"/>
        <v>6220</v>
      </c>
      <c r="AG190" s="126" t="s">
        <v>1764</v>
      </c>
      <c r="AH190" s="126" t="s">
        <v>65</v>
      </c>
      <c r="AI190" s="126" t="s">
        <v>1765</v>
      </c>
      <c r="AJ190" s="126" t="s">
        <v>1837</v>
      </c>
      <c r="AK190" s="126" t="s">
        <v>1838</v>
      </c>
      <c r="AL190" s="126" t="s">
        <v>1839</v>
      </c>
      <c r="AM190" s="126">
        <v>8364</v>
      </c>
      <c r="AN190" s="126" t="s">
        <v>130</v>
      </c>
      <c r="AO190" s="127">
        <v>1</v>
      </c>
      <c r="AP190" s="128">
        <v>0.27200000000000002</v>
      </c>
      <c r="AQ190" s="128">
        <v>0.27200000000000002</v>
      </c>
      <c r="AR190" s="128">
        <v>0.3</v>
      </c>
      <c r="AS190" s="126" t="s">
        <v>4</v>
      </c>
      <c r="AT190" s="128">
        <v>16.7</v>
      </c>
      <c r="AU190" s="126" t="s">
        <v>154</v>
      </c>
      <c r="AV190" s="126" t="s">
        <v>154</v>
      </c>
      <c r="AW190" s="126" t="s">
        <v>154</v>
      </c>
      <c r="AX190" s="126" t="s">
        <v>154</v>
      </c>
      <c r="AY190" s="126" t="s">
        <v>154</v>
      </c>
      <c r="AZ190" s="126" t="s">
        <v>133</v>
      </c>
      <c r="BA190" s="126" t="s">
        <v>192</v>
      </c>
      <c r="BB190" s="126" t="s">
        <v>159</v>
      </c>
      <c r="BC190" s="126" t="s">
        <v>130</v>
      </c>
      <c r="BD190" s="126" t="s">
        <v>156</v>
      </c>
      <c r="BE190" s="126" t="s">
        <v>1840</v>
      </c>
      <c r="BF190" s="126" t="s">
        <v>1841</v>
      </c>
      <c r="BG190" s="126" t="s">
        <v>1842</v>
      </c>
      <c r="BH190" s="126" t="s">
        <v>514</v>
      </c>
      <c r="BI190" s="126" t="s">
        <v>130</v>
      </c>
      <c r="BJ190" s="126" t="s">
        <v>192</v>
      </c>
      <c r="BK190" s="126" t="s">
        <v>157</v>
      </c>
      <c r="BL190" s="126" t="s">
        <v>126</v>
      </c>
      <c r="BM190" s="126" t="s">
        <v>130</v>
      </c>
      <c r="BN190" s="126" t="s">
        <v>158</v>
      </c>
    </row>
    <row r="191" spans="1:66" ht="15">
      <c r="A191" s="58" t="str">
        <f t="shared" si="90"/>
        <v>2025-08-18</v>
      </c>
      <c r="B191" s="58" t="str">
        <f t="shared" si="91"/>
        <v>LAX</v>
      </c>
      <c r="C191" s="58" t="str">
        <f t="shared" si="92"/>
        <v>61568010913</v>
      </c>
      <c r="D191" s="58" t="str">
        <f t="shared" si="93"/>
        <v>PUS014317480</v>
      </c>
      <c r="E191" s="59" t="str">
        <f t="shared" si="94"/>
        <v>6094315515818</v>
      </c>
      <c r="F191" s="59" t="str">
        <f t="shared" si="95"/>
        <v>717-3090-AA-22</v>
      </c>
      <c r="G191" s="59" t="str">
        <f t="shared" si="96"/>
        <v>2207506</v>
      </c>
      <c r="H191" s="59" t="str">
        <f t="shared" si="97"/>
        <v>IPORTER_LA</v>
      </c>
      <c r="I191" s="57" t="str">
        <f t="shared" si="98"/>
        <v>박혜미</v>
      </c>
      <c r="J191" s="57">
        <f t="shared" si="99"/>
        <v>54945</v>
      </c>
      <c r="K191" s="57" t="str">
        <f t="shared" si="100"/>
        <v/>
      </c>
      <c r="L191" s="57">
        <f t="shared" si="101"/>
        <v>1</v>
      </c>
      <c r="M191" s="57">
        <f t="shared" si="102"/>
        <v>2.4039999999999999</v>
      </c>
      <c r="N191" s="57">
        <f t="shared" si="103"/>
        <v>4.4999999999999998E-2</v>
      </c>
      <c r="O191" s="60">
        <f t="shared" si="104"/>
        <v>-2.359</v>
      </c>
      <c r="P191" s="60">
        <f t="shared" si="105"/>
        <v>2.5</v>
      </c>
      <c r="Q191" s="61" t="str">
        <f t="shared" si="106"/>
        <v>목록(Manifest)</v>
      </c>
      <c r="R191" s="88">
        <f t="shared" si="107"/>
        <v>137.04</v>
      </c>
      <c r="S191" s="61" t="str">
        <f t="shared" si="108"/>
        <v>K40259</v>
      </c>
      <c r="T191" s="61" t="str">
        <f t="shared" si="109"/>
        <v/>
      </c>
      <c r="U191" s="61" t="str">
        <f t="shared" si="110"/>
        <v>신용</v>
      </c>
      <c r="V191" s="99">
        <f t="shared" si="85"/>
        <v>11300</v>
      </c>
      <c r="W191" s="100">
        <f t="shared" si="86"/>
        <v>0</v>
      </c>
      <c r="X191" s="100">
        <f t="shared" si="87"/>
        <v>0</v>
      </c>
      <c r="Y191" s="100">
        <f t="shared" si="82"/>
        <v>500</v>
      </c>
      <c r="Z191" s="100">
        <f t="shared" si="88"/>
        <v>0</v>
      </c>
      <c r="AA191" s="101">
        <f t="shared" si="89"/>
        <v>0</v>
      </c>
      <c r="AB191" s="102" t="str">
        <f>_xlfn.IFNA(VLOOKUP(D191,'사업자 통관'!F:H,3,0),"")</f>
        <v/>
      </c>
      <c r="AC191" s="102"/>
      <c r="AD191" s="103">
        <f t="shared" si="83"/>
        <v>500</v>
      </c>
      <c r="AE191" s="104">
        <f t="shared" si="84"/>
        <v>11800</v>
      </c>
      <c r="AG191" s="126" t="s">
        <v>1764</v>
      </c>
      <c r="AH191" s="126" t="s">
        <v>65</v>
      </c>
      <c r="AI191" s="126" t="s">
        <v>1765</v>
      </c>
      <c r="AJ191" s="126" t="s">
        <v>1843</v>
      </c>
      <c r="AK191" s="126" t="s">
        <v>1844</v>
      </c>
      <c r="AL191" s="126" t="s">
        <v>1845</v>
      </c>
      <c r="AM191" s="126">
        <v>54945</v>
      </c>
      <c r="AN191" s="126" t="s">
        <v>130</v>
      </c>
      <c r="AO191" s="127">
        <v>1</v>
      </c>
      <c r="AP191" s="128">
        <v>2.4039999999999999</v>
      </c>
      <c r="AQ191" s="128">
        <v>4.4999999999999998E-2</v>
      </c>
      <c r="AR191" s="128">
        <v>2.5</v>
      </c>
      <c r="AS191" s="126" t="s">
        <v>4</v>
      </c>
      <c r="AT191" s="128">
        <v>137.04</v>
      </c>
      <c r="AU191" s="126" t="s">
        <v>154</v>
      </c>
      <c r="AV191" s="126" t="s">
        <v>154</v>
      </c>
      <c r="AW191" s="126" t="s">
        <v>154</v>
      </c>
      <c r="AX191" s="126" t="s">
        <v>154</v>
      </c>
      <c r="AY191" s="126" t="s">
        <v>154</v>
      </c>
      <c r="AZ191" s="126" t="s">
        <v>133</v>
      </c>
      <c r="BA191" s="126" t="s">
        <v>192</v>
      </c>
      <c r="BB191" s="126" t="s">
        <v>1846</v>
      </c>
      <c r="BC191" s="126" t="s">
        <v>130</v>
      </c>
      <c r="BD191" s="126" t="s">
        <v>156</v>
      </c>
      <c r="BE191" s="126" t="s">
        <v>1847</v>
      </c>
      <c r="BF191" s="126" t="s">
        <v>1848</v>
      </c>
      <c r="BG191" s="126" t="s">
        <v>1849</v>
      </c>
      <c r="BH191" s="126" t="s">
        <v>514</v>
      </c>
      <c r="BI191" s="126" t="s">
        <v>130</v>
      </c>
      <c r="BJ191" s="126" t="s">
        <v>192</v>
      </c>
      <c r="BK191" s="126" t="s">
        <v>157</v>
      </c>
      <c r="BL191" s="126" t="s">
        <v>126</v>
      </c>
      <c r="BM191" s="126" t="s">
        <v>130</v>
      </c>
      <c r="BN191" s="126" t="s">
        <v>158</v>
      </c>
    </row>
    <row r="192" spans="1:66" ht="15">
      <c r="A192" s="58" t="str">
        <f t="shared" si="90"/>
        <v>2025-08-18</v>
      </c>
      <c r="B192" s="58" t="str">
        <f t="shared" si="91"/>
        <v>LAX</v>
      </c>
      <c r="C192" s="58" t="str">
        <f t="shared" si="92"/>
        <v>61568010913</v>
      </c>
      <c r="D192" s="58" t="str">
        <f t="shared" si="93"/>
        <v>PUS014317474</v>
      </c>
      <c r="E192" s="59" t="str">
        <f t="shared" si="94"/>
        <v>6094315515812</v>
      </c>
      <c r="F192" s="59" t="str">
        <f t="shared" si="95"/>
        <v>717-4450-ED-9</v>
      </c>
      <c r="G192" s="59" t="str">
        <f t="shared" si="96"/>
        <v>2207506</v>
      </c>
      <c r="H192" s="59" t="str">
        <f t="shared" si="97"/>
        <v>IPORTER_LA</v>
      </c>
      <c r="I192" s="57" t="str">
        <f t="shared" si="98"/>
        <v>박건우</v>
      </c>
      <c r="J192" s="57">
        <f t="shared" si="99"/>
        <v>18320</v>
      </c>
      <c r="K192" s="57" t="str">
        <f t="shared" si="100"/>
        <v/>
      </c>
      <c r="L192" s="57">
        <f t="shared" si="101"/>
        <v>1</v>
      </c>
      <c r="M192" s="57">
        <f t="shared" si="102"/>
        <v>10.206</v>
      </c>
      <c r="N192" s="57">
        <f t="shared" si="103"/>
        <v>13.561999999999999</v>
      </c>
      <c r="O192" s="60">
        <f t="shared" si="104"/>
        <v>3.3559999999999999</v>
      </c>
      <c r="P192" s="60">
        <f t="shared" si="105"/>
        <v>14</v>
      </c>
      <c r="Q192" s="61" t="str">
        <f t="shared" si="106"/>
        <v>목록(Manifest)</v>
      </c>
      <c r="R192" s="88">
        <f t="shared" si="107"/>
        <v>142</v>
      </c>
      <c r="S192" s="61" t="str">
        <f t="shared" si="108"/>
        <v>K40259</v>
      </c>
      <c r="T192" s="61" t="str">
        <f t="shared" si="109"/>
        <v/>
      </c>
      <c r="U192" s="61" t="str">
        <f t="shared" si="110"/>
        <v>신용</v>
      </c>
      <c r="V192" s="99">
        <f t="shared" si="85"/>
        <v>40510</v>
      </c>
      <c r="W192" s="100">
        <f t="shared" si="86"/>
        <v>0</v>
      </c>
      <c r="X192" s="100">
        <f t="shared" si="87"/>
        <v>0</v>
      </c>
      <c r="Y192" s="100">
        <f t="shared" si="82"/>
        <v>3000</v>
      </c>
      <c r="Z192" s="100">
        <f t="shared" si="88"/>
        <v>0</v>
      </c>
      <c r="AA192" s="101">
        <f t="shared" si="89"/>
        <v>0</v>
      </c>
      <c r="AB192" s="102" t="str">
        <f>_xlfn.IFNA(VLOOKUP(D192,'사업자 통관'!F:H,3,0),"")</f>
        <v/>
      </c>
      <c r="AC192" s="102"/>
      <c r="AD192" s="103">
        <f t="shared" si="83"/>
        <v>3000</v>
      </c>
      <c r="AE192" s="104">
        <f t="shared" si="84"/>
        <v>43510</v>
      </c>
      <c r="AG192" s="126" t="s">
        <v>1764</v>
      </c>
      <c r="AH192" s="126" t="s">
        <v>65</v>
      </c>
      <c r="AI192" s="126" t="s">
        <v>1765</v>
      </c>
      <c r="AJ192" s="126" t="s">
        <v>1850</v>
      </c>
      <c r="AK192" s="126" t="s">
        <v>1851</v>
      </c>
      <c r="AL192" s="126" t="s">
        <v>1852</v>
      </c>
      <c r="AM192" s="126">
        <v>18320</v>
      </c>
      <c r="AN192" s="126" t="s">
        <v>130</v>
      </c>
      <c r="AO192" s="127">
        <v>1</v>
      </c>
      <c r="AP192" s="128">
        <v>10.206</v>
      </c>
      <c r="AQ192" s="128">
        <v>13.561999999999999</v>
      </c>
      <c r="AR192" s="128">
        <v>14</v>
      </c>
      <c r="AS192" s="126" t="s">
        <v>4</v>
      </c>
      <c r="AT192" s="128">
        <v>142</v>
      </c>
      <c r="AU192" s="126" t="s">
        <v>154</v>
      </c>
      <c r="AV192" s="126" t="s">
        <v>154</v>
      </c>
      <c r="AW192" s="126" t="s">
        <v>154</v>
      </c>
      <c r="AX192" s="126" t="s">
        <v>154</v>
      </c>
      <c r="AY192" s="126" t="s">
        <v>154</v>
      </c>
      <c r="AZ192" s="126" t="s">
        <v>133</v>
      </c>
      <c r="BA192" s="126" t="s">
        <v>192</v>
      </c>
      <c r="BB192" s="126" t="s">
        <v>1853</v>
      </c>
      <c r="BC192" s="126" t="s">
        <v>130</v>
      </c>
      <c r="BD192" s="126" t="s">
        <v>156</v>
      </c>
      <c r="BE192" s="126" t="s">
        <v>1854</v>
      </c>
      <c r="BF192" s="126" t="s">
        <v>1855</v>
      </c>
      <c r="BG192" s="126" t="s">
        <v>1856</v>
      </c>
      <c r="BH192" s="126" t="s">
        <v>514</v>
      </c>
      <c r="BI192" s="126" t="s">
        <v>130</v>
      </c>
      <c r="BJ192" s="126" t="s">
        <v>192</v>
      </c>
      <c r="BK192" s="126" t="s">
        <v>157</v>
      </c>
      <c r="BL192" s="126" t="s">
        <v>126</v>
      </c>
      <c r="BM192" s="126" t="s">
        <v>130</v>
      </c>
      <c r="BN192" s="126" t="s">
        <v>158</v>
      </c>
    </row>
    <row r="193" spans="1:66" ht="15">
      <c r="A193" s="58" t="str">
        <f t="shared" si="90"/>
        <v>2025-08-18</v>
      </c>
      <c r="B193" s="58" t="str">
        <f t="shared" si="91"/>
        <v>LAX</v>
      </c>
      <c r="C193" s="58" t="str">
        <f t="shared" si="92"/>
        <v>61568010913</v>
      </c>
      <c r="D193" s="58" t="str">
        <f t="shared" si="93"/>
        <v>PUS014317482</v>
      </c>
      <c r="E193" s="59" t="str">
        <f t="shared" si="94"/>
        <v>6094315515820</v>
      </c>
      <c r="F193" s="59" t="str">
        <f t="shared" si="95"/>
        <v>717-5998-AB-20</v>
      </c>
      <c r="G193" s="59" t="str">
        <f t="shared" si="96"/>
        <v>2207506</v>
      </c>
      <c r="H193" s="59" t="str">
        <f t="shared" si="97"/>
        <v>IPORTER_LA</v>
      </c>
      <c r="I193" s="57" t="str">
        <f t="shared" si="98"/>
        <v>박세민</v>
      </c>
      <c r="J193" s="57">
        <f t="shared" si="99"/>
        <v>4209</v>
      </c>
      <c r="K193" s="57" t="str">
        <f t="shared" si="100"/>
        <v/>
      </c>
      <c r="L193" s="57">
        <f t="shared" si="101"/>
        <v>1</v>
      </c>
      <c r="M193" s="57">
        <f t="shared" si="102"/>
        <v>1.179</v>
      </c>
      <c r="N193" s="57">
        <f t="shared" si="103"/>
        <v>4.4999999999999998E-2</v>
      </c>
      <c r="O193" s="60">
        <f t="shared" si="104"/>
        <v>-1.1340000000000001</v>
      </c>
      <c r="P193" s="60">
        <f t="shared" si="105"/>
        <v>1.5</v>
      </c>
      <c r="Q193" s="61" t="str">
        <f t="shared" si="106"/>
        <v>목록(Manifest)</v>
      </c>
      <c r="R193" s="88">
        <f t="shared" si="107"/>
        <v>169.99</v>
      </c>
      <c r="S193" s="61" t="str">
        <f t="shared" si="108"/>
        <v>K40259</v>
      </c>
      <c r="T193" s="61" t="str">
        <f t="shared" si="109"/>
        <v/>
      </c>
      <c r="U193" s="61" t="str">
        <f t="shared" si="110"/>
        <v>신용</v>
      </c>
      <c r="V193" s="99">
        <f t="shared" si="85"/>
        <v>8760</v>
      </c>
      <c r="W193" s="100">
        <f t="shared" si="86"/>
        <v>0</v>
      </c>
      <c r="X193" s="100">
        <f t="shared" si="87"/>
        <v>0</v>
      </c>
      <c r="Y193" s="100">
        <f t="shared" si="82"/>
        <v>0</v>
      </c>
      <c r="Z193" s="100">
        <f t="shared" si="88"/>
        <v>0</v>
      </c>
      <c r="AA193" s="101">
        <f t="shared" si="89"/>
        <v>0</v>
      </c>
      <c r="AB193" s="102" t="str">
        <f>_xlfn.IFNA(VLOOKUP(D193,'사업자 통관'!F:H,3,0),"")</f>
        <v/>
      </c>
      <c r="AC193" s="102"/>
      <c r="AD193" s="103">
        <f t="shared" si="83"/>
        <v>0</v>
      </c>
      <c r="AE193" s="104">
        <f t="shared" si="84"/>
        <v>8760</v>
      </c>
      <c r="AG193" s="126" t="s">
        <v>1764</v>
      </c>
      <c r="AH193" s="126" t="s">
        <v>65</v>
      </c>
      <c r="AI193" s="126" t="s">
        <v>1765</v>
      </c>
      <c r="AJ193" s="126" t="s">
        <v>1857</v>
      </c>
      <c r="AK193" s="126" t="s">
        <v>1858</v>
      </c>
      <c r="AL193" s="126" t="s">
        <v>1859</v>
      </c>
      <c r="AM193" s="126">
        <v>4209</v>
      </c>
      <c r="AN193" s="126" t="s">
        <v>130</v>
      </c>
      <c r="AO193" s="127">
        <v>1</v>
      </c>
      <c r="AP193" s="128">
        <v>1.179</v>
      </c>
      <c r="AQ193" s="128">
        <v>4.4999999999999998E-2</v>
      </c>
      <c r="AR193" s="128">
        <v>1.2</v>
      </c>
      <c r="AS193" s="126" t="s">
        <v>4</v>
      </c>
      <c r="AT193" s="128">
        <v>169.99</v>
      </c>
      <c r="AU193" s="126" t="s">
        <v>154</v>
      </c>
      <c r="AV193" s="126" t="s">
        <v>154</v>
      </c>
      <c r="AW193" s="126" t="s">
        <v>154</v>
      </c>
      <c r="AX193" s="126" t="s">
        <v>154</v>
      </c>
      <c r="AY193" s="126" t="s">
        <v>154</v>
      </c>
      <c r="AZ193" s="126" t="s">
        <v>133</v>
      </c>
      <c r="BA193" s="126" t="s">
        <v>192</v>
      </c>
      <c r="BB193" s="126" t="s">
        <v>944</v>
      </c>
      <c r="BC193" s="126" t="s">
        <v>130</v>
      </c>
      <c r="BD193" s="126" t="s">
        <v>156</v>
      </c>
      <c r="BE193" s="126" t="s">
        <v>1860</v>
      </c>
      <c r="BF193" s="126" t="s">
        <v>1861</v>
      </c>
      <c r="BG193" s="126" t="s">
        <v>1862</v>
      </c>
      <c r="BH193" s="126" t="s">
        <v>514</v>
      </c>
      <c r="BI193" s="126" t="s">
        <v>130</v>
      </c>
      <c r="BJ193" s="126" t="s">
        <v>192</v>
      </c>
      <c r="BK193" s="126" t="s">
        <v>157</v>
      </c>
      <c r="BL193" s="126" t="s">
        <v>126</v>
      </c>
      <c r="BM193" s="126" t="s">
        <v>130</v>
      </c>
      <c r="BN193" s="126" t="s">
        <v>158</v>
      </c>
    </row>
    <row r="194" spans="1:66" ht="15">
      <c r="A194" s="58" t="str">
        <f t="shared" si="90"/>
        <v>2025-08-18</v>
      </c>
      <c r="B194" s="58" t="str">
        <f t="shared" si="91"/>
        <v>LAX</v>
      </c>
      <c r="C194" s="58" t="str">
        <f t="shared" si="92"/>
        <v>61568010913</v>
      </c>
      <c r="D194" s="58" t="str">
        <f t="shared" si="93"/>
        <v>PUS014317500</v>
      </c>
      <c r="E194" s="59" t="str">
        <f t="shared" si="94"/>
        <v>6094315515838</v>
      </c>
      <c r="F194" s="59" t="str">
        <f t="shared" si="95"/>
        <v>717-5433-CC-5</v>
      </c>
      <c r="G194" s="59" t="str">
        <f t="shared" si="96"/>
        <v>2207506</v>
      </c>
      <c r="H194" s="59" t="str">
        <f t="shared" si="97"/>
        <v>IPORTER_LA</v>
      </c>
      <c r="I194" s="57" t="str">
        <f t="shared" si="98"/>
        <v>정현중</v>
      </c>
      <c r="J194" s="57">
        <f t="shared" si="99"/>
        <v>31733</v>
      </c>
      <c r="K194" s="57" t="str">
        <f t="shared" si="100"/>
        <v/>
      </c>
      <c r="L194" s="57">
        <f t="shared" si="101"/>
        <v>1</v>
      </c>
      <c r="M194" s="57">
        <f t="shared" si="102"/>
        <v>0.36299999999999999</v>
      </c>
      <c r="N194" s="57">
        <f t="shared" si="103"/>
        <v>0.36299999999999999</v>
      </c>
      <c r="O194" s="60">
        <f t="shared" si="104"/>
        <v>0</v>
      </c>
      <c r="P194" s="60">
        <f t="shared" si="105"/>
        <v>0.5</v>
      </c>
      <c r="Q194" s="61" t="str">
        <f t="shared" si="106"/>
        <v>일반(목록배제,Normal-Manifest Exception)</v>
      </c>
      <c r="R194" s="88">
        <f t="shared" si="107"/>
        <v>17.93</v>
      </c>
      <c r="S194" s="61" t="str">
        <f t="shared" si="108"/>
        <v>K40259</v>
      </c>
      <c r="T194" s="61" t="str">
        <f t="shared" si="109"/>
        <v/>
      </c>
      <c r="U194" s="61" t="str">
        <f t="shared" si="110"/>
        <v>신용</v>
      </c>
      <c r="V194" s="99">
        <f t="shared" si="85"/>
        <v>6220</v>
      </c>
      <c r="W194" s="100">
        <f t="shared" si="86"/>
        <v>0</v>
      </c>
      <c r="X194" s="100">
        <f t="shared" si="87"/>
        <v>0</v>
      </c>
      <c r="Y194" s="100">
        <f t="shared" si="82"/>
        <v>0</v>
      </c>
      <c r="Z194" s="100">
        <f t="shared" si="88"/>
        <v>0</v>
      </c>
      <c r="AA194" s="101">
        <f t="shared" si="89"/>
        <v>1000</v>
      </c>
      <c r="AB194" s="102" t="str">
        <f>_xlfn.IFNA(VLOOKUP(D194,'사업자 통관'!F:H,3,0),"")</f>
        <v/>
      </c>
      <c r="AC194" s="102"/>
      <c r="AD194" s="103">
        <f t="shared" si="83"/>
        <v>1000</v>
      </c>
      <c r="AE194" s="104">
        <f t="shared" si="84"/>
        <v>7220</v>
      </c>
      <c r="AG194" s="126" t="s">
        <v>1764</v>
      </c>
      <c r="AH194" s="126" t="s">
        <v>65</v>
      </c>
      <c r="AI194" s="126" t="s">
        <v>1765</v>
      </c>
      <c r="AJ194" s="126" t="s">
        <v>1863</v>
      </c>
      <c r="AK194" s="126" t="s">
        <v>1864</v>
      </c>
      <c r="AL194" s="126" t="s">
        <v>1865</v>
      </c>
      <c r="AM194" s="126">
        <v>31733</v>
      </c>
      <c r="AN194" s="126" t="s">
        <v>130</v>
      </c>
      <c r="AO194" s="127">
        <v>1</v>
      </c>
      <c r="AP194" s="128">
        <v>0.36299999999999999</v>
      </c>
      <c r="AQ194" s="128">
        <v>0.36299999999999999</v>
      </c>
      <c r="AR194" s="128">
        <v>0.4</v>
      </c>
      <c r="AS194" s="126" t="s">
        <v>5</v>
      </c>
      <c r="AT194" s="128">
        <v>17.93</v>
      </c>
      <c r="AU194" s="126" t="s">
        <v>154</v>
      </c>
      <c r="AV194" s="126" t="s">
        <v>154</v>
      </c>
      <c r="AW194" s="126" t="s">
        <v>154</v>
      </c>
      <c r="AX194" s="126" t="s">
        <v>154</v>
      </c>
      <c r="AY194" s="126" t="s">
        <v>154</v>
      </c>
      <c r="AZ194" s="126" t="s">
        <v>133</v>
      </c>
      <c r="BA194" s="126" t="s">
        <v>192</v>
      </c>
      <c r="BB194" s="126" t="s">
        <v>155</v>
      </c>
      <c r="BC194" s="126" t="s">
        <v>130</v>
      </c>
      <c r="BD194" s="126" t="s">
        <v>156</v>
      </c>
      <c r="BE194" s="126" t="s">
        <v>1866</v>
      </c>
      <c r="BF194" s="126" t="s">
        <v>1867</v>
      </c>
      <c r="BG194" s="126" t="s">
        <v>1868</v>
      </c>
      <c r="BH194" s="126" t="s">
        <v>514</v>
      </c>
      <c r="BI194" s="126" t="s">
        <v>130</v>
      </c>
      <c r="BJ194" s="126" t="s">
        <v>192</v>
      </c>
      <c r="BK194" s="126" t="s">
        <v>157</v>
      </c>
      <c r="BL194" s="126" t="s">
        <v>126</v>
      </c>
      <c r="BM194" s="126" t="s">
        <v>130</v>
      </c>
      <c r="BN194" s="126" t="s">
        <v>158</v>
      </c>
    </row>
    <row r="195" spans="1:66" ht="15">
      <c r="A195" s="58" t="str">
        <f t="shared" si="90"/>
        <v>2025-08-18</v>
      </c>
      <c r="B195" s="58" t="str">
        <f t="shared" si="91"/>
        <v>LAX</v>
      </c>
      <c r="C195" s="58" t="str">
        <f t="shared" si="92"/>
        <v>61568010913</v>
      </c>
      <c r="D195" s="58" t="str">
        <f t="shared" si="93"/>
        <v>PUS014317502</v>
      </c>
      <c r="E195" s="59" t="str">
        <f t="shared" si="94"/>
        <v>6094315515840</v>
      </c>
      <c r="F195" s="59" t="str">
        <f t="shared" si="95"/>
        <v>717-5297-AB-18</v>
      </c>
      <c r="G195" s="59" t="str">
        <f t="shared" si="96"/>
        <v>2207506</v>
      </c>
      <c r="H195" s="59" t="str">
        <f t="shared" si="97"/>
        <v>IPORTER_LA</v>
      </c>
      <c r="I195" s="57" t="str">
        <f t="shared" si="98"/>
        <v>임지선</v>
      </c>
      <c r="J195" s="57">
        <f t="shared" si="99"/>
        <v>6095</v>
      </c>
      <c r="K195" s="57" t="str">
        <f t="shared" si="100"/>
        <v/>
      </c>
      <c r="L195" s="57">
        <f t="shared" si="101"/>
        <v>1</v>
      </c>
      <c r="M195" s="57">
        <f t="shared" si="102"/>
        <v>0.36299999999999999</v>
      </c>
      <c r="N195" s="57">
        <f t="shared" si="103"/>
        <v>4.4999999999999998E-2</v>
      </c>
      <c r="O195" s="60">
        <f t="shared" si="104"/>
        <v>-0.318</v>
      </c>
      <c r="P195" s="60">
        <f t="shared" si="105"/>
        <v>0.5</v>
      </c>
      <c r="Q195" s="61" t="str">
        <f t="shared" si="106"/>
        <v>목록(Manifest)</v>
      </c>
      <c r="R195" s="88">
        <f t="shared" si="107"/>
        <v>84.83</v>
      </c>
      <c r="S195" s="61" t="str">
        <f t="shared" si="108"/>
        <v>K40259</v>
      </c>
      <c r="T195" s="61" t="str">
        <f t="shared" si="109"/>
        <v/>
      </c>
      <c r="U195" s="61" t="str">
        <f t="shared" si="110"/>
        <v>신용</v>
      </c>
      <c r="V195" s="99">
        <f t="shared" si="85"/>
        <v>6220</v>
      </c>
      <c r="W195" s="100">
        <f t="shared" si="86"/>
        <v>0</v>
      </c>
      <c r="X195" s="100">
        <f t="shared" si="87"/>
        <v>0</v>
      </c>
      <c r="Y195" s="100">
        <f t="shared" si="82"/>
        <v>0</v>
      </c>
      <c r="Z195" s="100">
        <f t="shared" si="88"/>
        <v>0</v>
      </c>
      <c r="AA195" s="101">
        <f t="shared" si="89"/>
        <v>0</v>
      </c>
      <c r="AB195" s="102" t="str">
        <f>_xlfn.IFNA(VLOOKUP(D195,'사업자 통관'!F:H,3,0),"")</f>
        <v/>
      </c>
      <c r="AC195" s="102"/>
      <c r="AD195" s="103">
        <f t="shared" si="83"/>
        <v>0</v>
      </c>
      <c r="AE195" s="104">
        <f t="shared" si="84"/>
        <v>6220</v>
      </c>
      <c r="AG195" s="126" t="s">
        <v>1764</v>
      </c>
      <c r="AH195" s="126" t="s">
        <v>65</v>
      </c>
      <c r="AI195" s="126" t="s">
        <v>1765</v>
      </c>
      <c r="AJ195" s="126" t="s">
        <v>1869</v>
      </c>
      <c r="AK195" s="126" t="s">
        <v>1870</v>
      </c>
      <c r="AL195" s="126" t="s">
        <v>1871</v>
      </c>
      <c r="AM195" s="126">
        <v>6095</v>
      </c>
      <c r="AN195" s="126" t="s">
        <v>130</v>
      </c>
      <c r="AO195" s="127">
        <v>1</v>
      </c>
      <c r="AP195" s="128">
        <v>0.36299999999999999</v>
      </c>
      <c r="AQ195" s="128">
        <v>4.4999999999999998E-2</v>
      </c>
      <c r="AR195" s="128">
        <v>0.4</v>
      </c>
      <c r="AS195" s="126" t="s">
        <v>4</v>
      </c>
      <c r="AT195" s="128">
        <v>84.83</v>
      </c>
      <c r="AU195" s="126" t="s">
        <v>154</v>
      </c>
      <c r="AV195" s="126" t="s">
        <v>154</v>
      </c>
      <c r="AW195" s="126" t="s">
        <v>154</v>
      </c>
      <c r="AX195" s="126" t="s">
        <v>154</v>
      </c>
      <c r="AY195" s="126" t="s">
        <v>154</v>
      </c>
      <c r="AZ195" s="126" t="s">
        <v>133</v>
      </c>
      <c r="BA195" s="126" t="s">
        <v>192</v>
      </c>
      <c r="BB195" s="126" t="s">
        <v>495</v>
      </c>
      <c r="BC195" s="126" t="s">
        <v>130</v>
      </c>
      <c r="BD195" s="126" t="s">
        <v>156</v>
      </c>
      <c r="BE195" s="126" t="s">
        <v>1872</v>
      </c>
      <c r="BF195" s="126" t="s">
        <v>1873</v>
      </c>
      <c r="BG195" s="126" t="s">
        <v>1874</v>
      </c>
      <c r="BH195" s="126" t="s">
        <v>514</v>
      </c>
      <c r="BI195" s="126" t="s">
        <v>130</v>
      </c>
      <c r="BJ195" s="126" t="s">
        <v>192</v>
      </c>
      <c r="BK195" s="126" t="s">
        <v>157</v>
      </c>
      <c r="BL195" s="126" t="s">
        <v>126</v>
      </c>
      <c r="BM195" s="126" t="s">
        <v>130</v>
      </c>
      <c r="BN195" s="126" t="s">
        <v>158</v>
      </c>
    </row>
    <row r="196" spans="1:66" ht="15">
      <c r="A196" s="58" t="str">
        <f t="shared" si="90"/>
        <v>2025-08-18</v>
      </c>
      <c r="B196" s="58" t="str">
        <f t="shared" si="91"/>
        <v>LAX</v>
      </c>
      <c r="C196" s="58" t="str">
        <f t="shared" si="92"/>
        <v>61568010913</v>
      </c>
      <c r="D196" s="58" t="str">
        <f t="shared" si="93"/>
        <v>PUS014317505</v>
      </c>
      <c r="E196" s="59" t="str">
        <f t="shared" si="94"/>
        <v>6094315515843</v>
      </c>
      <c r="F196" s="59" t="str">
        <f t="shared" si="95"/>
        <v>717-4431-AA-8</v>
      </c>
      <c r="G196" s="59" t="str">
        <f t="shared" si="96"/>
        <v>2207506</v>
      </c>
      <c r="H196" s="59" t="str">
        <f t="shared" si="97"/>
        <v>IPORTER_LA</v>
      </c>
      <c r="I196" s="57" t="str">
        <f t="shared" si="98"/>
        <v>이나리</v>
      </c>
      <c r="J196" s="57">
        <f t="shared" si="99"/>
        <v>12273</v>
      </c>
      <c r="K196" s="57" t="str">
        <f t="shared" si="100"/>
        <v/>
      </c>
      <c r="L196" s="57">
        <f t="shared" si="101"/>
        <v>1</v>
      </c>
      <c r="M196" s="57">
        <f t="shared" si="102"/>
        <v>0.63500000000000001</v>
      </c>
      <c r="N196" s="57">
        <f t="shared" si="103"/>
        <v>4.4999999999999998E-2</v>
      </c>
      <c r="O196" s="60">
        <f t="shared" si="104"/>
        <v>-0.59</v>
      </c>
      <c r="P196" s="60">
        <f t="shared" si="105"/>
        <v>1</v>
      </c>
      <c r="Q196" s="61" t="str">
        <f t="shared" si="106"/>
        <v>간이(Simple)</v>
      </c>
      <c r="R196" s="88">
        <f t="shared" si="107"/>
        <v>279.38</v>
      </c>
      <c r="S196" s="61" t="str">
        <f t="shared" si="108"/>
        <v>K40259</v>
      </c>
      <c r="T196" s="61" t="str">
        <f t="shared" si="109"/>
        <v/>
      </c>
      <c r="U196" s="61" t="str">
        <f t="shared" si="110"/>
        <v>신용</v>
      </c>
      <c r="V196" s="99">
        <f t="shared" si="85"/>
        <v>7490</v>
      </c>
      <c r="W196" s="100">
        <f t="shared" si="86"/>
        <v>0</v>
      </c>
      <c r="X196" s="100">
        <f t="shared" si="87"/>
        <v>0</v>
      </c>
      <c r="Y196" s="100">
        <f t="shared" si="82"/>
        <v>0</v>
      </c>
      <c r="Z196" s="100">
        <f t="shared" si="88"/>
        <v>0</v>
      </c>
      <c r="AA196" s="101">
        <f t="shared" si="89"/>
        <v>1000</v>
      </c>
      <c r="AB196" s="102" t="str">
        <f>_xlfn.IFNA(VLOOKUP(D196,'사업자 통관'!F:H,3,0),"")</f>
        <v/>
      </c>
      <c r="AC196" s="102"/>
      <c r="AD196" s="103">
        <f t="shared" si="83"/>
        <v>1000</v>
      </c>
      <c r="AE196" s="104">
        <f t="shared" si="84"/>
        <v>8490</v>
      </c>
      <c r="AG196" s="126" t="s">
        <v>1764</v>
      </c>
      <c r="AH196" s="126" t="s">
        <v>65</v>
      </c>
      <c r="AI196" s="126" t="s">
        <v>1765</v>
      </c>
      <c r="AJ196" s="126" t="s">
        <v>1875</v>
      </c>
      <c r="AK196" s="126" t="s">
        <v>1876</v>
      </c>
      <c r="AL196" s="126" t="s">
        <v>1877</v>
      </c>
      <c r="AM196" s="126">
        <v>12273</v>
      </c>
      <c r="AN196" s="126" t="s">
        <v>130</v>
      </c>
      <c r="AO196" s="127">
        <v>1</v>
      </c>
      <c r="AP196" s="128">
        <v>0.63500000000000001</v>
      </c>
      <c r="AQ196" s="128">
        <v>4.4999999999999998E-2</v>
      </c>
      <c r="AR196" s="128">
        <v>0.7</v>
      </c>
      <c r="AS196" s="126" t="s">
        <v>6</v>
      </c>
      <c r="AT196" s="128">
        <v>279.38</v>
      </c>
      <c r="AU196" s="126" t="s">
        <v>154</v>
      </c>
      <c r="AV196" s="126" t="s">
        <v>154</v>
      </c>
      <c r="AW196" s="126" t="s">
        <v>154</v>
      </c>
      <c r="AX196" s="126" t="s">
        <v>154</v>
      </c>
      <c r="AY196" s="126" t="s">
        <v>154</v>
      </c>
      <c r="AZ196" s="126" t="s">
        <v>133</v>
      </c>
      <c r="BA196" s="126" t="s">
        <v>192</v>
      </c>
      <c r="BB196" s="126" t="s">
        <v>1878</v>
      </c>
      <c r="BC196" s="126" t="s">
        <v>130</v>
      </c>
      <c r="BD196" s="126" t="s">
        <v>156</v>
      </c>
      <c r="BE196" s="126" t="s">
        <v>1879</v>
      </c>
      <c r="BF196" s="126" t="s">
        <v>1880</v>
      </c>
      <c r="BG196" s="126" t="s">
        <v>1881</v>
      </c>
      <c r="BH196" s="126" t="s">
        <v>514</v>
      </c>
      <c r="BI196" s="126" t="s">
        <v>130</v>
      </c>
      <c r="BJ196" s="126" t="s">
        <v>192</v>
      </c>
      <c r="BK196" s="126" t="s">
        <v>157</v>
      </c>
      <c r="BL196" s="126" t="s">
        <v>126</v>
      </c>
      <c r="BM196" s="126" t="s">
        <v>130</v>
      </c>
      <c r="BN196" s="126" t="s">
        <v>158</v>
      </c>
    </row>
    <row r="197" spans="1:66" ht="15">
      <c r="A197" s="58" t="str">
        <f t="shared" si="90"/>
        <v>2025-08-18</v>
      </c>
      <c r="B197" s="58" t="str">
        <f t="shared" si="91"/>
        <v>LAX</v>
      </c>
      <c r="C197" s="58" t="str">
        <f t="shared" si="92"/>
        <v>61568010913</v>
      </c>
      <c r="D197" s="58" t="str">
        <f t="shared" si="93"/>
        <v>PUS014317536</v>
      </c>
      <c r="E197" s="59" t="str">
        <f t="shared" si="94"/>
        <v>6094315515874</v>
      </c>
      <c r="F197" s="59" t="str">
        <f t="shared" si="95"/>
        <v>717-5834-BA-12</v>
      </c>
      <c r="G197" s="59" t="str">
        <f t="shared" si="96"/>
        <v>2207506</v>
      </c>
      <c r="H197" s="59" t="str">
        <f t="shared" si="97"/>
        <v>IPORTER_LA</v>
      </c>
      <c r="I197" s="57" t="str">
        <f t="shared" si="98"/>
        <v>김해진</v>
      </c>
      <c r="J197" s="57">
        <f t="shared" si="99"/>
        <v>17561</v>
      </c>
      <c r="K197" s="57" t="str">
        <f t="shared" si="100"/>
        <v/>
      </c>
      <c r="L197" s="57">
        <f t="shared" si="101"/>
        <v>1</v>
      </c>
      <c r="M197" s="57">
        <f t="shared" si="102"/>
        <v>0.54400000000000004</v>
      </c>
      <c r="N197" s="57">
        <f t="shared" si="103"/>
        <v>0.45400000000000001</v>
      </c>
      <c r="O197" s="60">
        <f t="shared" si="104"/>
        <v>-9.0000000000000024E-2</v>
      </c>
      <c r="P197" s="60">
        <f t="shared" si="105"/>
        <v>1</v>
      </c>
      <c r="Q197" s="61" t="str">
        <f t="shared" si="106"/>
        <v>목록(Manifest)</v>
      </c>
      <c r="R197" s="88">
        <f t="shared" si="107"/>
        <v>30</v>
      </c>
      <c r="S197" s="61" t="str">
        <f t="shared" si="108"/>
        <v>K40259</v>
      </c>
      <c r="T197" s="61" t="str">
        <f t="shared" si="109"/>
        <v/>
      </c>
      <c r="U197" s="61" t="str">
        <f t="shared" si="110"/>
        <v>신용</v>
      </c>
      <c r="V197" s="99">
        <f t="shared" si="85"/>
        <v>7490</v>
      </c>
      <c r="W197" s="100">
        <f t="shared" si="86"/>
        <v>0</v>
      </c>
      <c r="X197" s="100">
        <f t="shared" si="87"/>
        <v>0</v>
      </c>
      <c r="Y197" s="100">
        <f t="shared" si="82"/>
        <v>0</v>
      </c>
      <c r="Z197" s="100">
        <f t="shared" si="88"/>
        <v>0</v>
      </c>
      <c r="AA197" s="101">
        <f t="shared" si="89"/>
        <v>0</v>
      </c>
      <c r="AB197" s="102" t="str">
        <f>_xlfn.IFNA(VLOOKUP(D197,'사업자 통관'!F:H,3,0),"")</f>
        <v/>
      </c>
      <c r="AC197" s="102"/>
      <c r="AD197" s="103">
        <f t="shared" si="83"/>
        <v>0</v>
      </c>
      <c r="AE197" s="104">
        <f t="shared" si="84"/>
        <v>7490</v>
      </c>
      <c r="AG197" s="126" t="s">
        <v>1764</v>
      </c>
      <c r="AH197" s="126" t="s">
        <v>65</v>
      </c>
      <c r="AI197" s="126" t="s">
        <v>1765</v>
      </c>
      <c r="AJ197" s="126" t="s">
        <v>1882</v>
      </c>
      <c r="AK197" s="126" t="s">
        <v>1883</v>
      </c>
      <c r="AL197" s="126" t="s">
        <v>1884</v>
      </c>
      <c r="AM197" s="126">
        <v>17561</v>
      </c>
      <c r="AN197" s="126" t="s">
        <v>130</v>
      </c>
      <c r="AO197" s="127">
        <v>1</v>
      </c>
      <c r="AP197" s="128">
        <v>0.54400000000000004</v>
      </c>
      <c r="AQ197" s="128">
        <v>0.45400000000000001</v>
      </c>
      <c r="AR197" s="128">
        <v>0.6</v>
      </c>
      <c r="AS197" s="126" t="s">
        <v>4</v>
      </c>
      <c r="AT197" s="128">
        <v>30</v>
      </c>
      <c r="AU197" s="126" t="s">
        <v>154</v>
      </c>
      <c r="AV197" s="126" t="s">
        <v>154</v>
      </c>
      <c r="AW197" s="126" t="s">
        <v>154</v>
      </c>
      <c r="AX197" s="126" t="s">
        <v>154</v>
      </c>
      <c r="AY197" s="126" t="s">
        <v>154</v>
      </c>
      <c r="AZ197" s="126" t="s">
        <v>133</v>
      </c>
      <c r="BA197" s="126" t="s">
        <v>192</v>
      </c>
      <c r="BB197" s="126" t="s">
        <v>1885</v>
      </c>
      <c r="BC197" s="126" t="s">
        <v>130</v>
      </c>
      <c r="BD197" s="126" t="s">
        <v>156</v>
      </c>
      <c r="BE197" s="126" t="s">
        <v>1886</v>
      </c>
      <c r="BF197" s="126" t="s">
        <v>1887</v>
      </c>
      <c r="BG197" s="126" t="s">
        <v>1888</v>
      </c>
      <c r="BH197" s="126" t="s">
        <v>514</v>
      </c>
      <c r="BI197" s="126" t="s">
        <v>130</v>
      </c>
      <c r="BJ197" s="126" t="s">
        <v>192</v>
      </c>
      <c r="BK197" s="126" t="s">
        <v>157</v>
      </c>
      <c r="BL197" s="126" t="s">
        <v>126</v>
      </c>
      <c r="BM197" s="126" t="s">
        <v>130</v>
      </c>
      <c r="BN197" s="126" t="s">
        <v>158</v>
      </c>
    </row>
    <row r="198" spans="1:66" ht="15">
      <c r="A198" s="58" t="str">
        <f t="shared" si="90"/>
        <v>2025-08-18</v>
      </c>
      <c r="B198" s="58" t="str">
        <f t="shared" si="91"/>
        <v>LAX</v>
      </c>
      <c r="C198" s="58" t="str">
        <f t="shared" si="92"/>
        <v>61568010913</v>
      </c>
      <c r="D198" s="58" t="str">
        <f t="shared" si="93"/>
        <v>PUS014317542</v>
      </c>
      <c r="E198" s="59" t="str">
        <f t="shared" si="94"/>
        <v>6094315515880</v>
      </c>
      <c r="F198" s="59" t="str">
        <f t="shared" si="95"/>
        <v>717-6141-FE-15</v>
      </c>
      <c r="G198" s="59" t="str">
        <f t="shared" si="96"/>
        <v>2207506</v>
      </c>
      <c r="H198" s="59" t="str">
        <f t="shared" si="97"/>
        <v>IPORTER_LA</v>
      </c>
      <c r="I198" s="57" t="str">
        <f t="shared" si="98"/>
        <v>김환희</v>
      </c>
      <c r="J198" s="57">
        <f t="shared" si="99"/>
        <v>28222</v>
      </c>
      <c r="K198" s="57" t="str">
        <f t="shared" si="100"/>
        <v/>
      </c>
      <c r="L198" s="57">
        <f t="shared" si="101"/>
        <v>1</v>
      </c>
      <c r="M198" s="57">
        <f t="shared" si="102"/>
        <v>0.36299999999999999</v>
      </c>
      <c r="N198" s="57">
        <f t="shared" si="103"/>
        <v>0.22700000000000001</v>
      </c>
      <c r="O198" s="60">
        <f t="shared" si="104"/>
        <v>-0.13599999999999998</v>
      </c>
      <c r="P198" s="60">
        <f t="shared" si="105"/>
        <v>0.5</v>
      </c>
      <c r="Q198" s="61" t="str">
        <f t="shared" si="106"/>
        <v>일반(목록배제,Normal-Manifest Exception)</v>
      </c>
      <c r="R198" s="88">
        <f t="shared" si="107"/>
        <v>10.68</v>
      </c>
      <c r="S198" s="61" t="str">
        <f t="shared" si="108"/>
        <v>K40259</v>
      </c>
      <c r="T198" s="61" t="str">
        <f t="shared" si="109"/>
        <v/>
      </c>
      <c r="U198" s="61" t="str">
        <f t="shared" si="110"/>
        <v>신용</v>
      </c>
      <c r="V198" s="99">
        <f t="shared" si="85"/>
        <v>6220</v>
      </c>
      <c r="W198" s="100">
        <f t="shared" si="86"/>
        <v>0</v>
      </c>
      <c r="X198" s="100">
        <f t="shared" si="87"/>
        <v>0</v>
      </c>
      <c r="Y198" s="100">
        <f t="shared" ref="Y198:Y261" si="111">IF(U198="신용",_xlfn.IFNA(_xlfn.IFS(
AND(P198/L198&gt;2,P198/L198&lt;=5),500*L198,
AND(P198/L198&gt;5,P198/L198&lt;=10),1000*L198,
AND(P198/L198&gt;10,P198/L198&lt;=20),3000*L198,
AND(P198/L198&gt;20,P198/L198&lt;=25),11000*L198,
AND(P198/L198&gt;25,P198/L198&lt;=999),15000*L198
),0),0)</f>
        <v>0</v>
      </c>
      <c r="Z198" s="100">
        <f t="shared" si="88"/>
        <v>0</v>
      </c>
      <c r="AA198" s="101">
        <f t="shared" si="89"/>
        <v>1000</v>
      </c>
      <c r="AB198" s="102" t="str">
        <f>_xlfn.IFNA(VLOOKUP(D198,'사업자 통관'!F:H,3,0),"")</f>
        <v/>
      </c>
      <c r="AC198" s="102"/>
      <c r="AD198" s="103">
        <f t="shared" ref="AD198:AD261" si="112">SUM(W198:AC198)</f>
        <v>1000</v>
      </c>
      <c r="AE198" s="104">
        <f t="shared" ref="AE198:AE261" si="113">SUM(AD198,V198)</f>
        <v>7220</v>
      </c>
      <c r="AG198" s="126" t="s">
        <v>1764</v>
      </c>
      <c r="AH198" s="126" t="s">
        <v>65</v>
      </c>
      <c r="AI198" s="126" t="s">
        <v>1765</v>
      </c>
      <c r="AJ198" s="126" t="s">
        <v>1889</v>
      </c>
      <c r="AK198" s="126" t="s">
        <v>1890</v>
      </c>
      <c r="AL198" s="126" t="s">
        <v>1891</v>
      </c>
      <c r="AM198" s="126">
        <v>28222</v>
      </c>
      <c r="AN198" s="126" t="s">
        <v>130</v>
      </c>
      <c r="AO198" s="127">
        <v>1</v>
      </c>
      <c r="AP198" s="128">
        <v>0.36299999999999999</v>
      </c>
      <c r="AQ198" s="128">
        <v>0.22700000000000001</v>
      </c>
      <c r="AR198" s="128">
        <v>0.4</v>
      </c>
      <c r="AS198" s="126" t="s">
        <v>5</v>
      </c>
      <c r="AT198" s="128">
        <v>10.68</v>
      </c>
      <c r="AU198" s="126" t="s">
        <v>154</v>
      </c>
      <c r="AV198" s="126" t="s">
        <v>154</v>
      </c>
      <c r="AW198" s="126" t="s">
        <v>154</v>
      </c>
      <c r="AX198" s="126" t="s">
        <v>154</v>
      </c>
      <c r="AY198" s="126" t="s">
        <v>154</v>
      </c>
      <c r="AZ198" s="126" t="s">
        <v>133</v>
      </c>
      <c r="BA198" s="126" t="s">
        <v>192</v>
      </c>
      <c r="BB198" s="126" t="s">
        <v>155</v>
      </c>
      <c r="BC198" s="126" t="s">
        <v>130</v>
      </c>
      <c r="BD198" s="126" t="s">
        <v>156</v>
      </c>
      <c r="BE198" s="126" t="s">
        <v>1892</v>
      </c>
      <c r="BF198" s="126" t="s">
        <v>1893</v>
      </c>
      <c r="BG198" s="126" t="s">
        <v>1894</v>
      </c>
      <c r="BH198" s="126" t="s">
        <v>514</v>
      </c>
      <c r="BI198" s="126" t="s">
        <v>130</v>
      </c>
      <c r="BJ198" s="126" t="s">
        <v>192</v>
      </c>
      <c r="BK198" s="126" t="s">
        <v>157</v>
      </c>
      <c r="BL198" s="126" t="s">
        <v>126</v>
      </c>
      <c r="BM198" s="126" t="s">
        <v>130</v>
      </c>
      <c r="BN198" s="126" t="s">
        <v>158</v>
      </c>
    </row>
    <row r="199" spans="1:66" ht="15">
      <c r="A199" s="58" t="str">
        <f t="shared" si="90"/>
        <v>2025-08-18</v>
      </c>
      <c r="B199" s="58" t="str">
        <f t="shared" si="91"/>
        <v>LAX</v>
      </c>
      <c r="C199" s="58" t="str">
        <f t="shared" si="92"/>
        <v>61568010913</v>
      </c>
      <c r="D199" s="58" t="str">
        <f t="shared" si="93"/>
        <v>PUS014317529</v>
      </c>
      <c r="E199" s="59" t="str">
        <f t="shared" si="94"/>
        <v>6094315515867</v>
      </c>
      <c r="F199" s="59" t="str">
        <f t="shared" si="95"/>
        <v>717-5000-DA-3</v>
      </c>
      <c r="G199" s="59" t="str">
        <f t="shared" si="96"/>
        <v>2207506</v>
      </c>
      <c r="H199" s="59" t="str">
        <f t="shared" si="97"/>
        <v>IPORTER_LA</v>
      </c>
      <c r="I199" s="57" t="str">
        <f t="shared" si="98"/>
        <v>신혜인</v>
      </c>
      <c r="J199" s="57">
        <f t="shared" si="99"/>
        <v>53336</v>
      </c>
      <c r="K199" s="57" t="str">
        <f t="shared" si="100"/>
        <v/>
      </c>
      <c r="L199" s="57">
        <f t="shared" si="101"/>
        <v>1</v>
      </c>
      <c r="M199" s="57">
        <f t="shared" si="102"/>
        <v>0.18099999999999999</v>
      </c>
      <c r="N199" s="57">
        <f t="shared" si="103"/>
        <v>4.4999999999999998E-2</v>
      </c>
      <c r="O199" s="60">
        <f t="shared" si="104"/>
        <v>-0.13600000000000001</v>
      </c>
      <c r="P199" s="60">
        <f t="shared" si="105"/>
        <v>0.5</v>
      </c>
      <c r="Q199" s="61" t="str">
        <f t="shared" si="106"/>
        <v>목록(Manifest)</v>
      </c>
      <c r="R199" s="88">
        <f t="shared" si="107"/>
        <v>38.58</v>
      </c>
      <c r="S199" s="61" t="str">
        <f t="shared" si="108"/>
        <v>K40259</v>
      </c>
      <c r="T199" s="61" t="str">
        <f t="shared" si="109"/>
        <v/>
      </c>
      <c r="U199" s="61" t="str">
        <f t="shared" si="110"/>
        <v>신용</v>
      </c>
      <c r="V199" s="99">
        <f t="shared" ref="V199:V262" si="114">CEILING($B$2+(P199-0.5)*$C$2,1)</f>
        <v>6220</v>
      </c>
      <c r="W199" s="100">
        <f t="shared" ref="W199:W262" si="115">(L199-1)*1500</f>
        <v>0</v>
      </c>
      <c r="X199" s="100">
        <f t="shared" ref="X199:X262" si="116">IF(LEFT(AM199,2)="63",500,0)</f>
        <v>0</v>
      </c>
      <c r="Y199" s="100">
        <f t="shared" si="111"/>
        <v>0</v>
      </c>
      <c r="Z199" s="100">
        <f t="shared" ref="Z199:Z262" si="117">IF(_xlfn.CEILING.MATH(P199-30,1)&lt;0,0,_xlfn.CEILING.MATH(P199-30,1))*400</f>
        <v>0</v>
      </c>
      <c r="AA199" s="101">
        <f t="shared" ref="AA199:AA262" si="118">IF(LEFT(AB199,3)="사업자",10000,IF(OR(Q199="일반(목록배제,Normal-Manifest Exception)",Q199="간이(Simple)",Q199="목록취하(허용배제,Manifest-Drop)",Q199="일반(NORMAL)"),1000,0))</f>
        <v>0</v>
      </c>
      <c r="AB199" s="102" t="str">
        <f>_xlfn.IFNA(VLOOKUP(D199,'사업자 통관'!F:H,3,0),"")</f>
        <v/>
      </c>
      <c r="AC199" s="102"/>
      <c r="AD199" s="103">
        <f t="shared" si="112"/>
        <v>0</v>
      </c>
      <c r="AE199" s="104">
        <f t="shared" si="113"/>
        <v>6220</v>
      </c>
      <c r="AG199" s="126" t="s">
        <v>1764</v>
      </c>
      <c r="AH199" s="126" t="s">
        <v>65</v>
      </c>
      <c r="AI199" s="126" t="s">
        <v>1765</v>
      </c>
      <c r="AJ199" s="126" t="s">
        <v>1895</v>
      </c>
      <c r="AK199" s="126" t="s">
        <v>1896</v>
      </c>
      <c r="AL199" s="126" t="s">
        <v>1897</v>
      </c>
      <c r="AM199" s="126">
        <v>53336</v>
      </c>
      <c r="AN199" s="126" t="s">
        <v>130</v>
      </c>
      <c r="AO199" s="127">
        <v>1</v>
      </c>
      <c r="AP199" s="128">
        <v>0.18099999999999999</v>
      </c>
      <c r="AQ199" s="128">
        <v>4.4999999999999998E-2</v>
      </c>
      <c r="AR199" s="128">
        <v>0.2</v>
      </c>
      <c r="AS199" s="126" t="s">
        <v>4</v>
      </c>
      <c r="AT199" s="128">
        <v>38.58</v>
      </c>
      <c r="AU199" s="126" t="s">
        <v>154</v>
      </c>
      <c r="AV199" s="126" t="s">
        <v>154</v>
      </c>
      <c r="AW199" s="126" t="s">
        <v>154</v>
      </c>
      <c r="AX199" s="126" t="s">
        <v>154</v>
      </c>
      <c r="AY199" s="126" t="s">
        <v>154</v>
      </c>
      <c r="AZ199" s="126" t="s">
        <v>133</v>
      </c>
      <c r="BA199" s="126" t="s">
        <v>192</v>
      </c>
      <c r="BB199" s="126" t="s">
        <v>188</v>
      </c>
      <c r="BC199" s="126" t="s">
        <v>130</v>
      </c>
      <c r="BD199" s="126" t="s">
        <v>156</v>
      </c>
      <c r="BE199" s="126" t="s">
        <v>1898</v>
      </c>
      <c r="BF199" s="126" t="s">
        <v>1899</v>
      </c>
      <c r="BG199" s="126" t="s">
        <v>1900</v>
      </c>
      <c r="BH199" s="126" t="s">
        <v>514</v>
      </c>
      <c r="BI199" s="126" t="s">
        <v>130</v>
      </c>
      <c r="BJ199" s="126" t="s">
        <v>192</v>
      </c>
      <c r="BK199" s="126" t="s">
        <v>157</v>
      </c>
      <c r="BL199" s="126" t="s">
        <v>126</v>
      </c>
      <c r="BM199" s="126" t="s">
        <v>130</v>
      </c>
      <c r="BN199" s="126" t="s">
        <v>158</v>
      </c>
    </row>
    <row r="200" spans="1:66" ht="15">
      <c r="A200" s="58" t="str">
        <f t="shared" si="90"/>
        <v>2025-08-18</v>
      </c>
      <c r="B200" s="58" t="str">
        <f t="shared" si="91"/>
        <v>LAX</v>
      </c>
      <c r="C200" s="58" t="str">
        <f t="shared" si="92"/>
        <v>61568010913</v>
      </c>
      <c r="D200" s="58" t="str">
        <f t="shared" si="93"/>
        <v>PUS014317493</v>
      </c>
      <c r="E200" s="59" t="str">
        <f t="shared" si="94"/>
        <v>6094315515831</v>
      </c>
      <c r="F200" s="59" t="str">
        <f t="shared" si="95"/>
        <v>717-5303-BE-6</v>
      </c>
      <c r="G200" s="59" t="str">
        <f t="shared" si="96"/>
        <v>2207506</v>
      </c>
      <c r="H200" s="59" t="str">
        <f t="shared" si="97"/>
        <v>IPORTER_LA</v>
      </c>
      <c r="I200" s="57" t="str">
        <f t="shared" si="98"/>
        <v>김태우</v>
      </c>
      <c r="J200" s="57">
        <f t="shared" si="99"/>
        <v>18416</v>
      </c>
      <c r="K200" s="57" t="str">
        <f t="shared" si="100"/>
        <v/>
      </c>
      <c r="L200" s="57">
        <f t="shared" si="101"/>
        <v>1</v>
      </c>
      <c r="M200" s="57">
        <f t="shared" si="102"/>
        <v>4.3540000000000001</v>
      </c>
      <c r="N200" s="57">
        <f t="shared" si="103"/>
        <v>14.016</v>
      </c>
      <c r="O200" s="60">
        <f t="shared" si="104"/>
        <v>9.661999999999999</v>
      </c>
      <c r="P200" s="60">
        <f t="shared" si="105"/>
        <v>14.5</v>
      </c>
      <c r="Q200" s="61" t="str">
        <f t="shared" si="106"/>
        <v>간이(Simple)</v>
      </c>
      <c r="R200" s="88">
        <f t="shared" si="107"/>
        <v>955.95</v>
      </c>
      <c r="S200" s="61" t="str">
        <f t="shared" si="108"/>
        <v>K40259</v>
      </c>
      <c r="T200" s="61" t="str">
        <f t="shared" si="109"/>
        <v/>
      </c>
      <c r="U200" s="61" t="str">
        <f t="shared" si="110"/>
        <v>신용</v>
      </c>
      <c r="V200" s="99">
        <f t="shared" si="114"/>
        <v>41780</v>
      </c>
      <c r="W200" s="100">
        <f t="shared" si="115"/>
        <v>0</v>
      </c>
      <c r="X200" s="100">
        <f t="shared" si="116"/>
        <v>0</v>
      </c>
      <c r="Y200" s="100">
        <f t="shared" si="111"/>
        <v>3000</v>
      </c>
      <c r="Z200" s="100">
        <f t="shared" si="117"/>
        <v>0</v>
      </c>
      <c r="AA200" s="101">
        <f t="shared" si="118"/>
        <v>1000</v>
      </c>
      <c r="AB200" s="102" t="str">
        <f>_xlfn.IFNA(VLOOKUP(D200,'사업자 통관'!F:H,3,0),"")</f>
        <v/>
      </c>
      <c r="AC200" s="102"/>
      <c r="AD200" s="103">
        <f t="shared" si="112"/>
        <v>4000</v>
      </c>
      <c r="AE200" s="104">
        <f t="shared" si="113"/>
        <v>45780</v>
      </c>
      <c r="AG200" s="126" t="s">
        <v>1764</v>
      </c>
      <c r="AH200" s="126" t="s">
        <v>65</v>
      </c>
      <c r="AI200" s="126" t="s">
        <v>1765</v>
      </c>
      <c r="AJ200" s="126" t="s">
        <v>1901</v>
      </c>
      <c r="AK200" s="126" t="s">
        <v>1902</v>
      </c>
      <c r="AL200" s="126" t="s">
        <v>1903</v>
      </c>
      <c r="AM200" s="126">
        <v>18416</v>
      </c>
      <c r="AN200" s="126" t="s">
        <v>130</v>
      </c>
      <c r="AO200" s="127">
        <v>1</v>
      </c>
      <c r="AP200" s="128">
        <v>4.3540000000000001</v>
      </c>
      <c r="AQ200" s="128">
        <v>14.016</v>
      </c>
      <c r="AR200" s="128">
        <v>14.5</v>
      </c>
      <c r="AS200" s="126" t="s">
        <v>6</v>
      </c>
      <c r="AT200" s="128">
        <v>955.95</v>
      </c>
      <c r="AU200" s="126" t="s">
        <v>154</v>
      </c>
      <c r="AV200" s="126" t="s">
        <v>154</v>
      </c>
      <c r="AW200" s="126" t="s">
        <v>154</v>
      </c>
      <c r="AX200" s="126" t="s">
        <v>154</v>
      </c>
      <c r="AY200" s="126" t="s">
        <v>154</v>
      </c>
      <c r="AZ200" s="126" t="s">
        <v>133</v>
      </c>
      <c r="BA200" s="126" t="s">
        <v>192</v>
      </c>
      <c r="BB200" s="126" t="s">
        <v>159</v>
      </c>
      <c r="BC200" s="126" t="s">
        <v>130</v>
      </c>
      <c r="BD200" s="126" t="s">
        <v>156</v>
      </c>
      <c r="BE200" s="126" t="s">
        <v>1904</v>
      </c>
      <c r="BF200" s="126" t="s">
        <v>1905</v>
      </c>
      <c r="BG200" s="126" t="s">
        <v>1906</v>
      </c>
      <c r="BH200" s="126" t="s">
        <v>514</v>
      </c>
      <c r="BI200" s="126" t="s">
        <v>130</v>
      </c>
      <c r="BJ200" s="126" t="s">
        <v>192</v>
      </c>
      <c r="BK200" s="126" t="s">
        <v>157</v>
      </c>
      <c r="BL200" s="126" t="s">
        <v>126</v>
      </c>
      <c r="BM200" s="126" t="s">
        <v>130</v>
      </c>
      <c r="BN200" s="126" t="s">
        <v>158</v>
      </c>
    </row>
    <row r="201" spans="1:66" ht="15">
      <c r="A201" s="58" t="str">
        <f t="shared" ref="A201:A241" si="119">AG201</f>
        <v>2025-08-20</v>
      </c>
      <c r="B201" s="58" t="str">
        <f t="shared" ref="B201:B241" si="120">AH201</f>
        <v>LAX</v>
      </c>
      <c r="C201" s="58" t="str">
        <f t="shared" ref="C201:C241" si="121">AI201</f>
        <v>35033069153</v>
      </c>
      <c r="D201" s="58" t="str">
        <f t="shared" ref="D201:D241" si="122">AJ201</f>
        <v>PUS014317537</v>
      </c>
      <c r="E201" s="59" t="str">
        <f t="shared" ref="E201:E241" si="123">BE201</f>
        <v>6094315515875</v>
      </c>
      <c r="F201" s="59" t="str">
        <f t="shared" ref="F201:F241" si="124">BF201</f>
        <v>717-6752-EE-4</v>
      </c>
      <c r="G201" s="59" t="str">
        <f t="shared" ref="G201:G241" si="125">AZ201</f>
        <v>2207506</v>
      </c>
      <c r="H201" s="59" t="str">
        <f t="shared" ref="H201:H241" si="126">BA201</f>
        <v>IPORTER_LA</v>
      </c>
      <c r="I201" s="57" t="str">
        <f t="shared" ref="I201:I241" si="127">AK201</f>
        <v>김수언</v>
      </c>
      <c r="J201" s="57">
        <f t="shared" ref="J201:J241" si="128">AM201</f>
        <v>6909</v>
      </c>
      <c r="K201" s="57" t="str">
        <f t="shared" ref="K201:K241" si="129">AN201</f>
        <v/>
      </c>
      <c r="L201" s="57">
        <f t="shared" ref="L201:L241" si="130">AO201</f>
        <v>1</v>
      </c>
      <c r="M201" s="57">
        <f t="shared" ref="M201:M241" si="131">AP201</f>
        <v>1.361</v>
      </c>
      <c r="N201" s="57">
        <f t="shared" ref="N201:N241" si="132">AQ201</f>
        <v>1.0429999999999999</v>
      </c>
      <c r="O201" s="60">
        <f t="shared" ref="O201:O241" si="133">N201-M201</f>
        <v>-0.31800000000000006</v>
      </c>
      <c r="P201" s="60">
        <f t="shared" ref="P201:P241" si="134">CEILING(IF(O201&gt;=2.26,N201,M201),0.5)</f>
        <v>1.5</v>
      </c>
      <c r="Q201" s="61" t="str">
        <f t="shared" ref="Q201:Q241" si="135">AS201</f>
        <v>일반(목록배제,Normal-Manifest Exception)</v>
      </c>
      <c r="R201" s="88">
        <f t="shared" ref="R201:R241" si="136">AT201</f>
        <v>71.25</v>
      </c>
      <c r="S201" s="61" t="str">
        <f t="shared" ref="S201:S241" si="137">BH201</f>
        <v>YP0104</v>
      </c>
      <c r="T201" s="61" t="str">
        <f t="shared" ref="T201:T241" si="138">BI201</f>
        <v/>
      </c>
      <c r="U201" s="61" t="str">
        <f t="shared" ref="U201:U241" si="139">BL201</f>
        <v>신용</v>
      </c>
      <c r="V201" s="99">
        <f t="shared" si="114"/>
        <v>8760</v>
      </c>
      <c r="W201" s="100">
        <f t="shared" si="115"/>
        <v>0</v>
      </c>
      <c r="X201" s="100">
        <f t="shared" si="116"/>
        <v>0</v>
      </c>
      <c r="Y201" s="100">
        <f t="shared" si="111"/>
        <v>0</v>
      </c>
      <c r="Z201" s="100">
        <f t="shared" si="117"/>
        <v>0</v>
      </c>
      <c r="AA201" s="101">
        <f t="shared" si="118"/>
        <v>1000</v>
      </c>
      <c r="AB201" s="102" t="str">
        <f>_xlfn.IFNA(VLOOKUP(D201,'사업자 통관'!F:H,3,0),"")</f>
        <v/>
      </c>
      <c r="AC201" s="102"/>
      <c r="AD201" s="103">
        <f t="shared" si="112"/>
        <v>1000</v>
      </c>
      <c r="AE201" s="104">
        <f t="shared" si="113"/>
        <v>9760</v>
      </c>
      <c r="AG201" s="126" t="s">
        <v>1907</v>
      </c>
      <c r="AH201" s="126" t="s">
        <v>65</v>
      </c>
      <c r="AI201" s="126" t="s">
        <v>1908</v>
      </c>
      <c r="AJ201" s="126" t="s">
        <v>1909</v>
      </c>
      <c r="AK201" s="126" t="s">
        <v>1910</v>
      </c>
      <c r="AL201" s="126" t="s">
        <v>1911</v>
      </c>
      <c r="AM201" s="126">
        <v>6909</v>
      </c>
      <c r="AN201" s="126" t="s">
        <v>130</v>
      </c>
      <c r="AO201" s="127">
        <v>1</v>
      </c>
      <c r="AP201" s="128">
        <v>1.361</v>
      </c>
      <c r="AQ201" s="128">
        <v>1.0429999999999999</v>
      </c>
      <c r="AR201" s="128">
        <v>1.4</v>
      </c>
      <c r="AS201" s="126" t="s">
        <v>5</v>
      </c>
      <c r="AT201" s="128">
        <v>71.25</v>
      </c>
      <c r="AU201" s="126" t="s">
        <v>154</v>
      </c>
      <c r="AV201" s="126" t="s">
        <v>154</v>
      </c>
      <c r="AW201" s="126" t="s">
        <v>154</v>
      </c>
      <c r="AX201" s="126" t="s">
        <v>154</v>
      </c>
      <c r="AY201" s="126" t="s">
        <v>154</v>
      </c>
      <c r="AZ201" s="126" t="s">
        <v>133</v>
      </c>
      <c r="BA201" s="126" t="s">
        <v>192</v>
      </c>
      <c r="BB201" s="126" t="s">
        <v>1912</v>
      </c>
      <c r="BC201" s="126" t="s">
        <v>130</v>
      </c>
      <c r="BD201" s="126" t="s">
        <v>156</v>
      </c>
      <c r="BE201" s="126" t="s">
        <v>1913</v>
      </c>
      <c r="BF201" s="126" t="s">
        <v>1914</v>
      </c>
      <c r="BG201" s="126" t="s">
        <v>1915</v>
      </c>
      <c r="BH201" s="126" t="s">
        <v>383</v>
      </c>
      <c r="BI201" s="126" t="s">
        <v>130</v>
      </c>
      <c r="BJ201" s="126" t="s">
        <v>192</v>
      </c>
      <c r="BK201" s="126" t="s">
        <v>157</v>
      </c>
      <c r="BL201" s="126" t="s">
        <v>126</v>
      </c>
      <c r="BM201" s="126" t="s">
        <v>130</v>
      </c>
      <c r="BN201" s="126" t="s">
        <v>158</v>
      </c>
    </row>
    <row r="202" spans="1:66" ht="15">
      <c r="A202" s="58" t="str">
        <f t="shared" si="119"/>
        <v>2025-08-20</v>
      </c>
      <c r="B202" s="58" t="str">
        <f t="shared" si="120"/>
        <v>LAX</v>
      </c>
      <c r="C202" s="58" t="str">
        <f t="shared" si="121"/>
        <v>35033069153</v>
      </c>
      <c r="D202" s="58" t="str">
        <f t="shared" si="122"/>
        <v>PUS014317512</v>
      </c>
      <c r="E202" s="59" t="str">
        <f t="shared" si="123"/>
        <v>6094315515850</v>
      </c>
      <c r="F202" s="59" t="str">
        <f t="shared" si="124"/>
        <v>717-6735-AA-1</v>
      </c>
      <c r="G202" s="59" t="str">
        <f t="shared" si="125"/>
        <v>2207506</v>
      </c>
      <c r="H202" s="59" t="str">
        <f t="shared" si="126"/>
        <v>IPORTER_LA</v>
      </c>
      <c r="I202" s="57" t="str">
        <f t="shared" si="127"/>
        <v>최용진</v>
      </c>
      <c r="J202" s="57">
        <f t="shared" si="128"/>
        <v>5625</v>
      </c>
      <c r="K202" s="57" t="str">
        <f t="shared" si="129"/>
        <v/>
      </c>
      <c r="L202" s="57">
        <f t="shared" si="130"/>
        <v>1</v>
      </c>
      <c r="M202" s="57">
        <f t="shared" si="131"/>
        <v>0.72599999999999998</v>
      </c>
      <c r="N202" s="57">
        <f t="shared" si="132"/>
        <v>4.4999999999999998E-2</v>
      </c>
      <c r="O202" s="60">
        <f t="shared" si="133"/>
        <v>-0.68099999999999994</v>
      </c>
      <c r="P202" s="60">
        <f t="shared" si="134"/>
        <v>1</v>
      </c>
      <c r="Q202" s="61" t="str">
        <f t="shared" si="135"/>
        <v>선별(검사,Manifest-Inspection)</v>
      </c>
      <c r="R202" s="88">
        <f t="shared" si="136"/>
        <v>140</v>
      </c>
      <c r="S202" s="61" t="str">
        <f t="shared" si="137"/>
        <v>YP0104</v>
      </c>
      <c r="T202" s="61" t="str">
        <f t="shared" si="138"/>
        <v/>
      </c>
      <c r="U202" s="61" t="str">
        <f t="shared" si="139"/>
        <v>신용</v>
      </c>
      <c r="V202" s="99">
        <f t="shared" si="114"/>
        <v>7490</v>
      </c>
      <c r="W202" s="100">
        <f t="shared" si="115"/>
        <v>0</v>
      </c>
      <c r="X202" s="100">
        <f t="shared" si="116"/>
        <v>0</v>
      </c>
      <c r="Y202" s="100">
        <f t="shared" si="111"/>
        <v>0</v>
      </c>
      <c r="Z202" s="100">
        <f t="shared" si="117"/>
        <v>0</v>
      </c>
      <c r="AA202" s="101">
        <f t="shared" si="118"/>
        <v>0</v>
      </c>
      <c r="AB202" s="102" t="str">
        <f>_xlfn.IFNA(VLOOKUP(D202,'사업자 통관'!F:H,3,0),"")</f>
        <v/>
      </c>
      <c r="AC202" s="102"/>
      <c r="AD202" s="103">
        <f t="shared" si="112"/>
        <v>0</v>
      </c>
      <c r="AE202" s="104">
        <f t="shared" si="113"/>
        <v>7490</v>
      </c>
      <c r="AG202" s="126" t="s">
        <v>1907</v>
      </c>
      <c r="AH202" s="126" t="s">
        <v>65</v>
      </c>
      <c r="AI202" s="126" t="s">
        <v>1908</v>
      </c>
      <c r="AJ202" s="126" t="s">
        <v>1916</v>
      </c>
      <c r="AK202" s="126" t="s">
        <v>396</v>
      </c>
      <c r="AL202" s="126" t="s">
        <v>397</v>
      </c>
      <c r="AM202" s="126">
        <v>5625</v>
      </c>
      <c r="AN202" s="126" t="s">
        <v>130</v>
      </c>
      <c r="AO202" s="127">
        <v>1</v>
      </c>
      <c r="AP202" s="128">
        <v>0.72599999999999998</v>
      </c>
      <c r="AQ202" s="128">
        <v>4.4999999999999998E-2</v>
      </c>
      <c r="AR202" s="128">
        <v>0.8</v>
      </c>
      <c r="AS202" s="126" t="s">
        <v>182</v>
      </c>
      <c r="AT202" s="128">
        <v>140</v>
      </c>
      <c r="AU202" s="126" t="s">
        <v>154</v>
      </c>
      <c r="AV202" s="126" t="s">
        <v>154</v>
      </c>
      <c r="AW202" s="126" t="s">
        <v>154</v>
      </c>
      <c r="AX202" s="126" t="s">
        <v>154</v>
      </c>
      <c r="AY202" s="126" t="s">
        <v>154</v>
      </c>
      <c r="AZ202" s="126" t="s">
        <v>133</v>
      </c>
      <c r="BA202" s="126" t="s">
        <v>192</v>
      </c>
      <c r="BB202" s="126" t="s">
        <v>1917</v>
      </c>
      <c r="BC202" s="126" t="s">
        <v>130</v>
      </c>
      <c r="BD202" s="126" t="s">
        <v>156</v>
      </c>
      <c r="BE202" s="126" t="s">
        <v>1918</v>
      </c>
      <c r="BF202" s="126" t="s">
        <v>1919</v>
      </c>
      <c r="BG202" s="126" t="s">
        <v>1920</v>
      </c>
      <c r="BH202" s="126" t="s">
        <v>383</v>
      </c>
      <c r="BI202" s="126" t="s">
        <v>130</v>
      </c>
      <c r="BJ202" s="126" t="s">
        <v>192</v>
      </c>
      <c r="BK202" s="126" t="s">
        <v>157</v>
      </c>
      <c r="BL202" s="126" t="s">
        <v>126</v>
      </c>
      <c r="BM202" s="126" t="s">
        <v>130</v>
      </c>
      <c r="BN202" s="126" t="s">
        <v>158</v>
      </c>
    </row>
    <row r="203" spans="1:66" ht="15">
      <c r="A203" s="58" t="str">
        <f t="shared" si="119"/>
        <v>2025-08-20</v>
      </c>
      <c r="B203" s="58" t="str">
        <f t="shared" si="120"/>
        <v>LAX</v>
      </c>
      <c r="C203" s="58" t="str">
        <f t="shared" si="121"/>
        <v>35033069153</v>
      </c>
      <c r="D203" s="58" t="str">
        <f t="shared" si="122"/>
        <v>PUS014317460</v>
      </c>
      <c r="E203" s="59" t="str">
        <f t="shared" si="123"/>
        <v>6094315515798</v>
      </c>
      <c r="F203" s="59" t="str">
        <f t="shared" si="124"/>
        <v>717-4488-CF-6</v>
      </c>
      <c r="G203" s="59" t="str">
        <f t="shared" si="125"/>
        <v>2207506</v>
      </c>
      <c r="H203" s="59" t="str">
        <f t="shared" si="126"/>
        <v>IPORTER_LA</v>
      </c>
      <c r="I203" s="57" t="str">
        <f t="shared" si="127"/>
        <v>장대윤</v>
      </c>
      <c r="J203" s="57">
        <f t="shared" si="128"/>
        <v>16676</v>
      </c>
      <c r="K203" s="57" t="str">
        <f t="shared" si="129"/>
        <v>[사업자]</v>
      </c>
      <c r="L203" s="57">
        <f t="shared" si="130"/>
        <v>1</v>
      </c>
      <c r="M203" s="57">
        <f t="shared" si="131"/>
        <v>17.690000000000001</v>
      </c>
      <c r="N203" s="57">
        <f t="shared" si="132"/>
        <v>20.82</v>
      </c>
      <c r="O203" s="60">
        <f t="shared" si="133"/>
        <v>3.129999999999999</v>
      </c>
      <c r="P203" s="60">
        <f t="shared" si="134"/>
        <v>21</v>
      </c>
      <c r="Q203" s="61" t="str">
        <f t="shared" si="135"/>
        <v>간이(Simple)</v>
      </c>
      <c r="R203" s="88">
        <f t="shared" si="136"/>
        <v>190</v>
      </c>
      <c r="S203" s="61" t="str">
        <f t="shared" si="137"/>
        <v>YP0104</v>
      </c>
      <c r="T203" s="61" t="str">
        <f t="shared" si="138"/>
        <v/>
      </c>
      <c r="U203" s="61" t="str">
        <f t="shared" si="139"/>
        <v>신용</v>
      </c>
      <c r="V203" s="99">
        <f t="shared" si="114"/>
        <v>58290</v>
      </c>
      <c r="W203" s="100">
        <f t="shared" si="115"/>
        <v>0</v>
      </c>
      <c r="X203" s="100">
        <f t="shared" si="116"/>
        <v>0</v>
      </c>
      <c r="Y203" s="100">
        <f t="shared" si="111"/>
        <v>11000</v>
      </c>
      <c r="Z203" s="100">
        <f t="shared" si="117"/>
        <v>0</v>
      </c>
      <c r="AA203" s="101">
        <f t="shared" si="118"/>
        <v>10000</v>
      </c>
      <c r="AB203" s="151" t="s">
        <v>2551</v>
      </c>
      <c r="AC203" s="102"/>
      <c r="AD203" s="103">
        <f t="shared" si="112"/>
        <v>21000</v>
      </c>
      <c r="AE203" s="104">
        <f t="shared" si="113"/>
        <v>79290</v>
      </c>
      <c r="AG203" s="126" t="s">
        <v>1907</v>
      </c>
      <c r="AH203" s="126" t="s">
        <v>65</v>
      </c>
      <c r="AI203" s="126" t="s">
        <v>1908</v>
      </c>
      <c r="AJ203" s="126" t="s">
        <v>1921</v>
      </c>
      <c r="AK203" s="126" t="s">
        <v>1663</v>
      </c>
      <c r="AL203" s="126" t="s">
        <v>1664</v>
      </c>
      <c r="AM203" s="126">
        <v>16676</v>
      </c>
      <c r="AN203" s="126" t="s">
        <v>137</v>
      </c>
      <c r="AO203" s="127">
        <v>1</v>
      </c>
      <c r="AP203" s="128">
        <v>17.690000000000001</v>
      </c>
      <c r="AQ203" s="128">
        <v>20.82</v>
      </c>
      <c r="AR203" s="128">
        <v>21</v>
      </c>
      <c r="AS203" s="126" t="s">
        <v>6</v>
      </c>
      <c r="AT203" s="128">
        <v>190</v>
      </c>
      <c r="AU203" s="126" t="s">
        <v>154</v>
      </c>
      <c r="AV203" s="126" t="s">
        <v>154</v>
      </c>
      <c r="AW203" s="126" t="s">
        <v>154</v>
      </c>
      <c r="AX203" s="126" t="s">
        <v>154</v>
      </c>
      <c r="AY203" s="126" t="s">
        <v>154</v>
      </c>
      <c r="AZ203" s="126" t="s">
        <v>133</v>
      </c>
      <c r="BA203" s="126" t="s">
        <v>192</v>
      </c>
      <c r="BB203" s="126" t="s">
        <v>159</v>
      </c>
      <c r="BC203" s="126" t="s">
        <v>130</v>
      </c>
      <c r="BD203" s="126" t="s">
        <v>156</v>
      </c>
      <c r="BE203" s="126" t="s">
        <v>1922</v>
      </c>
      <c r="BF203" s="126" t="s">
        <v>1923</v>
      </c>
      <c r="BG203" s="126" t="s">
        <v>1924</v>
      </c>
      <c r="BH203" s="126" t="s">
        <v>383</v>
      </c>
      <c r="BI203" s="126" t="s">
        <v>130</v>
      </c>
      <c r="BJ203" s="126" t="s">
        <v>192</v>
      </c>
      <c r="BK203" s="126" t="s">
        <v>157</v>
      </c>
      <c r="BL203" s="126" t="s">
        <v>126</v>
      </c>
      <c r="BM203" s="126" t="s">
        <v>130</v>
      </c>
      <c r="BN203" s="126" t="s">
        <v>158</v>
      </c>
    </row>
    <row r="204" spans="1:66" ht="15">
      <c r="A204" s="58" t="str">
        <f t="shared" si="119"/>
        <v>2025-08-20</v>
      </c>
      <c r="B204" s="58" t="str">
        <f t="shared" si="120"/>
        <v>LAX</v>
      </c>
      <c r="C204" s="58" t="str">
        <f t="shared" si="121"/>
        <v>35033069153</v>
      </c>
      <c r="D204" s="58" t="str">
        <f t="shared" si="122"/>
        <v>PUS014317511</v>
      </c>
      <c r="E204" s="59" t="str">
        <f t="shared" si="123"/>
        <v>6094315515849</v>
      </c>
      <c r="F204" s="59" t="str">
        <f t="shared" si="124"/>
        <v>717-6734-DA-2</v>
      </c>
      <c r="G204" s="59" t="str">
        <f t="shared" si="125"/>
        <v>2207506</v>
      </c>
      <c r="H204" s="59" t="str">
        <f t="shared" si="126"/>
        <v>IPORTER_LA</v>
      </c>
      <c r="I204" s="57" t="str">
        <f t="shared" si="127"/>
        <v>채윤주</v>
      </c>
      <c r="J204" s="57">
        <f t="shared" si="128"/>
        <v>7674</v>
      </c>
      <c r="K204" s="57" t="str">
        <f t="shared" si="129"/>
        <v/>
      </c>
      <c r="L204" s="57">
        <f t="shared" si="130"/>
        <v>1</v>
      </c>
      <c r="M204" s="57">
        <f t="shared" si="131"/>
        <v>0.36299999999999999</v>
      </c>
      <c r="N204" s="57">
        <f t="shared" si="132"/>
        <v>4.4999999999999998E-2</v>
      </c>
      <c r="O204" s="60">
        <f t="shared" si="133"/>
        <v>-0.318</v>
      </c>
      <c r="P204" s="60">
        <f t="shared" si="134"/>
        <v>0.5</v>
      </c>
      <c r="Q204" s="61" t="str">
        <f t="shared" si="135"/>
        <v>목록(Manifest)</v>
      </c>
      <c r="R204" s="88">
        <f t="shared" si="136"/>
        <v>87.24</v>
      </c>
      <c r="S204" s="61" t="str">
        <f t="shared" si="137"/>
        <v>YP0104</v>
      </c>
      <c r="T204" s="61" t="str">
        <f t="shared" si="138"/>
        <v/>
      </c>
      <c r="U204" s="61" t="str">
        <f t="shared" si="139"/>
        <v>신용</v>
      </c>
      <c r="V204" s="99">
        <f t="shared" si="114"/>
        <v>6220</v>
      </c>
      <c r="W204" s="100">
        <f t="shared" si="115"/>
        <v>0</v>
      </c>
      <c r="X204" s="100">
        <f t="shared" si="116"/>
        <v>0</v>
      </c>
      <c r="Y204" s="100">
        <f t="shared" si="111"/>
        <v>0</v>
      </c>
      <c r="Z204" s="100">
        <f t="shared" si="117"/>
        <v>0</v>
      </c>
      <c r="AA204" s="101">
        <f t="shared" si="118"/>
        <v>0</v>
      </c>
      <c r="AB204" s="102" t="str">
        <f>_xlfn.IFNA(VLOOKUP(D204,'사업자 통관'!F:H,3,0),"")</f>
        <v/>
      </c>
      <c r="AC204" s="102"/>
      <c r="AD204" s="103">
        <f t="shared" si="112"/>
        <v>0</v>
      </c>
      <c r="AE204" s="104">
        <f t="shared" si="113"/>
        <v>6220</v>
      </c>
      <c r="AG204" s="126" t="s">
        <v>1907</v>
      </c>
      <c r="AH204" s="126" t="s">
        <v>65</v>
      </c>
      <c r="AI204" s="126" t="s">
        <v>1908</v>
      </c>
      <c r="AJ204" s="126" t="s">
        <v>1925</v>
      </c>
      <c r="AK204" s="126" t="s">
        <v>1926</v>
      </c>
      <c r="AL204" s="126" t="s">
        <v>1927</v>
      </c>
      <c r="AM204" s="126">
        <v>7674</v>
      </c>
      <c r="AN204" s="126" t="s">
        <v>130</v>
      </c>
      <c r="AO204" s="127">
        <v>1</v>
      </c>
      <c r="AP204" s="128">
        <v>0.36299999999999999</v>
      </c>
      <c r="AQ204" s="128">
        <v>4.4999999999999998E-2</v>
      </c>
      <c r="AR204" s="128">
        <v>0.4</v>
      </c>
      <c r="AS204" s="126" t="s">
        <v>4</v>
      </c>
      <c r="AT204" s="128">
        <v>87.24</v>
      </c>
      <c r="AU204" s="126" t="s">
        <v>154</v>
      </c>
      <c r="AV204" s="126" t="s">
        <v>154</v>
      </c>
      <c r="AW204" s="126" t="s">
        <v>154</v>
      </c>
      <c r="AX204" s="126" t="s">
        <v>154</v>
      </c>
      <c r="AY204" s="126" t="s">
        <v>154</v>
      </c>
      <c r="AZ204" s="126" t="s">
        <v>133</v>
      </c>
      <c r="BA204" s="126" t="s">
        <v>192</v>
      </c>
      <c r="BB204" s="126" t="s">
        <v>159</v>
      </c>
      <c r="BC204" s="126" t="s">
        <v>130</v>
      </c>
      <c r="BD204" s="126" t="s">
        <v>156</v>
      </c>
      <c r="BE204" s="126" t="s">
        <v>1928</v>
      </c>
      <c r="BF204" s="126" t="s">
        <v>1929</v>
      </c>
      <c r="BG204" s="126" t="s">
        <v>1930</v>
      </c>
      <c r="BH204" s="126" t="s">
        <v>383</v>
      </c>
      <c r="BI204" s="126" t="s">
        <v>130</v>
      </c>
      <c r="BJ204" s="126" t="s">
        <v>192</v>
      </c>
      <c r="BK204" s="126" t="s">
        <v>157</v>
      </c>
      <c r="BL204" s="126" t="s">
        <v>126</v>
      </c>
      <c r="BM204" s="126" t="s">
        <v>130</v>
      </c>
      <c r="BN204" s="126" t="s">
        <v>158</v>
      </c>
    </row>
    <row r="205" spans="1:66" ht="15">
      <c r="A205" s="58" t="str">
        <f t="shared" si="119"/>
        <v>2025-08-20</v>
      </c>
      <c r="B205" s="58" t="str">
        <f t="shared" si="120"/>
        <v>LAX</v>
      </c>
      <c r="C205" s="58" t="str">
        <f t="shared" si="121"/>
        <v>35033069153</v>
      </c>
      <c r="D205" s="58" t="str">
        <f t="shared" si="122"/>
        <v>PUS014317499</v>
      </c>
      <c r="E205" s="59" t="str">
        <f t="shared" si="123"/>
        <v>6094315515837</v>
      </c>
      <c r="F205" s="59" t="str">
        <f t="shared" si="124"/>
        <v>717-6756-DA-5</v>
      </c>
      <c r="G205" s="59" t="str">
        <f t="shared" si="125"/>
        <v>2207506</v>
      </c>
      <c r="H205" s="59" t="str">
        <f t="shared" si="126"/>
        <v>IPORTER_LA</v>
      </c>
      <c r="I205" s="57" t="str">
        <f t="shared" si="127"/>
        <v>김강일</v>
      </c>
      <c r="J205" s="57">
        <f t="shared" si="128"/>
        <v>63108</v>
      </c>
      <c r="K205" s="57" t="str">
        <f t="shared" si="129"/>
        <v/>
      </c>
      <c r="L205" s="57">
        <f t="shared" si="130"/>
        <v>1</v>
      </c>
      <c r="M205" s="57">
        <f t="shared" si="131"/>
        <v>6.6680000000000001</v>
      </c>
      <c r="N205" s="57">
        <f t="shared" si="132"/>
        <v>4.4909999999999997</v>
      </c>
      <c r="O205" s="60">
        <f t="shared" si="133"/>
        <v>-2.1770000000000005</v>
      </c>
      <c r="P205" s="60">
        <f t="shared" si="134"/>
        <v>7</v>
      </c>
      <c r="Q205" s="61" t="str">
        <f t="shared" si="135"/>
        <v>목록(Manifest)</v>
      </c>
      <c r="R205" s="88">
        <f t="shared" si="136"/>
        <v>86.98</v>
      </c>
      <c r="S205" s="61" t="str">
        <f t="shared" si="137"/>
        <v>YP0104</v>
      </c>
      <c r="T205" s="61" t="str">
        <f t="shared" si="138"/>
        <v/>
      </c>
      <c r="U205" s="61" t="str">
        <f t="shared" si="139"/>
        <v>신용</v>
      </c>
      <c r="V205" s="99">
        <f t="shared" si="114"/>
        <v>22730</v>
      </c>
      <c r="W205" s="100">
        <f t="shared" si="115"/>
        <v>0</v>
      </c>
      <c r="X205" s="100">
        <f t="shared" si="116"/>
        <v>500</v>
      </c>
      <c r="Y205" s="100">
        <f t="shared" si="111"/>
        <v>1000</v>
      </c>
      <c r="Z205" s="100">
        <f t="shared" si="117"/>
        <v>0</v>
      </c>
      <c r="AA205" s="101">
        <f t="shared" si="118"/>
        <v>0</v>
      </c>
      <c r="AB205" s="102" t="str">
        <f>_xlfn.IFNA(VLOOKUP(D205,'사업자 통관'!F:H,3,0),"")</f>
        <v/>
      </c>
      <c r="AC205" s="102"/>
      <c r="AD205" s="103">
        <f t="shared" si="112"/>
        <v>1500</v>
      </c>
      <c r="AE205" s="104">
        <f t="shared" si="113"/>
        <v>24230</v>
      </c>
      <c r="AG205" s="126" t="s">
        <v>1907</v>
      </c>
      <c r="AH205" s="126" t="s">
        <v>65</v>
      </c>
      <c r="AI205" s="126" t="s">
        <v>1908</v>
      </c>
      <c r="AJ205" s="126" t="s">
        <v>1931</v>
      </c>
      <c r="AK205" s="126" t="s">
        <v>1932</v>
      </c>
      <c r="AL205" s="126" t="s">
        <v>1933</v>
      </c>
      <c r="AM205" s="126">
        <v>63108</v>
      </c>
      <c r="AN205" s="126" t="s">
        <v>130</v>
      </c>
      <c r="AO205" s="127">
        <v>1</v>
      </c>
      <c r="AP205" s="128">
        <v>6.6680000000000001</v>
      </c>
      <c r="AQ205" s="128">
        <v>4.4909999999999997</v>
      </c>
      <c r="AR205" s="128">
        <v>7</v>
      </c>
      <c r="AS205" s="126" t="s">
        <v>4</v>
      </c>
      <c r="AT205" s="128">
        <v>86.98</v>
      </c>
      <c r="AU205" s="126" t="s">
        <v>154</v>
      </c>
      <c r="AV205" s="126" t="s">
        <v>154</v>
      </c>
      <c r="AW205" s="126" t="s">
        <v>154</v>
      </c>
      <c r="AX205" s="126" t="s">
        <v>154</v>
      </c>
      <c r="AY205" s="126" t="s">
        <v>154</v>
      </c>
      <c r="AZ205" s="126" t="s">
        <v>133</v>
      </c>
      <c r="BA205" s="126" t="s">
        <v>192</v>
      </c>
      <c r="BB205" s="126" t="s">
        <v>155</v>
      </c>
      <c r="BC205" s="126" t="s">
        <v>130</v>
      </c>
      <c r="BD205" s="126" t="s">
        <v>156</v>
      </c>
      <c r="BE205" s="126" t="s">
        <v>1934</v>
      </c>
      <c r="BF205" s="126" t="s">
        <v>1935</v>
      </c>
      <c r="BG205" s="126" t="s">
        <v>1936</v>
      </c>
      <c r="BH205" s="126" t="s">
        <v>383</v>
      </c>
      <c r="BI205" s="126" t="s">
        <v>130</v>
      </c>
      <c r="BJ205" s="126" t="s">
        <v>192</v>
      </c>
      <c r="BK205" s="126" t="s">
        <v>157</v>
      </c>
      <c r="BL205" s="126" t="s">
        <v>126</v>
      </c>
      <c r="BM205" s="126" t="s">
        <v>130</v>
      </c>
      <c r="BN205" s="126" t="s">
        <v>158</v>
      </c>
    </row>
    <row r="206" spans="1:66" ht="15">
      <c r="A206" s="58" t="str">
        <f t="shared" si="119"/>
        <v>2025-08-20</v>
      </c>
      <c r="B206" s="58" t="str">
        <f t="shared" si="120"/>
        <v>LAX</v>
      </c>
      <c r="C206" s="58" t="str">
        <f t="shared" si="121"/>
        <v>35033069153</v>
      </c>
      <c r="D206" s="58" t="str">
        <f t="shared" si="122"/>
        <v>PUS014317473</v>
      </c>
      <c r="E206" s="59" t="str">
        <f t="shared" si="123"/>
        <v>6094315515811</v>
      </c>
      <c r="F206" s="59" t="str">
        <f t="shared" si="124"/>
        <v>717-6750-DB-3</v>
      </c>
      <c r="G206" s="59" t="str">
        <f t="shared" si="125"/>
        <v>2207506</v>
      </c>
      <c r="H206" s="59" t="str">
        <f t="shared" si="126"/>
        <v>IPORTER_LA</v>
      </c>
      <c r="I206" s="57" t="str">
        <f t="shared" si="127"/>
        <v>민경하</v>
      </c>
      <c r="J206" s="57">
        <f t="shared" si="128"/>
        <v>10419</v>
      </c>
      <c r="K206" s="57" t="str">
        <f t="shared" si="129"/>
        <v/>
      </c>
      <c r="L206" s="57">
        <f t="shared" si="130"/>
        <v>1</v>
      </c>
      <c r="M206" s="57">
        <f t="shared" si="131"/>
        <v>0.36299999999999999</v>
      </c>
      <c r="N206" s="57">
        <f t="shared" si="132"/>
        <v>4.4999999999999998E-2</v>
      </c>
      <c r="O206" s="60">
        <f t="shared" si="133"/>
        <v>-0.318</v>
      </c>
      <c r="P206" s="60">
        <f t="shared" si="134"/>
        <v>0.5</v>
      </c>
      <c r="Q206" s="61" t="str">
        <f t="shared" si="135"/>
        <v>목록(Manifest)</v>
      </c>
      <c r="R206" s="88">
        <f t="shared" si="136"/>
        <v>95.45</v>
      </c>
      <c r="S206" s="61" t="str">
        <f t="shared" si="137"/>
        <v>YP0104</v>
      </c>
      <c r="T206" s="61" t="str">
        <f t="shared" si="138"/>
        <v/>
      </c>
      <c r="U206" s="61" t="str">
        <f t="shared" si="139"/>
        <v>신용</v>
      </c>
      <c r="V206" s="99">
        <f t="shared" si="114"/>
        <v>6220</v>
      </c>
      <c r="W206" s="100">
        <f t="shared" si="115"/>
        <v>0</v>
      </c>
      <c r="X206" s="100">
        <f t="shared" si="116"/>
        <v>0</v>
      </c>
      <c r="Y206" s="100">
        <f t="shared" si="111"/>
        <v>0</v>
      </c>
      <c r="Z206" s="100">
        <f t="shared" si="117"/>
        <v>0</v>
      </c>
      <c r="AA206" s="101">
        <f t="shared" si="118"/>
        <v>0</v>
      </c>
      <c r="AB206" s="102" t="str">
        <f>_xlfn.IFNA(VLOOKUP(D206,'사업자 통관'!F:H,3,0),"")</f>
        <v/>
      </c>
      <c r="AC206" s="102"/>
      <c r="AD206" s="103">
        <f t="shared" si="112"/>
        <v>0</v>
      </c>
      <c r="AE206" s="104">
        <f t="shared" si="113"/>
        <v>6220</v>
      </c>
      <c r="AG206" s="126" t="s">
        <v>1907</v>
      </c>
      <c r="AH206" s="126" t="s">
        <v>65</v>
      </c>
      <c r="AI206" s="126" t="s">
        <v>1908</v>
      </c>
      <c r="AJ206" s="126" t="s">
        <v>1937</v>
      </c>
      <c r="AK206" s="126" t="s">
        <v>1938</v>
      </c>
      <c r="AL206" s="126" t="s">
        <v>1939</v>
      </c>
      <c r="AM206" s="126">
        <v>10419</v>
      </c>
      <c r="AN206" s="126" t="s">
        <v>130</v>
      </c>
      <c r="AO206" s="127">
        <v>1</v>
      </c>
      <c r="AP206" s="128">
        <v>0.36299999999999999</v>
      </c>
      <c r="AQ206" s="128">
        <v>4.4999999999999998E-2</v>
      </c>
      <c r="AR206" s="128">
        <v>0.4</v>
      </c>
      <c r="AS206" s="126" t="s">
        <v>4</v>
      </c>
      <c r="AT206" s="128">
        <v>95.45</v>
      </c>
      <c r="AU206" s="126" t="s">
        <v>154</v>
      </c>
      <c r="AV206" s="126" t="s">
        <v>154</v>
      </c>
      <c r="AW206" s="126" t="s">
        <v>154</v>
      </c>
      <c r="AX206" s="126" t="s">
        <v>154</v>
      </c>
      <c r="AY206" s="126" t="s">
        <v>154</v>
      </c>
      <c r="AZ206" s="126" t="s">
        <v>133</v>
      </c>
      <c r="BA206" s="126" t="s">
        <v>192</v>
      </c>
      <c r="BB206" s="126" t="s">
        <v>1940</v>
      </c>
      <c r="BC206" s="126" t="s">
        <v>130</v>
      </c>
      <c r="BD206" s="126" t="s">
        <v>156</v>
      </c>
      <c r="BE206" s="126" t="s">
        <v>1941</v>
      </c>
      <c r="BF206" s="126" t="s">
        <v>1942</v>
      </c>
      <c r="BG206" s="126" t="s">
        <v>1943</v>
      </c>
      <c r="BH206" s="126" t="s">
        <v>383</v>
      </c>
      <c r="BI206" s="126" t="s">
        <v>130</v>
      </c>
      <c r="BJ206" s="126" t="s">
        <v>192</v>
      </c>
      <c r="BK206" s="126" t="s">
        <v>157</v>
      </c>
      <c r="BL206" s="126" t="s">
        <v>126</v>
      </c>
      <c r="BM206" s="126" t="s">
        <v>130</v>
      </c>
      <c r="BN206" s="126" t="s">
        <v>158</v>
      </c>
    </row>
    <row r="207" spans="1:66" ht="15">
      <c r="A207" s="58" t="str">
        <f t="shared" si="119"/>
        <v>2025-08-22</v>
      </c>
      <c r="B207" s="58" t="str">
        <f t="shared" si="120"/>
        <v>LAX</v>
      </c>
      <c r="C207" s="58" t="str">
        <f t="shared" si="121"/>
        <v>35033069175</v>
      </c>
      <c r="D207" s="58" t="str">
        <f t="shared" si="122"/>
        <v>PUS014317552</v>
      </c>
      <c r="E207" s="59" t="str">
        <f t="shared" si="123"/>
        <v>6094315515890</v>
      </c>
      <c r="F207" s="59" t="str">
        <f t="shared" si="124"/>
        <v>717-7706-DB-15</v>
      </c>
      <c r="G207" s="59" t="str">
        <f t="shared" si="125"/>
        <v>2207506</v>
      </c>
      <c r="H207" s="59" t="str">
        <f t="shared" si="126"/>
        <v>IPORTER_LA</v>
      </c>
      <c r="I207" s="57" t="str">
        <f t="shared" si="127"/>
        <v>이창우</v>
      </c>
      <c r="J207" s="57">
        <f t="shared" si="128"/>
        <v>14321</v>
      </c>
      <c r="K207" s="57" t="str">
        <f t="shared" si="129"/>
        <v/>
      </c>
      <c r="L207" s="57">
        <f t="shared" si="130"/>
        <v>1</v>
      </c>
      <c r="M207" s="57">
        <f t="shared" si="131"/>
        <v>0.27200000000000002</v>
      </c>
      <c r="N207" s="57">
        <f t="shared" si="132"/>
        <v>4.4999999999999998E-2</v>
      </c>
      <c r="O207" s="60">
        <f t="shared" si="133"/>
        <v>-0.22700000000000004</v>
      </c>
      <c r="P207" s="60">
        <f t="shared" si="134"/>
        <v>0.5</v>
      </c>
      <c r="Q207" s="61" t="str">
        <f t="shared" si="135"/>
        <v>목록(Manifest)</v>
      </c>
      <c r="R207" s="88">
        <f t="shared" si="136"/>
        <v>86.88</v>
      </c>
      <c r="S207" s="61" t="str">
        <f t="shared" si="137"/>
        <v>YP0104</v>
      </c>
      <c r="T207" s="61" t="str">
        <f t="shared" si="138"/>
        <v/>
      </c>
      <c r="U207" s="61" t="str">
        <f t="shared" si="139"/>
        <v>신용</v>
      </c>
      <c r="V207" s="99">
        <f t="shared" si="114"/>
        <v>6220</v>
      </c>
      <c r="W207" s="100">
        <f t="shared" si="115"/>
        <v>0</v>
      </c>
      <c r="X207" s="100">
        <f t="shared" si="116"/>
        <v>0</v>
      </c>
      <c r="Y207" s="100">
        <f t="shared" si="111"/>
        <v>0</v>
      </c>
      <c r="Z207" s="100">
        <f t="shared" si="117"/>
        <v>0</v>
      </c>
      <c r="AA207" s="101">
        <f t="shared" si="118"/>
        <v>0</v>
      </c>
      <c r="AB207" s="102" t="str">
        <f>_xlfn.IFNA(VLOOKUP(D207,'사업자 통관'!F:H,3,0),"")</f>
        <v/>
      </c>
      <c r="AC207" s="102"/>
      <c r="AD207" s="103">
        <f t="shared" si="112"/>
        <v>0</v>
      </c>
      <c r="AE207" s="104">
        <f t="shared" si="113"/>
        <v>6220</v>
      </c>
      <c r="AG207" s="126" t="s">
        <v>1944</v>
      </c>
      <c r="AH207" s="126" t="s">
        <v>65</v>
      </c>
      <c r="AI207" s="126" t="s">
        <v>1945</v>
      </c>
      <c r="AJ207" s="126" t="s">
        <v>1946</v>
      </c>
      <c r="AK207" s="126" t="s">
        <v>1947</v>
      </c>
      <c r="AL207" s="126" t="s">
        <v>1948</v>
      </c>
      <c r="AM207" s="126">
        <v>14321</v>
      </c>
      <c r="AN207" s="126" t="s">
        <v>130</v>
      </c>
      <c r="AO207" s="127">
        <v>1</v>
      </c>
      <c r="AP207" s="128">
        <v>0.27200000000000002</v>
      </c>
      <c r="AQ207" s="128">
        <v>4.4999999999999998E-2</v>
      </c>
      <c r="AR207" s="128">
        <v>0.3</v>
      </c>
      <c r="AS207" s="126" t="s">
        <v>4</v>
      </c>
      <c r="AT207" s="128">
        <v>86.88</v>
      </c>
      <c r="AU207" s="126" t="s">
        <v>154</v>
      </c>
      <c r="AV207" s="126" t="s">
        <v>154</v>
      </c>
      <c r="AW207" s="126" t="s">
        <v>154</v>
      </c>
      <c r="AX207" s="126" t="s">
        <v>154</v>
      </c>
      <c r="AY207" s="126" t="s">
        <v>154</v>
      </c>
      <c r="AZ207" s="126" t="s">
        <v>133</v>
      </c>
      <c r="BA207" s="126" t="s">
        <v>192</v>
      </c>
      <c r="BB207" s="126" t="s">
        <v>1949</v>
      </c>
      <c r="BC207" s="126" t="s">
        <v>130</v>
      </c>
      <c r="BD207" s="126" t="s">
        <v>156</v>
      </c>
      <c r="BE207" s="126" t="s">
        <v>1950</v>
      </c>
      <c r="BF207" s="126" t="s">
        <v>1951</v>
      </c>
      <c r="BG207" s="126" t="s">
        <v>1952</v>
      </c>
      <c r="BH207" s="126" t="s">
        <v>383</v>
      </c>
      <c r="BI207" s="126" t="s">
        <v>130</v>
      </c>
      <c r="BJ207" s="126" t="s">
        <v>192</v>
      </c>
      <c r="BK207" s="126" t="s">
        <v>157</v>
      </c>
      <c r="BL207" s="126" t="s">
        <v>126</v>
      </c>
      <c r="BM207" s="126" t="s">
        <v>130</v>
      </c>
      <c r="BN207" s="126" t="s">
        <v>158</v>
      </c>
    </row>
    <row r="208" spans="1:66" ht="15">
      <c r="A208" s="58" t="str">
        <f t="shared" si="119"/>
        <v>2025-08-22</v>
      </c>
      <c r="B208" s="58" t="str">
        <f t="shared" si="120"/>
        <v>LAX</v>
      </c>
      <c r="C208" s="58" t="str">
        <f t="shared" si="121"/>
        <v>35033069175</v>
      </c>
      <c r="D208" s="58" t="str">
        <f t="shared" si="122"/>
        <v>PUS014317597</v>
      </c>
      <c r="E208" s="59" t="str">
        <f t="shared" si="123"/>
        <v>6094315515935</v>
      </c>
      <c r="F208" s="59" t="str">
        <f t="shared" si="124"/>
        <v>717-7677-AB-6</v>
      </c>
      <c r="G208" s="59" t="str">
        <f t="shared" si="125"/>
        <v>2207506</v>
      </c>
      <c r="H208" s="59" t="str">
        <f t="shared" si="126"/>
        <v>IPORTER_LA</v>
      </c>
      <c r="I208" s="57" t="str">
        <f t="shared" si="127"/>
        <v>이혜민</v>
      </c>
      <c r="J208" s="57">
        <f t="shared" si="128"/>
        <v>47501</v>
      </c>
      <c r="K208" s="57"/>
      <c r="L208" s="57">
        <f t="shared" si="130"/>
        <v>1</v>
      </c>
      <c r="M208" s="57">
        <f t="shared" si="131"/>
        <v>9.0999999999999998E-2</v>
      </c>
      <c r="N208" s="57">
        <f t="shared" si="132"/>
        <v>4.4999999999999998E-2</v>
      </c>
      <c r="O208" s="60">
        <f t="shared" si="133"/>
        <v>-4.5999999999999999E-2</v>
      </c>
      <c r="P208" s="60">
        <f t="shared" si="134"/>
        <v>0.5</v>
      </c>
      <c r="Q208" s="61" t="str">
        <f t="shared" si="135"/>
        <v>일반(목록배제,Normal-Manifest Exception)</v>
      </c>
      <c r="R208" s="88">
        <f t="shared" si="136"/>
        <v>33.24</v>
      </c>
      <c r="S208" s="61" t="str">
        <f t="shared" si="137"/>
        <v>YP0104</v>
      </c>
      <c r="T208" s="61" t="str">
        <f t="shared" si="138"/>
        <v/>
      </c>
      <c r="U208" s="61" t="str">
        <f t="shared" si="139"/>
        <v>신용</v>
      </c>
      <c r="V208" s="99">
        <f t="shared" si="114"/>
        <v>6220</v>
      </c>
      <c r="W208" s="100">
        <f t="shared" si="115"/>
        <v>0</v>
      </c>
      <c r="X208" s="100">
        <f t="shared" si="116"/>
        <v>0</v>
      </c>
      <c r="Y208" s="100">
        <f t="shared" si="111"/>
        <v>0</v>
      </c>
      <c r="Z208" s="100">
        <f t="shared" si="117"/>
        <v>0</v>
      </c>
      <c r="AA208" s="101">
        <f t="shared" si="118"/>
        <v>1000</v>
      </c>
      <c r="AB208" s="102" t="str">
        <f>_xlfn.IFNA(VLOOKUP(D208,'사업자 통관'!F:H,3,0),"")</f>
        <v/>
      </c>
      <c r="AC208" s="102"/>
      <c r="AD208" s="103">
        <f t="shared" si="112"/>
        <v>1000</v>
      </c>
      <c r="AE208" s="104">
        <f t="shared" si="113"/>
        <v>7220</v>
      </c>
      <c r="AG208" s="126" t="s">
        <v>1944</v>
      </c>
      <c r="AH208" s="126" t="s">
        <v>65</v>
      </c>
      <c r="AI208" s="126" t="s">
        <v>1945</v>
      </c>
      <c r="AJ208" s="126" t="s">
        <v>1953</v>
      </c>
      <c r="AK208" s="126" t="s">
        <v>1954</v>
      </c>
      <c r="AL208" s="126" t="s">
        <v>1955</v>
      </c>
      <c r="AM208" s="126">
        <v>47501</v>
      </c>
      <c r="AN208" s="126" t="s">
        <v>130</v>
      </c>
      <c r="AO208" s="127">
        <v>1</v>
      </c>
      <c r="AP208" s="128">
        <v>9.0999999999999998E-2</v>
      </c>
      <c r="AQ208" s="128">
        <v>4.4999999999999998E-2</v>
      </c>
      <c r="AR208" s="128">
        <v>0.1</v>
      </c>
      <c r="AS208" s="126" t="s">
        <v>5</v>
      </c>
      <c r="AT208" s="128">
        <v>33.24</v>
      </c>
      <c r="AU208" s="126" t="s">
        <v>154</v>
      </c>
      <c r="AV208" s="126" t="s">
        <v>154</v>
      </c>
      <c r="AW208" s="126" t="s">
        <v>154</v>
      </c>
      <c r="AX208" s="126" t="s">
        <v>154</v>
      </c>
      <c r="AY208" s="126" t="s">
        <v>154</v>
      </c>
      <c r="AZ208" s="126" t="s">
        <v>133</v>
      </c>
      <c r="BA208" s="126" t="s">
        <v>192</v>
      </c>
      <c r="BB208" s="126" t="s">
        <v>155</v>
      </c>
      <c r="BC208" s="126" t="s">
        <v>130</v>
      </c>
      <c r="BD208" s="126" t="s">
        <v>156</v>
      </c>
      <c r="BE208" s="126" t="s">
        <v>1956</v>
      </c>
      <c r="BF208" s="126" t="s">
        <v>1957</v>
      </c>
      <c r="BG208" s="126" t="s">
        <v>1958</v>
      </c>
      <c r="BH208" s="126" t="s">
        <v>383</v>
      </c>
      <c r="BI208" s="126" t="s">
        <v>130</v>
      </c>
      <c r="BJ208" s="126" t="s">
        <v>192</v>
      </c>
      <c r="BK208" s="126" t="s">
        <v>157</v>
      </c>
      <c r="BL208" s="126" t="s">
        <v>126</v>
      </c>
      <c r="BM208" s="126" t="s">
        <v>130</v>
      </c>
      <c r="BN208" s="126" t="s">
        <v>158</v>
      </c>
    </row>
    <row r="209" spans="1:66" ht="15">
      <c r="A209" s="58" t="str">
        <f t="shared" si="119"/>
        <v>2025-08-22</v>
      </c>
      <c r="B209" s="58" t="str">
        <f t="shared" si="120"/>
        <v>LAX</v>
      </c>
      <c r="C209" s="58" t="str">
        <f t="shared" si="121"/>
        <v>35033069175</v>
      </c>
      <c r="D209" s="58" t="str">
        <f t="shared" si="122"/>
        <v>PUS014317454</v>
      </c>
      <c r="E209" s="59" t="str">
        <f t="shared" si="123"/>
        <v>6094315515792</v>
      </c>
      <c r="F209" s="59" t="str">
        <f t="shared" si="124"/>
        <v>717-7694-BC-16</v>
      </c>
      <c r="G209" s="59" t="str">
        <f t="shared" si="125"/>
        <v>2207506</v>
      </c>
      <c r="H209" s="59" t="str">
        <f t="shared" si="126"/>
        <v>IPORTER_LA</v>
      </c>
      <c r="I209" s="57" t="str">
        <f t="shared" si="127"/>
        <v>최성우</v>
      </c>
      <c r="J209" s="57">
        <f t="shared" si="128"/>
        <v>18487</v>
      </c>
      <c r="K209" s="57" t="str">
        <f t="shared" si="129"/>
        <v>일반전환</v>
      </c>
      <c r="L209" s="57">
        <f t="shared" si="130"/>
        <v>1</v>
      </c>
      <c r="M209" s="57">
        <f t="shared" si="131"/>
        <v>0.18099999999999999</v>
      </c>
      <c r="N209" s="57">
        <f t="shared" si="132"/>
        <v>0.18099999999999999</v>
      </c>
      <c r="O209" s="60">
        <f t="shared" si="133"/>
        <v>0</v>
      </c>
      <c r="P209" s="60">
        <f t="shared" si="134"/>
        <v>0.5</v>
      </c>
      <c r="Q209" s="61" t="str">
        <f t="shared" si="135"/>
        <v>일반(목록배제,Normal-Manifest Exception)</v>
      </c>
      <c r="R209" s="88">
        <f t="shared" si="136"/>
        <v>33.83</v>
      </c>
      <c r="S209" s="61" t="str">
        <f t="shared" si="137"/>
        <v>YP0104</v>
      </c>
      <c r="T209" s="61" t="str">
        <f t="shared" si="138"/>
        <v/>
      </c>
      <c r="U209" s="61" t="str">
        <f t="shared" si="139"/>
        <v>신용</v>
      </c>
      <c r="V209" s="99">
        <f t="shared" si="114"/>
        <v>6220</v>
      </c>
      <c r="W209" s="100">
        <f t="shared" si="115"/>
        <v>0</v>
      </c>
      <c r="X209" s="100">
        <f t="shared" si="116"/>
        <v>0</v>
      </c>
      <c r="Y209" s="100">
        <f t="shared" si="111"/>
        <v>0</v>
      </c>
      <c r="Z209" s="100">
        <f t="shared" si="117"/>
        <v>0</v>
      </c>
      <c r="AA209" s="101">
        <f t="shared" si="118"/>
        <v>1000</v>
      </c>
      <c r="AB209" s="102" t="str">
        <f>_xlfn.IFNA(VLOOKUP(D209,'사업자 통관'!F:H,3,0),"")</f>
        <v/>
      </c>
      <c r="AC209" s="102"/>
      <c r="AD209" s="103">
        <f t="shared" si="112"/>
        <v>1000</v>
      </c>
      <c r="AE209" s="104">
        <f t="shared" si="113"/>
        <v>7220</v>
      </c>
      <c r="AG209" s="126" t="s">
        <v>1944</v>
      </c>
      <c r="AH209" s="126" t="s">
        <v>65</v>
      </c>
      <c r="AI209" s="126" t="s">
        <v>1945</v>
      </c>
      <c r="AJ209" s="126" t="s">
        <v>1959</v>
      </c>
      <c r="AK209" s="126" t="s">
        <v>683</v>
      </c>
      <c r="AL209" s="126" t="s">
        <v>1960</v>
      </c>
      <c r="AM209" s="126">
        <v>18487</v>
      </c>
      <c r="AN209" s="126" t="s">
        <v>876</v>
      </c>
      <c r="AO209" s="127">
        <v>1</v>
      </c>
      <c r="AP209" s="128">
        <v>0.18099999999999999</v>
      </c>
      <c r="AQ209" s="128">
        <v>0.18099999999999999</v>
      </c>
      <c r="AR209" s="128">
        <v>0.2</v>
      </c>
      <c r="AS209" s="126" t="s">
        <v>5</v>
      </c>
      <c r="AT209" s="128">
        <v>33.83</v>
      </c>
      <c r="AU209" s="126" t="s">
        <v>154</v>
      </c>
      <c r="AV209" s="126" t="s">
        <v>154</v>
      </c>
      <c r="AW209" s="126" t="s">
        <v>154</v>
      </c>
      <c r="AX209" s="126" t="s">
        <v>154</v>
      </c>
      <c r="AY209" s="126" t="s">
        <v>154</v>
      </c>
      <c r="AZ209" s="126" t="s">
        <v>133</v>
      </c>
      <c r="BA209" s="126" t="s">
        <v>192</v>
      </c>
      <c r="BB209" s="126" t="s">
        <v>188</v>
      </c>
      <c r="BC209" s="126" t="s">
        <v>130</v>
      </c>
      <c r="BD209" s="126" t="s">
        <v>156</v>
      </c>
      <c r="BE209" s="126" t="s">
        <v>1961</v>
      </c>
      <c r="BF209" s="126" t="s">
        <v>1962</v>
      </c>
      <c r="BG209" s="126" t="s">
        <v>1963</v>
      </c>
      <c r="BH209" s="126" t="s">
        <v>383</v>
      </c>
      <c r="BI209" s="126" t="s">
        <v>130</v>
      </c>
      <c r="BJ209" s="126" t="s">
        <v>192</v>
      </c>
      <c r="BK209" s="126" t="s">
        <v>157</v>
      </c>
      <c r="BL209" s="126" t="s">
        <v>126</v>
      </c>
      <c r="BM209" s="126" t="s">
        <v>130</v>
      </c>
      <c r="BN209" s="126" t="s">
        <v>158</v>
      </c>
    </row>
    <row r="210" spans="1:66" ht="15">
      <c r="A210" s="58" t="str">
        <f t="shared" si="119"/>
        <v>2025-08-22</v>
      </c>
      <c r="B210" s="58" t="str">
        <f t="shared" si="120"/>
        <v>LAX</v>
      </c>
      <c r="C210" s="58" t="str">
        <f t="shared" si="121"/>
        <v>35033069175</v>
      </c>
      <c r="D210" s="58" t="str">
        <f t="shared" si="122"/>
        <v>PUS014317506</v>
      </c>
      <c r="E210" s="59" t="str">
        <f t="shared" si="123"/>
        <v>6094315515844</v>
      </c>
      <c r="F210" s="59" t="str">
        <f t="shared" si="124"/>
        <v>717-7779-BD-24</v>
      </c>
      <c r="G210" s="59" t="str">
        <f t="shared" si="125"/>
        <v>2207506</v>
      </c>
      <c r="H210" s="59" t="str">
        <f t="shared" si="126"/>
        <v>IPORTER_LA</v>
      </c>
      <c r="I210" s="57" t="str">
        <f t="shared" si="127"/>
        <v>류지헌</v>
      </c>
      <c r="J210" s="57">
        <f t="shared" si="128"/>
        <v>6666</v>
      </c>
      <c r="K210" s="57" t="str">
        <f t="shared" si="129"/>
        <v/>
      </c>
      <c r="L210" s="57">
        <f t="shared" si="130"/>
        <v>1</v>
      </c>
      <c r="M210" s="57">
        <f t="shared" si="131"/>
        <v>0.68</v>
      </c>
      <c r="N210" s="57">
        <f t="shared" si="132"/>
        <v>0.63500000000000001</v>
      </c>
      <c r="O210" s="60">
        <f t="shared" si="133"/>
        <v>-4.500000000000004E-2</v>
      </c>
      <c r="P210" s="60">
        <f t="shared" si="134"/>
        <v>1</v>
      </c>
      <c r="Q210" s="61" t="str">
        <f t="shared" si="135"/>
        <v>목록(Manifest)</v>
      </c>
      <c r="R210" s="88">
        <f t="shared" si="136"/>
        <v>57.83</v>
      </c>
      <c r="S210" s="61" t="str">
        <f t="shared" si="137"/>
        <v>YP0104</v>
      </c>
      <c r="T210" s="61" t="str">
        <f t="shared" si="138"/>
        <v/>
      </c>
      <c r="U210" s="61" t="str">
        <f t="shared" si="139"/>
        <v>신용</v>
      </c>
      <c r="V210" s="99">
        <f t="shared" si="114"/>
        <v>7490</v>
      </c>
      <c r="W210" s="100">
        <f t="shared" si="115"/>
        <v>0</v>
      </c>
      <c r="X210" s="100">
        <f t="shared" si="116"/>
        <v>0</v>
      </c>
      <c r="Y210" s="100">
        <f t="shared" si="111"/>
        <v>0</v>
      </c>
      <c r="Z210" s="100">
        <f t="shared" si="117"/>
        <v>0</v>
      </c>
      <c r="AA210" s="101">
        <f t="shared" si="118"/>
        <v>0</v>
      </c>
      <c r="AB210" s="102" t="str">
        <f>_xlfn.IFNA(VLOOKUP(D210,'사업자 통관'!F:H,3,0),"")</f>
        <v/>
      </c>
      <c r="AC210" s="102"/>
      <c r="AD210" s="103">
        <f t="shared" si="112"/>
        <v>0</v>
      </c>
      <c r="AE210" s="104">
        <f t="shared" si="113"/>
        <v>7490</v>
      </c>
      <c r="AG210" s="126" t="s">
        <v>1944</v>
      </c>
      <c r="AH210" s="126" t="s">
        <v>65</v>
      </c>
      <c r="AI210" s="126" t="s">
        <v>1945</v>
      </c>
      <c r="AJ210" s="126" t="s">
        <v>1964</v>
      </c>
      <c r="AK210" s="126" t="s">
        <v>1965</v>
      </c>
      <c r="AL210" s="126" t="s">
        <v>1966</v>
      </c>
      <c r="AM210" s="126">
        <v>6666</v>
      </c>
      <c r="AN210" s="126" t="s">
        <v>130</v>
      </c>
      <c r="AO210" s="127">
        <v>1</v>
      </c>
      <c r="AP210" s="128">
        <v>0.68</v>
      </c>
      <c r="AQ210" s="128">
        <v>0.63500000000000001</v>
      </c>
      <c r="AR210" s="128">
        <v>0.7</v>
      </c>
      <c r="AS210" s="126" t="s">
        <v>4</v>
      </c>
      <c r="AT210" s="128">
        <v>57.83</v>
      </c>
      <c r="AU210" s="126" t="s">
        <v>154</v>
      </c>
      <c r="AV210" s="126" t="s">
        <v>154</v>
      </c>
      <c r="AW210" s="126" t="s">
        <v>154</v>
      </c>
      <c r="AX210" s="126" t="s">
        <v>154</v>
      </c>
      <c r="AY210" s="126" t="s">
        <v>154</v>
      </c>
      <c r="AZ210" s="126" t="s">
        <v>133</v>
      </c>
      <c r="BA210" s="126" t="s">
        <v>192</v>
      </c>
      <c r="BB210" s="126" t="s">
        <v>1967</v>
      </c>
      <c r="BC210" s="126" t="s">
        <v>130</v>
      </c>
      <c r="BD210" s="126" t="s">
        <v>156</v>
      </c>
      <c r="BE210" s="126" t="s">
        <v>1968</v>
      </c>
      <c r="BF210" s="126" t="s">
        <v>1969</v>
      </c>
      <c r="BG210" s="126" t="s">
        <v>1970</v>
      </c>
      <c r="BH210" s="126" t="s">
        <v>383</v>
      </c>
      <c r="BI210" s="126" t="s">
        <v>130</v>
      </c>
      <c r="BJ210" s="126" t="s">
        <v>192</v>
      </c>
      <c r="BK210" s="126" t="s">
        <v>157</v>
      </c>
      <c r="BL210" s="126" t="s">
        <v>126</v>
      </c>
      <c r="BM210" s="126" t="s">
        <v>130</v>
      </c>
      <c r="BN210" s="126" t="s">
        <v>158</v>
      </c>
    </row>
    <row r="211" spans="1:66" ht="15">
      <c r="A211" s="58" t="str">
        <f t="shared" si="119"/>
        <v>2025-08-22</v>
      </c>
      <c r="B211" s="58" t="str">
        <f t="shared" si="120"/>
        <v>LAX</v>
      </c>
      <c r="C211" s="58" t="str">
        <f t="shared" si="121"/>
        <v>35033069175</v>
      </c>
      <c r="D211" s="58" t="str">
        <f t="shared" si="122"/>
        <v>PUS014317550</v>
      </c>
      <c r="E211" s="59" t="str">
        <f t="shared" si="123"/>
        <v>6094315515888</v>
      </c>
      <c r="F211" s="59" t="str">
        <f t="shared" si="124"/>
        <v>717-7661-BC-11</v>
      </c>
      <c r="G211" s="59" t="str">
        <f t="shared" si="125"/>
        <v>2207506</v>
      </c>
      <c r="H211" s="59" t="str">
        <f t="shared" si="126"/>
        <v>IPORTER_LA</v>
      </c>
      <c r="I211" s="57" t="str">
        <f t="shared" si="127"/>
        <v>윤서영</v>
      </c>
      <c r="J211" s="57">
        <f t="shared" si="128"/>
        <v>15298</v>
      </c>
      <c r="K211" s="57" t="str">
        <f t="shared" si="129"/>
        <v/>
      </c>
      <c r="L211" s="57">
        <f t="shared" si="130"/>
        <v>1</v>
      </c>
      <c r="M211" s="57">
        <f t="shared" si="131"/>
        <v>3.1749999999999998</v>
      </c>
      <c r="N211" s="57">
        <f t="shared" si="132"/>
        <v>5.806</v>
      </c>
      <c r="O211" s="60">
        <f t="shared" si="133"/>
        <v>2.6310000000000002</v>
      </c>
      <c r="P211" s="60">
        <f t="shared" si="134"/>
        <v>6</v>
      </c>
      <c r="Q211" s="61" t="str">
        <f t="shared" si="135"/>
        <v>목록(Manifest)</v>
      </c>
      <c r="R211" s="88">
        <f t="shared" si="136"/>
        <v>158</v>
      </c>
      <c r="S211" s="61" t="str">
        <f t="shared" si="137"/>
        <v>YP0104</v>
      </c>
      <c r="T211" s="61" t="str">
        <f t="shared" si="138"/>
        <v/>
      </c>
      <c r="U211" s="61" t="str">
        <f t="shared" si="139"/>
        <v>신용</v>
      </c>
      <c r="V211" s="99">
        <f t="shared" si="114"/>
        <v>20190</v>
      </c>
      <c r="W211" s="100">
        <f t="shared" si="115"/>
        <v>0</v>
      </c>
      <c r="X211" s="100">
        <f t="shared" si="116"/>
        <v>0</v>
      </c>
      <c r="Y211" s="100">
        <f t="shared" si="111"/>
        <v>1000</v>
      </c>
      <c r="Z211" s="100">
        <f t="shared" si="117"/>
        <v>0</v>
      </c>
      <c r="AA211" s="101">
        <f t="shared" si="118"/>
        <v>0</v>
      </c>
      <c r="AB211" s="102" t="str">
        <f>_xlfn.IFNA(VLOOKUP(D211,'사업자 통관'!F:H,3,0),"")</f>
        <v/>
      </c>
      <c r="AC211" s="102"/>
      <c r="AD211" s="103">
        <f t="shared" si="112"/>
        <v>1000</v>
      </c>
      <c r="AE211" s="104">
        <f t="shared" si="113"/>
        <v>21190</v>
      </c>
      <c r="AG211" s="126" t="s">
        <v>1944</v>
      </c>
      <c r="AH211" s="126" t="s">
        <v>65</v>
      </c>
      <c r="AI211" s="126" t="s">
        <v>1945</v>
      </c>
      <c r="AJ211" s="126" t="s">
        <v>1971</v>
      </c>
      <c r="AK211" s="126" t="s">
        <v>1972</v>
      </c>
      <c r="AL211" s="126" t="s">
        <v>1973</v>
      </c>
      <c r="AM211" s="126">
        <v>15298</v>
      </c>
      <c r="AN211" s="126" t="s">
        <v>130</v>
      </c>
      <c r="AO211" s="127">
        <v>1</v>
      </c>
      <c r="AP211" s="128">
        <v>3.1749999999999998</v>
      </c>
      <c r="AQ211" s="128">
        <v>5.806</v>
      </c>
      <c r="AR211" s="128">
        <v>6</v>
      </c>
      <c r="AS211" s="126" t="s">
        <v>4</v>
      </c>
      <c r="AT211" s="128">
        <v>158</v>
      </c>
      <c r="AU211" s="126" t="s">
        <v>154</v>
      </c>
      <c r="AV211" s="126" t="s">
        <v>154</v>
      </c>
      <c r="AW211" s="126" t="s">
        <v>154</v>
      </c>
      <c r="AX211" s="126" t="s">
        <v>154</v>
      </c>
      <c r="AY211" s="126" t="s">
        <v>154</v>
      </c>
      <c r="AZ211" s="126" t="s">
        <v>133</v>
      </c>
      <c r="BA211" s="126" t="s">
        <v>192</v>
      </c>
      <c r="BB211" s="126" t="s">
        <v>1110</v>
      </c>
      <c r="BC211" s="126" t="s">
        <v>130</v>
      </c>
      <c r="BD211" s="126" t="s">
        <v>156</v>
      </c>
      <c r="BE211" s="126" t="s">
        <v>1974</v>
      </c>
      <c r="BF211" s="126" t="s">
        <v>1975</v>
      </c>
      <c r="BG211" s="126" t="s">
        <v>1976</v>
      </c>
      <c r="BH211" s="126" t="s">
        <v>383</v>
      </c>
      <c r="BI211" s="126" t="s">
        <v>130</v>
      </c>
      <c r="BJ211" s="126" t="s">
        <v>192</v>
      </c>
      <c r="BK211" s="126" t="s">
        <v>157</v>
      </c>
      <c r="BL211" s="126" t="s">
        <v>126</v>
      </c>
      <c r="BM211" s="126" t="s">
        <v>130</v>
      </c>
      <c r="BN211" s="126" t="s">
        <v>158</v>
      </c>
    </row>
    <row r="212" spans="1:66" ht="15">
      <c r="A212" s="58" t="str">
        <f t="shared" si="119"/>
        <v>2025-08-22</v>
      </c>
      <c r="B212" s="58" t="str">
        <f t="shared" si="120"/>
        <v>LAX</v>
      </c>
      <c r="C212" s="58" t="str">
        <f t="shared" si="121"/>
        <v>35033069175</v>
      </c>
      <c r="D212" s="58" t="str">
        <f t="shared" si="122"/>
        <v>PUS014317575</v>
      </c>
      <c r="E212" s="59" t="str">
        <f t="shared" si="123"/>
        <v>6094315515913</v>
      </c>
      <c r="F212" s="59" t="str">
        <f t="shared" si="124"/>
        <v>717-8542-FE-32</v>
      </c>
      <c r="G212" s="59" t="str">
        <f t="shared" si="125"/>
        <v>2207506</v>
      </c>
      <c r="H212" s="59" t="str">
        <f t="shared" si="126"/>
        <v>IPORTER_LA</v>
      </c>
      <c r="I212" s="57" t="str">
        <f t="shared" si="127"/>
        <v>윤경만</v>
      </c>
      <c r="J212" s="57">
        <f t="shared" si="128"/>
        <v>18624</v>
      </c>
      <c r="K212" s="57" t="str">
        <f t="shared" si="129"/>
        <v/>
      </c>
      <c r="L212" s="57">
        <f t="shared" si="130"/>
        <v>1</v>
      </c>
      <c r="M212" s="57">
        <f t="shared" si="131"/>
        <v>0.54400000000000004</v>
      </c>
      <c r="N212" s="57">
        <f t="shared" si="132"/>
        <v>4.4999999999999998E-2</v>
      </c>
      <c r="O212" s="60">
        <f t="shared" si="133"/>
        <v>-0.49900000000000005</v>
      </c>
      <c r="P212" s="60">
        <f t="shared" si="134"/>
        <v>1</v>
      </c>
      <c r="Q212" s="61" t="str">
        <f t="shared" si="135"/>
        <v>목록(Manifest)</v>
      </c>
      <c r="R212" s="88">
        <f t="shared" si="136"/>
        <v>26.03</v>
      </c>
      <c r="S212" s="61" t="str">
        <f t="shared" si="137"/>
        <v>YP0104</v>
      </c>
      <c r="T212" s="61" t="str">
        <f t="shared" si="138"/>
        <v/>
      </c>
      <c r="U212" s="61" t="str">
        <f t="shared" si="139"/>
        <v>신용</v>
      </c>
      <c r="V212" s="99">
        <f t="shared" si="114"/>
        <v>7490</v>
      </c>
      <c r="W212" s="100">
        <f t="shared" si="115"/>
        <v>0</v>
      </c>
      <c r="X212" s="100">
        <f t="shared" si="116"/>
        <v>0</v>
      </c>
      <c r="Y212" s="100">
        <f t="shared" si="111"/>
        <v>0</v>
      </c>
      <c r="Z212" s="100">
        <f t="shared" si="117"/>
        <v>0</v>
      </c>
      <c r="AA212" s="101">
        <f t="shared" si="118"/>
        <v>0</v>
      </c>
      <c r="AB212" s="102" t="str">
        <f>_xlfn.IFNA(VLOOKUP(D212,'사업자 통관'!F:H,3,0),"")</f>
        <v/>
      </c>
      <c r="AC212" s="102"/>
      <c r="AD212" s="103">
        <f t="shared" si="112"/>
        <v>0</v>
      </c>
      <c r="AE212" s="104">
        <f t="shared" si="113"/>
        <v>7490</v>
      </c>
      <c r="AG212" s="126" t="s">
        <v>1944</v>
      </c>
      <c r="AH212" s="126" t="s">
        <v>65</v>
      </c>
      <c r="AI212" s="126" t="s">
        <v>1945</v>
      </c>
      <c r="AJ212" s="126" t="s">
        <v>1977</v>
      </c>
      <c r="AK212" s="126" t="s">
        <v>1978</v>
      </c>
      <c r="AL212" s="126" t="s">
        <v>1979</v>
      </c>
      <c r="AM212" s="126">
        <v>18624</v>
      </c>
      <c r="AN212" s="126" t="s">
        <v>130</v>
      </c>
      <c r="AO212" s="127">
        <v>1</v>
      </c>
      <c r="AP212" s="128">
        <v>0.54400000000000004</v>
      </c>
      <c r="AQ212" s="128">
        <v>4.4999999999999998E-2</v>
      </c>
      <c r="AR212" s="128">
        <v>0.6</v>
      </c>
      <c r="AS212" s="126" t="s">
        <v>4</v>
      </c>
      <c r="AT212" s="128">
        <v>26.03</v>
      </c>
      <c r="AU212" s="126" t="s">
        <v>154</v>
      </c>
      <c r="AV212" s="126" t="s">
        <v>154</v>
      </c>
      <c r="AW212" s="126" t="s">
        <v>154</v>
      </c>
      <c r="AX212" s="126" t="s">
        <v>154</v>
      </c>
      <c r="AY212" s="126" t="s">
        <v>154</v>
      </c>
      <c r="AZ212" s="126" t="s">
        <v>133</v>
      </c>
      <c r="BA212" s="126" t="s">
        <v>192</v>
      </c>
      <c r="BB212" s="126" t="s">
        <v>155</v>
      </c>
      <c r="BC212" s="126" t="s">
        <v>130</v>
      </c>
      <c r="BD212" s="126" t="s">
        <v>156</v>
      </c>
      <c r="BE212" s="126" t="s">
        <v>1980</v>
      </c>
      <c r="BF212" s="126" t="s">
        <v>1981</v>
      </c>
      <c r="BG212" s="126" t="s">
        <v>1982</v>
      </c>
      <c r="BH212" s="126" t="s">
        <v>383</v>
      </c>
      <c r="BI212" s="126" t="s">
        <v>130</v>
      </c>
      <c r="BJ212" s="126" t="s">
        <v>192</v>
      </c>
      <c r="BK212" s="126" t="s">
        <v>157</v>
      </c>
      <c r="BL212" s="126" t="s">
        <v>126</v>
      </c>
      <c r="BM212" s="126" t="s">
        <v>130</v>
      </c>
      <c r="BN212" s="126" t="s">
        <v>158</v>
      </c>
    </row>
    <row r="213" spans="1:66" ht="15">
      <c r="A213" s="58" t="str">
        <f t="shared" si="119"/>
        <v>2025-08-22</v>
      </c>
      <c r="B213" s="58" t="str">
        <f t="shared" si="120"/>
        <v>LAX</v>
      </c>
      <c r="C213" s="58" t="str">
        <f t="shared" si="121"/>
        <v>35033069175</v>
      </c>
      <c r="D213" s="58" t="str">
        <f t="shared" si="122"/>
        <v>PUS014317560</v>
      </c>
      <c r="E213" s="59" t="str">
        <f t="shared" si="123"/>
        <v>6094315515898</v>
      </c>
      <c r="F213" s="59" t="str">
        <f t="shared" si="124"/>
        <v>717-7686-DF-9</v>
      </c>
      <c r="G213" s="59" t="str">
        <f t="shared" si="125"/>
        <v>2207506</v>
      </c>
      <c r="H213" s="59" t="str">
        <f t="shared" si="126"/>
        <v>IPORTER_LA</v>
      </c>
      <c r="I213" s="57" t="str">
        <f t="shared" si="127"/>
        <v>이지훈</v>
      </c>
      <c r="J213" s="57">
        <f t="shared" si="128"/>
        <v>13992</v>
      </c>
      <c r="K213" s="57" t="str">
        <f t="shared" si="129"/>
        <v/>
      </c>
      <c r="L213" s="57">
        <f t="shared" si="130"/>
        <v>1</v>
      </c>
      <c r="M213" s="57">
        <f t="shared" si="131"/>
        <v>1.724</v>
      </c>
      <c r="N213" s="57">
        <f t="shared" si="132"/>
        <v>4.4999999999999998E-2</v>
      </c>
      <c r="O213" s="60">
        <f t="shared" si="133"/>
        <v>-1.679</v>
      </c>
      <c r="P213" s="60">
        <f t="shared" si="134"/>
        <v>2</v>
      </c>
      <c r="Q213" s="61" t="str">
        <f t="shared" si="135"/>
        <v>목록(Manifest)</v>
      </c>
      <c r="R213" s="88">
        <f t="shared" si="136"/>
        <v>148.94</v>
      </c>
      <c r="S213" s="61" t="str">
        <f t="shared" si="137"/>
        <v>YP0104</v>
      </c>
      <c r="T213" s="61" t="str">
        <f t="shared" si="138"/>
        <v/>
      </c>
      <c r="U213" s="61" t="str">
        <f t="shared" si="139"/>
        <v>신용</v>
      </c>
      <c r="V213" s="99">
        <f t="shared" si="114"/>
        <v>10030</v>
      </c>
      <c r="W213" s="100">
        <f t="shared" si="115"/>
        <v>0</v>
      </c>
      <c r="X213" s="100">
        <f t="shared" si="116"/>
        <v>0</v>
      </c>
      <c r="Y213" s="100">
        <f t="shared" si="111"/>
        <v>0</v>
      </c>
      <c r="Z213" s="100">
        <f t="shared" si="117"/>
        <v>0</v>
      </c>
      <c r="AA213" s="101">
        <f t="shared" si="118"/>
        <v>0</v>
      </c>
      <c r="AB213" s="102" t="str">
        <f>_xlfn.IFNA(VLOOKUP(D213,'사업자 통관'!F:H,3,0),"")</f>
        <v/>
      </c>
      <c r="AC213" s="102"/>
      <c r="AD213" s="103">
        <f t="shared" si="112"/>
        <v>0</v>
      </c>
      <c r="AE213" s="104">
        <f t="shared" si="113"/>
        <v>10030</v>
      </c>
      <c r="AG213" s="126" t="s">
        <v>1944</v>
      </c>
      <c r="AH213" s="126" t="s">
        <v>65</v>
      </c>
      <c r="AI213" s="126" t="s">
        <v>1945</v>
      </c>
      <c r="AJ213" s="126" t="s">
        <v>1983</v>
      </c>
      <c r="AK213" s="126" t="s">
        <v>1984</v>
      </c>
      <c r="AL213" s="126" t="s">
        <v>1985</v>
      </c>
      <c r="AM213" s="126">
        <v>13992</v>
      </c>
      <c r="AN213" s="126" t="s">
        <v>130</v>
      </c>
      <c r="AO213" s="127">
        <v>1</v>
      </c>
      <c r="AP213" s="128">
        <v>1.724</v>
      </c>
      <c r="AQ213" s="128">
        <v>4.4999999999999998E-2</v>
      </c>
      <c r="AR213" s="128">
        <v>1.8</v>
      </c>
      <c r="AS213" s="126" t="s">
        <v>4</v>
      </c>
      <c r="AT213" s="128">
        <v>148.94</v>
      </c>
      <c r="AU213" s="126" t="s">
        <v>154</v>
      </c>
      <c r="AV213" s="126" t="s">
        <v>154</v>
      </c>
      <c r="AW213" s="126" t="s">
        <v>154</v>
      </c>
      <c r="AX213" s="126" t="s">
        <v>154</v>
      </c>
      <c r="AY213" s="126" t="s">
        <v>154</v>
      </c>
      <c r="AZ213" s="126" t="s">
        <v>133</v>
      </c>
      <c r="BA213" s="126" t="s">
        <v>192</v>
      </c>
      <c r="BB213" s="126" t="s">
        <v>155</v>
      </c>
      <c r="BC213" s="126" t="s">
        <v>130</v>
      </c>
      <c r="BD213" s="126" t="s">
        <v>156</v>
      </c>
      <c r="BE213" s="126" t="s">
        <v>1986</v>
      </c>
      <c r="BF213" s="126" t="s">
        <v>1987</v>
      </c>
      <c r="BG213" s="126" t="s">
        <v>1988</v>
      </c>
      <c r="BH213" s="126" t="s">
        <v>383</v>
      </c>
      <c r="BI213" s="126" t="s">
        <v>130</v>
      </c>
      <c r="BJ213" s="126" t="s">
        <v>192</v>
      </c>
      <c r="BK213" s="126" t="s">
        <v>157</v>
      </c>
      <c r="BL213" s="126" t="s">
        <v>126</v>
      </c>
      <c r="BM213" s="126" t="s">
        <v>130</v>
      </c>
      <c r="BN213" s="126" t="s">
        <v>158</v>
      </c>
    </row>
    <row r="214" spans="1:66" ht="15">
      <c r="A214" s="58" t="str">
        <f t="shared" si="119"/>
        <v>2025-08-22</v>
      </c>
      <c r="B214" s="58" t="str">
        <f t="shared" si="120"/>
        <v>LAX</v>
      </c>
      <c r="C214" s="58" t="str">
        <f t="shared" si="121"/>
        <v>35033069175</v>
      </c>
      <c r="D214" s="58" t="str">
        <f t="shared" si="122"/>
        <v>PUS014317545</v>
      </c>
      <c r="E214" s="59" t="str">
        <f t="shared" si="123"/>
        <v>6094315515883</v>
      </c>
      <c r="F214" s="59" t="str">
        <f t="shared" si="124"/>
        <v>717-7740-DB-34</v>
      </c>
      <c r="G214" s="59" t="str">
        <f t="shared" si="125"/>
        <v>2207506</v>
      </c>
      <c r="H214" s="59" t="str">
        <f t="shared" si="126"/>
        <v>IPORTER_LA</v>
      </c>
      <c r="I214" s="57" t="str">
        <f t="shared" si="127"/>
        <v>원영식</v>
      </c>
      <c r="J214" s="57">
        <f t="shared" si="128"/>
        <v>16543</v>
      </c>
      <c r="K214" s="57" t="str">
        <f t="shared" si="129"/>
        <v/>
      </c>
      <c r="L214" s="57">
        <f t="shared" si="130"/>
        <v>1</v>
      </c>
      <c r="M214" s="57">
        <f t="shared" si="131"/>
        <v>1.8140000000000001</v>
      </c>
      <c r="N214" s="57">
        <f t="shared" si="132"/>
        <v>3.6739999999999999</v>
      </c>
      <c r="O214" s="60">
        <f t="shared" si="133"/>
        <v>1.8599999999999999</v>
      </c>
      <c r="P214" s="60">
        <f t="shared" si="134"/>
        <v>2</v>
      </c>
      <c r="Q214" s="61" t="str">
        <f t="shared" si="135"/>
        <v>목록(Manifest)</v>
      </c>
      <c r="R214" s="88">
        <f t="shared" si="136"/>
        <v>76.83</v>
      </c>
      <c r="S214" s="61" t="str">
        <f t="shared" si="137"/>
        <v>YP0104</v>
      </c>
      <c r="T214" s="61" t="str">
        <f t="shared" si="138"/>
        <v/>
      </c>
      <c r="U214" s="61" t="str">
        <f t="shared" si="139"/>
        <v>신용</v>
      </c>
      <c r="V214" s="99">
        <f t="shared" si="114"/>
        <v>10030</v>
      </c>
      <c r="W214" s="100">
        <f t="shared" si="115"/>
        <v>0</v>
      </c>
      <c r="X214" s="100">
        <f t="shared" si="116"/>
        <v>0</v>
      </c>
      <c r="Y214" s="100">
        <f t="shared" si="111"/>
        <v>0</v>
      </c>
      <c r="Z214" s="100">
        <f t="shared" si="117"/>
        <v>0</v>
      </c>
      <c r="AA214" s="101">
        <f t="shared" si="118"/>
        <v>0</v>
      </c>
      <c r="AB214" s="102" t="str">
        <f>_xlfn.IFNA(VLOOKUP(D214,'사업자 통관'!F:H,3,0),"")</f>
        <v/>
      </c>
      <c r="AC214" s="102"/>
      <c r="AD214" s="103">
        <f t="shared" si="112"/>
        <v>0</v>
      </c>
      <c r="AE214" s="104">
        <f t="shared" si="113"/>
        <v>10030</v>
      </c>
      <c r="AG214" s="126" t="s">
        <v>1944</v>
      </c>
      <c r="AH214" s="126" t="s">
        <v>65</v>
      </c>
      <c r="AI214" s="126" t="s">
        <v>1945</v>
      </c>
      <c r="AJ214" s="126" t="s">
        <v>1989</v>
      </c>
      <c r="AK214" s="126" t="s">
        <v>1990</v>
      </c>
      <c r="AL214" s="126" t="s">
        <v>1991</v>
      </c>
      <c r="AM214" s="126">
        <v>16543</v>
      </c>
      <c r="AN214" s="126" t="s">
        <v>130</v>
      </c>
      <c r="AO214" s="127">
        <v>1</v>
      </c>
      <c r="AP214" s="128">
        <v>1.8140000000000001</v>
      </c>
      <c r="AQ214" s="128">
        <v>3.6739999999999999</v>
      </c>
      <c r="AR214" s="128">
        <v>3.7</v>
      </c>
      <c r="AS214" s="126" t="s">
        <v>4</v>
      </c>
      <c r="AT214" s="128">
        <v>76.83</v>
      </c>
      <c r="AU214" s="126" t="s">
        <v>154</v>
      </c>
      <c r="AV214" s="126" t="s">
        <v>154</v>
      </c>
      <c r="AW214" s="126" t="s">
        <v>154</v>
      </c>
      <c r="AX214" s="126" t="s">
        <v>154</v>
      </c>
      <c r="AY214" s="126" t="s">
        <v>154</v>
      </c>
      <c r="AZ214" s="126" t="s">
        <v>133</v>
      </c>
      <c r="BA214" s="126" t="s">
        <v>192</v>
      </c>
      <c r="BB214" s="126" t="s">
        <v>159</v>
      </c>
      <c r="BC214" s="126" t="s">
        <v>130</v>
      </c>
      <c r="BD214" s="126" t="s">
        <v>156</v>
      </c>
      <c r="BE214" s="126" t="s">
        <v>1992</v>
      </c>
      <c r="BF214" s="126" t="s">
        <v>1993</v>
      </c>
      <c r="BG214" s="126" t="s">
        <v>1994</v>
      </c>
      <c r="BH214" s="126" t="s">
        <v>383</v>
      </c>
      <c r="BI214" s="126" t="s">
        <v>130</v>
      </c>
      <c r="BJ214" s="126" t="s">
        <v>192</v>
      </c>
      <c r="BK214" s="126" t="s">
        <v>157</v>
      </c>
      <c r="BL214" s="126" t="s">
        <v>126</v>
      </c>
      <c r="BM214" s="126" t="s">
        <v>130</v>
      </c>
      <c r="BN214" s="126" t="s">
        <v>158</v>
      </c>
    </row>
    <row r="215" spans="1:66" ht="15">
      <c r="A215" s="58" t="str">
        <f t="shared" si="119"/>
        <v>2025-08-22</v>
      </c>
      <c r="B215" s="58" t="str">
        <f t="shared" si="120"/>
        <v>LAX</v>
      </c>
      <c r="C215" s="58" t="str">
        <f t="shared" si="121"/>
        <v>35033069175</v>
      </c>
      <c r="D215" s="58" t="str">
        <f t="shared" si="122"/>
        <v>PUS014317571</v>
      </c>
      <c r="E215" s="59" t="str">
        <f t="shared" si="123"/>
        <v>6094315515909</v>
      </c>
      <c r="F215" s="59" t="str">
        <f t="shared" si="124"/>
        <v>717-7540-FD-42</v>
      </c>
      <c r="G215" s="59" t="str">
        <f t="shared" si="125"/>
        <v>2207506</v>
      </c>
      <c r="H215" s="59" t="str">
        <f t="shared" si="126"/>
        <v>IPORTER_LA</v>
      </c>
      <c r="I215" s="57" t="str">
        <f t="shared" si="127"/>
        <v>임채영</v>
      </c>
      <c r="J215" s="57">
        <f t="shared" si="128"/>
        <v>44539</v>
      </c>
      <c r="K215" s="57"/>
      <c r="L215" s="57">
        <f t="shared" si="130"/>
        <v>1</v>
      </c>
      <c r="M215" s="57">
        <f t="shared" si="131"/>
        <v>4.3540000000000001</v>
      </c>
      <c r="N215" s="57">
        <f t="shared" si="132"/>
        <v>1.27</v>
      </c>
      <c r="O215" s="60">
        <f t="shared" si="133"/>
        <v>-3.0840000000000001</v>
      </c>
      <c r="P215" s="60">
        <f t="shared" si="134"/>
        <v>4.5</v>
      </c>
      <c r="Q215" s="61" t="str">
        <f t="shared" si="135"/>
        <v>목록(Manifest)</v>
      </c>
      <c r="R215" s="88">
        <f t="shared" si="136"/>
        <v>150</v>
      </c>
      <c r="S215" s="61" t="str">
        <f t="shared" si="137"/>
        <v>YP0104</v>
      </c>
      <c r="T215" s="61" t="str">
        <f t="shared" si="138"/>
        <v/>
      </c>
      <c r="U215" s="61" t="str">
        <f t="shared" si="139"/>
        <v>신용</v>
      </c>
      <c r="V215" s="99">
        <f t="shared" si="114"/>
        <v>16380</v>
      </c>
      <c r="W215" s="100">
        <f t="shared" si="115"/>
        <v>0</v>
      </c>
      <c r="X215" s="100">
        <f t="shared" si="116"/>
        <v>0</v>
      </c>
      <c r="Y215" s="100">
        <f t="shared" si="111"/>
        <v>500</v>
      </c>
      <c r="Z215" s="100">
        <f t="shared" si="117"/>
        <v>0</v>
      </c>
      <c r="AA215" s="101">
        <f t="shared" si="118"/>
        <v>0</v>
      </c>
      <c r="AB215" s="102" t="str">
        <f>_xlfn.IFNA(VLOOKUP(D215,'사업자 통관'!F:H,3,0),"")</f>
        <v/>
      </c>
      <c r="AC215" s="102"/>
      <c r="AD215" s="103">
        <f t="shared" si="112"/>
        <v>500</v>
      </c>
      <c r="AE215" s="104">
        <f t="shared" si="113"/>
        <v>16880</v>
      </c>
      <c r="AG215" s="126" t="s">
        <v>1944</v>
      </c>
      <c r="AH215" s="126" t="s">
        <v>65</v>
      </c>
      <c r="AI215" s="126" t="s">
        <v>1945</v>
      </c>
      <c r="AJ215" s="126" t="s">
        <v>1995</v>
      </c>
      <c r="AK215" s="126" t="s">
        <v>1996</v>
      </c>
      <c r="AL215" s="126" t="s">
        <v>1997</v>
      </c>
      <c r="AM215" s="126">
        <v>44539</v>
      </c>
      <c r="AN215" s="126" t="s">
        <v>130</v>
      </c>
      <c r="AO215" s="127">
        <v>1</v>
      </c>
      <c r="AP215" s="128">
        <v>4.3540000000000001</v>
      </c>
      <c r="AQ215" s="128">
        <v>1.27</v>
      </c>
      <c r="AR215" s="128">
        <v>4.4000000000000004</v>
      </c>
      <c r="AS215" s="126" t="s">
        <v>4</v>
      </c>
      <c r="AT215" s="128">
        <v>150</v>
      </c>
      <c r="AU215" s="126" t="s">
        <v>154</v>
      </c>
      <c r="AV215" s="126" t="s">
        <v>154</v>
      </c>
      <c r="AW215" s="126" t="s">
        <v>154</v>
      </c>
      <c r="AX215" s="126" t="s">
        <v>154</v>
      </c>
      <c r="AY215" s="126" t="s">
        <v>154</v>
      </c>
      <c r="AZ215" s="126" t="s">
        <v>133</v>
      </c>
      <c r="BA215" s="126" t="s">
        <v>192</v>
      </c>
      <c r="BB215" s="126" t="s">
        <v>1998</v>
      </c>
      <c r="BC215" s="126" t="s">
        <v>130</v>
      </c>
      <c r="BD215" s="126" t="s">
        <v>156</v>
      </c>
      <c r="BE215" s="126" t="s">
        <v>1999</v>
      </c>
      <c r="BF215" s="126" t="s">
        <v>2000</v>
      </c>
      <c r="BG215" s="126" t="s">
        <v>2001</v>
      </c>
      <c r="BH215" s="126" t="s">
        <v>383</v>
      </c>
      <c r="BI215" s="126" t="s">
        <v>130</v>
      </c>
      <c r="BJ215" s="126" t="s">
        <v>192</v>
      </c>
      <c r="BK215" s="126" t="s">
        <v>157</v>
      </c>
      <c r="BL215" s="126" t="s">
        <v>126</v>
      </c>
      <c r="BM215" s="126" t="s">
        <v>130</v>
      </c>
      <c r="BN215" s="126" t="s">
        <v>158</v>
      </c>
    </row>
    <row r="216" spans="1:66" ht="15">
      <c r="A216" s="58" t="str">
        <f t="shared" si="119"/>
        <v>2025-08-22</v>
      </c>
      <c r="B216" s="58" t="str">
        <f t="shared" si="120"/>
        <v>LAX</v>
      </c>
      <c r="C216" s="58" t="str">
        <f t="shared" si="121"/>
        <v>35033069175</v>
      </c>
      <c r="D216" s="58" t="str">
        <f t="shared" si="122"/>
        <v>PUS014317495</v>
      </c>
      <c r="E216" s="59" t="str">
        <f t="shared" si="123"/>
        <v>6094315515833</v>
      </c>
      <c r="F216" s="59" t="str">
        <f t="shared" si="124"/>
        <v>717-6745-DB-23</v>
      </c>
      <c r="G216" s="59" t="str">
        <f t="shared" si="125"/>
        <v>2207506</v>
      </c>
      <c r="H216" s="59" t="str">
        <f t="shared" si="126"/>
        <v>IPORTER_LA</v>
      </c>
      <c r="I216" s="57" t="str">
        <f t="shared" si="127"/>
        <v>임세미</v>
      </c>
      <c r="J216" s="57">
        <f t="shared" si="128"/>
        <v>50611</v>
      </c>
      <c r="K216" s="57" t="str">
        <f t="shared" si="129"/>
        <v/>
      </c>
      <c r="L216" s="57">
        <f t="shared" si="130"/>
        <v>1</v>
      </c>
      <c r="M216" s="57">
        <f t="shared" si="131"/>
        <v>0.36299999999999999</v>
      </c>
      <c r="N216" s="57">
        <f t="shared" si="132"/>
        <v>0.68</v>
      </c>
      <c r="O216" s="60">
        <f t="shared" si="133"/>
        <v>0.31700000000000006</v>
      </c>
      <c r="P216" s="60">
        <f t="shared" si="134"/>
        <v>0.5</v>
      </c>
      <c r="Q216" s="61" t="str">
        <f t="shared" si="135"/>
        <v>목록(Manifest)</v>
      </c>
      <c r="R216" s="88">
        <f t="shared" si="136"/>
        <v>22.61</v>
      </c>
      <c r="S216" s="61" t="str">
        <f t="shared" si="137"/>
        <v>YP0104</v>
      </c>
      <c r="T216" s="61" t="str">
        <f t="shared" si="138"/>
        <v/>
      </c>
      <c r="U216" s="61" t="str">
        <f t="shared" si="139"/>
        <v>신용</v>
      </c>
      <c r="V216" s="99">
        <f t="shared" si="114"/>
        <v>6220</v>
      </c>
      <c r="W216" s="100">
        <f t="shared" si="115"/>
        <v>0</v>
      </c>
      <c r="X216" s="100">
        <f t="shared" si="116"/>
        <v>0</v>
      </c>
      <c r="Y216" s="100">
        <f t="shared" si="111"/>
        <v>0</v>
      </c>
      <c r="Z216" s="100">
        <f t="shared" si="117"/>
        <v>0</v>
      </c>
      <c r="AA216" s="101">
        <f t="shared" si="118"/>
        <v>0</v>
      </c>
      <c r="AB216" s="102" t="str">
        <f>_xlfn.IFNA(VLOOKUP(D216,'사업자 통관'!F:H,3,0),"")</f>
        <v/>
      </c>
      <c r="AC216" s="102"/>
      <c r="AD216" s="103">
        <f t="shared" si="112"/>
        <v>0</v>
      </c>
      <c r="AE216" s="104">
        <f t="shared" si="113"/>
        <v>6220</v>
      </c>
      <c r="AG216" s="126" t="s">
        <v>1944</v>
      </c>
      <c r="AH216" s="126" t="s">
        <v>65</v>
      </c>
      <c r="AI216" s="126" t="s">
        <v>1945</v>
      </c>
      <c r="AJ216" s="126" t="s">
        <v>2002</v>
      </c>
      <c r="AK216" s="126" t="s">
        <v>2003</v>
      </c>
      <c r="AL216" s="126" t="s">
        <v>2004</v>
      </c>
      <c r="AM216" s="126">
        <v>50611</v>
      </c>
      <c r="AN216" s="126" t="s">
        <v>130</v>
      </c>
      <c r="AO216" s="127">
        <v>1</v>
      </c>
      <c r="AP216" s="128">
        <v>0.36299999999999999</v>
      </c>
      <c r="AQ216" s="128">
        <v>0.68</v>
      </c>
      <c r="AR216" s="128">
        <v>0.7</v>
      </c>
      <c r="AS216" s="126" t="s">
        <v>4</v>
      </c>
      <c r="AT216" s="128">
        <v>22.61</v>
      </c>
      <c r="AU216" s="126" t="s">
        <v>154</v>
      </c>
      <c r="AV216" s="126" t="s">
        <v>154</v>
      </c>
      <c r="AW216" s="126" t="s">
        <v>154</v>
      </c>
      <c r="AX216" s="126" t="s">
        <v>154</v>
      </c>
      <c r="AY216" s="126" t="s">
        <v>154</v>
      </c>
      <c r="AZ216" s="126" t="s">
        <v>133</v>
      </c>
      <c r="BA216" s="126" t="s">
        <v>192</v>
      </c>
      <c r="BB216" s="126" t="s">
        <v>529</v>
      </c>
      <c r="BC216" s="126" t="s">
        <v>130</v>
      </c>
      <c r="BD216" s="126" t="s">
        <v>156</v>
      </c>
      <c r="BE216" s="126" t="s">
        <v>2005</v>
      </c>
      <c r="BF216" s="126" t="s">
        <v>2006</v>
      </c>
      <c r="BG216" s="126" t="s">
        <v>2007</v>
      </c>
      <c r="BH216" s="126" t="s">
        <v>383</v>
      </c>
      <c r="BI216" s="126" t="s">
        <v>130</v>
      </c>
      <c r="BJ216" s="126" t="s">
        <v>192</v>
      </c>
      <c r="BK216" s="126" t="s">
        <v>157</v>
      </c>
      <c r="BL216" s="126" t="s">
        <v>126</v>
      </c>
      <c r="BM216" s="126" t="s">
        <v>130</v>
      </c>
      <c r="BN216" s="126" t="s">
        <v>158</v>
      </c>
    </row>
    <row r="217" spans="1:66" ht="15">
      <c r="A217" s="58" t="str">
        <f t="shared" si="119"/>
        <v>2025-08-22</v>
      </c>
      <c r="B217" s="58" t="str">
        <f t="shared" si="120"/>
        <v>LAX</v>
      </c>
      <c r="C217" s="58" t="str">
        <f t="shared" si="121"/>
        <v>35033069175</v>
      </c>
      <c r="D217" s="58" t="str">
        <f t="shared" si="122"/>
        <v>PUS014317109</v>
      </c>
      <c r="E217" s="59" t="str">
        <f t="shared" si="123"/>
        <v>6094315515447</v>
      </c>
      <c r="F217" s="59" t="str">
        <f t="shared" si="124"/>
        <v>717-7698-ED-14</v>
      </c>
      <c r="G217" s="59" t="str">
        <f t="shared" si="125"/>
        <v>2207506</v>
      </c>
      <c r="H217" s="59" t="str">
        <f t="shared" si="126"/>
        <v>IPORTER_LA</v>
      </c>
      <c r="I217" s="57" t="str">
        <f t="shared" si="127"/>
        <v>장한나</v>
      </c>
      <c r="J217" s="57">
        <f t="shared" si="128"/>
        <v>14045</v>
      </c>
      <c r="K217" s="57" t="str">
        <f t="shared" si="129"/>
        <v/>
      </c>
      <c r="L217" s="57">
        <f t="shared" si="130"/>
        <v>1</v>
      </c>
      <c r="M217" s="57">
        <f t="shared" si="131"/>
        <v>0.36299999999999999</v>
      </c>
      <c r="N217" s="57">
        <f t="shared" si="132"/>
        <v>0.81599999999999995</v>
      </c>
      <c r="O217" s="60">
        <f t="shared" si="133"/>
        <v>0.45299999999999996</v>
      </c>
      <c r="P217" s="60">
        <f t="shared" si="134"/>
        <v>0.5</v>
      </c>
      <c r="Q217" s="61" t="str">
        <f t="shared" si="135"/>
        <v>목록(Manifest)</v>
      </c>
      <c r="R217" s="88">
        <f t="shared" si="136"/>
        <v>47</v>
      </c>
      <c r="S217" s="61" t="str">
        <f t="shared" si="137"/>
        <v>YP0104</v>
      </c>
      <c r="T217" s="61" t="str">
        <f t="shared" si="138"/>
        <v/>
      </c>
      <c r="U217" s="61" t="str">
        <f t="shared" si="139"/>
        <v>신용</v>
      </c>
      <c r="V217" s="99">
        <f t="shared" si="114"/>
        <v>6220</v>
      </c>
      <c r="W217" s="100">
        <f t="shared" si="115"/>
        <v>0</v>
      </c>
      <c r="X217" s="100">
        <f t="shared" si="116"/>
        <v>0</v>
      </c>
      <c r="Y217" s="100">
        <f t="shared" si="111"/>
        <v>0</v>
      </c>
      <c r="Z217" s="100">
        <f t="shared" si="117"/>
        <v>0</v>
      </c>
      <c r="AA217" s="101">
        <f t="shared" si="118"/>
        <v>0</v>
      </c>
      <c r="AB217" s="102" t="str">
        <f>_xlfn.IFNA(VLOOKUP(D217,'사업자 통관'!F:H,3,0),"")</f>
        <v/>
      </c>
      <c r="AC217" s="102"/>
      <c r="AD217" s="103">
        <f t="shared" si="112"/>
        <v>0</v>
      </c>
      <c r="AE217" s="104">
        <f t="shared" si="113"/>
        <v>6220</v>
      </c>
      <c r="AG217" s="126" t="s">
        <v>1944</v>
      </c>
      <c r="AH217" s="126" t="s">
        <v>65</v>
      </c>
      <c r="AI217" s="126" t="s">
        <v>1945</v>
      </c>
      <c r="AJ217" s="126" t="s">
        <v>2008</v>
      </c>
      <c r="AK217" s="126" t="s">
        <v>2009</v>
      </c>
      <c r="AL217" s="126" t="s">
        <v>2010</v>
      </c>
      <c r="AM217" s="126">
        <v>14045</v>
      </c>
      <c r="AN217" s="126" t="s">
        <v>130</v>
      </c>
      <c r="AO217" s="127">
        <v>1</v>
      </c>
      <c r="AP217" s="128">
        <v>0.36299999999999999</v>
      </c>
      <c r="AQ217" s="128">
        <v>0.81599999999999995</v>
      </c>
      <c r="AR217" s="128">
        <v>0.9</v>
      </c>
      <c r="AS217" s="126" t="s">
        <v>4</v>
      </c>
      <c r="AT217" s="128">
        <v>47</v>
      </c>
      <c r="AU217" s="126" t="s">
        <v>154</v>
      </c>
      <c r="AV217" s="126" t="s">
        <v>154</v>
      </c>
      <c r="AW217" s="126" t="s">
        <v>154</v>
      </c>
      <c r="AX217" s="126" t="s">
        <v>154</v>
      </c>
      <c r="AY217" s="126" t="s">
        <v>154</v>
      </c>
      <c r="AZ217" s="126" t="s">
        <v>133</v>
      </c>
      <c r="BA217" s="126" t="s">
        <v>192</v>
      </c>
      <c r="BB217" s="126" t="s">
        <v>2011</v>
      </c>
      <c r="BC217" s="126" t="s">
        <v>130</v>
      </c>
      <c r="BD217" s="126" t="s">
        <v>156</v>
      </c>
      <c r="BE217" s="126" t="s">
        <v>2012</v>
      </c>
      <c r="BF217" s="126" t="s">
        <v>2013</v>
      </c>
      <c r="BG217" s="126" t="s">
        <v>2014</v>
      </c>
      <c r="BH217" s="126" t="s">
        <v>383</v>
      </c>
      <c r="BI217" s="126" t="s">
        <v>130</v>
      </c>
      <c r="BJ217" s="126" t="s">
        <v>192</v>
      </c>
      <c r="BK217" s="126" t="s">
        <v>157</v>
      </c>
      <c r="BL217" s="126" t="s">
        <v>126</v>
      </c>
      <c r="BM217" s="126" t="s">
        <v>130</v>
      </c>
      <c r="BN217" s="126" t="s">
        <v>158</v>
      </c>
    </row>
    <row r="218" spans="1:66" ht="15">
      <c r="A218" s="58" t="str">
        <f t="shared" si="119"/>
        <v>2025-08-22</v>
      </c>
      <c r="B218" s="58" t="str">
        <f t="shared" si="120"/>
        <v>LAX</v>
      </c>
      <c r="C218" s="58" t="str">
        <f t="shared" si="121"/>
        <v>35033069175</v>
      </c>
      <c r="D218" s="58" t="str">
        <f t="shared" si="122"/>
        <v>PUS014317607</v>
      </c>
      <c r="E218" s="59" t="str">
        <f t="shared" si="123"/>
        <v>6094315515945</v>
      </c>
      <c r="F218" s="59" t="str">
        <f t="shared" si="124"/>
        <v>717-8330-CB-33</v>
      </c>
      <c r="G218" s="59" t="str">
        <f t="shared" si="125"/>
        <v>2207506</v>
      </c>
      <c r="H218" s="59" t="str">
        <f t="shared" si="126"/>
        <v>IPORTER_LA</v>
      </c>
      <c r="I218" s="57" t="str">
        <f t="shared" si="127"/>
        <v>김혜미</v>
      </c>
      <c r="J218" s="57">
        <f t="shared" si="128"/>
        <v>14541</v>
      </c>
      <c r="K218" s="57"/>
      <c r="L218" s="57">
        <f t="shared" si="130"/>
        <v>1</v>
      </c>
      <c r="M218" s="57">
        <f t="shared" si="131"/>
        <v>0.27200000000000002</v>
      </c>
      <c r="N218" s="57">
        <f t="shared" si="132"/>
        <v>4.4999999999999998E-2</v>
      </c>
      <c r="O218" s="60">
        <f t="shared" si="133"/>
        <v>-0.22700000000000004</v>
      </c>
      <c r="P218" s="60">
        <f t="shared" si="134"/>
        <v>0.5</v>
      </c>
      <c r="Q218" s="61" t="str">
        <f t="shared" si="135"/>
        <v>목록(Manifest)</v>
      </c>
      <c r="R218" s="88">
        <f t="shared" si="136"/>
        <v>144.01</v>
      </c>
      <c r="S218" s="61" t="str">
        <f t="shared" si="137"/>
        <v>YP0104</v>
      </c>
      <c r="T218" s="61" t="str">
        <f t="shared" si="138"/>
        <v/>
      </c>
      <c r="U218" s="61" t="str">
        <f t="shared" si="139"/>
        <v>신용</v>
      </c>
      <c r="V218" s="99">
        <f t="shared" si="114"/>
        <v>6220</v>
      </c>
      <c r="W218" s="100">
        <f t="shared" si="115"/>
        <v>0</v>
      </c>
      <c r="X218" s="100">
        <f t="shared" si="116"/>
        <v>0</v>
      </c>
      <c r="Y218" s="100">
        <f t="shared" si="111"/>
        <v>0</v>
      </c>
      <c r="Z218" s="100">
        <f t="shared" si="117"/>
        <v>0</v>
      </c>
      <c r="AA218" s="101">
        <f t="shared" si="118"/>
        <v>0</v>
      </c>
      <c r="AB218" s="102" t="str">
        <f>_xlfn.IFNA(VLOOKUP(D218,'사업자 통관'!F:H,3,0),"")</f>
        <v/>
      </c>
      <c r="AC218" s="102"/>
      <c r="AD218" s="103">
        <f t="shared" si="112"/>
        <v>0</v>
      </c>
      <c r="AE218" s="104">
        <f t="shared" si="113"/>
        <v>6220</v>
      </c>
      <c r="AG218" s="126" t="s">
        <v>1944</v>
      </c>
      <c r="AH218" s="126" t="s">
        <v>65</v>
      </c>
      <c r="AI218" s="126" t="s">
        <v>1945</v>
      </c>
      <c r="AJ218" s="126" t="s">
        <v>2015</v>
      </c>
      <c r="AK218" s="126" t="s">
        <v>2016</v>
      </c>
      <c r="AL218" s="126" t="s">
        <v>2017</v>
      </c>
      <c r="AM218" s="126">
        <v>14541</v>
      </c>
      <c r="AN218" s="126" t="s">
        <v>130</v>
      </c>
      <c r="AO218" s="127">
        <v>1</v>
      </c>
      <c r="AP218" s="128">
        <v>0.27200000000000002</v>
      </c>
      <c r="AQ218" s="128">
        <v>4.4999999999999998E-2</v>
      </c>
      <c r="AR218" s="128">
        <v>0.3</v>
      </c>
      <c r="AS218" s="126" t="s">
        <v>4</v>
      </c>
      <c r="AT218" s="128">
        <v>144.01</v>
      </c>
      <c r="AU218" s="126" t="s">
        <v>154</v>
      </c>
      <c r="AV218" s="126" t="s">
        <v>154</v>
      </c>
      <c r="AW218" s="126" t="s">
        <v>154</v>
      </c>
      <c r="AX218" s="126" t="s">
        <v>154</v>
      </c>
      <c r="AY218" s="126" t="s">
        <v>154</v>
      </c>
      <c r="AZ218" s="126" t="s">
        <v>133</v>
      </c>
      <c r="BA218" s="126" t="s">
        <v>192</v>
      </c>
      <c r="BB218" s="126" t="s">
        <v>1782</v>
      </c>
      <c r="BC218" s="126" t="s">
        <v>130</v>
      </c>
      <c r="BD218" s="126" t="s">
        <v>156</v>
      </c>
      <c r="BE218" s="126" t="s">
        <v>2018</v>
      </c>
      <c r="BF218" s="126" t="s">
        <v>2019</v>
      </c>
      <c r="BG218" s="126" t="s">
        <v>2020</v>
      </c>
      <c r="BH218" s="126" t="s">
        <v>383</v>
      </c>
      <c r="BI218" s="126" t="s">
        <v>130</v>
      </c>
      <c r="BJ218" s="126" t="s">
        <v>192</v>
      </c>
      <c r="BK218" s="126" t="s">
        <v>157</v>
      </c>
      <c r="BL218" s="126" t="s">
        <v>126</v>
      </c>
      <c r="BM218" s="126" t="s">
        <v>130</v>
      </c>
      <c r="BN218" s="126" t="s">
        <v>158</v>
      </c>
    </row>
    <row r="219" spans="1:66" ht="15">
      <c r="A219" s="58" t="str">
        <f t="shared" si="119"/>
        <v>2025-08-22</v>
      </c>
      <c r="B219" s="58" t="str">
        <f t="shared" si="120"/>
        <v>LAX</v>
      </c>
      <c r="C219" s="58" t="str">
        <f t="shared" si="121"/>
        <v>35033069175</v>
      </c>
      <c r="D219" s="58" t="str">
        <f t="shared" si="122"/>
        <v>PUS014317524</v>
      </c>
      <c r="E219" s="59" t="str">
        <f t="shared" si="123"/>
        <v>6094315515862</v>
      </c>
      <c r="F219" s="59" t="str">
        <f t="shared" si="124"/>
        <v>717-8640-CF-41</v>
      </c>
      <c r="G219" s="59" t="str">
        <f t="shared" si="125"/>
        <v>2207506</v>
      </c>
      <c r="H219" s="59" t="str">
        <f t="shared" si="126"/>
        <v>IPORTER_LA</v>
      </c>
      <c r="I219" s="57" t="str">
        <f t="shared" si="127"/>
        <v>박규보</v>
      </c>
      <c r="J219" s="57">
        <f t="shared" si="128"/>
        <v>47863</v>
      </c>
      <c r="K219" s="57" t="str">
        <f t="shared" si="129"/>
        <v/>
      </c>
      <c r="L219" s="57">
        <f t="shared" si="130"/>
        <v>1</v>
      </c>
      <c r="M219" s="57">
        <f t="shared" si="131"/>
        <v>1.996</v>
      </c>
      <c r="N219" s="57">
        <f t="shared" si="132"/>
        <v>4.4999999999999998E-2</v>
      </c>
      <c r="O219" s="60">
        <f t="shared" si="133"/>
        <v>-1.9510000000000001</v>
      </c>
      <c r="P219" s="60">
        <f t="shared" si="134"/>
        <v>2</v>
      </c>
      <c r="Q219" s="61" t="str">
        <f t="shared" si="135"/>
        <v>목록(Manifest)</v>
      </c>
      <c r="R219" s="88">
        <f t="shared" si="136"/>
        <v>169.62</v>
      </c>
      <c r="S219" s="61" t="str">
        <f t="shared" si="137"/>
        <v>YP0104</v>
      </c>
      <c r="T219" s="61" t="str">
        <f t="shared" si="138"/>
        <v/>
      </c>
      <c r="U219" s="61" t="str">
        <f t="shared" si="139"/>
        <v>신용</v>
      </c>
      <c r="V219" s="99">
        <f t="shared" si="114"/>
        <v>10030</v>
      </c>
      <c r="W219" s="100">
        <f t="shared" si="115"/>
        <v>0</v>
      </c>
      <c r="X219" s="100">
        <f t="shared" si="116"/>
        <v>0</v>
      </c>
      <c r="Y219" s="100">
        <f t="shared" si="111"/>
        <v>0</v>
      </c>
      <c r="Z219" s="100">
        <f t="shared" si="117"/>
        <v>0</v>
      </c>
      <c r="AA219" s="101">
        <f t="shared" si="118"/>
        <v>0</v>
      </c>
      <c r="AB219" s="102" t="str">
        <f>_xlfn.IFNA(VLOOKUP(D219,'사업자 통관'!F:H,3,0),"")</f>
        <v/>
      </c>
      <c r="AC219" s="102"/>
      <c r="AD219" s="103">
        <f t="shared" si="112"/>
        <v>0</v>
      </c>
      <c r="AE219" s="104">
        <f t="shared" si="113"/>
        <v>10030</v>
      </c>
      <c r="AG219" s="126" t="s">
        <v>1944</v>
      </c>
      <c r="AH219" s="126" t="s">
        <v>65</v>
      </c>
      <c r="AI219" s="126" t="s">
        <v>1945</v>
      </c>
      <c r="AJ219" s="126" t="s">
        <v>2021</v>
      </c>
      <c r="AK219" s="126" t="s">
        <v>2022</v>
      </c>
      <c r="AL219" s="126" t="s">
        <v>2023</v>
      </c>
      <c r="AM219" s="126">
        <v>47863</v>
      </c>
      <c r="AN219" s="126" t="s">
        <v>130</v>
      </c>
      <c r="AO219" s="127">
        <v>1</v>
      </c>
      <c r="AP219" s="128">
        <v>1.996</v>
      </c>
      <c r="AQ219" s="128">
        <v>4.4999999999999998E-2</v>
      </c>
      <c r="AR219" s="128">
        <v>2</v>
      </c>
      <c r="AS219" s="126" t="s">
        <v>4</v>
      </c>
      <c r="AT219" s="128">
        <v>169.62</v>
      </c>
      <c r="AU219" s="126" t="s">
        <v>154</v>
      </c>
      <c r="AV219" s="126" t="s">
        <v>154</v>
      </c>
      <c r="AW219" s="126" t="s">
        <v>154</v>
      </c>
      <c r="AX219" s="126" t="s">
        <v>154</v>
      </c>
      <c r="AY219" s="126" t="s">
        <v>154</v>
      </c>
      <c r="AZ219" s="126" t="s">
        <v>133</v>
      </c>
      <c r="BA219" s="126" t="s">
        <v>192</v>
      </c>
      <c r="BB219" s="126" t="s">
        <v>2024</v>
      </c>
      <c r="BC219" s="126" t="s">
        <v>130</v>
      </c>
      <c r="BD219" s="126" t="s">
        <v>156</v>
      </c>
      <c r="BE219" s="126" t="s">
        <v>2025</v>
      </c>
      <c r="BF219" s="126" t="s">
        <v>2026</v>
      </c>
      <c r="BG219" s="126" t="s">
        <v>2027</v>
      </c>
      <c r="BH219" s="126" t="s">
        <v>383</v>
      </c>
      <c r="BI219" s="126" t="s">
        <v>130</v>
      </c>
      <c r="BJ219" s="126" t="s">
        <v>192</v>
      </c>
      <c r="BK219" s="126" t="s">
        <v>157</v>
      </c>
      <c r="BL219" s="126" t="s">
        <v>126</v>
      </c>
      <c r="BM219" s="126" t="s">
        <v>130</v>
      </c>
      <c r="BN219" s="126" t="s">
        <v>158</v>
      </c>
    </row>
    <row r="220" spans="1:66" ht="15">
      <c r="A220" s="58" t="str">
        <f t="shared" si="119"/>
        <v>2025-08-22</v>
      </c>
      <c r="B220" s="58" t="str">
        <f t="shared" si="120"/>
        <v>LAX</v>
      </c>
      <c r="C220" s="58" t="str">
        <f t="shared" si="121"/>
        <v>35033069175</v>
      </c>
      <c r="D220" s="58" t="str">
        <f t="shared" si="122"/>
        <v>PUS014317544</v>
      </c>
      <c r="E220" s="59" t="str">
        <f t="shared" si="123"/>
        <v>6094315515882</v>
      </c>
      <c r="F220" s="59" t="str">
        <f t="shared" si="124"/>
        <v>717-5836-FD-18</v>
      </c>
      <c r="G220" s="59" t="str">
        <f t="shared" si="125"/>
        <v>2207506</v>
      </c>
      <c r="H220" s="59" t="str">
        <f t="shared" si="126"/>
        <v>IPORTER_LA</v>
      </c>
      <c r="I220" s="57" t="str">
        <f t="shared" si="127"/>
        <v>김동혁</v>
      </c>
      <c r="J220" s="57">
        <f t="shared" si="128"/>
        <v>2740</v>
      </c>
      <c r="K220" s="57" t="str">
        <f t="shared" si="129"/>
        <v/>
      </c>
      <c r="L220" s="57">
        <f t="shared" si="130"/>
        <v>1</v>
      </c>
      <c r="M220" s="57">
        <f t="shared" si="131"/>
        <v>2.177</v>
      </c>
      <c r="N220" s="57">
        <f t="shared" si="132"/>
        <v>4.218</v>
      </c>
      <c r="O220" s="60">
        <f t="shared" si="133"/>
        <v>2.0409999999999999</v>
      </c>
      <c r="P220" s="60">
        <f t="shared" si="134"/>
        <v>2.5</v>
      </c>
      <c r="Q220" s="61" t="str">
        <f t="shared" si="135"/>
        <v>일반(목록배제,Normal-Manifest Exception)</v>
      </c>
      <c r="R220" s="88">
        <f t="shared" si="136"/>
        <v>39</v>
      </c>
      <c r="S220" s="61" t="str">
        <f t="shared" si="137"/>
        <v>YP0104</v>
      </c>
      <c r="T220" s="61" t="str">
        <f t="shared" si="138"/>
        <v/>
      </c>
      <c r="U220" s="61" t="str">
        <f t="shared" si="139"/>
        <v>신용</v>
      </c>
      <c r="V220" s="99">
        <f t="shared" si="114"/>
        <v>11300</v>
      </c>
      <c r="W220" s="100">
        <f t="shared" si="115"/>
        <v>0</v>
      </c>
      <c r="X220" s="100">
        <f t="shared" si="116"/>
        <v>0</v>
      </c>
      <c r="Y220" s="100">
        <f t="shared" si="111"/>
        <v>500</v>
      </c>
      <c r="Z220" s="100">
        <f t="shared" si="117"/>
        <v>0</v>
      </c>
      <c r="AA220" s="101">
        <f t="shared" si="118"/>
        <v>1000</v>
      </c>
      <c r="AB220" s="102" t="str">
        <f>_xlfn.IFNA(VLOOKUP(D220,'사업자 통관'!F:H,3,0),"")</f>
        <v/>
      </c>
      <c r="AC220" s="102"/>
      <c r="AD220" s="103">
        <f t="shared" si="112"/>
        <v>1500</v>
      </c>
      <c r="AE220" s="104">
        <f t="shared" si="113"/>
        <v>12800</v>
      </c>
      <c r="AG220" s="126" t="s">
        <v>1944</v>
      </c>
      <c r="AH220" s="126" t="s">
        <v>65</v>
      </c>
      <c r="AI220" s="126" t="s">
        <v>1945</v>
      </c>
      <c r="AJ220" s="126" t="s">
        <v>2028</v>
      </c>
      <c r="AK220" s="126" t="s">
        <v>1819</v>
      </c>
      <c r="AL220" s="126" t="s">
        <v>1820</v>
      </c>
      <c r="AM220" s="126">
        <v>2740</v>
      </c>
      <c r="AN220" s="126" t="s">
        <v>130</v>
      </c>
      <c r="AO220" s="127">
        <v>1</v>
      </c>
      <c r="AP220" s="128">
        <v>2.177</v>
      </c>
      <c r="AQ220" s="128">
        <v>4.218</v>
      </c>
      <c r="AR220" s="128">
        <v>4.3</v>
      </c>
      <c r="AS220" s="126" t="s">
        <v>5</v>
      </c>
      <c r="AT220" s="128">
        <v>39</v>
      </c>
      <c r="AU220" s="126" t="s">
        <v>154</v>
      </c>
      <c r="AV220" s="126" t="s">
        <v>154</v>
      </c>
      <c r="AW220" s="126" t="s">
        <v>154</v>
      </c>
      <c r="AX220" s="126" t="s">
        <v>154</v>
      </c>
      <c r="AY220" s="126" t="s">
        <v>154</v>
      </c>
      <c r="AZ220" s="126" t="s">
        <v>133</v>
      </c>
      <c r="BA220" s="126" t="s">
        <v>192</v>
      </c>
      <c r="BB220" s="126" t="s">
        <v>1821</v>
      </c>
      <c r="BC220" s="126" t="s">
        <v>130</v>
      </c>
      <c r="BD220" s="126" t="s">
        <v>156</v>
      </c>
      <c r="BE220" s="126" t="s">
        <v>2029</v>
      </c>
      <c r="BF220" s="126" t="s">
        <v>2030</v>
      </c>
      <c r="BG220" s="126" t="s">
        <v>2031</v>
      </c>
      <c r="BH220" s="126" t="s">
        <v>383</v>
      </c>
      <c r="BI220" s="126" t="s">
        <v>130</v>
      </c>
      <c r="BJ220" s="126" t="s">
        <v>192</v>
      </c>
      <c r="BK220" s="126" t="s">
        <v>157</v>
      </c>
      <c r="BL220" s="126" t="s">
        <v>126</v>
      </c>
      <c r="BM220" s="126" t="s">
        <v>130</v>
      </c>
      <c r="BN220" s="126" t="s">
        <v>158</v>
      </c>
    </row>
    <row r="221" spans="1:66" ht="15">
      <c r="A221" s="58" t="str">
        <f t="shared" si="119"/>
        <v>2025-08-22</v>
      </c>
      <c r="B221" s="58" t="str">
        <f t="shared" si="120"/>
        <v>LAX</v>
      </c>
      <c r="C221" s="58" t="str">
        <f t="shared" si="121"/>
        <v>35033069175</v>
      </c>
      <c r="D221" s="58" t="str">
        <f t="shared" si="122"/>
        <v>PUS014317547</v>
      </c>
      <c r="E221" s="59" t="str">
        <f t="shared" si="123"/>
        <v>6094315515885</v>
      </c>
      <c r="F221" s="59" t="str">
        <f t="shared" si="124"/>
        <v>717-8590-BD-28</v>
      </c>
      <c r="G221" s="59" t="str">
        <f t="shared" si="125"/>
        <v>2207506</v>
      </c>
      <c r="H221" s="59" t="str">
        <f t="shared" si="126"/>
        <v>IPORTER_LA</v>
      </c>
      <c r="I221" s="57" t="str">
        <f t="shared" si="127"/>
        <v>조현희</v>
      </c>
      <c r="J221" s="57">
        <f t="shared" si="128"/>
        <v>21406</v>
      </c>
      <c r="K221" s="57" t="str">
        <f t="shared" si="129"/>
        <v>[동물검역]</v>
      </c>
      <c r="L221" s="57">
        <f t="shared" si="130"/>
        <v>1</v>
      </c>
      <c r="M221" s="57">
        <f t="shared" si="131"/>
        <v>0.81599999999999995</v>
      </c>
      <c r="N221" s="57">
        <f t="shared" si="132"/>
        <v>0.90700000000000003</v>
      </c>
      <c r="O221" s="60">
        <f t="shared" si="133"/>
        <v>9.1000000000000081E-2</v>
      </c>
      <c r="P221" s="60">
        <f t="shared" si="134"/>
        <v>1</v>
      </c>
      <c r="Q221" s="61" t="str">
        <f t="shared" si="135"/>
        <v>동물검역(Animal Inspection)</v>
      </c>
      <c r="R221" s="88">
        <f t="shared" si="136"/>
        <v>93.34</v>
      </c>
      <c r="S221" s="61" t="str">
        <f t="shared" si="137"/>
        <v>YP0104</v>
      </c>
      <c r="T221" s="61" t="str">
        <f t="shared" si="138"/>
        <v/>
      </c>
      <c r="U221" s="61" t="str">
        <f t="shared" si="139"/>
        <v>신용</v>
      </c>
      <c r="V221" s="99">
        <f t="shared" si="114"/>
        <v>7490</v>
      </c>
      <c r="W221" s="100">
        <f t="shared" si="115"/>
        <v>0</v>
      </c>
      <c r="X221" s="100">
        <f t="shared" si="116"/>
        <v>0</v>
      </c>
      <c r="Y221" s="100">
        <f t="shared" si="111"/>
        <v>0</v>
      </c>
      <c r="Z221" s="100">
        <f t="shared" si="117"/>
        <v>0</v>
      </c>
      <c r="AA221" s="101">
        <f t="shared" si="118"/>
        <v>0</v>
      </c>
      <c r="AB221" s="102" t="str">
        <f>_xlfn.IFNA(VLOOKUP(D221,'사업자 통관'!F:H,3,0),"")</f>
        <v/>
      </c>
      <c r="AC221" s="102"/>
      <c r="AD221" s="103">
        <f t="shared" si="112"/>
        <v>0</v>
      </c>
      <c r="AE221" s="104">
        <f t="shared" si="113"/>
        <v>7490</v>
      </c>
      <c r="AG221" s="126" t="s">
        <v>1944</v>
      </c>
      <c r="AH221" s="126" t="s">
        <v>65</v>
      </c>
      <c r="AI221" s="126" t="s">
        <v>1945</v>
      </c>
      <c r="AJ221" s="126" t="s">
        <v>2032</v>
      </c>
      <c r="AK221" s="126" t="s">
        <v>2033</v>
      </c>
      <c r="AL221" s="126" t="s">
        <v>2034</v>
      </c>
      <c r="AM221" s="126">
        <v>21406</v>
      </c>
      <c r="AN221" s="126" t="s">
        <v>2035</v>
      </c>
      <c r="AO221" s="127">
        <v>1</v>
      </c>
      <c r="AP221" s="128">
        <v>0.81599999999999995</v>
      </c>
      <c r="AQ221" s="128">
        <v>0.90700000000000003</v>
      </c>
      <c r="AR221" s="128">
        <v>1</v>
      </c>
      <c r="AS221" s="126" t="s">
        <v>212</v>
      </c>
      <c r="AT221" s="128">
        <v>93.34</v>
      </c>
      <c r="AU221" s="126" t="s">
        <v>154</v>
      </c>
      <c r="AV221" s="126" t="s">
        <v>154</v>
      </c>
      <c r="AW221" s="126" t="s">
        <v>154</v>
      </c>
      <c r="AX221" s="126" t="s">
        <v>154</v>
      </c>
      <c r="AY221" s="126" t="s">
        <v>154</v>
      </c>
      <c r="AZ221" s="126" t="s">
        <v>133</v>
      </c>
      <c r="BA221" s="126" t="s">
        <v>192</v>
      </c>
      <c r="BB221" s="126" t="s">
        <v>180</v>
      </c>
      <c r="BC221" s="126" t="s">
        <v>130</v>
      </c>
      <c r="BD221" s="126" t="s">
        <v>156</v>
      </c>
      <c r="BE221" s="126" t="s">
        <v>2036</v>
      </c>
      <c r="BF221" s="126" t="s">
        <v>2037</v>
      </c>
      <c r="BG221" s="126" t="s">
        <v>2038</v>
      </c>
      <c r="BH221" s="126" t="s">
        <v>383</v>
      </c>
      <c r="BI221" s="126" t="s">
        <v>130</v>
      </c>
      <c r="BJ221" s="126" t="s">
        <v>192</v>
      </c>
      <c r="BK221" s="126" t="s">
        <v>157</v>
      </c>
      <c r="BL221" s="126" t="s">
        <v>126</v>
      </c>
      <c r="BM221" s="126" t="s">
        <v>130</v>
      </c>
      <c r="BN221" s="126" t="s">
        <v>158</v>
      </c>
    </row>
    <row r="222" spans="1:66" ht="15">
      <c r="A222" s="58" t="str">
        <f t="shared" si="119"/>
        <v>2025-08-22</v>
      </c>
      <c r="B222" s="58" t="str">
        <f t="shared" si="120"/>
        <v>LAX</v>
      </c>
      <c r="C222" s="58" t="str">
        <f t="shared" si="121"/>
        <v>35033069175</v>
      </c>
      <c r="D222" s="58" t="str">
        <f t="shared" si="122"/>
        <v>PUS014317546</v>
      </c>
      <c r="E222" s="59" t="str">
        <f t="shared" si="123"/>
        <v>6094315515884</v>
      </c>
      <c r="F222" s="59" t="str">
        <f t="shared" si="124"/>
        <v>717-7729-EA-8</v>
      </c>
      <c r="G222" s="59" t="str">
        <f t="shared" si="125"/>
        <v>2207506</v>
      </c>
      <c r="H222" s="59" t="str">
        <f t="shared" si="126"/>
        <v>IPORTER_LA</v>
      </c>
      <c r="I222" s="57" t="str">
        <f t="shared" si="127"/>
        <v>이종율</v>
      </c>
      <c r="J222" s="57">
        <f t="shared" si="128"/>
        <v>11812</v>
      </c>
      <c r="K222" s="57" t="str">
        <f t="shared" si="129"/>
        <v/>
      </c>
      <c r="L222" s="57">
        <f t="shared" si="130"/>
        <v>1</v>
      </c>
      <c r="M222" s="57">
        <f t="shared" si="131"/>
        <v>0.27200000000000002</v>
      </c>
      <c r="N222" s="57">
        <f t="shared" si="132"/>
        <v>0.22700000000000001</v>
      </c>
      <c r="O222" s="60">
        <f t="shared" si="133"/>
        <v>-4.5000000000000012E-2</v>
      </c>
      <c r="P222" s="60">
        <f t="shared" si="134"/>
        <v>0.5</v>
      </c>
      <c r="Q222" s="61" t="str">
        <f t="shared" si="135"/>
        <v>목록(Manifest)</v>
      </c>
      <c r="R222" s="88">
        <f t="shared" si="136"/>
        <v>64.97</v>
      </c>
      <c r="S222" s="61" t="str">
        <f t="shared" si="137"/>
        <v>YP0104</v>
      </c>
      <c r="T222" s="61" t="str">
        <f t="shared" si="138"/>
        <v/>
      </c>
      <c r="U222" s="61" t="str">
        <f t="shared" si="139"/>
        <v>신용</v>
      </c>
      <c r="V222" s="99">
        <f t="shared" si="114"/>
        <v>6220</v>
      </c>
      <c r="W222" s="100">
        <f t="shared" si="115"/>
        <v>0</v>
      </c>
      <c r="X222" s="100">
        <f t="shared" si="116"/>
        <v>0</v>
      </c>
      <c r="Y222" s="100">
        <f t="shared" si="111"/>
        <v>0</v>
      </c>
      <c r="Z222" s="100">
        <f t="shared" si="117"/>
        <v>0</v>
      </c>
      <c r="AA222" s="101">
        <f t="shared" si="118"/>
        <v>0</v>
      </c>
      <c r="AB222" s="102" t="str">
        <f>_xlfn.IFNA(VLOOKUP(D222,'사업자 통관'!F:H,3,0),"")</f>
        <v/>
      </c>
      <c r="AC222" s="102"/>
      <c r="AD222" s="103">
        <f t="shared" si="112"/>
        <v>0</v>
      </c>
      <c r="AE222" s="104">
        <f t="shared" si="113"/>
        <v>6220</v>
      </c>
      <c r="AG222" s="126" t="s">
        <v>1944</v>
      </c>
      <c r="AH222" s="126" t="s">
        <v>65</v>
      </c>
      <c r="AI222" s="126" t="s">
        <v>1945</v>
      </c>
      <c r="AJ222" s="126" t="s">
        <v>2039</v>
      </c>
      <c r="AK222" s="126" t="s">
        <v>2040</v>
      </c>
      <c r="AL222" s="126" t="s">
        <v>2041</v>
      </c>
      <c r="AM222" s="126">
        <v>11812</v>
      </c>
      <c r="AN222" s="126" t="s">
        <v>130</v>
      </c>
      <c r="AO222" s="127">
        <v>1</v>
      </c>
      <c r="AP222" s="128">
        <v>0.27200000000000002</v>
      </c>
      <c r="AQ222" s="128">
        <v>0.22700000000000001</v>
      </c>
      <c r="AR222" s="128">
        <v>0.3</v>
      </c>
      <c r="AS222" s="126" t="s">
        <v>4</v>
      </c>
      <c r="AT222" s="128">
        <v>64.97</v>
      </c>
      <c r="AU222" s="126" t="s">
        <v>154</v>
      </c>
      <c r="AV222" s="126" t="s">
        <v>154</v>
      </c>
      <c r="AW222" s="126" t="s">
        <v>154</v>
      </c>
      <c r="AX222" s="126" t="s">
        <v>154</v>
      </c>
      <c r="AY222" s="126" t="s">
        <v>154</v>
      </c>
      <c r="AZ222" s="126" t="s">
        <v>133</v>
      </c>
      <c r="BA222" s="126" t="s">
        <v>192</v>
      </c>
      <c r="BB222" s="126" t="s">
        <v>159</v>
      </c>
      <c r="BC222" s="126" t="s">
        <v>130</v>
      </c>
      <c r="BD222" s="126" t="s">
        <v>156</v>
      </c>
      <c r="BE222" s="126" t="s">
        <v>2042</v>
      </c>
      <c r="BF222" s="126" t="s">
        <v>2043</v>
      </c>
      <c r="BG222" s="126" t="s">
        <v>2044</v>
      </c>
      <c r="BH222" s="126" t="s">
        <v>383</v>
      </c>
      <c r="BI222" s="126" t="s">
        <v>130</v>
      </c>
      <c r="BJ222" s="126" t="s">
        <v>192</v>
      </c>
      <c r="BK222" s="126" t="s">
        <v>157</v>
      </c>
      <c r="BL222" s="126" t="s">
        <v>126</v>
      </c>
      <c r="BM222" s="126" t="s">
        <v>130</v>
      </c>
      <c r="BN222" s="126" t="s">
        <v>158</v>
      </c>
    </row>
    <row r="223" spans="1:66" ht="15">
      <c r="A223" s="58" t="str">
        <f t="shared" si="119"/>
        <v>2025-08-22</v>
      </c>
      <c r="B223" s="58" t="str">
        <f t="shared" si="120"/>
        <v>LAX</v>
      </c>
      <c r="C223" s="58" t="str">
        <f t="shared" si="121"/>
        <v>35033069175</v>
      </c>
      <c r="D223" s="58" t="str">
        <f t="shared" si="122"/>
        <v>PUS014317489</v>
      </c>
      <c r="E223" s="59" t="str">
        <f t="shared" si="123"/>
        <v>6094315515827</v>
      </c>
      <c r="F223" s="59" t="str">
        <f t="shared" si="124"/>
        <v>717-7691-EC-13</v>
      </c>
      <c r="G223" s="59" t="str">
        <f t="shared" si="125"/>
        <v>2207506</v>
      </c>
      <c r="H223" s="59" t="str">
        <f t="shared" si="126"/>
        <v>IPORTER_LA</v>
      </c>
      <c r="I223" s="57" t="str">
        <f t="shared" si="127"/>
        <v>강민정</v>
      </c>
      <c r="J223" s="57">
        <f t="shared" si="128"/>
        <v>2489</v>
      </c>
      <c r="K223" s="57" t="str">
        <f t="shared" si="129"/>
        <v/>
      </c>
      <c r="L223" s="57">
        <f t="shared" si="130"/>
        <v>1</v>
      </c>
      <c r="M223" s="57">
        <f t="shared" si="131"/>
        <v>0.18099999999999999</v>
      </c>
      <c r="N223" s="57">
        <f t="shared" si="132"/>
        <v>4.4999999999999998E-2</v>
      </c>
      <c r="O223" s="60">
        <f t="shared" si="133"/>
        <v>-0.13600000000000001</v>
      </c>
      <c r="P223" s="60">
        <f t="shared" si="134"/>
        <v>0.5</v>
      </c>
      <c r="Q223" s="61" t="str">
        <f t="shared" si="135"/>
        <v>목록(Manifest)</v>
      </c>
      <c r="R223" s="88">
        <f t="shared" si="136"/>
        <v>42.69</v>
      </c>
      <c r="S223" s="61" t="str">
        <f t="shared" si="137"/>
        <v>YP0104</v>
      </c>
      <c r="T223" s="61" t="str">
        <f t="shared" si="138"/>
        <v/>
      </c>
      <c r="U223" s="61" t="str">
        <f t="shared" si="139"/>
        <v>신용</v>
      </c>
      <c r="V223" s="99">
        <f t="shared" si="114"/>
        <v>6220</v>
      </c>
      <c r="W223" s="100">
        <f t="shared" si="115"/>
        <v>0</v>
      </c>
      <c r="X223" s="100">
        <f t="shared" si="116"/>
        <v>0</v>
      </c>
      <c r="Y223" s="100">
        <f t="shared" si="111"/>
        <v>0</v>
      </c>
      <c r="Z223" s="100">
        <f t="shared" si="117"/>
        <v>0</v>
      </c>
      <c r="AA223" s="101">
        <f t="shared" si="118"/>
        <v>0</v>
      </c>
      <c r="AB223" s="102" t="str">
        <f>_xlfn.IFNA(VLOOKUP(D223,'사업자 통관'!F:H,3,0),"")</f>
        <v/>
      </c>
      <c r="AC223" s="102"/>
      <c r="AD223" s="103">
        <f t="shared" si="112"/>
        <v>0</v>
      </c>
      <c r="AE223" s="104">
        <f t="shared" si="113"/>
        <v>6220</v>
      </c>
      <c r="AG223" s="126" t="s">
        <v>1944</v>
      </c>
      <c r="AH223" s="126" t="s">
        <v>65</v>
      </c>
      <c r="AI223" s="126" t="s">
        <v>1945</v>
      </c>
      <c r="AJ223" s="126" t="s">
        <v>2045</v>
      </c>
      <c r="AK223" s="126" t="s">
        <v>2046</v>
      </c>
      <c r="AL223" s="126" t="s">
        <v>2047</v>
      </c>
      <c r="AM223" s="126">
        <v>2489</v>
      </c>
      <c r="AN223" s="126" t="s">
        <v>130</v>
      </c>
      <c r="AO223" s="127">
        <v>1</v>
      </c>
      <c r="AP223" s="128">
        <v>0.18099999999999999</v>
      </c>
      <c r="AQ223" s="128">
        <v>4.4999999999999998E-2</v>
      </c>
      <c r="AR223" s="128">
        <v>0.2</v>
      </c>
      <c r="AS223" s="126" t="s">
        <v>4</v>
      </c>
      <c r="AT223" s="128">
        <v>42.69</v>
      </c>
      <c r="AU223" s="126" t="s">
        <v>154</v>
      </c>
      <c r="AV223" s="126" t="s">
        <v>154</v>
      </c>
      <c r="AW223" s="126" t="s">
        <v>154</v>
      </c>
      <c r="AX223" s="126" t="s">
        <v>154</v>
      </c>
      <c r="AY223" s="126" t="s">
        <v>154</v>
      </c>
      <c r="AZ223" s="126" t="s">
        <v>133</v>
      </c>
      <c r="BA223" s="126" t="s">
        <v>192</v>
      </c>
      <c r="BB223" s="126" t="s">
        <v>2048</v>
      </c>
      <c r="BC223" s="126" t="s">
        <v>130</v>
      </c>
      <c r="BD223" s="126" t="s">
        <v>156</v>
      </c>
      <c r="BE223" s="126" t="s">
        <v>2049</v>
      </c>
      <c r="BF223" s="126" t="s">
        <v>2050</v>
      </c>
      <c r="BG223" s="126" t="s">
        <v>2051</v>
      </c>
      <c r="BH223" s="126" t="s">
        <v>383</v>
      </c>
      <c r="BI223" s="126" t="s">
        <v>130</v>
      </c>
      <c r="BJ223" s="126" t="s">
        <v>192</v>
      </c>
      <c r="BK223" s="126" t="s">
        <v>157</v>
      </c>
      <c r="BL223" s="126" t="s">
        <v>126</v>
      </c>
      <c r="BM223" s="126" t="s">
        <v>130</v>
      </c>
      <c r="BN223" s="126" t="s">
        <v>158</v>
      </c>
    </row>
    <row r="224" spans="1:66" ht="15">
      <c r="A224" s="58" t="str">
        <f t="shared" si="119"/>
        <v>2025-08-22</v>
      </c>
      <c r="B224" s="58" t="str">
        <f t="shared" si="120"/>
        <v>LAX</v>
      </c>
      <c r="C224" s="58" t="str">
        <f t="shared" si="121"/>
        <v>35033069175</v>
      </c>
      <c r="D224" s="58" t="str">
        <f t="shared" si="122"/>
        <v>PUS014316812</v>
      </c>
      <c r="E224" s="59" t="str">
        <f t="shared" si="123"/>
        <v>6094315515150</v>
      </c>
      <c r="F224" s="59" t="str">
        <f t="shared" si="124"/>
        <v>717-7748-EF-22</v>
      </c>
      <c r="G224" s="59" t="str">
        <f t="shared" si="125"/>
        <v>2207506</v>
      </c>
      <c r="H224" s="59" t="str">
        <f t="shared" si="126"/>
        <v>IPORTER_LA</v>
      </c>
      <c r="I224" s="57" t="str">
        <f t="shared" si="127"/>
        <v>이지선</v>
      </c>
      <c r="J224" s="57">
        <f t="shared" si="128"/>
        <v>48310</v>
      </c>
      <c r="K224" s="57" t="str">
        <f t="shared" si="129"/>
        <v/>
      </c>
      <c r="L224" s="57">
        <f t="shared" si="130"/>
        <v>1</v>
      </c>
      <c r="M224" s="57">
        <f t="shared" si="131"/>
        <v>2.6309999999999998</v>
      </c>
      <c r="N224" s="57">
        <f t="shared" si="132"/>
        <v>3.4470000000000001</v>
      </c>
      <c r="O224" s="60">
        <f t="shared" si="133"/>
        <v>0.81600000000000028</v>
      </c>
      <c r="P224" s="60">
        <f t="shared" si="134"/>
        <v>3</v>
      </c>
      <c r="Q224" s="61" t="str">
        <f t="shared" si="135"/>
        <v>간이(Simple)</v>
      </c>
      <c r="R224" s="88">
        <f t="shared" si="136"/>
        <v>288.19</v>
      </c>
      <c r="S224" s="61" t="str">
        <f t="shared" si="137"/>
        <v>YP0104</v>
      </c>
      <c r="T224" s="61" t="str">
        <f t="shared" si="138"/>
        <v/>
      </c>
      <c r="U224" s="61" t="str">
        <f t="shared" si="139"/>
        <v>신용</v>
      </c>
      <c r="V224" s="99">
        <f t="shared" si="114"/>
        <v>12570</v>
      </c>
      <c r="W224" s="100">
        <f t="shared" si="115"/>
        <v>0</v>
      </c>
      <c r="X224" s="100">
        <f t="shared" si="116"/>
        <v>0</v>
      </c>
      <c r="Y224" s="100">
        <f t="shared" si="111"/>
        <v>500</v>
      </c>
      <c r="Z224" s="100">
        <f t="shared" si="117"/>
        <v>0</v>
      </c>
      <c r="AA224" s="101">
        <f t="shared" si="118"/>
        <v>1000</v>
      </c>
      <c r="AB224" s="102" t="str">
        <f>_xlfn.IFNA(VLOOKUP(D224,'사업자 통관'!F:H,3,0),"")</f>
        <v/>
      </c>
      <c r="AC224" s="102"/>
      <c r="AD224" s="103">
        <f t="shared" si="112"/>
        <v>1500</v>
      </c>
      <c r="AE224" s="104">
        <f t="shared" si="113"/>
        <v>14070</v>
      </c>
      <c r="AG224" s="126" t="s">
        <v>1944</v>
      </c>
      <c r="AH224" s="126" t="s">
        <v>65</v>
      </c>
      <c r="AI224" s="126" t="s">
        <v>1945</v>
      </c>
      <c r="AJ224" s="126" t="s">
        <v>2052</v>
      </c>
      <c r="AK224" s="126" t="s">
        <v>2053</v>
      </c>
      <c r="AL224" s="126" t="s">
        <v>2054</v>
      </c>
      <c r="AM224" s="126">
        <v>48310</v>
      </c>
      <c r="AN224" s="126" t="s">
        <v>130</v>
      </c>
      <c r="AO224" s="127">
        <v>1</v>
      </c>
      <c r="AP224" s="128">
        <v>2.6309999999999998</v>
      </c>
      <c r="AQ224" s="128">
        <v>3.4470000000000001</v>
      </c>
      <c r="AR224" s="128">
        <v>3.5</v>
      </c>
      <c r="AS224" s="126" t="s">
        <v>6</v>
      </c>
      <c r="AT224" s="128">
        <v>288.19</v>
      </c>
      <c r="AU224" s="126" t="s">
        <v>154</v>
      </c>
      <c r="AV224" s="126" t="s">
        <v>154</v>
      </c>
      <c r="AW224" s="126" t="s">
        <v>154</v>
      </c>
      <c r="AX224" s="126" t="s">
        <v>154</v>
      </c>
      <c r="AY224" s="126" t="s">
        <v>154</v>
      </c>
      <c r="AZ224" s="126" t="s">
        <v>133</v>
      </c>
      <c r="BA224" s="126" t="s">
        <v>192</v>
      </c>
      <c r="BB224" s="126" t="s">
        <v>2055</v>
      </c>
      <c r="BC224" s="126" t="s">
        <v>130</v>
      </c>
      <c r="BD224" s="126" t="s">
        <v>156</v>
      </c>
      <c r="BE224" s="126" t="s">
        <v>2056</v>
      </c>
      <c r="BF224" s="126" t="s">
        <v>2057</v>
      </c>
      <c r="BG224" s="126" t="s">
        <v>2058</v>
      </c>
      <c r="BH224" s="126" t="s">
        <v>383</v>
      </c>
      <c r="BI224" s="126" t="s">
        <v>130</v>
      </c>
      <c r="BJ224" s="126" t="s">
        <v>192</v>
      </c>
      <c r="BK224" s="126" t="s">
        <v>157</v>
      </c>
      <c r="BL224" s="126" t="s">
        <v>126</v>
      </c>
      <c r="BM224" s="126" t="s">
        <v>130</v>
      </c>
      <c r="BN224" s="126" t="s">
        <v>158</v>
      </c>
    </row>
    <row r="225" spans="1:66" ht="15">
      <c r="A225" s="58" t="str">
        <f t="shared" si="119"/>
        <v>2025-08-22</v>
      </c>
      <c r="B225" s="58" t="str">
        <f t="shared" si="120"/>
        <v>LAX</v>
      </c>
      <c r="C225" s="58" t="str">
        <f t="shared" si="121"/>
        <v>35033069175</v>
      </c>
      <c r="D225" s="58" t="str">
        <f t="shared" si="122"/>
        <v>PUS014317593</v>
      </c>
      <c r="E225" s="59" t="str">
        <f t="shared" si="123"/>
        <v>6094315515931</v>
      </c>
      <c r="F225" s="59" t="str">
        <f t="shared" si="124"/>
        <v>717-8559-FE-25</v>
      </c>
      <c r="G225" s="59" t="str">
        <f t="shared" si="125"/>
        <v>2207506</v>
      </c>
      <c r="H225" s="59" t="str">
        <f t="shared" si="126"/>
        <v>IPORTER_LA</v>
      </c>
      <c r="I225" s="57" t="str">
        <f t="shared" si="127"/>
        <v>이현아</v>
      </c>
      <c r="J225" s="57">
        <f t="shared" si="128"/>
        <v>4732</v>
      </c>
      <c r="K225" s="57" t="str">
        <f t="shared" si="129"/>
        <v/>
      </c>
      <c r="L225" s="57">
        <f t="shared" si="130"/>
        <v>1</v>
      </c>
      <c r="M225" s="57">
        <f t="shared" si="131"/>
        <v>2.903</v>
      </c>
      <c r="N225" s="57">
        <f t="shared" si="132"/>
        <v>4.4450000000000003</v>
      </c>
      <c r="O225" s="60">
        <f t="shared" si="133"/>
        <v>1.5420000000000003</v>
      </c>
      <c r="P225" s="60">
        <f t="shared" si="134"/>
        <v>3</v>
      </c>
      <c r="Q225" s="61" t="str">
        <f t="shared" si="135"/>
        <v>간이(Simple)</v>
      </c>
      <c r="R225" s="88">
        <f t="shared" si="136"/>
        <v>259.14999999999998</v>
      </c>
      <c r="S225" s="61" t="str">
        <f t="shared" si="137"/>
        <v>YP0104</v>
      </c>
      <c r="T225" s="61" t="str">
        <f t="shared" si="138"/>
        <v/>
      </c>
      <c r="U225" s="61" t="str">
        <f t="shared" si="139"/>
        <v>신용</v>
      </c>
      <c r="V225" s="99">
        <f t="shared" si="114"/>
        <v>12570</v>
      </c>
      <c r="W225" s="100">
        <f t="shared" si="115"/>
        <v>0</v>
      </c>
      <c r="X225" s="100">
        <f t="shared" si="116"/>
        <v>0</v>
      </c>
      <c r="Y225" s="100">
        <f t="shared" si="111"/>
        <v>500</v>
      </c>
      <c r="Z225" s="100">
        <f t="shared" si="117"/>
        <v>0</v>
      </c>
      <c r="AA225" s="101">
        <f t="shared" si="118"/>
        <v>1000</v>
      </c>
      <c r="AB225" s="102" t="str">
        <f>_xlfn.IFNA(VLOOKUP(D225,'사업자 통관'!F:H,3,0),"")</f>
        <v/>
      </c>
      <c r="AC225" s="102"/>
      <c r="AD225" s="103">
        <f t="shared" si="112"/>
        <v>1500</v>
      </c>
      <c r="AE225" s="104">
        <f t="shared" si="113"/>
        <v>14070</v>
      </c>
      <c r="AG225" s="126" t="s">
        <v>1944</v>
      </c>
      <c r="AH225" s="126" t="s">
        <v>65</v>
      </c>
      <c r="AI225" s="126" t="s">
        <v>1945</v>
      </c>
      <c r="AJ225" s="126" t="s">
        <v>2059</v>
      </c>
      <c r="AK225" s="126" t="s">
        <v>2060</v>
      </c>
      <c r="AL225" s="126" t="s">
        <v>2061</v>
      </c>
      <c r="AM225" s="126">
        <v>4732</v>
      </c>
      <c r="AN225" s="126" t="s">
        <v>130</v>
      </c>
      <c r="AO225" s="127">
        <v>1</v>
      </c>
      <c r="AP225" s="128">
        <v>2.903</v>
      </c>
      <c r="AQ225" s="128">
        <v>4.4450000000000003</v>
      </c>
      <c r="AR225" s="128">
        <v>4.5</v>
      </c>
      <c r="AS225" s="126" t="s">
        <v>6</v>
      </c>
      <c r="AT225" s="128">
        <v>259.14999999999998</v>
      </c>
      <c r="AU225" s="126" t="s">
        <v>154</v>
      </c>
      <c r="AV225" s="126" t="s">
        <v>154</v>
      </c>
      <c r="AW225" s="126" t="s">
        <v>154</v>
      </c>
      <c r="AX225" s="126" t="s">
        <v>154</v>
      </c>
      <c r="AY225" s="126" t="s">
        <v>154</v>
      </c>
      <c r="AZ225" s="126" t="s">
        <v>133</v>
      </c>
      <c r="BA225" s="126" t="s">
        <v>192</v>
      </c>
      <c r="BB225" s="126" t="s">
        <v>155</v>
      </c>
      <c r="BC225" s="126" t="s">
        <v>130</v>
      </c>
      <c r="BD225" s="126" t="s">
        <v>156</v>
      </c>
      <c r="BE225" s="126" t="s">
        <v>2062</v>
      </c>
      <c r="BF225" s="126" t="s">
        <v>2063</v>
      </c>
      <c r="BG225" s="126" t="s">
        <v>2064</v>
      </c>
      <c r="BH225" s="126" t="s">
        <v>383</v>
      </c>
      <c r="BI225" s="126" t="s">
        <v>130</v>
      </c>
      <c r="BJ225" s="126" t="s">
        <v>192</v>
      </c>
      <c r="BK225" s="126" t="s">
        <v>157</v>
      </c>
      <c r="BL225" s="126" t="s">
        <v>126</v>
      </c>
      <c r="BM225" s="126" t="s">
        <v>130</v>
      </c>
      <c r="BN225" s="126" t="s">
        <v>158</v>
      </c>
    </row>
    <row r="226" spans="1:66" ht="15">
      <c r="A226" s="58" t="str">
        <f t="shared" si="119"/>
        <v>2025-08-22</v>
      </c>
      <c r="B226" s="58" t="str">
        <f t="shared" si="120"/>
        <v>LAX</v>
      </c>
      <c r="C226" s="58" t="str">
        <f t="shared" si="121"/>
        <v>35033069175</v>
      </c>
      <c r="D226" s="58" t="str">
        <f t="shared" si="122"/>
        <v>PUS014317572</v>
      </c>
      <c r="E226" s="59" t="str">
        <f t="shared" si="123"/>
        <v>6094315515910</v>
      </c>
      <c r="F226" s="59" t="str">
        <f t="shared" si="124"/>
        <v>717-8372-AF-26</v>
      </c>
      <c r="G226" s="59" t="str">
        <f t="shared" si="125"/>
        <v>2207506</v>
      </c>
      <c r="H226" s="59" t="str">
        <f t="shared" si="126"/>
        <v>IPORTER_LA</v>
      </c>
      <c r="I226" s="57" t="str">
        <f t="shared" si="127"/>
        <v>손정우</v>
      </c>
      <c r="J226" s="57">
        <f t="shared" si="128"/>
        <v>2505</v>
      </c>
      <c r="K226" s="57" t="str">
        <f t="shared" si="129"/>
        <v/>
      </c>
      <c r="L226" s="57">
        <f t="shared" si="130"/>
        <v>1</v>
      </c>
      <c r="M226" s="57">
        <f t="shared" si="131"/>
        <v>0.72599999999999998</v>
      </c>
      <c r="N226" s="57">
        <f t="shared" si="132"/>
        <v>0.86199999999999999</v>
      </c>
      <c r="O226" s="60">
        <f t="shared" si="133"/>
        <v>0.13600000000000001</v>
      </c>
      <c r="P226" s="60">
        <f t="shared" si="134"/>
        <v>1</v>
      </c>
      <c r="Q226" s="61" t="str">
        <f t="shared" si="135"/>
        <v>목록(Manifest)</v>
      </c>
      <c r="R226" s="88">
        <f t="shared" si="136"/>
        <v>23.99</v>
      </c>
      <c r="S226" s="61" t="str">
        <f t="shared" si="137"/>
        <v>YP0104</v>
      </c>
      <c r="T226" s="61" t="str">
        <f t="shared" si="138"/>
        <v/>
      </c>
      <c r="U226" s="61" t="str">
        <f t="shared" si="139"/>
        <v>신용</v>
      </c>
      <c r="V226" s="99">
        <f t="shared" si="114"/>
        <v>7490</v>
      </c>
      <c r="W226" s="100">
        <f t="shared" si="115"/>
        <v>0</v>
      </c>
      <c r="X226" s="100">
        <f t="shared" si="116"/>
        <v>0</v>
      </c>
      <c r="Y226" s="100">
        <f t="shared" si="111"/>
        <v>0</v>
      </c>
      <c r="Z226" s="100">
        <f t="shared" si="117"/>
        <v>0</v>
      </c>
      <c r="AA226" s="101">
        <f t="shared" si="118"/>
        <v>0</v>
      </c>
      <c r="AB226" s="102" t="str">
        <f>_xlfn.IFNA(VLOOKUP(D226,'사업자 통관'!F:H,3,0),"")</f>
        <v/>
      </c>
      <c r="AC226" s="102"/>
      <c r="AD226" s="103">
        <f t="shared" si="112"/>
        <v>0</v>
      </c>
      <c r="AE226" s="104">
        <f t="shared" si="113"/>
        <v>7490</v>
      </c>
      <c r="AG226" s="126" t="s">
        <v>1944</v>
      </c>
      <c r="AH226" s="126" t="s">
        <v>65</v>
      </c>
      <c r="AI226" s="126" t="s">
        <v>1945</v>
      </c>
      <c r="AJ226" s="126" t="s">
        <v>2065</v>
      </c>
      <c r="AK226" s="126" t="s">
        <v>2066</v>
      </c>
      <c r="AL226" s="126" t="s">
        <v>2067</v>
      </c>
      <c r="AM226" s="126">
        <v>2505</v>
      </c>
      <c r="AN226" s="126" t="s">
        <v>130</v>
      </c>
      <c r="AO226" s="127">
        <v>1</v>
      </c>
      <c r="AP226" s="128">
        <v>0.72599999999999998</v>
      </c>
      <c r="AQ226" s="128">
        <v>0.86199999999999999</v>
      </c>
      <c r="AR226" s="128">
        <v>0.9</v>
      </c>
      <c r="AS226" s="126" t="s">
        <v>4</v>
      </c>
      <c r="AT226" s="128">
        <v>23.99</v>
      </c>
      <c r="AU226" s="126" t="s">
        <v>154</v>
      </c>
      <c r="AV226" s="126" t="s">
        <v>154</v>
      </c>
      <c r="AW226" s="126" t="s">
        <v>154</v>
      </c>
      <c r="AX226" s="126" t="s">
        <v>154</v>
      </c>
      <c r="AY226" s="126" t="s">
        <v>154</v>
      </c>
      <c r="AZ226" s="126" t="s">
        <v>133</v>
      </c>
      <c r="BA226" s="126" t="s">
        <v>192</v>
      </c>
      <c r="BB226" s="126" t="s">
        <v>155</v>
      </c>
      <c r="BC226" s="126" t="s">
        <v>130</v>
      </c>
      <c r="BD226" s="126" t="s">
        <v>156</v>
      </c>
      <c r="BE226" s="126" t="s">
        <v>2068</v>
      </c>
      <c r="BF226" s="126" t="s">
        <v>2069</v>
      </c>
      <c r="BG226" s="126" t="s">
        <v>2070</v>
      </c>
      <c r="BH226" s="126" t="s">
        <v>383</v>
      </c>
      <c r="BI226" s="126" t="s">
        <v>130</v>
      </c>
      <c r="BJ226" s="126" t="s">
        <v>192</v>
      </c>
      <c r="BK226" s="126" t="s">
        <v>157</v>
      </c>
      <c r="BL226" s="126" t="s">
        <v>126</v>
      </c>
      <c r="BM226" s="126" t="s">
        <v>130</v>
      </c>
      <c r="BN226" s="126" t="s">
        <v>158</v>
      </c>
    </row>
    <row r="227" spans="1:66" ht="15">
      <c r="A227" s="58" t="str">
        <f t="shared" si="119"/>
        <v>2025-08-22</v>
      </c>
      <c r="B227" s="58" t="str">
        <f t="shared" si="120"/>
        <v>LAX</v>
      </c>
      <c r="C227" s="58" t="str">
        <f t="shared" si="121"/>
        <v>35033069175</v>
      </c>
      <c r="D227" s="58" t="str">
        <f t="shared" si="122"/>
        <v>PUS014317522</v>
      </c>
      <c r="E227" s="59" t="str">
        <f t="shared" si="123"/>
        <v>6094315515860</v>
      </c>
      <c r="F227" s="59" t="str">
        <f t="shared" si="124"/>
        <v>717-8586-FD-27</v>
      </c>
      <c r="G227" s="59" t="str">
        <f t="shared" si="125"/>
        <v>2207506</v>
      </c>
      <c r="H227" s="59" t="str">
        <f t="shared" si="126"/>
        <v>IPORTER_LA</v>
      </c>
      <c r="I227" s="57" t="str">
        <f t="shared" si="127"/>
        <v>권나영</v>
      </c>
      <c r="J227" s="57">
        <f t="shared" si="128"/>
        <v>47717</v>
      </c>
      <c r="K227" s="57" t="str">
        <f t="shared" si="129"/>
        <v>[동물검역]</v>
      </c>
      <c r="L227" s="57">
        <f t="shared" si="130"/>
        <v>1</v>
      </c>
      <c r="M227" s="57">
        <f t="shared" si="131"/>
        <v>0.81599999999999995</v>
      </c>
      <c r="N227" s="57">
        <f t="shared" si="132"/>
        <v>0.68</v>
      </c>
      <c r="O227" s="60">
        <f t="shared" si="133"/>
        <v>-0.1359999999999999</v>
      </c>
      <c r="P227" s="60">
        <f t="shared" si="134"/>
        <v>1</v>
      </c>
      <c r="Q227" s="61" t="str">
        <f t="shared" si="135"/>
        <v>동물검역(Animal Inspection)</v>
      </c>
      <c r="R227" s="88">
        <f t="shared" si="136"/>
        <v>93.34</v>
      </c>
      <c r="S227" s="61" t="str">
        <f t="shared" si="137"/>
        <v>YP0104</v>
      </c>
      <c r="T227" s="61" t="str">
        <f t="shared" si="138"/>
        <v/>
      </c>
      <c r="U227" s="61" t="str">
        <f t="shared" si="139"/>
        <v>신용</v>
      </c>
      <c r="V227" s="99">
        <f t="shared" si="114"/>
        <v>7490</v>
      </c>
      <c r="W227" s="100">
        <f t="shared" si="115"/>
        <v>0</v>
      </c>
      <c r="X227" s="100">
        <f t="shared" si="116"/>
        <v>0</v>
      </c>
      <c r="Y227" s="100">
        <f t="shared" si="111"/>
        <v>0</v>
      </c>
      <c r="Z227" s="100">
        <f t="shared" si="117"/>
        <v>0</v>
      </c>
      <c r="AA227" s="101">
        <f t="shared" si="118"/>
        <v>0</v>
      </c>
      <c r="AB227" s="102" t="str">
        <f>_xlfn.IFNA(VLOOKUP(D227,'사업자 통관'!F:H,3,0),"")</f>
        <v/>
      </c>
      <c r="AC227" s="102"/>
      <c r="AD227" s="103">
        <f t="shared" si="112"/>
        <v>0</v>
      </c>
      <c r="AE227" s="104">
        <f t="shared" si="113"/>
        <v>7490</v>
      </c>
      <c r="AG227" s="126" t="s">
        <v>1944</v>
      </c>
      <c r="AH227" s="126" t="s">
        <v>65</v>
      </c>
      <c r="AI227" s="126" t="s">
        <v>1945</v>
      </c>
      <c r="AJ227" s="126" t="s">
        <v>2071</v>
      </c>
      <c r="AK227" s="126" t="s">
        <v>2072</v>
      </c>
      <c r="AL227" s="126" t="s">
        <v>2073</v>
      </c>
      <c r="AM227" s="126">
        <v>47717</v>
      </c>
      <c r="AN227" s="126" t="s">
        <v>2035</v>
      </c>
      <c r="AO227" s="127">
        <v>1</v>
      </c>
      <c r="AP227" s="128">
        <v>0.81599999999999995</v>
      </c>
      <c r="AQ227" s="128">
        <v>0.68</v>
      </c>
      <c r="AR227" s="128">
        <v>0.9</v>
      </c>
      <c r="AS227" s="126" t="s">
        <v>212</v>
      </c>
      <c r="AT227" s="128">
        <v>93.34</v>
      </c>
      <c r="AU227" s="126" t="s">
        <v>154</v>
      </c>
      <c r="AV227" s="126" t="s">
        <v>154</v>
      </c>
      <c r="AW227" s="126" t="s">
        <v>154</v>
      </c>
      <c r="AX227" s="126" t="s">
        <v>154</v>
      </c>
      <c r="AY227" s="126" t="s">
        <v>154</v>
      </c>
      <c r="AZ227" s="126" t="s">
        <v>133</v>
      </c>
      <c r="BA227" s="126" t="s">
        <v>192</v>
      </c>
      <c r="BB227" s="126" t="s">
        <v>180</v>
      </c>
      <c r="BC227" s="126" t="s">
        <v>130</v>
      </c>
      <c r="BD227" s="126" t="s">
        <v>156</v>
      </c>
      <c r="BE227" s="126" t="s">
        <v>2074</v>
      </c>
      <c r="BF227" s="126" t="s">
        <v>2075</v>
      </c>
      <c r="BG227" s="126" t="s">
        <v>2076</v>
      </c>
      <c r="BH227" s="126" t="s">
        <v>383</v>
      </c>
      <c r="BI227" s="126" t="s">
        <v>130</v>
      </c>
      <c r="BJ227" s="126" t="s">
        <v>192</v>
      </c>
      <c r="BK227" s="126" t="s">
        <v>157</v>
      </c>
      <c r="BL227" s="126" t="s">
        <v>126</v>
      </c>
      <c r="BM227" s="126" t="s">
        <v>130</v>
      </c>
      <c r="BN227" s="126" t="s">
        <v>158</v>
      </c>
    </row>
    <row r="228" spans="1:66" ht="15">
      <c r="A228" s="58" t="str">
        <f t="shared" si="119"/>
        <v>2025-08-22</v>
      </c>
      <c r="B228" s="58" t="str">
        <f t="shared" si="120"/>
        <v>LAX</v>
      </c>
      <c r="C228" s="58" t="str">
        <f t="shared" si="121"/>
        <v>35033069175</v>
      </c>
      <c r="D228" s="58" t="str">
        <f t="shared" si="122"/>
        <v>PUS014317549</v>
      </c>
      <c r="E228" s="59" t="str">
        <f t="shared" si="123"/>
        <v>6094315515887</v>
      </c>
      <c r="F228" s="59" t="str">
        <f t="shared" si="124"/>
        <v>717-8630-ED-31</v>
      </c>
      <c r="G228" s="59" t="str">
        <f t="shared" si="125"/>
        <v>2207506</v>
      </c>
      <c r="H228" s="59" t="str">
        <f t="shared" si="126"/>
        <v>IPORTER_LA</v>
      </c>
      <c r="I228" s="57" t="str">
        <f t="shared" si="127"/>
        <v>변우협</v>
      </c>
      <c r="J228" s="57">
        <f t="shared" si="128"/>
        <v>5415</v>
      </c>
      <c r="K228" s="57" t="str">
        <f t="shared" si="129"/>
        <v>수량취하 조영미반장</v>
      </c>
      <c r="L228" s="57">
        <f t="shared" si="130"/>
        <v>1</v>
      </c>
      <c r="M228" s="57">
        <f t="shared" si="131"/>
        <v>7.7110000000000003</v>
      </c>
      <c r="N228" s="57">
        <f t="shared" si="132"/>
        <v>8.391</v>
      </c>
      <c r="O228" s="60">
        <f t="shared" si="133"/>
        <v>0.67999999999999972</v>
      </c>
      <c r="P228" s="60">
        <f t="shared" si="134"/>
        <v>8</v>
      </c>
      <c r="Q228" s="61" t="str">
        <f t="shared" si="135"/>
        <v>목록취하(허용배제,Manifest-Drop)</v>
      </c>
      <c r="R228" s="88">
        <f t="shared" si="136"/>
        <v>75</v>
      </c>
      <c r="S228" s="61" t="str">
        <f t="shared" si="137"/>
        <v>YP0104</v>
      </c>
      <c r="T228" s="61" t="str">
        <f t="shared" si="138"/>
        <v/>
      </c>
      <c r="U228" s="61" t="str">
        <f t="shared" si="139"/>
        <v>신용</v>
      </c>
      <c r="V228" s="99">
        <f t="shared" si="114"/>
        <v>25270</v>
      </c>
      <c r="W228" s="100">
        <f t="shared" si="115"/>
        <v>0</v>
      </c>
      <c r="X228" s="100">
        <f t="shared" si="116"/>
        <v>0</v>
      </c>
      <c r="Y228" s="100">
        <f t="shared" si="111"/>
        <v>1000</v>
      </c>
      <c r="Z228" s="100">
        <f t="shared" si="117"/>
        <v>0</v>
      </c>
      <c r="AA228" s="101">
        <f t="shared" si="118"/>
        <v>1000</v>
      </c>
      <c r="AB228" s="102" t="str">
        <f>_xlfn.IFNA(VLOOKUP(D228,'사업자 통관'!F:H,3,0),"")</f>
        <v/>
      </c>
      <c r="AC228" s="102"/>
      <c r="AD228" s="103">
        <f t="shared" si="112"/>
        <v>2000</v>
      </c>
      <c r="AE228" s="104">
        <f t="shared" si="113"/>
        <v>27270</v>
      </c>
      <c r="AG228" s="126" t="s">
        <v>1944</v>
      </c>
      <c r="AH228" s="126" t="s">
        <v>65</v>
      </c>
      <c r="AI228" s="126" t="s">
        <v>1945</v>
      </c>
      <c r="AJ228" s="126" t="s">
        <v>2077</v>
      </c>
      <c r="AK228" s="126" t="s">
        <v>279</v>
      </c>
      <c r="AL228" s="126" t="s">
        <v>280</v>
      </c>
      <c r="AM228" s="126">
        <v>5415</v>
      </c>
      <c r="AN228" s="126" t="s">
        <v>2078</v>
      </c>
      <c r="AO228" s="127">
        <v>1</v>
      </c>
      <c r="AP228" s="128">
        <v>7.7110000000000003</v>
      </c>
      <c r="AQ228" s="128">
        <v>8.391</v>
      </c>
      <c r="AR228" s="128">
        <v>8.5</v>
      </c>
      <c r="AS228" s="126" t="s">
        <v>186</v>
      </c>
      <c r="AT228" s="128">
        <v>75</v>
      </c>
      <c r="AU228" s="126" t="s">
        <v>154</v>
      </c>
      <c r="AV228" s="126" t="s">
        <v>154</v>
      </c>
      <c r="AW228" s="126" t="s">
        <v>154</v>
      </c>
      <c r="AX228" s="126" t="s">
        <v>154</v>
      </c>
      <c r="AY228" s="126" t="s">
        <v>154</v>
      </c>
      <c r="AZ228" s="126" t="s">
        <v>133</v>
      </c>
      <c r="BA228" s="126" t="s">
        <v>192</v>
      </c>
      <c r="BB228" s="126" t="s">
        <v>159</v>
      </c>
      <c r="BC228" s="126" t="s">
        <v>130</v>
      </c>
      <c r="BD228" s="126" t="s">
        <v>156</v>
      </c>
      <c r="BE228" s="126" t="s">
        <v>2079</v>
      </c>
      <c r="BF228" s="126" t="s">
        <v>2080</v>
      </c>
      <c r="BG228" s="126" t="s">
        <v>2081</v>
      </c>
      <c r="BH228" s="126" t="s">
        <v>383</v>
      </c>
      <c r="BI228" s="126" t="s">
        <v>130</v>
      </c>
      <c r="BJ228" s="126" t="s">
        <v>192</v>
      </c>
      <c r="BK228" s="126" t="s">
        <v>157</v>
      </c>
      <c r="BL228" s="126" t="s">
        <v>126</v>
      </c>
      <c r="BM228" s="126" t="s">
        <v>130</v>
      </c>
      <c r="BN228" s="126" t="s">
        <v>158</v>
      </c>
    </row>
    <row r="229" spans="1:66" ht="15">
      <c r="A229" s="58" t="str">
        <f t="shared" si="119"/>
        <v>2025-08-22</v>
      </c>
      <c r="B229" s="58" t="str">
        <f t="shared" si="120"/>
        <v>LAX</v>
      </c>
      <c r="C229" s="58" t="str">
        <f t="shared" si="121"/>
        <v>35033069175</v>
      </c>
      <c r="D229" s="58" t="str">
        <f t="shared" si="122"/>
        <v>PUS014317479</v>
      </c>
      <c r="E229" s="59" t="str">
        <f t="shared" si="123"/>
        <v>6094315515817</v>
      </c>
      <c r="F229" s="59" t="str">
        <f t="shared" si="124"/>
        <v>717-7714-CD-35</v>
      </c>
      <c r="G229" s="59" t="str">
        <f t="shared" si="125"/>
        <v>2207506</v>
      </c>
      <c r="H229" s="59" t="str">
        <f t="shared" si="126"/>
        <v>IPORTER_LA</v>
      </c>
      <c r="I229" s="57" t="str">
        <f t="shared" si="127"/>
        <v>김현묵</v>
      </c>
      <c r="J229" s="57">
        <f t="shared" si="128"/>
        <v>46977</v>
      </c>
      <c r="K229" s="57" t="str">
        <f t="shared" si="129"/>
        <v/>
      </c>
      <c r="L229" s="57">
        <f t="shared" si="130"/>
        <v>1</v>
      </c>
      <c r="M229" s="57">
        <f t="shared" si="131"/>
        <v>0.72599999999999998</v>
      </c>
      <c r="N229" s="57">
        <f t="shared" si="132"/>
        <v>4.4999999999999998E-2</v>
      </c>
      <c r="O229" s="60">
        <f t="shared" si="133"/>
        <v>-0.68099999999999994</v>
      </c>
      <c r="P229" s="60">
        <f t="shared" si="134"/>
        <v>1</v>
      </c>
      <c r="Q229" s="61" t="str">
        <f t="shared" si="135"/>
        <v>목록(Manifest)</v>
      </c>
      <c r="R229" s="88">
        <f t="shared" si="136"/>
        <v>74.989999999999995</v>
      </c>
      <c r="S229" s="61" t="str">
        <f t="shared" si="137"/>
        <v>YP0104</v>
      </c>
      <c r="T229" s="61" t="str">
        <f t="shared" si="138"/>
        <v/>
      </c>
      <c r="U229" s="61" t="str">
        <f t="shared" si="139"/>
        <v>신용</v>
      </c>
      <c r="V229" s="99">
        <f t="shared" si="114"/>
        <v>7490</v>
      </c>
      <c r="W229" s="100">
        <f t="shared" si="115"/>
        <v>0</v>
      </c>
      <c r="X229" s="100">
        <f t="shared" si="116"/>
        <v>0</v>
      </c>
      <c r="Y229" s="100">
        <f t="shared" si="111"/>
        <v>0</v>
      </c>
      <c r="Z229" s="100">
        <f t="shared" si="117"/>
        <v>0</v>
      </c>
      <c r="AA229" s="101">
        <f t="shared" si="118"/>
        <v>0</v>
      </c>
      <c r="AB229" s="102" t="str">
        <f>_xlfn.IFNA(VLOOKUP(D229,'사업자 통관'!F:H,3,0),"")</f>
        <v/>
      </c>
      <c r="AC229" s="102"/>
      <c r="AD229" s="103">
        <f t="shared" si="112"/>
        <v>0</v>
      </c>
      <c r="AE229" s="104">
        <f t="shared" si="113"/>
        <v>7490</v>
      </c>
      <c r="AG229" s="126" t="s">
        <v>1944</v>
      </c>
      <c r="AH229" s="126" t="s">
        <v>65</v>
      </c>
      <c r="AI229" s="126" t="s">
        <v>1945</v>
      </c>
      <c r="AJ229" s="126" t="s">
        <v>2082</v>
      </c>
      <c r="AK229" s="126" t="s">
        <v>2083</v>
      </c>
      <c r="AL229" s="126" t="s">
        <v>2084</v>
      </c>
      <c r="AM229" s="126">
        <v>46977</v>
      </c>
      <c r="AN229" s="126" t="s">
        <v>130</v>
      </c>
      <c r="AO229" s="127">
        <v>1</v>
      </c>
      <c r="AP229" s="128">
        <v>0.72599999999999998</v>
      </c>
      <c r="AQ229" s="128">
        <v>4.4999999999999998E-2</v>
      </c>
      <c r="AR229" s="128">
        <v>0.8</v>
      </c>
      <c r="AS229" s="126" t="s">
        <v>4</v>
      </c>
      <c r="AT229" s="128">
        <v>74.989999999999995</v>
      </c>
      <c r="AU229" s="126" t="s">
        <v>154</v>
      </c>
      <c r="AV229" s="126" t="s">
        <v>154</v>
      </c>
      <c r="AW229" s="126" t="s">
        <v>154</v>
      </c>
      <c r="AX229" s="126" t="s">
        <v>154</v>
      </c>
      <c r="AY229" s="126" t="s">
        <v>154</v>
      </c>
      <c r="AZ229" s="126" t="s">
        <v>133</v>
      </c>
      <c r="BA229" s="126" t="s">
        <v>192</v>
      </c>
      <c r="BB229" s="126" t="s">
        <v>159</v>
      </c>
      <c r="BC229" s="126" t="s">
        <v>130</v>
      </c>
      <c r="BD229" s="126" t="s">
        <v>156</v>
      </c>
      <c r="BE229" s="126" t="s">
        <v>2085</v>
      </c>
      <c r="BF229" s="126" t="s">
        <v>2086</v>
      </c>
      <c r="BG229" s="126" t="s">
        <v>2087</v>
      </c>
      <c r="BH229" s="126" t="s">
        <v>383</v>
      </c>
      <c r="BI229" s="126" t="s">
        <v>130</v>
      </c>
      <c r="BJ229" s="126" t="s">
        <v>192</v>
      </c>
      <c r="BK229" s="126" t="s">
        <v>157</v>
      </c>
      <c r="BL229" s="126" t="s">
        <v>126</v>
      </c>
      <c r="BM229" s="126" t="s">
        <v>130</v>
      </c>
      <c r="BN229" s="126" t="s">
        <v>158</v>
      </c>
    </row>
    <row r="230" spans="1:66" ht="15">
      <c r="A230" s="58" t="str">
        <f t="shared" si="119"/>
        <v>2025-08-22</v>
      </c>
      <c r="B230" s="58" t="str">
        <f t="shared" si="120"/>
        <v>LAX</v>
      </c>
      <c r="C230" s="58" t="str">
        <f t="shared" si="121"/>
        <v>35033069175</v>
      </c>
      <c r="D230" s="58" t="str">
        <f t="shared" si="122"/>
        <v>PUS014317478</v>
      </c>
      <c r="E230" s="59" t="str">
        <f t="shared" si="123"/>
        <v>6094315515816</v>
      </c>
      <c r="F230" s="59" t="str">
        <f t="shared" si="124"/>
        <v>717-8617-AE-40</v>
      </c>
      <c r="G230" s="59" t="str">
        <f t="shared" si="125"/>
        <v>2207506</v>
      </c>
      <c r="H230" s="59" t="str">
        <f t="shared" si="126"/>
        <v>IPORTER_LA</v>
      </c>
      <c r="I230" s="57" t="str">
        <f t="shared" si="127"/>
        <v>정주영</v>
      </c>
      <c r="J230" s="57">
        <f t="shared" si="128"/>
        <v>63517</v>
      </c>
      <c r="K230" s="57" t="str">
        <f t="shared" si="129"/>
        <v/>
      </c>
      <c r="L230" s="57">
        <f t="shared" si="130"/>
        <v>1</v>
      </c>
      <c r="M230" s="57">
        <f t="shared" si="131"/>
        <v>2.903</v>
      </c>
      <c r="N230" s="57">
        <f t="shared" si="132"/>
        <v>1.4059999999999999</v>
      </c>
      <c r="O230" s="60">
        <f t="shared" si="133"/>
        <v>-1.4970000000000001</v>
      </c>
      <c r="P230" s="60">
        <f t="shared" si="134"/>
        <v>3</v>
      </c>
      <c r="Q230" s="61" t="str">
        <f t="shared" si="135"/>
        <v>목록(Manifest)</v>
      </c>
      <c r="R230" s="88">
        <f t="shared" si="136"/>
        <v>142.32</v>
      </c>
      <c r="S230" s="61" t="str">
        <f t="shared" si="137"/>
        <v>YP0104</v>
      </c>
      <c r="T230" s="61" t="str">
        <f t="shared" si="138"/>
        <v/>
      </c>
      <c r="U230" s="61" t="str">
        <f t="shared" si="139"/>
        <v>신용</v>
      </c>
      <c r="V230" s="99">
        <f t="shared" si="114"/>
        <v>12570</v>
      </c>
      <c r="W230" s="100">
        <f t="shared" si="115"/>
        <v>0</v>
      </c>
      <c r="X230" s="100">
        <f t="shared" si="116"/>
        <v>500</v>
      </c>
      <c r="Y230" s="100">
        <f t="shared" si="111"/>
        <v>500</v>
      </c>
      <c r="Z230" s="100">
        <f t="shared" si="117"/>
        <v>0</v>
      </c>
      <c r="AA230" s="101">
        <f t="shared" si="118"/>
        <v>0</v>
      </c>
      <c r="AB230" s="102" t="str">
        <f>_xlfn.IFNA(VLOOKUP(D230,'사업자 통관'!F:H,3,0),"")</f>
        <v/>
      </c>
      <c r="AC230" s="102"/>
      <c r="AD230" s="103">
        <f t="shared" si="112"/>
        <v>1000</v>
      </c>
      <c r="AE230" s="104">
        <f t="shared" si="113"/>
        <v>13570</v>
      </c>
      <c r="AG230" s="126" t="s">
        <v>1944</v>
      </c>
      <c r="AH230" s="126" t="s">
        <v>65</v>
      </c>
      <c r="AI230" s="126" t="s">
        <v>1945</v>
      </c>
      <c r="AJ230" s="126" t="s">
        <v>2088</v>
      </c>
      <c r="AK230" s="126" t="s">
        <v>2089</v>
      </c>
      <c r="AL230" s="126" t="s">
        <v>2090</v>
      </c>
      <c r="AM230" s="126">
        <v>63517</v>
      </c>
      <c r="AN230" s="126" t="s">
        <v>130</v>
      </c>
      <c r="AO230" s="127">
        <v>1</v>
      </c>
      <c r="AP230" s="128">
        <v>2.903</v>
      </c>
      <c r="AQ230" s="128">
        <v>1.4059999999999999</v>
      </c>
      <c r="AR230" s="128">
        <v>3</v>
      </c>
      <c r="AS230" s="126" t="s">
        <v>4</v>
      </c>
      <c r="AT230" s="128">
        <v>142.32</v>
      </c>
      <c r="AU230" s="126" t="s">
        <v>154</v>
      </c>
      <c r="AV230" s="126" t="s">
        <v>154</v>
      </c>
      <c r="AW230" s="126" t="s">
        <v>154</v>
      </c>
      <c r="AX230" s="126" t="s">
        <v>154</v>
      </c>
      <c r="AY230" s="126" t="s">
        <v>154</v>
      </c>
      <c r="AZ230" s="126" t="s">
        <v>133</v>
      </c>
      <c r="BA230" s="126" t="s">
        <v>192</v>
      </c>
      <c r="BB230" s="126" t="s">
        <v>2091</v>
      </c>
      <c r="BC230" s="126" t="s">
        <v>130</v>
      </c>
      <c r="BD230" s="126" t="s">
        <v>156</v>
      </c>
      <c r="BE230" s="126" t="s">
        <v>2092</v>
      </c>
      <c r="BF230" s="126" t="s">
        <v>2093</v>
      </c>
      <c r="BG230" s="126" t="s">
        <v>2094</v>
      </c>
      <c r="BH230" s="126" t="s">
        <v>383</v>
      </c>
      <c r="BI230" s="126" t="s">
        <v>130</v>
      </c>
      <c r="BJ230" s="126" t="s">
        <v>192</v>
      </c>
      <c r="BK230" s="126" t="s">
        <v>157</v>
      </c>
      <c r="BL230" s="126" t="s">
        <v>126</v>
      </c>
      <c r="BM230" s="126" t="s">
        <v>130</v>
      </c>
      <c r="BN230" s="126" t="s">
        <v>158</v>
      </c>
    </row>
    <row r="231" spans="1:66" ht="15">
      <c r="A231" s="58" t="str">
        <f t="shared" si="119"/>
        <v>2025-08-22</v>
      </c>
      <c r="B231" s="58" t="str">
        <f t="shared" si="120"/>
        <v>LAX</v>
      </c>
      <c r="C231" s="58" t="str">
        <f t="shared" si="121"/>
        <v>35033069175</v>
      </c>
      <c r="D231" s="58" t="str">
        <f t="shared" si="122"/>
        <v>PUS014317513</v>
      </c>
      <c r="E231" s="59" t="str">
        <f t="shared" si="123"/>
        <v>6094315515851</v>
      </c>
      <c r="F231" s="59" t="str">
        <f t="shared" si="124"/>
        <v>717-7757-AE-10</v>
      </c>
      <c r="G231" s="59" t="str">
        <f t="shared" si="125"/>
        <v>2207506</v>
      </c>
      <c r="H231" s="59" t="str">
        <f t="shared" si="126"/>
        <v>IPORTER_LA</v>
      </c>
      <c r="I231" s="57" t="str">
        <f t="shared" si="127"/>
        <v>강은샘</v>
      </c>
      <c r="J231" s="57">
        <f t="shared" si="128"/>
        <v>17372</v>
      </c>
      <c r="K231" s="57"/>
      <c r="L231" s="57">
        <f t="shared" si="130"/>
        <v>1</v>
      </c>
      <c r="M231" s="57">
        <f t="shared" si="131"/>
        <v>0.45400000000000001</v>
      </c>
      <c r="N231" s="57">
        <f t="shared" si="132"/>
        <v>4.4999999999999998E-2</v>
      </c>
      <c r="O231" s="60">
        <f t="shared" si="133"/>
        <v>-0.40900000000000003</v>
      </c>
      <c r="P231" s="60">
        <f t="shared" si="134"/>
        <v>0.5</v>
      </c>
      <c r="Q231" s="61" t="str">
        <f t="shared" si="135"/>
        <v>목록(Manifest)</v>
      </c>
      <c r="R231" s="88">
        <f t="shared" si="136"/>
        <v>54.69</v>
      </c>
      <c r="S231" s="61" t="str">
        <f t="shared" si="137"/>
        <v>YP0104</v>
      </c>
      <c r="T231" s="61" t="str">
        <f t="shared" si="138"/>
        <v/>
      </c>
      <c r="U231" s="61" t="str">
        <f t="shared" si="139"/>
        <v>신용</v>
      </c>
      <c r="V231" s="99">
        <f t="shared" si="114"/>
        <v>6220</v>
      </c>
      <c r="W231" s="100">
        <f t="shared" si="115"/>
        <v>0</v>
      </c>
      <c r="X231" s="100">
        <f t="shared" si="116"/>
        <v>0</v>
      </c>
      <c r="Y231" s="100">
        <f t="shared" si="111"/>
        <v>0</v>
      </c>
      <c r="Z231" s="100">
        <f t="shared" si="117"/>
        <v>0</v>
      </c>
      <c r="AA231" s="101">
        <f t="shared" si="118"/>
        <v>0</v>
      </c>
      <c r="AB231" s="102" t="str">
        <f>_xlfn.IFNA(VLOOKUP(D231,'사업자 통관'!F:H,3,0),"")</f>
        <v/>
      </c>
      <c r="AC231" s="102"/>
      <c r="AD231" s="103">
        <f t="shared" si="112"/>
        <v>0</v>
      </c>
      <c r="AE231" s="104">
        <f t="shared" si="113"/>
        <v>6220</v>
      </c>
      <c r="AG231" s="126" t="s">
        <v>1944</v>
      </c>
      <c r="AH231" s="126" t="s">
        <v>65</v>
      </c>
      <c r="AI231" s="126" t="s">
        <v>1945</v>
      </c>
      <c r="AJ231" s="126" t="s">
        <v>2095</v>
      </c>
      <c r="AK231" s="126" t="s">
        <v>1077</v>
      </c>
      <c r="AL231" s="126" t="s">
        <v>1078</v>
      </c>
      <c r="AM231" s="126">
        <v>17372</v>
      </c>
      <c r="AN231" s="126" t="s">
        <v>130</v>
      </c>
      <c r="AO231" s="127">
        <v>1</v>
      </c>
      <c r="AP231" s="128">
        <v>0.45400000000000001</v>
      </c>
      <c r="AQ231" s="128">
        <v>4.4999999999999998E-2</v>
      </c>
      <c r="AR231" s="128">
        <v>0.5</v>
      </c>
      <c r="AS231" s="126" t="s">
        <v>4</v>
      </c>
      <c r="AT231" s="128">
        <v>54.69</v>
      </c>
      <c r="AU231" s="126" t="s">
        <v>154</v>
      </c>
      <c r="AV231" s="126" t="s">
        <v>154</v>
      </c>
      <c r="AW231" s="126" t="s">
        <v>154</v>
      </c>
      <c r="AX231" s="126" t="s">
        <v>154</v>
      </c>
      <c r="AY231" s="126" t="s">
        <v>154</v>
      </c>
      <c r="AZ231" s="126" t="s">
        <v>133</v>
      </c>
      <c r="BA231" s="126" t="s">
        <v>192</v>
      </c>
      <c r="BB231" s="126" t="s">
        <v>159</v>
      </c>
      <c r="BC231" s="126" t="s">
        <v>130</v>
      </c>
      <c r="BD231" s="126" t="s">
        <v>156</v>
      </c>
      <c r="BE231" s="126" t="s">
        <v>2096</v>
      </c>
      <c r="BF231" s="126" t="s">
        <v>2097</v>
      </c>
      <c r="BG231" s="126" t="s">
        <v>2098</v>
      </c>
      <c r="BH231" s="126" t="s">
        <v>383</v>
      </c>
      <c r="BI231" s="126" t="s">
        <v>130</v>
      </c>
      <c r="BJ231" s="126" t="s">
        <v>192</v>
      </c>
      <c r="BK231" s="126" t="s">
        <v>157</v>
      </c>
      <c r="BL231" s="126" t="s">
        <v>126</v>
      </c>
      <c r="BM231" s="126" t="s">
        <v>130</v>
      </c>
      <c r="BN231" s="126" t="s">
        <v>158</v>
      </c>
    </row>
    <row r="232" spans="1:66" ht="15">
      <c r="A232" s="58" t="str">
        <f t="shared" si="119"/>
        <v>2025-08-22</v>
      </c>
      <c r="B232" s="58" t="str">
        <f t="shared" si="120"/>
        <v>LAX</v>
      </c>
      <c r="C232" s="58" t="str">
        <f t="shared" si="121"/>
        <v>35033069175</v>
      </c>
      <c r="D232" s="58" t="str">
        <f t="shared" si="122"/>
        <v>PUS014317564</v>
      </c>
      <c r="E232" s="59" t="str">
        <f t="shared" si="123"/>
        <v>6094315515902</v>
      </c>
      <c r="F232" s="59" t="str">
        <f t="shared" si="124"/>
        <v>717-7531-BE-12</v>
      </c>
      <c r="G232" s="59" t="str">
        <f t="shared" si="125"/>
        <v>2207506</v>
      </c>
      <c r="H232" s="59" t="str">
        <f t="shared" si="126"/>
        <v>IPORTER_LA</v>
      </c>
      <c r="I232" s="57" t="str">
        <f t="shared" si="127"/>
        <v>정종권</v>
      </c>
      <c r="J232" s="57">
        <f t="shared" si="128"/>
        <v>6519</v>
      </c>
      <c r="K232" s="57" t="str">
        <f t="shared" si="129"/>
        <v/>
      </c>
      <c r="L232" s="57">
        <f t="shared" si="130"/>
        <v>1</v>
      </c>
      <c r="M232" s="57">
        <f t="shared" si="131"/>
        <v>0.45400000000000001</v>
      </c>
      <c r="N232" s="57">
        <f t="shared" si="132"/>
        <v>4.4999999999999998E-2</v>
      </c>
      <c r="O232" s="60">
        <f t="shared" si="133"/>
        <v>-0.40900000000000003</v>
      </c>
      <c r="P232" s="60">
        <f t="shared" si="134"/>
        <v>0.5</v>
      </c>
      <c r="Q232" s="61" t="str">
        <f t="shared" si="135"/>
        <v>선별(검사,Manifest-Inspection)</v>
      </c>
      <c r="R232" s="88">
        <f t="shared" si="136"/>
        <v>58.5</v>
      </c>
      <c r="S232" s="61" t="str">
        <f t="shared" si="137"/>
        <v>YP0104</v>
      </c>
      <c r="T232" s="61" t="str">
        <f t="shared" si="138"/>
        <v/>
      </c>
      <c r="U232" s="61" t="str">
        <f t="shared" si="139"/>
        <v>신용</v>
      </c>
      <c r="V232" s="99">
        <f t="shared" si="114"/>
        <v>6220</v>
      </c>
      <c r="W232" s="100">
        <f t="shared" si="115"/>
        <v>0</v>
      </c>
      <c r="X232" s="100">
        <f t="shared" si="116"/>
        <v>0</v>
      </c>
      <c r="Y232" s="100">
        <f t="shared" si="111"/>
        <v>0</v>
      </c>
      <c r="Z232" s="100">
        <f t="shared" si="117"/>
        <v>0</v>
      </c>
      <c r="AA232" s="101">
        <f t="shared" si="118"/>
        <v>0</v>
      </c>
      <c r="AB232" s="102" t="str">
        <f>_xlfn.IFNA(VLOOKUP(D232,'사업자 통관'!F:H,3,0),"")</f>
        <v/>
      </c>
      <c r="AC232" s="102"/>
      <c r="AD232" s="103">
        <f t="shared" si="112"/>
        <v>0</v>
      </c>
      <c r="AE232" s="104">
        <f t="shared" si="113"/>
        <v>6220</v>
      </c>
      <c r="AG232" s="126" t="s">
        <v>1944</v>
      </c>
      <c r="AH232" s="126" t="s">
        <v>65</v>
      </c>
      <c r="AI232" s="126" t="s">
        <v>1945</v>
      </c>
      <c r="AJ232" s="126" t="s">
        <v>2099</v>
      </c>
      <c r="AK232" s="126" t="s">
        <v>2100</v>
      </c>
      <c r="AL232" s="126" t="s">
        <v>2101</v>
      </c>
      <c r="AM232" s="126">
        <v>6519</v>
      </c>
      <c r="AN232" s="126" t="s">
        <v>130</v>
      </c>
      <c r="AO232" s="127">
        <v>1</v>
      </c>
      <c r="AP232" s="128">
        <v>0.45400000000000001</v>
      </c>
      <c r="AQ232" s="128">
        <v>4.4999999999999998E-2</v>
      </c>
      <c r="AR232" s="128">
        <v>0.5</v>
      </c>
      <c r="AS232" s="126" t="s">
        <v>182</v>
      </c>
      <c r="AT232" s="128">
        <v>58.5</v>
      </c>
      <c r="AU232" s="126" t="s">
        <v>154</v>
      </c>
      <c r="AV232" s="126" t="s">
        <v>154</v>
      </c>
      <c r="AW232" s="126" t="s">
        <v>154</v>
      </c>
      <c r="AX232" s="126" t="s">
        <v>154</v>
      </c>
      <c r="AY232" s="126" t="s">
        <v>154</v>
      </c>
      <c r="AZ232" s="126" t="s">
        <v>133</v>
      </c>
      <c r="BA232" s="126" t="s">
        <v>192</v>
      </c>
      <c r="BB232" s="126" t="s">
        <v>495</v>
      </c>
      <c r="BC232" s="126" t="s">
        <v>130</v>
      </c>
      <c r="BD232" s="126" t="s">
        <v>156</v>
      </c>
      <c r="BE232" s="126" t="s">
        <v>2102</v>
      </c>
      <c r="BF232" s="126" t="s">
        <v>2103</v>
      </c>
      <c r="BG232" s="126" t="s">
        <v>2104</v>
      </c>
      <c r="BH232" s="126" t="s">
        <v>383</v>
      </c>
      <c r="BI232" s="126" t="s">
        <v>130</v>
      </c>
      <c r="BJ232" s="126" t="s">
        <v>192</v>
      </c>
      <c r="BK232" s="126" t="s">
        <v>157</v>
      </c>
      <c r="BL232" s="126" t="s">
        <v>126</v>
      </c>
      <c r="BM232" s="126" t="s">
        <v>130</v>
      </c>
      <c r="BN232" s="126" t="s">
        <v>158</v>
      </c>
    </row>
    <row r="233" spans="1:66" ht="15">
      <c r="A233" s="58" t="str">
        <f t="shared" si="119"/>
        <v>2025-08-22</v>
      </c>
      <c r="B233" s="58" t="str">
        <f t="shared" si="120"/>
        <v>LAX</v>
      </c>
      <c r="C233" s="58" t="str">
        <f t="shared" si="121"/>
        <v>35033069175</v>
      </c>
      <c r="D233" s="58" t="str">
        <f t="shared" si="122"/>
        <v>PUS014317598</v>
      </c>
      <c r="E233" s="59" t="str">
        <f t="shared" si="123"/>
        <v>6094315515936</v>
      </c>
      <c r="F233" s="59" t="str">
        <f t="shared" si="124"/>
        <v>717-7516-DF-19</v>
      </c>
      <c r="G233" s="59" t="str">
        <f t="shared" si="125"/>
        <v>2207506</v>
      </c>
      <c r="H233" s="59" t="str">
        <f t="shared" si="126"/>
        <v>IPORTER_LA</v>
      </c>
      <c r="I233" s="57" t="str">
        <f t="shared" si="127"/>
        <v>박연진</v>
      </c>
      <c r="J233" s="57">
        <f t="shared" si="128"/>
        <v>44539</v>
      </c>
      <c r="K233" s="57" t="str">
        <f t="shared" si="129"/>
        <v/>
      </c>
      <c r="L233" s="57">
        <f t="shared" si="130"/>
        <v>1</v>
      </c>
      <c r="M233" s="57">
        <f t="shared" si="131"/>
        <v>4.3540000000000001</v>
      </c>
      <c r="N233" s="57">
        <f t="shared" si="132"/>
        <v>1.27</v>
      </c>
      <c r="O233" s="60">
        <f t="shared" si="133"/>
        <v>-3.0840000000000001</v>
      </c>
      <c r="P233" s="60">
        <f t="shared" si="134"/>
        <v>4.5</v>
      </c>
      <c r="Q233" s="61" t="str">
        <f t="shared" si="135"/>
        <v>목록(Manifest)</v>
      </c>
      <c r="R233" s="88">
        <f t="shared" si="136"/>
        <v>150.08000000000001</v>
      </c>
      <c r="S233" s="61" t="str">
        <f t="shared" si="137"/>
        <v>YP0104</v>
      </c>
      <c r="T233" s="61" t="str">
        <f t="shared" si="138"/>
        <v/>
      </c>
      <c r="U233" s="61" t="str">
        <f t="shared" si="139"/>
        <v>신용</v>
      </c>
      <c r="V233" s="99">
        <f t="shared" si="114"/>
        <v>16380</v>
      </c>
      <c r="W233" s="100">
        <f t="shared" si="115"/>
        <v>0</v>
      </c>
      <c r="X233" s="100">
        <f t="shared" si="116"/>
        <v>0</v>
      </c>
      <c r="Y233" s="100">
        <f t="shared" si="111"/>
        <v>500</v>
      </c>
      <c r="Z233" s="100">
        <f t="shared" si="117"/>
        <v>0</v>
      </c>
      <c r="AA233" s="101">
        <f t="shared" si="118"/>
        <v>0</v>
      </c>
      <c r="AB233" s="102" t="str">
        <f>_xlfn.IFNA(VLOOKUP(D233,'사업자 통관'!F:H,3,0),"")</f>
        <v/>
      </c>
      <c r="AC233" s="102"/>
      <c r="AD233" s="103">
        <f t="shared" si="112"/>
        <v>500</v>
      </c>
      <c r="AE233" s="104">
        <f t="shared" si="113"/>
        <v>16880</v>
      </c>
      <c r="AG233" s="126" t="s">
        <v>1944</v>
      </c>
      <c r="AH233" s="126" t="s">
        <v>65</v>
      </c>
      <c r="AI233" s="126" t="s">
        <v>1945</v>
      </c>
      <c r="AJ233" s="126" t="s">
        <v>2105</v>
      </c>
      <c r="AK233" s="126" t="s">
        <v>2106</v>
      </c>
      <c r="AL233" s="126" t="s">
        <v>2107</v>
      </c>
      <c r="AM233" s="126">
        <v>44539</v>
      </c>
      <c r="AN233" s="126" t="s">
        <v>130</v>
      </c>
      <c r="AO233" s="127">
        <v>1</v>
      </c>
      <c r="AP233" s="128">
        <v>4.3540000000000001</v>
      </c>
      <c r="AQ233" s="128">
        <v>1.27</v>
      </c>
      <c r="AR233" s="128">
        <v>4.4000000000000004</v>
      </c>
      <c r="AS233" s="126" t="s">
        <v>4</v>
      </c>
      <c r="AT233" s="128">
        <v>150.08000000000001</v>
      </c>
      <c r="AU233" s="126" t="s">
        <v>154</v>
      </c>
      <c r="AV233" s="126" t="s">
        <v>154</v>
      </c>
      <c r="AW233" s="126" t="s">
        <v>154</v>
      </c>
      <c r="AX233" s="126" t="s">
        <v>154</v>
      </c>
      <c r="AY233" s="126" t="s">
        <v>154</v>
      </c>
      <c r="AZ233" s="126" t="s">
        <v>133</v>
      </c>
      <c r="BA233" s="126" t="s">
        <v>192</v>
      </c>
      <c r="BB233" s="126" t="s">
        <v>2108</v>
      </c>
      <c r="BC233" s="126" t="s">
        <v>130</v>
      </c>
      <c r="BD233" s="126" t="s">
        <v>156</v>
      </c>
      <c r="BE233" s="126" t="s">
        <v>2109</v>
      </c>
      <c r="BF233" s="126" t="s">
        <v>2110</v>
      </c>
      <c r="BG233" s="126" t="s">
        <v>2111</v>
      </c>
      <c r="BH233" s="126" t="s">
        <v>383</v>
      </c>
      <c r="BI233" s="126" t="s">
        <v>130</v>
      </c>
      <c r="BJ233" s="126" t="s">
        <v>192</v>
      </c>
      <c r="BK233" s="126" t="s">
        <v>157</v>
      </c>
      <c r="BL233" s="126" t="s">
        <v>126</v>
      </c>
      <c r="BM233" s="126" t="s">
        <v>130</v>
      </c>
      <c r="BN233" s="126" t="s">
        <v>158</v>
      </c>
    </row>
    <row r="234" spans="1:66" ht="15">
      <c r="A234" s="58" t="str">
        <f t="shared" si="119"/>
        <v>2025-08-22</v>
      </c>
      <c r="B234" s="58" t="str">
        <f t="shared" si="120"/>
        <v>LAX</v>
      </c>
      <c r="C234" s="58" t="str">
        <f t="shared" si="121"/>
        <v>35033069175</v>
      </c>
      <c r="D234" s="58" t="str">
        <f t="shared" si="122"/>
        <v>PUS014317594</v>
      </c>
      <c r="E234" s="59" t="str">
        <f t="shared" si="123"/>
        <v>6094315515932</v>
      </c>
      <c r="F234" s="59" t="str">
        <f t="shared" si="124"/>
        <v>717-7671-DA-3</v>
      </c>
      <c r="G234" s="59" t="str">
        <f t="shared" si="125"/>
        <v>2207506</v>
      </c>
      <c r="H234" s="59" t="str">
        <f t="shared" si="126"/>
        <v>IPORTER_LA</v>
      </c>
      <c r="I234" s="57" t="str">
        <f t="shared" si="127"/>
        <v>양세라</v>
      </c>
      <c r="J234" s="57">
        <f t="shared" si="128"/>
        <v>10070</v>
      </c>
      <c r="K234" s="57" t="str">
        <f t="shared" si="129"/>
        <v/>
      </c>
      <c r="L234" s="57">
        <f t="shared" si="130"/>
        <v>1</v>
      </c>
      <c r="M234" s="57">
        <f t="shared" si="131"/>
        <v>0.18099999999999999</v>
      </c>
      <c r="N234" s="57">
        <f t="shared" si="132"/>
        <v>4.4999999999999998E-2</v>
      </c>
      <c r="O234" s="60">
        <f t="shared" si="133"/>
        <v>-0.13600000000000001</v>
      </c>
      <c r="P234" s="60">
        <f t="shared" si="134"/>
        <v>0.5</v>
      </c>
      <c r="Q234" s="61" t="str">
        <f t="shared" si="135"/>
        <v>일반(목록배제,Normal-Manifest Exception)</v>
      </c>
      <c r="R234" s="88">
        <f t="shared" si="136"/>
        <v>99.72</v>
      </c>
      <c r="S234" s="61" t="str">
        <f t="shared" si="137"/>
        <v>YP0104</v>
      </c>
      <c r="T234" s="61" t="str">
        <f t="shared" si="138"/>
        <v/>
      </c>
      <c r="U234" s="61" t="str">
        <f t="shared" si="139"/>
        <v>신용</v>
      </c>
      <c r="V234" s="99">
        <f t="shared" si="114"/>
        <v>6220</v>
      </c>
      <c r="W234" s="100">
        <f t="shared" si="115"/>
        <v>0</v>
      </c>
      <c r="X234" s="100">
        <f t="shared" si="116"/>
        <v>0</v>
      </c>
      <c r="Y234" s="100">
        <f t="shared" si="111"/>
        <v>0</v>
      </c>
      <c r="Z234" s="100">
        <f t="shared" si="117"/>
        <v>0</v>
      </c>
      <c r="AA234" s="101">
        <f t="shared" si="118"/>
        <v>1000</v>
      </c>
      <c r="AB234" s="102" t="str">
        <f>_xlfn.IFNA(VLOOKUP(D234,'사업자 통관'!F:H,3,0),"")</f>
        <v/>
      </c>
      <c r="AC234" s="102"/>
      <c r="AD234" s="103">
        <f t="shared" si="112"/>
        <v>1000</v>
      </c>
      <c r="AE234" s="104">
        <f t="shared" si="113"/>
        <v>7220</v>
      </c>
      <c r="AG234" s="126" t="s">
        <v>1944</v>
      </c>
      <c r="AH234" s="126" t="s">
        <v>65</v>
      </c>
      <c r="AI234" s="126" t="s">
        <v>1945</v>
      </c>
      <c r="AJ234" s="126" t="s">
        <v>2112</v>
      </c>
      <c r="AK234" s="126" t="s">
        <v>2113</v>
      </c>
      <c r="AL234" s="126" t="s">
        <v>2114</v>
      </c>
      <c r="AM234" s="126">
        <v>10070</v>
      </c>
      <c r="AN234" s="126" t="s">
        <v>130</v>
      </c>
      <c r="AO234" s="127">
        <v>1</v>
      </c>
      <c r="AP234" s="128">
        <v>0.18099999999999999</v>
      </c>
      <c r="AQ234" s="128">
        <v>4.4999999999999998E-2</v>
      </c>
      <c r="AR234" s="128">
        <v>0.2</v>
      </c>
      <c r="AS234" s="126" t="s">
        <v>5</v>
      </c>
      <c r="AT234" s="128">
        <v>99.72</v>
      </c>
      <c r="AU234" s="126" t="s">
        <v>154</v>
      </c>
      <c r="AV234" s="126" t="s">
        <v>154</v>
      </c>
      <c r="AW234" s="126" t="s">
        <v>154</v>
      </c>
      <c r="AX234" s="126" t="s">
        <v>154</v>
      </c>
      <c r="AY234" s="126" t="s">
        <v>154</v>
      </c>
      <c r="AZ234" s="126" t="s">
        <v>133</v>
      </c>
      <c r="BA234" s="126" t="s">
        <v>192</v>
      </c>
      <c r="BB234" s="126" t="s">
        <v>155</v>
      </c>
      <c r="BC234" s="126" t="s">
        <v>130</v>
      </c>
      <c r="BD234" s="126" t="s">
        <v>156</v>
      </c>
      <c r="BE234" s="126" t="s">
        <v>2115</v>
      </c>
      <c r="BF234" s="126" t="s">
        <v>2116</v>
      </c>
      <c r="BG234" s="126" t="s">
        <v>2117</v>
      </c>
      <c r="BH234" s="126" t="s">
        <v>383</v>
      </c>
      <c r="BI234" s="126" t="s">
        <v>130</v>
      </c>
      <c r="BJ234" s="126" t="s">
        <v>192</v>
      </c>
      <c r="BK234" s="126" t="s">
        <v>157</v>
      </c>
      <c r="BL234" s="126" t="s">
        <v>126</v>
      </c>
      <c r="BM234" s="126" t="s">
        <v>130</v>
      </c>
      <c r="BN234" s="126" t="s">
        <v>158</v>
      </c>
    </row>
    <row r="235" spans="1:66" ht="15">
      <c r="A235" s="58" t="str">
        <f t="shared" si="119"/>
        <v>2025-08-22</v>
      </c>
      <c r="B235" s="58" t="str">
        <f t="shared" si="120"/>
        <v>LAX</v>
      </c>
      <c r="C235" s="58" t="str">
        <f t="shared" si="121"/>
        <v>35033069175</v>
      </c>
      <c r="D235" s="58" t="str">
        <f t="shared" si="122"/>
        <v>PUS014317595</v>
      </c>
      <c r="E235" s="59" t="str">
        <f t="shared" si="123"/>
        <v>6094315515933</v>
      </c>
      <c r="F235" s="59" t="str">
        <f t="shared" si="124"/>
        <v>717-7678-BB-4</v>
      </c>
      <c r="G235" s="59" t="str">
        <f t="shared" si="125"/>
        <v>2207506</v>
      </c>
      <c r="H235" s="59" t="str">
        <f t="shared" si="126"/>
        <v>IPORTER_LA</v>
      </c>
      <c r="I235" s="57" t="str">
        <f t="shared" si="127"/>
        <v>양원석</v>
      </c>
      <c r="J235" s="57">
        <f t="shared" si="128"/>
        <v>13012</v>
      </c>
      <c r="K235" s="57" t="str">
        <f t="shared" si="129"/>
        <v/>
      </c>
      <c r="L235" s="57">
        <f t="shared" si="130"/>
        <v>1</v>
      </c>
      <c r="M235" s="57">
        <f t="shared" si="131"/>
        <v>0.45400000000000001</v>
      </c>
      <c r="N235" s="57">
        <f t="shared" si="132"/>
        <v>4.4999999999999998E-2</v>
      </c>
      <c r="O235" s="60">
        <f t="shared" si="133"/>
        <v>-0.40900000000000003</v>
      </c>
      <c r="P235" s="60">
        <f t="shared" si="134"/>
        <v>0.5</v>
      </c>
      <c r="Q235" s="61" t="str">
        <f t="shared" si="135"/>
        <v>일반(목록배제,Normal-Manifest Exception)</v>
      </c>
      <c r="R235" s="88">
        <f t="shared" si="136"/>
        <v>20.7</v>
      </c>
      <c r="S235" s="61" t="str">
        <f t="shared" si="137"/>
        <v>YP0104</v>
      </c>
      <c r="T235" s="61" t="str">
        <f t="shared" si="138"/>
        <v/>
      </c>
      <c r="U235" s="61" t="str">
        <f t="shared" si="139"/>
        <v>신용</v>
      </c>
      <c r="V235" s="99">
        <f t="shared" si="114"/>
        <v>6220</v>
      </c>
      <c r="W235" s="100">
        <f t="shared" si="115"/>
        <v>0</v>
      </c>
      <c r="X235" s="100">
        <f t="shared" si="116"/>
        <v>0</v>
      </c>
      <c r="Y235" s="100">
        <f t="shared" si="111"/>
        <v>0</v>
      </c>
      <c r="Z235" s="100">
        <f t="shared" si="117"/>
        <v>0</v>
      </c>
      <c r="AA235" s="101">
        <f t="shared" si="118"/>
        <v>1000</v>
      </c>
      <c r="AB235" s="102" t="str">
        <f>_xlfn.IFNA(VLOOKUP(D235,'사업자 통관'!F:H,3,0),"")</f>
        <v/>
      </c>
      <c r="AC235" s="102"/>
      <c r="AD235" s="103">
        <f t="shared" si="112"/>
        <v>1000</v>
      </c>
      <c r="AE235" s="104">
        <f t="shared" si="113"/>
        <v>7220</v>
      </c>
      <c r="AG235" s="126" t="s">
        <v>1944</v>
      </c>
      <c r="AH235" s="126" t="s">
        <v>65</v>
      </c>
      <c r="AI235" s="126" t="s">
        <v>1945</v>
      </c>
      <c r="AJ235" s="126" t="s">
        <v>2118</v>
      </c>
      <c r="AK235" s="126" t="s">
        <v>2119</v>
      </c>
      <c r="AL235" s="126" t="s">
        <v>2120</v>
      </c>
      <c r="AM235" s="126">
        <v>13012</v>
      </c>
      <c r="AN235" s="126" t="s">
        <v>130</v>
      </c>
      <c r="AO235" s="127">
        <v>1</v>
      </c>
      <c r="AP235" s="128">
        <v>0.45400000000000001</v>
      </c>
      <c r="AQ235" s="128">
        <v>4.4999999999999998E-2</v>
      </c>
      <c r="AR235" s="128">
        <v>0.5</v>
      </c>
      <c r="AS235" s="126" t="s">
        <v>5</v>
      </c>
      <c r="AT235" s="128">
        <v>20.7</v>
      </c>
      <c r="AU235" s="126" t="s">
        <v>154</v>
      </c>
      <c r="AV235" s="126" t="s">
        <v>154</v>
      </c>
      <c r="AW235" s="126" t="s">
        <v>154</v>
      </c>
      <c r="AX235" s="126" t="s">
        <v>154</v>
      </c>
      <c r="AY235" s="126" t="s">
        <v>154</v>
      </c>
      <c r="AZ235" s="126" t="s">
        <v>133</v>
      </c>
      <c r="BA235" s="126" t="s">
        <v>192</v>
      </c>
      <c r="BB235" s="126" t="s">
        <v>155</v>
      </c>
      <c r="BC235" s="126" t="s">
        <v>130</v>
      </c>
      <c r="BD235" s="126" t="s">
        <v>156</v>
      </c>
      <c r="BE235" s="126" t="s">
        <v>2121</v>
      </c>
      <c r="BF235" s="126" t="s">
        <v>2122</v>
      </c>
      <c r="BG235" s="126" t="s">
        <v>2123</v>
      </c>
      <c r="BH235" s="126" t="s">
        <v>383</v>
      </c>
      <c r="BI235" s="126" t="s">
        <v>130</v>
      </c>
      <c r="BJ235" s="126" t="s">
        <v>192</v>
      </c>
      <c r="BK235" s="126" t="s">
        <v>157</v>
      </c>
      <c r="BL235" s="126" t="s">
        <v>126</v>
      </c>
      <c r="BM235" s="126" t="s">
        <v>130</v>
      </c>
      <c r="BN235" s="126" t="s">
        <v>158</v>
      </c>
    </row>
    <row r="236" spans="1:66" ht="15">
      <c r="A236" s="58" t="str">
        <f t="shared" si="119"/>
        <v>2025-08-22</v>
      </c>
      <c r="B236" s="58" t="str">
        <f t="shared" si="120"/>
        <v>LAX</v>
      </c>
      <c r="C236" s="58" t="str">
        <f t="shared" si="121"/>
        <v>35033069175</v>
      </c>
      <c r="D236" s="58" t="str">
        <f t="shared" si="122"/>
        <v>PUS014317539</v>
      </c>
      <c r="E236" s="59" t="str">
        <f t="shared" si="123"/>
        <v>6094315515877</v>
      </c>
      <c r="F236" s="59" t="str">
        <f t="shared" si="124"/>
        <v>717-7688-AB-7</v>
      </c>
      <c r="G236" s="59" t="str">
        <f t="shared" si="125"/>
        <v>2207506</v>
      </c>
      <c r="H236" s="59" t="str">
        <f t="shared" si="126"/>
        <v>IPORTER_LA</v>
      </c>
      <c r="I236" s="57" t="str">
        <f t="shared" si="127"/>
        <v>임성빈</v>
      </c>
      <c r="J236" s="57">
        <f t="shared" si="128"/>
        <v>16213</v>
      </c>
      <c r="K236" s="57" t="str">
        <f t="shared" si="129"/>
        <v/>
      </c>
      <c r="L236" s="57">
        <f t="shared" si="130"/>
        <v>1</v>
      </c>
      <c r="M236" s="57">
        <f t="shared" si="131"/>
        <v>1.27</v>
      </c>
      <c r="N236" s="57">
        <f t="shared" si="132"/>
        <v>4.4999999999999998E-2</v>
      </c>
      <c r="O236" s="60">
        <f t="shared" si="133"/>
        <v>-1.2250000000000001</v>
      </c>
      <c r="P236" s="60">
        <f t="shared" si="134"/>
        <v>1.5</v>
      </c>
      <c r="Q236" s="61" t="str">
        <f t="shared" si="135"/>
        <v>간이(Simple)</v>
      </c>
      <c r="R236" s="88">
        <f t="shared" si="136"/>
        <v>236.62</v>
      </c>
      <c r="S236" s="61" t="str">
        <f t="shared" si="137"/>
        <v>YP0104</v>
      </c>
      <c r="T236" s="61" t="str">
        <f t="shared" si="138"/>
        <v/>
      </c>
      <c r="U236" s="61" t="str">
        <f t="shared" si="139"/>
        <v>신용</v>
      </c>
      <c r="V236" s="99">
        <f t="shared" si="114"/>
        <v>8760</v>
      </c>
      <c r="W236" s="100">
        <f t="shared" si="115"/>
        <v>0</v>
      </c>
      <c r="X236" s="100">
        <f t="shared" si="116"/>
        <v>0</v>
      </c>
      <c r="Y236" s="100">
        <f t="shared" si="111"/>
        <v>0</v>
      </c>
      <c r="Z236" s="100">
        <f t="shared" si="117"/>
        <v>0</v>
      </c>
      <c r="AA236" s="101">
        <f t="shared" si="118"/>
        <v>1000</v>
      </c>
      <c r="AB236" s="102" t="str">
        <f>_xlfn.IFNA(VLOOKUP(D236,'사업자 통관'!F:H,3,0),"")</f>
        <v/>
      </c>
      <c r="AC236" s="102"/>
      <c r="AD236" s="103">
        <f t="shared" si="112"/>
        <v>1000</v>
      </c>
      <c r="AE236" s="104">
        <f t="shared" si="113"/>
        <v>9760</v>
      </c>
      <c r="AG236" s="126" t="s">
        <v>1944</v>
      </c>
      <c r="AH236" s="126" t="s">
        <v>65</v>
      </c>
      <c r="AI236" s="126" t="s">
        <v>1945</v>
      </c>
      <c r="AJ236" s="126" t="s">
        <v>2124</v>
      </c>
      <c r="AK236" s="126" t="s">
        <v>2125</v>
      </c>
      <c r="AL236" s="126" t="s">
        <v>2126</v>
      </c>
      <c r="AM236" s="126">
        <v>16213</v>
      </c>
      <c r="AN236" s="126" t="s">
        <v>130</v>
      </c>
      <c r="AO236" s="127">
        <v>1</v>
      </c>
      <c r="AP236" s="128">
        <v>1.27</v>
      </c>
      <c r="AQ236" s="128">
        <v>4.4999999999999998E-2</v>
      </c>
      <c r="AR236" s="128">
        <v>1.3</v>
      </c>
      <c r="AS236" s="126" t="s">
        <v>6</v>
      </c>
      <c r="AT236" s="128">
        <v>236.62</v>
      </c>
      <c r="AU236" s="126" t="s">
        <v>154</v>
      </c>
      <c r="AV236" s="126" t="s">
        <v>154</v>
      </c>
      <c r="AW236" s="126" t="s">
        <v>154</v>
      </c>
      <c r="AX236" s="126" t="s">
        <v>154</v>
      </c>
      <c r="AY236" s="126" t="s">
        <v>154</v>
      </c>
      <c r="AZ236" s="126" t="s">
        <v>133</v>
      </c>
      <c r="BA236" s="126" t="s">
        <v>192</v>
      </c>
      <c r="BB236" s="126" t="s">
        <v>159</v>
      </c>
      <c r="BC236" s="126" t="s">
        <v>130</v>
      </c>
      <c r="BD236" s="126" t="s">
        <v>156</v>
      </c>
      <c r="BE236" s="126" t="s">
        <v>2127</v>
      </c>
      <c r="BF236" s="126" t="s">
        <v>2128</v>
      </c>
      <c r="BG236" s="126" t="s">
        <v>2129</v>
      </c>
      <c r="BH236" s="126" t="s">
        <v>383</v>
      </c>
      <c r="BI236" s="126" t="s">
        <v>130</v>
      </c>
      <c r="BJ236" s="126" t="s">
        <v>192</v>
      </c>
      <c r="BK236" s="126" t="s">
        <v>157</v>
      </c>
      <c r="BL236" s="126" t="s">
        <v>126</v>
      </c>
      <c r="BM236" s="126" t="s">
        <v>130</v>
      </c>
      <c r="BN236" s="126" t="s">
        <v>158</v>
      </c>
    </row>
    <row r="237" spans="1:66" ht="15">
      <c r="A237" s="58" t="str">
        <f t="shared" si="119"/>
        <v>2025-08-22</v>
      </c>
      <c r="B237" s="58" t="str">
        <f t="shared" si="120"/>
        <v>LAX</v>
      </c>
      <c r="C237" s="58" t="str">
        <f t="shared" si="121"/>
        <v>35033069175</v>
      </c>
      <c r="D237" s="58" t="str">
        <f t="shared" si="122"/>
        <v>PUS014317507</v>
      </c>
      <c r="E237" s="59" t="str">
        <f t="shared" si="123"/>
        <v>6094315515845</v>
      </c>
      <c r="F237" s="59" t="str">
        <f t="shared" si="124"/>
        <v>717-7768-BB-21</v>
      </c>
      <c r="G237" s="59" t="str">
        <f t="shared" si="125"/>
        <v>2207506</v>
      </c>
      <c r="H237" s="59" t="str">
        <f t="shared" si="126"/>
        <v>IPORTER_LA</v>
      </c>
      <c r="I237" s="57" t="str">
        <f t="shared" si="127"/>
        <v>김한솔</v>
      </c>
      <c r="J237" s="57">
        <f t="shared" si="128"/>
        <v>31724</v>
      </c>
      <c r="K237" s="57" t="str">
        <f t="shared" si="129"/>
        <v/>
      </c>
      <c r="L237" s="57">
        <f t="shared" si="130"/>
        <v>1</v>
      </c>
      <c r="M237" s="57">
        <f t="shared" si="131"/>
        <v>1.724</v>
      </c>
      <c r="N237" s="57">
        <f t="shared" si="132"/>
        <v>0.998</v>
      </c>
      <c r="O237" s="60">
        <f t="shared" si="133"/>
        <v>-0.72599999999999998</v>
      </c>
      <c r="P237" s="60">
        <f t="shared" si="134"/>
        <v>2</v>
      </c>
      <c r="Q237" s="61" t="str">
        <f t="shared" si="135"/>
        <v>목록(Manifest)</v>
      </c>
      <c r="R237" s="88">
        <f t="shared" si="136"/>
        <v>85.14</v>
      </c>
      <c r="S237" s="61" t="str">
        <f t="shared" si="137"/>
        <v>YP0104</v>
      </c>
      <c r="T237" s="61" t="str">
        <f t="shared" si="138"/>
        <v/>
      </c>
      <c r="U237" s="61" t="str">
        <f t="shared" si="139"/>
        <v>신용</v>
      </c>
      <c r="V237" s="99">
        <f t="shared" si="114"/>
        <v>10030</v>
      </c>
      <c r="W237" s="100">
        <f t="shared" si="115"/>
        <v>0</v>
      </c>
      <c r="X237" s="100">
        <f t="shared" si="116"/>
        <v>0</v>
      </c>
      <c r="Y237" s="100">
        <f t="shared" si="111"/>
        <v>0</v>
      </c>
      <c r="Z237" s="100">
        <f t="shared" si="117"/>
        <v>0</v>
      </c>
      <c r="AA237" s="101">
        <f t="shared" si="118"/>
        <v>0</v>
      </c>
      <c r="AB237" s="102" t="str">
        <f>_xlfn.IFNA(VLOOKUP(D237,'사업자 통관'!F:H,3,0),"")</f>
        <v/>
      </c>
      <c r="AC237" s="102"/>
      <c r="AD237" s="103">
        <f t="shared" si="112"/>
        <v>0</v>
      </c>
      <c r="AE237" s="104">
        <f t="shared" si="113"/>
        <v>10030</v>
      </c>
      <c r="AG237" s="126" t="s">
        <v>1944</v>
      </c>
      <c r="AH237" s="126" t="s">
        <v>65</v>
      </c>
      <c r="AI237" s="126" t="s">
        <v>1945</v>
      </c>
      <c r="AJ237" s="126" t="s">
        <v>2130</v>
      </c>
      <c r="AK237" s="126" t="s">
        <v>2131</v>
      </c>
      <c r="AL237" s="126" t="s">
        <v>2132</v>
      </c>
      <c r="AM237" s="126">
        <v>31724</v>
      </c>
      <c r="AN237" s="126" t="s">
        <v>130</v>
      </c>
      <c r="AO237" s="127">
        <v>1</v>
      </c>
      <c r="AP237" s="128">
        <v>1.724</v>
      </c>
      <c r="AQ237" s="128">
        <v>0.998</v>
      </c>
      <c r="AR237" s="128">
        <v>1.8</v>
      </c>
      <c r="AS237" s="126" t="s">
        <v>4</v>
      </c>
      <c r="AT237" s="128">
        <v>85.14</v>
      </c>
      <c r="AU237" s="126" t="s">
        <v>154</v>
      </c>
      <c r="AV237" s="126" t="s">
        <v>154</v>
      </c>
      <c r="AW237" s="126" t="s">
        <v>154</v>
      </c>
      <c r="AX237" s="126" t="s">
        <v>154</v>
      </c>
      <c r="AY237" s="126" t="s">
        <v>154</v>
      </c>
      <c r="AZ237" s="126" t="s">
        <v>133</v>
      </c>
      <c r="BA237" s="126" t="s">
        <v>192</v>
      </c>
      <c r="BB237" s="126" t="s">
        <v>2133</v>
      </c>
      <c r="BC237" s="126" t="s">
        <v>130</v>
      </c>
      <c r="BD237" s="126" t="s">
        <v>156</v>
      </c>
      <c r="BE237" s="126" t="s">
        <v>2134</v>
      </c>
      <c r="BF237" s="126" t="s">
        <v>2135</v>
      </c>
      <c r="BG237" s="126" t="s">
        <v>2136</v>
      </c>
      <c r="BH237" s="126" t="s">
        <v>383</v>
      </c>
      <c r="BI237" s="126" t="s">
        <v>130</v>
      </c>
      <c r="BJ237" s="126" t="s">
        <v>192</v>
      </c>
      <c r="BK237" s="126" t="s">
        <v>157</v>
      </c>
      <c r="BL237" s="126" t="s">
        <v>126</v>
      </c>
      <c r="BM237" s="126" t="s">
        <v>130</v>
      </c>
      <c r="BN237" s="126" t="s">
        <v>158</v>
      </c>
    </row>
    <row r="238" spans="1:66" ht="15">
      <c r="A238" s="58" t="str">
        <f t="shared" si="119"/>
        <v>2025-08-22</v>
      </c>
      <c r="B238" s="58" t="str">
        <f t="shared" si="120"/>
        <v>LAX</v>
      </c>
      <c r="C238" s="58" t="str">
        <f t="shared" si="121"/>
        <v>35033069175</v>
      </c>
      <c r="D238" s="58" t="str">
        <f t="shared" si="122"/>
        <v>PUS014317548</v>
      </c>
      <c r="E238" s="59" t="str">
        <f t="shared" si="123"/>
        <v>6094315515886</v>
      </c>
      <c r="F238" s="59" t="str">
        <f t="shared" si="124"/>
        <v>717-8593-AB-29</v>
      </c>
      <c r="G238" s="59" t="str">
        <f t="shared" si="125"/>
        <v>2207506</v>
      </c>
      <c r="H238" s="59" t="str">
        <f t="shared" si="126"/>
        <v>IPORTER_LA</v>
      </c>
      <c r="I238" s="57" t="str">
        <f t="shared" si="127"/>
        <v>유지연</v>
      </c>
      <c r="J238" s="57">
        <f t="shared" si="128"/>
        <v>16808</v>
      </c>
      <c r="K238" s="57"/>
      <c r="L238" s="57">
        <f t="shared" si="130"/>
        <v>1</v>
      </c>
      <c r="M238" s="57">
        <f t="shared" si="131"/>
        <v>0.81599999999999995</v>
      </c>
      <c r="N238" s="57">
        <f t="shared" si="132"/>
        <v>0.499</v>
      </c>
      <c r="O238" s="60">
        <f t="shared" si="133"/>
        <v>-0.31699999999999995</v>
      </c>
      <c r="P238" s="60">
        <f t="shared" si="134"/>
        <v>1</v>
      </c>
      <c r="Q238" s="61" t="str">
        <f t="shared" si="135"/>
        <v>동물검역(Animal Inspection)</v>
      </c>
      <c r="R238" s="88">
        <f t="shared" si="136"/>
        <v>93.34</v>
      </c>
      <c r="S238" s="61" t="str">
        <f t="shared" si="137"/>
        <v>YP0104</v>
      </c>
      <c r="T238" s="61" t="str">
        <f t="shared" si="138"/>
        <v/>
      </c>
      <c r="U238" s="61" t="str">
        <f t="shared" si="139"/>
        <v>신용</v>
      </c>
      <c r="V238" s="99">
        <f t="shared" si="114"/>
        <v>7490</v>
      </c>
      <c r="W238" s="100">
        <f t="shared" si="115"/>
        <v>0</v>
      </c>
      <c r="X238" s="100">
        <f t="shared" si="116"/>
        <v>0</v>
      </c>
      <c r="Y238" s="100">
        <f t="shared" si="111"/>
        <v>0</v>
      </c>
      <c r="Z238" s="100">
        <f t="shared" si="117"/>
        <v>0</v>
      </c>
      <c r="AA238" s="101">
        <f t="shared" si="118"/>
        <v>0</v>
      </c>
      <c r="AB238" s="102" t="str">
        <f>_xlfn.IFNA(VLOOKUP(D238,'사업자 통관'!F:H,3,0),"")</f>
        <v/>
      </c>
      <c r="AC238" s="102"/>
      <c r="AD238" s="103">
        <f t="shared" si="112"/>
        <v>0</v>
      </c>
      <c r="AE238" s="104">
        <f t="shared" si="113"/>
        <v>7490</v>
      </c>
      <c r="AG238" s="126" t="s">
        <v>1944</v>
      </c>
      <c r="AH238" s="126" t="s">
        <v>65</v>
      </c>
      <c r="AI238" s="126" t="s">
        <v>1945</v>
      </c>
      <c r="AJ238" s="126" t="s">
        <v>2137</v>
      </c>
      <c r="AK238" s="126" t="s">
        <v>2138</v>
      </c>
      <c r="AL238" s="126" t="s">
        <v>2139</v>
      </c>
      <c r="AM238" s="126">
        <v>16808</v>
      </c>
      <c r="AN238" s="126" t="s">
        <v>2035</v>
      </c>
      <c r="AO238" s="127">
        <v>1</v>
      </c>
      <c r="AP238" s="128">
        <v>0.81599999999999995</v>
      </c>
      <c r="AQ238" s="128">
        <v>0.499</v>
      </c>
      <c r="AR238" s="128">
        <v>0.9</v>
      </c>
      <c r="AS238" s="126" t="s">
        <v>212</v>
      </c>
      <c r="AT238" s="128">
        <v>93.34</v>
      </c>
      <c r="AU238" s="126" t="s">
        <v>154</v>
      </c>
      <c r="AV238" s="126" t="s">
        <v>154</v>
      </c>
      <c r="AW238" s="126" t="s">
        <v>154</v>
      </c>
      <c r="AX238" s="126" t="s">
        <v>154</v>
      </c>
      <c r="AY238" s="126" t="s">
        <v>154</v>
      </c>
      <c r="AZ238" s="126" t="s">
        <v>133</v>
      </c>
      <c r="BA238" s="126" t="s">
        <v>192</v>
      </c>
      <c r="BB238" s="126" t="s">
        <v>180</v>
      </c>
      <c r="BC238" s="126" t="s">
        <v>130</v>
      </c>
      <c r="BD238" s="126" t="s">
        <v>156</v>
      </c>
      <c r="BE238" s="126" t="s">
        <v>2140</v>
      </c>
      <c r="BF238" s="126" t="s">
        <v>2141</v>
      </c>
      <c r="BG238" s="126" t="s">
        <v>2142</v>
      </c>
      <c r="BH238" s="126" t="s">
        <v>383</v>
      </c>
      <c r="BI238" s="126" t="s">
        <v>130</v>
      </c>
      <c r="BJ238" s="126" t="s">
        <v>192</v>
      </c>
      <c r="BK238" s="126" t="s">
        <v>157</v>
      </c>
      <c r="BL238" s="126" t="s">
        <v>126</v>
      </c>
      <c r="BM238" s="126" t="s">
        <v>130</v>
      </c>
      <c r="BN238" s="126" t="s">
        <v>158</v>
      </c>
    </row>
    <row r="239" spans="1:66" ht="15">
      <c r="A239" s="58" t="str">
        <f t="shared" si="119"/>
        <v>2025-08-22</v>
      </c>
      <c r="B239" s="58" t="str">
        <f t="shared" si="120"/>
        <v>LAX</v>
      </c>
      <c r="C239" s="58" t="str">
        <f t="shared" si="121"/>
        <v>35033069175</v>
      </c>
      <c r="D239" s="58" t="str">
        <f t="shared" si="122"/>
        <v>PUS014317538</v>
      </c>
      <c r="E239" s="59" t="str">
        <f t="shared" si="123"/>
        <v>6094315515876</v>
      </c>
      <c r="F239" s="59" t="str">
        <f t="shared" si="124"/>
        <v>717-8549-EF-38</v>
      </c>
      <c r="G239" s="59" t="str">
        <f t="shared" si="125"/>
        <v>2207506</v>
      </c>
      <c r="H239" s="59" t="str">
        <f t="shared" si="126"/>
        <v>IPORTER_LA</v>
      </c>
      <c r="I239" s="57" t="str">
        <f t="shared" si="127"/>
        <v>장세리</v>
      </c>
      <c r="J239" s="57">
        <f t="shared" si="128"/>
        <v>63626</v>
      </c>
      <c r="K239" s="57" t="str">
        <f t="shared" si="129"/>
        <v/>
      </c>
      <c r="L239" s="57">
        <f t="shared" si="130"/>
        <v>1</v>
      </c>
      <c r="M239" s="57">
        <f t="shared" si="131"/>
        <v>1.089</v>
      </c>
      <c r="N239" s="57">
        <f t="shared" si="132"/>
        <v>0.54400000000000004</v>
      </c>
      <c r="O239" s="60">
        <f t="shared" si="133"/>
        <v>-0.54499999999999993</v>
      </c>
      <c r="P239" s="60">
        <f t="shared" si="134"/>
        <v>1.5</v>
      </c>
      <c r="Q239" s="61" t="str">
        <f t="shared" si="135"/>
        <v>일반(목록배제,Normal-Manifest Exception)</v>
      </c>
      <c r="R239" s="88">
        <f t="shared" si="136"/>
        <v>44.95</v>
      </c>
      <c r="S239" s="61" t="str">
        <f t="shared" si="137"/>
        <v>YP0104</v>
      </c>
      <c r="T239" s="61" t="str">
        <f t="shared" si="138"/>
        <v/>
      </c>
      <c r="U239" s="61" t="str">
        <f t="shared" si="139"/>
        <v>신용</v>
      </c>
      <c r="V239" s="99">
        <f t="shared" si="114"/>
        <v>8760</v>
      </c>
      <c r="W239" s="100">
        <f t="shared" si="115"/>
        <v>0</v>
      </c>
      <c r="X239" s="100">
        <f t="shared" si="116"/>
        <v>500</v>
      </c>
      <c r="Y239" s="100">
        <f t="shared" si="111"/>
        <v>0</v>
      </c>
      <c r="Z239" s="100">
        <f t="shared" si="117"/>
        <v>0</v>
      </c>
      <c r="AA239" s="101">
        <f t="shared" si="118"/>
        <v>1000</v>
      </c>
      <c r="AB239" s="102" t="str">
        <f>_xlfn.IFNA(VLOOKUP(D239,'사업자 통관'!F:H,3,0),"")</f>
        <v/>
      </c>
      <c r="AC239" s="102"/>
      <c r="AD239" s="103">
        <f t="shared" si="112"/>
        <v>1500</v>
      </c>
      <c r="AE239" s="104">
        <f t="shared" si="113"/>
        <v>10260</v>
      </c>
      <c r="AG239" s="126" t="s">
        <v>1944</v>
      </c>
      <c r="AH239" s="126" t="s">
        <v>65</v>
      </c>
      <c r="AI239" s="126" t="s">
        <v>1945</v>
      </c>
      <c r="AJ239" s="126" t="s">
        <v>2143</v>
      </c>
      <c r="AK239" s="126" t="s">
        <v>2144</v>
      </c>
      <c r="AL239" s="126" t="s">
        <v>2145</v>
      </c>
      <c r="AM239" s="126">
        <v>63626</v>
      </c>
      <c r="AN239" s="126" t="s">
        <v>130</v>
      </c>
      <c r="AO239" s="127">
        <v>1</v>
      </c>
      <c r="AP239" s="128">
        <v>1.089</v>
      </c>
      <c r="AQ239" s="128">
        <v>0.54400000000000004</v>
      </c>
      <c r="AR239" s="128">
        <v>1.1000000000000001</v>
      </c>
      <c r="AS239" s="126" t="s">
        <v>5</v>
      </c>
      <c r="AT239" s="128">
        <v>44.95</v>
      </c>
      <c r="AU239" s="126" t="s">
        <v>154</v>
      </c>
      <c r="AV239" s="126" t="s">
        <v>154</v>
      </c>
      <c r="AW239" s="126" t="s">
        <v>154</v>
      </c>
      <c r="AX239" s="126" t="s">
        <v>154</v>
      </c>
      <c r="AY239" s="126" t="s">
        <v>154</v>
      </c>
      <c r="AZ239" s="126" t="s">
        <v>133</v>
      </c>
      <c r="BA239" s="126" t="s">
        <v>192</v>
      </c>
      <c r="BB239" s="126" t="s">
        <v>2146</v>
      </c>
      <c r="BC239" s="126" t="s">
        <v>130</v>
      </c>
      <c r="BD239" s="126" t="s">
        <v>156</v>
      </c>
      <c r="BE239" s="126" t="s">
        <v>2147</v>
      </c>
      <c r="BF239" s="126" t="s">
        <v>2148</v>
      </c>
      <c r="BG239" s="126" t="s">
        <v>2149</v>
      </c>
      <c r="BH239" s="126" t="s">
        <v>383</v>
      </c>
      <c r="BI239" s="126" t="s">
        <v>130</v>
      </c>
      <c r="BJ239" s="126" t="s">
        <v>192</v>
      </c>
      <c r="BK239" s="126" t="s">
        <v>157</v>
      </c>
      <c r="BL239" s="126" t="s">
        <v>126</v>
      </c>
      <c r="BM239" s="126" t="s">
        <v>130</v>
      </c>
      <c r="BN239" s="126" t="s">
        <v>158</v>
      </c>
    </row>
    <row r="240" spans="1:66" ht="15">
      <c r="A240" s="58" t="str">
        <f t="shared" si="119"/>
        <v>2025-08-22</v>
      </c>
      <c r="B240" s="58" t="str">
        <f t="shared" si="120"/>
        <v>LAX</v>
      </c>
      <c r="C240" s="58" t="str">
        <f t="shared" si="121"/>
        <v>35033069175</v>
      </c>
      <c r="D240" s="58" t="str">
        <f t="shared" si="122"/>
        <v>PUS014317583</v>
      </c>
      <c r="E240" s="59" t="str">
        <f t="shared" si="123"/>
        <v>6094315515921</v>
      </c>
      <c r="F240" s="59" t="str">
        <f t="shared" si="124"/>
        <v>717-7665-BB-20</v>
      </c>
      <c r="G240" s="59" t="str">
        <f t="shared" si="125"/>
        <v>2207506</v>
      </c>
      <c r="H240" s="59" t="str">
        <f t="shared" si="126"/>
        <v>IPORTER_LA</v>
      </c>
      <c r="I240" s="57" t="str">
        <f t="shared" si="127"/>
        <v>신상섭</v>
      </c>
      <c r="J240" s="57">
        <f t="shared" si="128"/>
        <v>3505</v>
      </c>
      <c r="K240" s="57" t="str">
        <f t="shared" si="129"/>
        <v/>
      </c>
      <c r="L240" s="57">
        <f t="shared" si="130"/>
        <v>1</v>
      </c>
      <c r="M240" s="57">
        <f t="shared" si="131"/>
        <v>0.27200000000000002</v>
      </c>
      <c r="N240" s="57">
        <f t="shared" si="132"/>
        <v>4.4999999999999998E-2</v>
      </c>
      <c r="O240" s="60">
        <f t="shared" si="133"/>
        <v>-0.22700000000000004</v>
      </c>
      <c r="P240" s="60">
        <f t="shared" si="134"/>
        <v>0.5</v>
      </c>
      <c r="Q240" s="61" t="str">
        <f t="shared" si="135"/>
        <v>일반(목록배제,Normal-Manifest Exception)</v>
      </c>
      <c r="R240" s="88">
        <f t="shared" si="136"/>
        <v>97.83</v>
      </c>
      <c r="S240" s="61" t="str">
        <f t="shared" si="137"/>
        <v>YP0104</v>
      </c>
      <c r="T240" s="61" t="str">
        <f t="shared" si="138"/>
        <v/>
      </c>
      <c r="U240" s="61" t="str">
        <f t="shared" si="139"/>
        <v>신용</v>
      </c>
      <c r="V240" s="99">
        <f t="shared" si="114"/>
        <v>6220</v>
      </c>
      <c r="W240" s="100">
        <f t="shared" si="115"/>
        <v>0</v>
      </c>
      <c r="X240" s="100">
        <f t="shared" si="116"/>
        <v>0</v>
      </c>
      <c r="Y240" s="100">
        <f t="shared" si="111"/>
        <v>0</v>
      </c>
      <c r="Z240" s="100">
        <f t="shared" si="117"/>
        <v>0</v>
      </c>
      <c r="AA240" s="101">
        <f t="shared" si="118"/>
        <v>1000</v>
      </c>
      <c r="AB240" s="102" t="str">
        <f>_xlfn.IFNA(VLOOKUP(D240,'사업자 통관'!F:H,3,0),"")</f>
        <v/>
      </c>
      <c r="AC240" s="102"/>
      <c r="AD240" s="103">
        <f t="shared" si="112"/>
        <v>1000</v>
      </c>
      <c r="AE240" s="104">
        <f t="shared" si="113"/>
        <v>7220</v>
      </c>
      <c r="AG240" s="126" t="s">
        <v>1944</v>
      </c>
      <c r="AH240" s="126" t="s">
        <v>65</v>
      </c>
      <c r="AI240" s="126" t="s">
        <v>1945</v>
      </c>
      <c r="AJ240" s="126" t="s">
        <v>2150</v>
      </c>
      <c r="AK240" s="126" t="s">
        <v>453</v>
      </c>
      <c r="AL240" s="126" t="s">
        <v>454</v>
      </c>
      <c r="AM240" s="126">
        <v>3505</v>
      </c>
      <c r="AN240" s="126" t="s">
        <v>130</v>
      </c>
      <c r="AO240" s="127">
        <v>1</v>
      </c>
      <c r="AP240" s="128">
        <v>0.27200000000000002</v>
      </c>
      <c r="AQ240" s="128">
        <v>4.4999999999999998E-2</v>
      </c>
      <c r="AR240" s="128">
        <v>0.3</v>
      </c>
      <c r="AS240" s="126" t="s">
        <v>5</v>
      </c>
      <c r="AT240" s="128">
        <v>97.83</v>
      </c>
      <c r="AU240" s="126" t="s">
        <v>154</v>
      </c>
      <c r="AV240" s="126" t="s">
        <v>154</v>
      </c>
      <c r="AW240" s="126" t="s">
        <v>154</v>
      </c>
      <c r="AX240" s="126" t="s">
        <v>154</v>
      </c>
      <c r="AY240" s="126" t="s">
        <v>154</v>
      </c>
      <c r="AZ240" s="126" t="s">
        <v>133</v>
      </c>
      <c r="BA240" s="126" t="s">
        <v>192</v>
      </c>
      <c r="BB240" s="126" t="s">
        <v>155</v>
      </c>
      <c r="BC240" s="126" t="s">
        <v>130</v>
      </c>
      <c r="BD240" s="126" t="s">
        <v>156</v>
      </c>
      <c r="BE240" s="126" t="s">
        <v>2151</v>
      </c>
      <c r="BF240" s="126" t="s">
        <v>2152</v>
      </c>
      <c r="BG240" s="126" t="s">
        <v>2153</v>
      </c>
      <c r="BH240" s="126" t="s">
        <v>383</v>
      </c>
      <c r="BI240" s="126" t="s">
        <v>130</v>
      </c>
      <c r="BJ240" s="126" t="s">
        <v>192</v>
      </c>
      <c r="BK240" s="126" t="s">
        <v>157</v>
      </c>
      <c r="BL240" s="126" t="s">
        <v>126</v>
      </c>
      <c r="BM240" s="126" t="s">
        <v>130</v>
      </c>
      <c r="BN240" s="126" t="s">
        <v>158</v>
      </c>
    </row>
    <row r="241" spans="1:66" ht="15">
      <c r="A241" s="58" t="str">
        <f t="shared" si="119"/>
        <v>2025-08-22</v>
      </c>
      <c r="B241" s="58" t="str">
        <f t="shared" si="120"/>
        <v>LAX</v>
      </c>
      <c r="C241" s="58" t="str">
        <f t="shared" si="121"/>
        <v>35033069175</v>
      </c>
      <c r="D241" s="58" t="str">
        <f t="shared" si="122"/>
        <v>PUS014317498</v>
      </c>
      <c r="E241" s="59" t="str">
        <f t="shared" si="123"/>
        <v>6094315515836</v>
      </c>
      <c r="F241" s="59" t="str">
        <f t="shared" si="124"/>
        <v>717-7554-FE-39</v>
      </c>
      <c r="G241" s="59" t="str">
        <f t="shared" si="125"/>
        <v>2207506</v>
      </c>
      <c r="H241" s="59" t="str">
        <f t="shared" si="126"/>
        <v>IPORTER_LA</v>
      </c>
      <c r="I241" s="57" t="str">
        <f t="shared" si="127"/>
        <v>하성민</v>
      </c>
      <c r="J241" s="57">
        <f t="shared" si="128"/>
        <v>11812</v>
      </c>
      <c r="K241" s="57" t="str">
        <f t="shared" si="129"/>
        <v/>
      </c>
      <c r="L241" s="57">
        <f t="shared" si="130"/>
        <v>1</v>
      </c>
      <c r="M241" s="57">
        <f t="shared" si="131"/>
        <v>1.361</v>
      </c>
      <c r="N241" s="57">
        <f t="shared" si="132"/>
        <v>2.948</v>
      </c>
      <c r="O241" s="60">
        <f t="shared" si="133"/>
        <v>1.587</v>
      </c>
      <c r="P241" s="60">
        <f t="shared" si="134"/>
        <v>1.5</v>
      </c>
      <c r="Q241" s="61" t="str">
        <f t="shared" si="135"/>
        <v>목록(Manifest)</v>
      </c>
      <c r="R241" s="88">
        <f t="shared" si="136"/>
        <v>104</v>
      </c>
      <c r="S241" s="61" t="str">
        <f t="shared" si="137"/>
        <v>YP0104</v>
      </c>
      <c r="T241" s="61" t="str">
        <f t="shared" si="138"/>
        <v/>
      </c>
      <c r="U241" s="61" t="str">
        <f t="shared" si="139"/>
        <v>신용</v>
      </c>
      <c r="V241" s="99">
        <f t="shared" si="114"/>
        <v>8760</v>
      </c>
      <c r="W241" s="100">
        <f t="shared" si="115"/>
        <v>0</v>
      </c>
      <c r="X241" s="100">
        <f t="shared" si="116"/>
        <v>0</v>
      </c>
      <c r="Y241" s="100">
        <f t="shared" si="111"/>
        <v>0</v>
      </c>
      <c r="Z241" s="100">
        <f t="shared" si="117"/>
        <v>0</v>
      </c>
      <c r="AA241" s="101">
        <f t="shared" si="118"/>
        <v>0</v>
      </c>
      <c r="AB241" s="102" t="str">
        <f>_xlfn.IFNA(VLOOKUP(D241,'사업자 통관'!F:H,3,0),"")</f>
        <v/>
      </c>
      <c r="AC241" s="102"/>
      <c r="AD241" s="103">
        <f t="shared" si="112"/>
        <v>0</v>
      </c>
      <c r="AE241" s="104">
        <f t="shared" si="113"/>
        <v>8760</v>
      </c>
      <c r="AG241" s="126" t="s">
        <v>1944</v>
      </c>
      <c r="AH241" s="126" t="s">
        <v>65</v>
      </c>
      <c r="AI241" s="126" t="s">
        <v>1945</v>
      </c>
      <c r="AJ241" s="126" t="s">
        <v>2154</v>
      </c>
      <c r="AK241" s="126" t="s">
        <v>2155</v>
      </c>
      <c r="AL241" s="126" t="s">
        <v>2156</v>
      </c>
      <c r="AM241" s="126">
        <v>11812</v>
      </c>
      <c r="AN241" s="126" t="s">
        <v>130</v>
      </c>
      <c r="AO241" s="127">
        <v>1</v>
      </c>
      <c r="AP241" s="128">
        <v>1.361</v>
      </c>
      <c r="AQ241" s="128">
        <v>2.948</v>
      </c>
      <c r="AR241" s="128">
        <v>3</v>
      </c>
      <c r="AS241" s="126" t="s">
        <v>4</v>
      </c>
      <c r="AT241" s="128">
        <v>104</v>
      </c>
      <c r="AU241" s="126" t="s">
        <v>154</v>
      </c>
      <c r="AV241" s="126" t="s">
        <v>154</v>
      </c>
      <c r="AW241" s="126" t="s">
        <v>154</v>
      </c>
      <c r="AX241" s="126" t="s">
        <v>154</v>
      </c>
      <c r="AY241" s="126" t="s">
        <v>154</v>
      </c>
      <c r="AZ241" s="126" t="s">
        <v>133</v>
      </c>
      <c r="BA241" s="126" t="s">
        <v>192</v>
      </c>
      <c r="BB241" s="126" t="s">
        <v>2157</v>
      </c>
      <c r="BC241" s="126" t="s">
        <v>130</v>
      </c>
      <c r="BD241" s="126" t="s">
        <v>156</v>
      </c>
      <c r="BE241" s="126" t="s">
        <v>2158</v>
      </c>
      <c r="BF241" s="126" t="s">
        <v>2159</v>
      </c>
      <c r="BG241" s="126" t="s">
        <v>2160</v>
      </c>
      <c r="BH241" s="126" t="s">
        <v>383</v>
      </c>
      <c r="BI241" s="126" t="s">
        <v>130</v>
      </c>
      <c r="BJ241" s="126" t="s">
        <v>192</v>
      </c>
      <c r="BK241" s="126" t="s">
        <v>157</v>
      </c>
      <c r="BL241" s="126" t="s">
        <v>126</v>
      </c>
      <c r="BM241" s="126" t="s">
        <v>130</v>
      </c>
      <c r="BN241" s="126" t="s">
        <v>158</v>
      </c>
    </row>
    <row r="242" spans="1:66" ht="15">
      <c r="A242" s="58" t="str">
        <f t="shared" ref="A242:A245" si="140">AG242</f>
        <v>2025-08-22</v>
      </c>
      <c r="B242" s="58" t="str">
        <f t="shared" ref="B242:B245" si="141">AH242</f>
        <v>LAX</v>
      </c>
      <c r="C242" s="58" t="str">
        <f t="shared" ref="C242:C245" si="142">AI242</f>
        <v>35033069175</v>
      </c>
      <c r="D242" s="58" t="str">
        <f t="shared" ref="D242:D245" si="143">AJ242</f>
        <v>PUS014317596</v>
      </c>
      <c r="E242" s="59" t="str">
        <f t="shared" ref="E242:E245" si="144">BE242</f>
        <v>6094315515934</v>
      </c>
      <c r="F242" s="59" t="str">
        <f t="shared" ref="F242:F245" si="145">BF242</f>
        <v>717-7674-CA-5</v>
      </c>
      <c r="G242" s="59" t="str">
        <f t="shared" ref="G242:G245" si="146">AZ242</f>
        <v>2207506</v>
      </c>
      <c r="H242" s="59" t="str">
        <f t="shared" ref="H242:H245" si="147">BA242</f>
        <v>IPORTER_LA</v>
      </c>
      <c r="I242" s="57" t="str">
        <f t="shared" ref="I242:I245" si="148">AK242</f>
        <v>정연주</v>
      </c>
      <c r="J242" s="57">
        <f t="shared" ref="J242:J245" si="149">AM242</f>
        <v>16318</v>
      </c>
      <c r="K242" s="57" t="str">
        <f t="shared" ref="K242:K245" si="150">AN242</f>
        <v/>
      </c>
      <c r="L242" s="57">
        <f t="shared" ref="L242:L245" si="151">AO242</f>
        <v>1</v>
      </c>
      <c r="M242" s="57">
        <f t="shared" ref="M242:M245" si="152">AP242</f>
        <v>9.0999999999999998E-2</v>
      </c>
      <c r="N242" s="57">
        <f t="shared" ref="N242:N245" si="153">AQ242</f>
        <v>4.4999999999999998E-2</v>
      </c>
      <c r="O242" s="60">
        <f t="shared" ref="O242:O245" si="154">N242-M242</f>
        <v>-4.5999999999999999E-2</v>
      </c>
      <c r="P242" s="60">
        <f t="shared" ref="P242:P245" si="155">CEILING(IF(O242&gt;=2.26,N242,M242),0.5)</f>
        <v>0.5</v>
      </c>
      <c r="Q242" s="61" t="str">
        <f t="shared" ref="Q242:Q245" si="156">AS242</f>
        <v>일반(목록배제,Normal-Manifest Exception)</v>
      </c>
      <c r="R242" s="88">
        <f t="shared" ref="R242:R245" si="157">AT242</f>
        <v>18.989999999999998</v>
      </c>
      <c r="S242" s="61" t="str">
        <f t="shared" ref="S242:S245" si="158">BH242</f>
        <v>YP0104</v>
      </c>
      <c r="T242" s="61" t="str">
        <f t="shared" ref="T242:T245" si="159">BI242</f>
        <v/>
      </c>
      <c r="U242" s="61" t="str">
        <f t="shared" ref="U242:U245" si="160">BL242</f>
        <v>신용</v>
      </c>
      <c r="V242" s="99">
        <f t="shared" si="114"/>
        <v>6220</v>
      </c>
      <c r="W242" s="100">
        <f t="shared" si="115"/>
        <v>0</v>
      </c>
      <c r="X242" s="100">
        <f t="shared" si="116"/>
        <v>0</v>
      </c>
      <c r="Y242" s="100">
        <f t="shared" si="111"/>
        <v>0</v>
      </c>
      <c r="Z242" s="100">
        <f t="shared" si="117"/>
        <v>0</v>
      </c>
      <c r="AA242" s="101">
        <f t="shared" si="118"/>
        <v>1000</v>
      </c>
      <c r="AB242" s="102" t="str">
        <f>_xlfn.IFNA(VLOOKUP(D242,'사업자 통관'!F:H,3,0),"")</f>
        <v/>
      </c>
      <c r="AC242" s="102"/>
      <c r="AD242" s="103">
        <f t="shared" si="112"/>
        <v>1000</v>
      </c>
      <c r="AE242" s="104">
        <f t="shared" si="113"/>
        <v>7220</v>
      </c>
      <c r="AG242" s="126" t="s">
        <v>1944</v>
      </c>
      <c r="AH242" s="126" t="s">
        <v>65</v>
      </c>
      <c r="AI242" s="126" t="s">
        <v>1945</v>
      </c>
      <c r="AJ242" s="126" t="s">
        <v>2161</v>
      </c>
      <c r="AK242" s="126" t="s">
        <v>2162</v>
      </c>
      <c r="AL242" s="126" t="s">
        <v>2163</v>
      </c>
      <c r="AM242" s="126">
        <v>16318</v>
      </c>
      <c r="AN242" s="126" t="s">
        <v>130</v>
      </c>
      <c r="AO242" s="127">
        <v>1</v>
      </c>
      <c r="AP242" s="128">
        <v>9.0999999999999998E-2</v>
      </c>
      <c r="AQ242" s="128">
        <v>4.4999999999999998E-2</v>
      </c>
      <c r="AR242" s="128">
        <v>0.1</v>
      </c>
      <c r="AS242" s="126" t="s">
        <v>5</v>
      </c>
      <c r="AT242" s="128">
        <v>18.989999999999998</v>
      </c>
      <c r="AU242" s="126" t="s">
        <v>154</v>
      </c>
      <c r="AV242" s="126" t="s">
        <v>154</v>
      </c>
      <c r="AW242" s="126" t="s">
        <v>154</v>
      </c>
      <c r="AX242" s="126" t="s">
        <v>154</v>
      </c>
      <c r="AY242" s="126" t="s">
        <v>154</v>
      </c>
      <c r="AZ242" s="126" t="s">
        <v>133</v>
      </c>
      <c r="BA242" s="126" t="s">
        <v>192</v>
      </c>
      <c r="BB242" s="126" t="s">
        <v>155</v>
      </c>
      <c r="BC242" s="126" t="s">
        <v>130</v>
      </c>
      <c r="BD242" s="126" t="s">
        <v>156</v>
      </c>
      <c r="BE242" s="126" t="s">
        <v>2164</v>
      </c>
      <c r="BF242" s="126" t="s">
        <v>2165</v>
      </c>
      <c r="BG242" s="126" t="s">
        <v>2166</v>
      </c>
      <c r="BH242" s="126" t="s">
        <v>383</v>
      </c>
      <c r="BI242" s="126" t="s">
        <v>130</v>
      </c>
      <c r="BJ242" s="126" t="s">
        <v>192</v>
      </c>
      <c r="BK242" s="126" t="s">
        <v>157</v>
      </c>
      <c r="BL242" s="126" t="s">
        <v>126</v>
      </c>
      <c r="BM242" s="126" t="s">
        <v>130</v>
      </c>
      <c r="BN242" s="126" t="s">
        <v>158</v>
      </c>
    </row>
    <row r="243" spans="1:66" ht="15">
      <c r="A243" s="58" t="str">
        <f t="shared" si="140"/>
        <v>2025-08-22</v>
      </c>
      <c r="B243" s="58" t="str">
        <f t="shared" si="141"/>
        <v>LAX</v>
      </c>
      <c r="C243" s="58" t="str">
        <f t="shared" si="142"/>
        <v>35033069175</v>
      </c>
      <c r="D243" s="58" t="str">
        <f t="shared" si="143"/>
        <v>PUS014317426</v>
      </c>
      <c r="E243" s="59" t="str">
        <f t="shared" si="144"/>
        <v>6094315515764</v>
      </c>
      <c r="F243" s="59" t="str">
        <f t="shared" si="145"/>
        <v>717-8337-AC-37</v>
      </c>
      <c r="G243" s="59" t="str">
        <f t="shared" si="146"/>
        <v>2207506</v>
      </c>
      <c r="H243" s="59" t="str">
        <f t="shared" si="147"/>
        <v>IPORTER_LA</v>
      </c>
      <c r="I243" s="57" t="str">
        <f t="shared" si="148"/>
        <v>황인규</v>
      </c>
      <c r="J243" s="57">
        <f t="shared" si="149"/>
        <v>13922</v>
      </c>
      <c r="K243" s="57" t="str">
        <f t="shared" si="150"/>
        <v>일반전환</v>
      </c>
      <c r="L243" s="57">
        <f t="shared" si="151"/>
        <v>1</v>
      </c>
      <c r="M243" s="57">
        <f t="shared" si="152"/>
        <v>0.36299999999999999</v>
      </c>
      <c r="N243" s="57">
        <f t="shared" si="153"/>
        <v>4.4999999999999998E-2</v>
      </c>
      <c r="O243" s="60">
        <f t="shared" si="154"/>
        <v>-0.318</v>
      </c>
      <c r="P243" s="60">
        <f t="shared" si="155"/>
        <v>0.5</v>
      </c>
      <c r="Q243" s="61" t="str">
        <f t="shared" si="156"/>
        <v>일반(목록배제,Normal-Manifest Exception)</v>
      </c>
      <c r="R243" s="88">
        <f t="shared" si="157"/>
        <v>69.98</v>
      </c>
      <c r="S243" s="61" t="str">
        <f t="shared" si="158"/>
        <v>YP0104</v>
      </c>
      <c r="T243" s="61" t="str">
        <f t="shared" si="159"/>
        <v/>
      </c>
      <c r="U243" s="61" t="str">
        <f t="shared" si="160"/>
        <v>신용</v>
      </c>
      <c r="V243" s="99">
        <f t="shared" si="114"/>
        <v>6220</v>
      </c>
      <c r="W243" s="100">
        <f t="shared" si="115"/>
        <v>0</v>
      </c>
      <c r="X243" s="100">
        <f t="shared" si="116"/>
        <v>0</v>
      </c>
      <c r="Y243" s="100">
        <f t="shared" si="111"/>
        <v>0</v>
      </c>
      <c r="Z243" s="100">
        <f t="shared" si="117"/>
        <v>0</v>
      </c>
      <c r="AA243" s="101">
        <f t="shared" si="118"/>
        <v>1000</v>
      </c>
      <c r="AB243" s="102" t="str">
        <f>_xlfn.IFNA(VLOOKUP(D243,'사업자 통관'!F:H,3,0),"")</f>
        <v/>
      </c>
      <c r="AC243" s="102"/>
      <c r="AD243" s="103">
        <f t="shared" si="112"/>
        <v>1000</v>
      </c>
      <c r="AE243" s="104">
        <f t="shared" si="113"/>
        <v>7220</v>
      </c>
      <c r="AG243" s="126" t="s">
        <v>1944</v>
      </c>
      <c r="AH243" s="126" t="s">
        <v>65</v>
      </c>
      <c r="AI243" s="126" t="s">
        <v>1945</v>
      </c>
      <c r="AJ243" s="126" t="s">
        <v>2167</v>
      </c>
      <c r="AK243" s="126" t="s">
        <v>2168</v>
      </c>
      <c r="AL243" s="126" t="s">
        <v>2169</v>
      </c>
      <c r="AM243" s="126">
        <v>13922</v>
      </c>
      <c r="AN243" s="126" t="s">
        <v>876</v>
      </c>
      <c r="AO243" s="127">
        <v>1</v>
      </c>
      <c r="AP243" s="128">
        <v>0.36299999999999999</v>
      </c>
      <c r="AQ243" s="128">
        <v>4.4999999999999998E-2</v>
      </c>
      <c r="AR243" s="128">
        <v>0.4</v>
      </c>
      <c r="AS243" s="126" t="s">
        <v>5</v>
      </c>
      <c r="AT243" s="128">
        <v>69.98</v>
      </c>
      <c r="AU243" s="126" t="s">
        <v>154</v>
      </c>
      <c r="AV243" s="126" t="s">
        <v>154</v>
      </c>
      <c r="AW243" s="126" t="s">
        <v>154</v>
      </c>
      <c r="AX243" s="126" t="s">
        <v>154</v>
      </c>
      <c r="AY243" s="126" t="s">
        <v>154</v>
      </c>
      <c r="AZ243" s="126" t="s">
        <v>133</v>
      </c>
      <c r="BA243" s="126" t="s">
        <v>192</v>
      </c>
      <c r="BB243" s="126" t="s">
        <v>2170</v>
      </c>
      <c r="BC243" s="126" t="s">
        <v>130</v>
      </c>
      <c r="BD243" s="126" t="s">
        <v>156</v>
      </c>
      <c r="BE243" s="126" t="s">
        <v>2171</v>
      </c>
      <c r="BF243" s="126" t="s">
        <v>2172</v>
      </c>
      <c r="BG243" s="126" t="s">
        <v>2173</v>
      </c>
      <c r="BH243" s="126" t="s">
        <v>383</v>
      </c>
      <c r="BI243" s="126" t="s">
        <v>130</v>
      </c>
      <c r="BJ243" s="126" t="s">
        <v>192</v>
      </c>
      <c r="BK243" s="126" t="s">
        <v>157</v>
      </c>
      <c r="BL243" s="126" t="s">
        <v>126</v>
      </c>
      <c r="BM243" s="126" t="s">
        <v>130</v>
      </c>
      <c r="BN243" s="126" t="s">
        <v>158</v>
      </c>
    </row>
    <row r="244" spans="1:66" ht="15">
      <c r="A244" s="58" t="str">
        <f t="shared" si="140"/>
        <v>2025-08-22</v>
      </c>
      <c r="B244" s="58" t="str">
        <f t="shared" si="141"/>
        <v>LAX</v>
      </c>
      <c r="C244" s="58" t="str">
        <f t="shared" si="142"/>
        <v>35033069175</v>
      </c>
      <c r="D244" s="58" t="str">
        <f t="shared" si="143"/>
        <v>PUS014317565</v>
      </c>
      <c r="E244" s="59" t="str">
        <f t="shared" si="144"/>
        <v>6094315515903</v>
      </c>
      <c r="F244" s="59" t="str">
        <f t="shared" si="145"/>
        <v>717-7526-DD-1</v>
      </c>
      <c r="G244" s="59" t="str">
        <f t="shared" si="146"/>
        <v>2207506</v>
      </c>
      <c r="H244" s="59" t="str">
        <f t="shared" si="147"/>
        <v>IPORTER_LA</v>
      </c>
      <c r="I244" s="57" t="str">
        <f t="shared" si="148"/>
        <v>정종권</v>
      </c>
      <c r="J244" s="57">
        <f t="shared" si="149"/>
        <v>6519</v>
      </c>
      <c r="K244" s="57" t="str">
        <f t="shared" si="150"/>
        <v/>
      </c>
      <c r="L244" s="57">
        <f t="shared" si="151"/>
        <v>1</v>
      </c>
      <c r="M244" s="57">
        <f t="shared" si="152"/>
        <v>0.81599999999999995</v>
      </c>
      <c r="N244" s="57">
        <f t="shared" si="153"/>
        <v>4.4999999999999998E-2</v>
      </c>
      <c r="O244" s="60">
        <f t="shared" si="154"/>
        <v>-0.77099999999999991</v>
      </c>
      <c r="P244" s="60">
        <f t="shared" si="155"/>
        <v>1</v>
      </c>
      <c r="Q244" s="61" t="str">
        <f t="shared" si="156"/>
        <v>선별(검사,Manifest-Inspection)</v>
      </c>
      <c r="R244" s="88">
        <f t="shared" si="157"/>
        <v>158</v>
      </c>
      <c r="S244" s="61" t="str">
        <f t="shared" si="158"/>
        <v>YP0104</v>
      </c>
      <c r="T244" s="61" t="str">
        <f t="shared" si="159"/>
        <v/>
      </c>
      <c r="U244" s="61" t="str">
        <f t="shared" si="160"/>
        <v>신용</v>
      </c>
      <c r="V244" s="99">
        <f t="shared" si="114"/>
        <v>7490</v>
      </c>
      <c r="W244" s="100">
        <f t="shared" si="115"/>
        <v>0</v>
      </c>
      <c r="X244" s="100">
        <f t="shared" si="116"/>
        <v>0</v>
      </c>
      <c r="Y244" s="100">
        <f t="shared" si="111"/>
        <v>0</v>
      </c>
      <c r="Z244" s="100">
        <f t="shared" si="117"/>
        <v>0</v>
      </c>
      <c r="AA244" s="101">
        <f t="shared" si="118"/>
        <v>0</v>
      </c>
      <c r="AB244" s="102" t="str">
        <f>_xlfn.IFNA(VLOOKUP(D244,'사업자 통관'!F:H,3,0),"")</f>
        <v/>
      </c>
      <c r="AC244" s="102"/>
      <c r="AD244" s="103">
        <f t="shared" si="112"/>
        <v>0</v>
      </c>
      <c r="AE244" s="104">
        <f t="shared" si="113"/>
        <v>7490</v>
      </c>
      <c r="AG244" s="126" t="s">
        <v>1944</v>
      </c>
      <c r="AH244" s="126" t="s">
        <v>65</v>
      </c>
      <c r="AI244" s="126" t="s">
        <v>1945</v>
      </c>
      <c r="AJ244" s="126" t="s">
        <v>2174</v>
      </c>
      <c r="AK244" s="126" t="s">
        <v>2100</v>
      </c>
      <c r="AL244" s="126" t="s">
        <v>2101</v>
      </c>
      <c r="AM244" s="126">
        <v>6519</v>
      </c>
      <c r="AN244" s="126" t="s">
        <v>130</v>
      </c>
      <c r="AO244" s="127">
        <v>1</v>
      </c>
      <c r="AP244" s="128">
        <v>0.81599999999999995</v>
      </c>
      <c r="AQ244" s="128">
        <v>4.4999999999999998E-2</v>
      </c>
      <c r="AR244" s="128">
        <v>0.9</v>
      </c>
      <c r="AS244" s="126" t="s">
        <v>182</v>
      </c>
      <c r="AT244" s="128">
        <v>158</v>
      </c>
      <c r="AU244" s="126" t="s">
        <v>154</v>
      </c>
      <c r="AV244" s="126" t="s">
        <v>154</v>
      </c>
      <c r="AW244" s="126" t="s">
        <v>154</v>
      </c>
      <c r="AX244" s="126" t="s">
        <v>130</v>
      </c>
      <c r="AY244" s="126" t="s">
        <v>154</v>
      </c>
      <c r="AZ244" s="126" t="s">
        <v>133</v>
      </c>
      <c r="BA244" s="126" t="s">
        <v>192</v>
      </c>
      <c r="BB244" s="126" t="s">
        <v>495</v>
      </c>
      <c r="BC244" s="126" t="s">
        <v>130</v>
      </c>
      <c r="BD244" s="126" t="s">
        <v>156</v>
      </c>
      <c r="BE244" s="126" t="s">
        <v>2175</v>
      </c>
      <c r="BF244" s="126" t="s">
        <v>2176</v>
      </c>
      <c r="BG244" s="126" t="s">
        <v>2177</v>
      </c>
      <c r="BH244" s="126" t="s">
        <v>383</v>
      </c>
      <c r="BI244" s="126" t="s">
        <v>130</v>
      </c>
      <c r="BJ244" s="126" t="s">
        <v>192</v>
      </c>
      <c r="BK244" s="126" t="s">
        <v>157</v>
      </c>
      <c r="BL244" s="126" t="s">
        <v>126</v>
      </c>
      <c r="BM244" s="126" t="s">
        <v>130</v>
      </c>
      <c r="BN244" s="126" t="s">
        <v>158</v>
      </c>
    </row>
    <row r="245" spans="1:66" ht="15" customHeight="1">
      <c r="A245" s="58" t="str">
        <f t="shared" si="140"/>
        <v>2025-08-22</v>
      </c>
      <c r="B245" s="58" t="str">
        <f t="shared" si="141"/>
        <v>LAX</v>
      </c>
      <c r="C245" s="58" t="str">
        <f t="shared" si="142"/>
        <v>35033069175</v>
      </c>
      <c r="D245" s="58" t="str">
        <f t="shared" si="143"/>
        <v>PUS014317570</v>
      </c>
      <c r="E245" s="59" t="str">
        <f t="shared" si="144"/>
        <v>6094315515908</v>
      </c>
      <c r="F245" s="59" t="str">
        <f t="shared" si="145"/>
        <v>717-7544-CD-2</v>
      </c>
      <c r="G245" s="59" t="str">
        <f t="shared" si="146"/>
        <v>2207506</v>
      </c>
      <c r="H245" s="59" t="str">
        <f t="shared" si="147"/>
        <v>IPORTER_LA</v>
      </c>
      <c r="I245" s="57" t="str">
        <f t="shared" si="148"/>
        <v>김원섭</v>
      </c>
      <c r="J245" s="57">
        <f t="shared" si="149"/>
        <v>13601</v>
      </c>
      <c r="K245" s="57" t="str">
        <f t="shared" si="150"/>
        <v/>
      </c>
      <c r="L245" s="57">
        <f t="shared" si="151"/>
        <v>1</v>
      </c>
      <c r="M245" s="57">
        <f t="shared" si="152"/>
        <v>0.36299999999999999</v>
      </c>
      <c r="N245" s="57">
        <f t="shared" si="153"/>
        <v>4.4999999999999998E-2</v>
      </c>
      <c r="O245" s="60">
        <f t="shared" si="154"/>
        <v>-0.318</v>
      </c>
      <c r="P245" s="60">
        <f t="shared" si="155"/>
        <v>0.5</v>
      </c>
      <c r="Q245" s="61" t="str">
        <f t="shared" si="156"/>
        <v>목록(Manifest)</v>
      </c>
      <c r="R245" s="88">
        <f t="shared" si="157"/>
        <v>29</v>
      </c>
      <c r="S245" s="61" t="str">
        <f t="shared" si="158"/>
        <v>YP0104</v>
      </c>
      <c r="T245" s="61" t="str">
        <f t="shared" si="159"/>
        <v/>
      </c>
      <c r="U245" s="61" t="str">
        <f t="shared" si="160"/>
        <v>신용</v>
      </c>
      <c r="V245" s="99">
        <f t="shared" si="114"/>
        <v>6220</v>
      </c>
      <c r="W245" s="100">
        <f t="shared" si="115"/>
        <v>0</v>
      </c>
      <c r="X245" s="100">
        <f t="shared" si="116"/>
        <v>0</v>
      </c>
      <c r="Y245" s="100">
        <f t="shared" si="111"/>
        <v>0</v>
      </c>
      <c r="Z245" s="100">
        <f t="shared" si="117"/>
        <v>0</v>
      </c>
      <c r="AA245" s="101">
        <f t="shared" si="118"/>
        <v>0</v>
      </c>
      <c r="AB245" s="102" t="str">
        <f>_xlfn.IFNA(VLOOKUP(D245,'사업자 통관'!F:H,3,0),"")</f>
        <v/>
      </c>
      <c r="AC245" s="102"/>
      <c r="AD245" s="103">
        <f t="shared" si="112"/>
        <v>0</v>
      </c>
      <c r="AE245" s="104">
        <f t="shared" si="113"/>
        <v>6220</v>
      </c>
      <c r="AG245" s="126" t="s">
        <v>1944</v>
      </c>
      <c r="AH245" s="126" t="s">
        <v>65</v>
      </c>
      <c r="AI245" s="126" t="s">
        <v>1945</v>
      </c>
      <c r="AJ245" s="126" t="s">
        <v>2178</v>
      </c>
      <c r="AK245" s="126" t="s">
        <v>2179</v>
      </c>
      <c r="AL245" s="126" t="s">
        <v>2180</v>
      </c>
      <c r="AM245" s="126">
        <v>13601</v>
      </c>
      <c r="AN245" s="126" t="s">
        <v>130</v>
      </c>
      <c r="AO245" s="127">
        <v>1</v>
      </c>
      <c r="AP245" s="128">
        <v>0.36299999999999999</v>
      </c>
      <c r="AQ245" s="128">
        <v>4.4999999999999998E-2</v>
      </c>
      <c r="AR245" s="128">
        <v>0.4</v>
      </c>
      <c r="AS245" s="126" t="s">
        <v>4</v>
      </c>
      <c r="AT245" s="128">
        <v>29</v>
      </c>
      <c r="AU245" s="126" t="s">
        <v>154</v>
      </c>
      <c r="AV245" s="126" t="s">
        <v>154</v>
      </c>
      <c r="AW245" s="126" t="s">
        <v>154</v>
      </c>
      <c r="AX245" s="126" t="s">
        <v>154</v>
      </c>
      <c r="AY245" s="126" t="s">
        <v>154</v>
      </c>
      <c r="AZ245" s="126" t="s">
        <v>133</v>
      </c>
      <c r="BA245" s="126" t="s">
        <v>192</v>
      </c>
      <c r="BB245" s="126" t="s">
        <v>2181</v>
      </c>
      <c r="BC245" s="126" t="s">
        <v>130</v>
      </c>
      <c r="BD245" s="126" t="s">
        <v>156</v>
      </c>
      <c r="BE245" s="126" t="s">
        <v>2182</v>
      </c>
      <c r="BF245" s="126" t="s">
        <v>2183</v>
      </c>
      <c r="BG245" s="126" t="s">
        <v>2184</v>
      </c>
      <c r="BH245" s="126" t="s">
        <v>383</v>
      </c>
      <c r="BI245" s="126" t="s">
        <v>130</v>
      </c>
      <c r="BJ245" s="126" t="s">
        <v>192</v>
      </c>
      <c r="BK245" s="126" t="s">
        <v>157</v>
      </c>
      <c r="BL245" s="126" t="s">
        <v>126</v>
      </c>
      <c r="BM245" s="126" t="s">
        <v>130</v>
      </c>
      <c r="BN245" s="126" t="s">
        <v>158</v>
      </c>
    </row>
    <row r="246" spans="1:66" ht="15" customHeight="1">
      <c r="A246" s="58" t="str">
        <f t="shared" ref="A246:A273" si="161">AG246</f>
        <v>2025-08-22</v>
      </c>
      <c r="B246" s="58" t="str">
        <f t="shared" ref="B246:B273" si="162">AH246</f>
        <v>LAX</v>
      </c>
      <c r="C246" s="58" t="str">
        <f t="shared" ref="C246:C273" si="163">AI246</f>
        <v>35033069175</v>
      </c>
      <c r="D246" s="58" t="str">
        <f t="shared" ref="D246:D273" si="164">AJ246</f>
        <v>PUS014317465</v>
      </c>
      <c r="E246" s="59" t="str">
        <f t="shared" ref="E246:E273" si="165">BE246</f>
        <v>6094315515803</v>
      </c>
      <c r="F246" s="59" t="str">
        <f t="shared" ref="F246:F273" si="166">BF246</f>
        <v>717-7764-AE-17</v>
      </c>
      <c r="G246" s="59" t="str">
        <f t="shared" ref="G246:G273" si="167">AZ246</f>
        <v>2207506</v>
      </c>
      <c r="H246" s="59" t="str">
        <f t="shared" ref="H246:H273" si="168">BA246</f>
        <v>IPORTER_LA</v>
      </c>
      <c r="I246" s="57" t="str">
        <f t="shared" ref="I246:I273" si="169">AK246</f>
        <v>이호성</v>
      </c>
      <c r="J246" s="57">
        <f t="shared" ref="J246:J273" si="170">AM246</f>
        <v>47719</v>
      </c>
      <c r="K246" s="57" t="str">
        <f t="shared" ref="K246:K273" si="171">AN246</f>
        <v/>
      </c>
      <c r="L246" s="57">
        <f t="shared" ref="L246:L273" si="172">AO246</f>
        <v>1</v>
      </c>
      <c r="M246" s="57">
        <f t="shared" ref="M246:M273" si="173">AP246</f>
        <v>0.36299999999999999</v>
      </c>
      <c r="N246" s="57">
        <f t="shared" ref="N246:N273" si="174">AQ246</f>
        <v>0.68</v>
      </c>
      <c r="O246" s="60">
        <f t="shared" ref="O246:O273" si="175">N246-M246</f>
        <v>0.31700000000000006</v>
      </c>
      <c r="P246" s="60">
        <f t="shared" ref="P246:P273" si="176">CEILING(IF(O246&gt;=2.26,N246,M246),0.5)</f>
        <v>0.5</v>
      </c>
      <c r="Q246" s="61" t="str">
        <f t="shared" ref="Q246:Q273" si="177">AS246</f>
        <v>목록(Manifest)</v>
      </c>
      <c r="R246" s="88">
        <f t="shared" ref="R246:R273" si="178">AT246</f>
        <v>52.69</v>
      </c>
      <c r="S246" s="61" t="str">
        <f t="shared" ref="S246:S273" si="179">BH246</f>
        <v>YP0104</v>
      </c>
      <c r="T246" s="61" t="str">
        <f t="shared" ref="T246:T273" si="180">BI246</f>
        <v/>
      </c>
      <c r="U246" s="61" t="str">
        <f t="shared" ref="U246:U273" si="181">BL246</f>
        <v>신용</v>
      </c>
      <c r="V246" s="99">
        <f t="shared" si="114"/>
        <v>6220</v>
      </c>
      <c r="W246" s="100">
        <f t="shared" si="115"/>
        <v>0</v>
      </c>
      <c r="X246" s="100">
        <f t="shared" si="116"/>
        <v>0</v>
      </c>
      <c r="Y246" s="100">
        <f t="shared" si="111"/>
        <v>0</v>
      </c>
      <c r="Z246" s="100">
        <f t="shared" si="117"/>
        <v>0</v>
      </c>
      <c r="AA246" s="101">
        <f t="shared" si="118"/>
        <v>0</v>
      </c>
      <c r="AB246" s="102" t="str">
        <f>_xlfn.IFNA(VLOOKUP(D246,'사업자 통관'!F:H,3,0),"")</f>
        <v/>
      </c>
      <c r="AC246" s="102"/>
      <c r="AD246" s="103">
        <f t="shared" si="112"/>
        <v>0</v>
      </c>
      <c r="AE246" s="104">
        <f t="shared" si="113"/>
        <v>6220</v>
      </c>
      <c r="AG246" s="126" t="s">
        <v>1944</v>
      </c>
      <c r="AH246" s="126" t="s">
        <v>65</v>
      </c>
      <c r="AI246" s="126" t="s">
        <v>1945</v>
      </c>
      <c r="AJ246" s="126" t="s">
        <v>2185</v>
      </c>
      <c r="AK246" s="126" t="s">
        <v>2186</v>
      </c>
      <c r="AL246" s="126" t="s">
        <v>2187</v>
      </c>
      <c r="AM246" s="126">
        <v>47719</v>
      </c>
      <c r="AN246" s="126" t="s">
        <v>130</v>
      </c>
      <c r="AO246" s="127">
        <v>1</v>
      </c>
      <c r="AP246" s="128">
        <v>0.36299999999999999</v>
      </c>
      <c r="AQ246" s="128">
        <v>0.68</v>
      </c>
      <c r="AR246" s="128">
        <v>0.7</v>
      </c>
      <c r="AS246" s="126" t="s">
        <v>4</v>
      </c>
      <c r="AT246" s="128">
        <v>52.69</v>
      </c>
      <c r="AU246" s="126" t="s">
        <v>154</v>
      </c>
      <c r="AV246" s="126" t="s">
        <v>154</v>
      </c>
      <c r="AW246" s="126" t="s">
        <v>154</v>
      </c>
      <c r="AX246" s="126" t="s">
        <v>154</v>
      </c>
      <c r="AY246" s="126" t="s">
        <v>154</v>
      </c>
      <c r="AZ246" s="126" t="s">
        <v>133</v>
      </c>
      <c r="BA246" s="126" t="s">
        <v>192</v>
      </c>
      <c r="BB246" s="126" t="s">
        <v>2188</v>
      </c>
      <c r="BC246" s="126" t="s">
        <v>130</v>
      </c>
      <c r="BD246" s="126" t="s">
        <v>156</v>
      </c>
      <c r="BE246" s="126" t="s">
        <v>2189</v>
      </c>
      <c r="BF246" s="126" t="s">
        <v>2190</v>
      </c>
      <c r="BG246" s="126" t="s">
        <v>2191</v>
      </c>
      <c r="BH246" s="126" t="s">
        <v>383</v>
      </c>
      <c r="BI246" s="126" t="s">
        <v>130</v>
      </c>
      <c r="BJ246" s="126" t="s">
        <v>192</v>
      </c>
      <c r="BK246" s="126" t="s">
        <v>157</v>
      </c>
      <c r="BL246" s="126" t="s">
        <v>126</v>
      </c>
      <c r="BM246" s="126" t="s">
        <v>130</v>
      </c>
      <c r="BN246" s="126" t="s">
        <v>158</v>
      </c>
    </row>
    <row r="247" spans="1:66" ht="15" customHeight="1">
      <c r="A247" s="58" t="str">
        <f t="shared" si="161"/>
        <v>2025-08-22</v>
      </c>
      <c r="B247" s="58" t="str">
        <f t="shared" si="162"/>
        <v>LAX</v>
      </c>
      <c r="C247" s="58" t="str">
        <f t="shared" si="163"/>
        <v>35033069175</v>
      </c>
      <c r="D247" s="58" t="str">
        <f t="shared" si="164"/>
        <v>PUS014317517</v>
      </c>
      <c r="E247" s="59" t="str">
        <f t="shared" si="165"/>
        <v>6094315515855</v>
      </c>
      <c r="F247" s="59" t="str">
        <f t="shared" si="166"/>
        <v>717-8452-BA-36</v>
      </c>
      <c r="G247" s="59" t="str">
        <f t="shared" si="167"/>
        <v>2207506</v>
      </c>
      <c r="H247" s="59" t="str">
        <f t="shared" si="168"/>
        <v>IPORTER_LA</v>
      </c>
      <c r="I247" s="57" t="str">
        <f t="shared" si="169"/>
        <v>배도석</v>
      </c>
      <c r="J247" s="57">
        <f t="shared" si="170"/>
        <v>57622</v>
      </c>
      <c r="K247" s="57" t="str">
        <f t="shared" si="171"/>
        <v/>
      </c>
      <c r="L247" s="57">
        <f t="shared" si="172"/>
        <v>1</v>
      </c>
      <c r="M247" s="57">
        <f t="shared" si="173"/>
        <v>0.998</v>
      </c>
      <c r="N247" s="57">
        <f t="shared" si="174"/>
        <v>0.86199999999999999</v>
      </c>
      <c r="O247" s="60">
        <f t="shared" si="175"/>
        <v>-0.13600000000000001</v>
      </c>
      <c r="P247" s="60">
        <f t="shared" si="176"/>
        <v>1</v>
      </c>
      <c r="Q247" s="61" t="str">
        <f t="shared" si="177"/>
        <v>목록(Manifest)</v>
      </c>
      <c r="R247" s="88">
        <f t="shared" si="178"/>
        <v>157.28</v>
      </c>
      <c r="S247" s="61" t="str">
        <f t="shared" si="179"/>
        <v>YP0104</v>
      </c>
      <c r="T247" s="61" t="str">
        <f t="shared" si="180"/>
        <v/>
      </c>
      <c r="U247" s="61" t="str">
        <f t="shared" si="181"/>
        <v>신용</v>
      </c>
      <c r="V247" s="99">
        <f t="shared" si="114"/>
        <v>7490</v>
      </c>
      <c r="W247" s="100">
        <f t="shared" si="115"/>
        <v>0</v>
      </c>
      <c r="X247" s="100">
        <f t="shared" si="116"/>
        <v>0</v>
      </c>
      <c r="Y247" s="100">
        <f t="shared" si="111"/>
        <v>0</v>
      </c>
      <c r="Z247" s="100">
        <f t="shared" si="117"/>
        <v>0</v>
      </c>
      <c r="AA247" s="101">
        <f t="shared" si="118"/>
        <v>0</v>
      </c>
      <c r="AB247" s="102" t="str">
        <f>_xlfn.IFNA(VLOOKUP(D247,'사업자 통관'!F:H,3,0),"")</f>
        <v/>
      </c>
      <c r="AC247" s="102"/>
      <c r="AD247" s="103">
        <f t="shared" si="112"/>
        <v>0</v>
      </c>
      <c r="AE247" s="104">
        <f t="shared" si="113"/>
        <v>7490</v>
      </c>
      <c r="AG247" s="126" t="s">
        <v>1944</v>
      </c>
      <c r="AH247" s="126" t="s">
        <v>65</v>
      </c>
      <c r="AI247" s="126" t="s">
        <v>1945</v>
      </c>
      <c r="AJ247" s="126" t="s">
        <v>2192</v>
      </c>
      <c r="AK247" s="126" t="s">
        <v>207</v>
      </c>
      <c r="AL247" s="126" t="s">
        <v>208</v>
      </c>
      <c r="AM247" s="126">
        <v>57622</v>
      </c>
      <c r="AN247" s="126" t="s">
        <v>130</v>
      </c>
      <c r="AO247" s="127">
        <v>1</v>
      </c>
      <c r="AP247" s="128">
        <v>0.998</v>
      </c>
      <c r="AQ247" s="128">
        <v>0.86199999999999999</v>
      </c>
      <c r="AR247" s="128">
        <v>1</v>
      </c>
      <c r="AS247" s="126" t="s">
        <v>4</v>
      </c>
      <c r="AT247" s="128">
        <v>157.28</v>
      </c>
      <c r="AU247" s="126" t="s">
        <v>154</v>
      </c>
      <c r="AV247" s="126" t="s">
        <v>154</v>
      </c>
      <c r="AW247" s="126" t="s">
        <v>154</v>
      </c>
      <c r="AX247" s="126" t="s">
        <v>154</v>
      </c>
      <c r="AY247" s="126" t="s">
        <v>154</v>
      </c>
      <c r="AZ247" s="126" t="s">
        <v>133</v>
      </c>
      <c r="BA247" s="126" t="s">
        <v>192</v>
      </c>
      <c r="BB247" s="126" t="s">
        <v>155</v>
      </c>
      <c r="BC247" s="126" t="s">
        <v>130</v>
      </c>
      <c r="BD247" s="126" t="s">
        <v>156</v>
      </c>
      <c r="BE247" s="126" t="s">
        <v>2193</v>
      </c>
      <c r="BF247" s="126" t="s">
        <v>2194</v>
      </c>
      <c r="BG247" s="126" t="s">
        <v>2195</v>
      </c>
      <c r="BH247" s="126" t="s">
        <v>383</v>
      </c>
      <c r="BI247" s="126" t="s">
        <v>130</v>
      </c>
      <c r="BJ247" s="126" t="s">
        <v>192</v>
      </c>
      <c r="BK247" s="126" t="s">
        <v>157</v>
      </c>
      <c r="BL247" s="126" t="s">
        <v>126</v>
      </c>
      <c r="BM247" s="126" t="s">
        <v>130</v>
      </c>
      <c r="BN247" s="126" t="s">
        <v>158</v>
      </c>
    </row>
    <row r="248" spans="1:66" ht="15" customHeight="1">
      <c r="A248" s="58" t="str">
        <f t="shared" si="161"/>
        <v>2025-08-22</v>
      </c>
      <c r="B248" s="58" t="str">
        <f t="shared" si="162"/>
        <v>LAX</v>
      </c>
      <c r="C248" s="58" t="str">
        <f t="shared" si="163"/>
        <v>35033069175</v>
      </c>
      <c r="D248" s="58" t="str">
        <f t="shared" si="164"/>
        <v>PUS014317532</v>
      </c>
      <c r="E248" s="59" t="str">
        <f t="shared" si="165"/>
        <v>6094315515870</v>
      </c>
      <c r="F248" s="59" t="str">
        <f t="shared" si="166"/>
        <v>717-8608-DD-30</v>
      </c>
      <c r="G248" s="59" t="str">
        <f t="shared" si="167"/>
        <v>2207506</v>
      </c>
      <c r="H248" s="59" t="str">
        <f t="shared" si="168"/>
        <v>IPORTER_LA</v>
      </c>
      <c r="I248" s="57" t="str">
        <f t="shared" si="169"/>
        <v>도문유니버설</v>
      </c>
      <c r="J248" s="57">
        <f t="shared" si="170"/>
        <v>51016</v>
      </c>
      <c r="K248" s="57" t="str">
        <f t="shared" si="171"/>
        <v>[사업자]</v>
      </c>
      <c r="L248" s="57">
        <f t="shared" si="172"/>
        <v>1</v>
      </c>
      <c r="M248" s="57">
        <f t="shared" si="173"/>
        <v>0.45400000000000001</v>
      </c>
      <c r="N248" s="57">
        <f t="shared" si="174"/>
        <v>0.59</v>
      </c>
      <c r="O248" s="60">
        <f t="shared" si="175"/>
        <v>0.13599999999999995</v>
      </c>
      <c r="P248" s="60">
        <f t="shared" si="176"/>
        <v>0.5</v>
      </c>
      <c r="Q248" s="61" t="str">
        <f t="shared" si="177"/>
        <v>간이(Simple)</v>
      </c>
      <c r="R248" s="88">
        <f t="shared" si="178"/>
        <v>406.5</v>
      </c>
      <c r="S248" s="61" t="str">
        <f t="shared" si="179"/>
        <v>YP0104</v>
      </c>
      <c r="T248" s="61" t="str">
        <f t="shared" si="180"/>
        <v/>
      </c>
      <c r="U248" s="61" t="str">
        <f t="shared" si="181"/>
        <v>신용</v>
      </c>
      <c r="V248" s="99">
        <f t="shared" si="114"/>
        <v>6220</v>
      </c>
      <c r="W248" s="100">
        <f t="shared" si="115"/>
        <v>0</v>
      </c>
      <c r="X248" s="100">
        <f t="shared" si="116"/>
        <v>0</v>
      </c>
      <c r="Y248" s="100">
        <f t="shared" si="111"/>
        <v>0</v>
      </c>
      <c r="Z248" s="100">
        <f t="shared" si="117"/>
        <v>0</v>
      </c>
      <c r="AA248" s="101">
        <f t="shared" si="118"/>
        <v>10000</v>
      </c>
      <c r="AB248" s="151" t="s">
        <v>2551</v>
      </c>
      <c r="AC248" s="102"/>
      <c r="AD248" s="103">
        <f t="shared" si="112"/>
        <v>10000</v>
      </c>
      <c r="AE248" s="104">
        <f t="shared" si="113"/>
        <v>16220</v>
      </c>
      <c r="AG248" s="126" t="s">
        <v>1944</v>
      </c>
      <c r="AH248" s="126" t="s">
        <v>65</v>
      </c>
      <c r="AI248" s="126" t="s">
        <v>1945</v>
      </c>
      <c r="AJ248" s="126" t="s">
        <v>2196</v>
      </c>
      <c r="AK248" s="126" t="s">
        <v>491</v>
      </c>
      <c r="AL248" s="126" t="s">
        <v>492</v>
      </c>
      <c r="AM248" s="126">
        <v>51016</v>
      </c>
      <c r="AN248" s="126" t="s">
        <v>137</v>
      </c>
      <c r="AO248" s="127">
        <v>1</v>
      </c>
      <c r="AP248" s="128">
        <v>0.45400000000000001</v>
      </c>
      <c r="AQ248" s="128">
        <v>0.59</v>
      </c>
      <c r="AR248" s="128">
        <v>0.6</v>
      </c>
      <c r="AS248" s="126" t="s">
        <v>6</v>
      </c>
      <c r="AT248" s="128">
        <v>406.5</v>
      </c>
      <c r="AU248" s="126" t="s">
        <v>154</v>
      </c>
      <c r="AV248" s="126" t="s">
        <v>154</v>
      </c>
      <c r="AW248" s="126" t="s">
        <v>154</v>
      </c>
      <c r="AX248" s="126" t="s">
        <v>154</v>
      </c>
      <c r="AY248" s="126" t="s">
        <v>154</v>
      </c>
      <c r="AZ248" s="126" t="s">
        <v>133</v>
      </c>
      <c r="BA248" s="126" t="s">
        <v>192</v>
      </c>
      <c r="BB248" s="126" t="s">
        <v>2197</v>
      </c>
      <c r="BC248" s="126" t="s">
        <v>130</v>
      </c>
      <c r="BD248" s="126" t="s">
        <v>156</v>
      </c>
      <c r="BE248" s="126" t="s">
        <v>2198</v>
      </c>
      <c r="BF248" s="126" t="s">
        <v>2199</v>
      </c>
      <c r="BG248" s="126" t="s">
        <v>2200</v>
      </c>
      <c r="BH248" s="126" t="s">
        <v>383</v>
      </c>
      <c r="BI248" s="126" t="s">
        <v>130</v>
      </c>
      <c r="BJ248" s="126" t="s">
        <v>192</v>
      </c>
      <c r="BK248" s="126" t="s">
        <v>157</v>
      </c>
      <c r="BL248" s="126" t="s">
        <v>126</v>
      </c>
      <c r="BM248" s="126" t="s">
        <v>130</v>
      </c>
      <c r="BN248" s="126" t="s">
        <v>158</v>
      </c>
    </row>
    <row r="249" spans="1:66" ht="15">
      <c r="A249" s="58" t="str">
        <f t="shared" si="161"/>
        <v>2025-08-25</v>
      </c>
      <c r="B249" s="58" t="str">
        <f t="shared" si="162"/>
        <v>LAX</v>
      </c>
      <c r="C249" s="58" t="str">
        <f t="shared" si="163"/>
        <v>61567568804</v>
      </c>
      <c r="D249" s="58" t="str">
        <f t="shared" si="164"/>
        <v>PUS014317589</v>
      </c>
      <c r="E249" s="59" t="str">
        <f t="shared" si="165"/>
        <v>6094315515927</v>
      </c>
      <c r="F249" s="59" t="str">
        <f t="shared" si="166"/>
        <v>718-0247-CD-12</v>
      </c>
      <c r="G249" s="59" t="str">
        <f t="shared" si="167"/>
        <v>2207506</v>
      </c>
      <c r="H249" s="59" t="str">
        <f t="shared" si="168"/>
        <v>IPORTER_LA</v>
      </c>
      <c r="I249" s="57" t="str">
        <f t="shared" si="169"/>
        <v>장서연</v>
      </c>
      <c r="J249" s="57">
        <f t="shared" si="170"/>
        <v>14584</v>
      </c>
      <c r="K249" s="57" t="str">
        <f t="shared" si="171"/>
        <v/>
      </c>
      <c r="L249" s="57">
        <f t="shared" si="172"/>
        <v>1</v>
      </c>
      <c r="M249" s="57">
        <f t="shared" si="173"/>
        <v>2.359</v>
      </c>
      <c r="N249" s="57">
        <f t="shared" si="174"/>
        <v>3.629</v>
      </c>
      <c r="O249" s="60">
        <f t="shared" si="175"/>
        <v>1.27</v>
      </c>
      <c r="P249" s="60">
        <f t="shared" si="176"/>
        <v>2.5</v>
      </c>
      <c r="Q249" s="61" t="str">
        <f t="shared" si="177"/>
        <v>목록(Manifest)</v>
      </c>
      <c r="R249" s="88">
        <f t="shared" si="178"/>
        <v>125</v>
      </c>
      <c r="S249" s="61" t="str">
        <f t="shared" si="179"/>
        <v>K40259</v>
      </c>
      <c r="T249" s="61" t="str">
        <f t="shared" si="180"/>
        <v/>
      </c>
      <c r="U249" s="61" t="str">
        <f t="shared" si="181"/>
        <v>신용</v>
      </c>
      <c r="V249" s="99">
        <f t="shared" si="114"/>
        <v>11300</v>
      </c>
      <c r="W249" s="100">
        <f t="shared" si="115"/>
        <v>0</v>
      </c>
      <c r="X249" s="100">
        <f t="shared" si="116"/>
        <v>0</v>
      </c>
      <c r="Y249" s="100">
        <f t="shared" si="111"/>
        <v>500</v>
      </c>
      <c r="Z249" s="100">
        <f t="shared" si="117"/>
        <v>0</v>
      </c>
      <c r="AA249" s="101">
        <f t="shared" si="118"/>
        <v>0</v>
      </c>
      <c r="AB249" s="102" t="str">
        <f>_xlfn.IFNA(VLOOKUP(D249,'사업자 통관'!F:H,3,0),"")</f>
        <v/>
      </c>
      <c r="AC249" s="102"/>
      <c r="AD249" s="103">
        <f t="shared" si="112"/>
        <v>500</v>
      </c>
      <c r="AE249" s="104">
        <f t="shared" si="113"/>
        <v>11800</v>
      </c>
      <c r="AG249" s="126" t="s">
        <v>2201</v>
      </c>
      <c r="AH249" s="126" t="s">
        <v>65</v>
      </c>
      <c r="AI249" s="126" t="s">
        <v>2202</v>
      </c>
      <c r="AJ249" s="126" t="s">
        <v>2203</v>
      </c>
      <c r="AK249" s="126" t="s">
        <v>223</v>
      </c>
      <c r="AL249" s="126" t="s">
        <v>224</v>
      </c>
      <c r="AM249" s="126">
        <v>14584</v>
      </c>
      <c r="AN249" s="126" t="s">
        <v>130</v>
      </c>
      <c r="AO249" s="127">
        <v>1</v>
      </c>
      <c r="AP249" s="128">
        <v>2.359</v>
      </c>
      <c r="AQ249" s="128">
        <v>3.629</v>
      </c>
      <c r="AR249" s="128">
        <v>3.7</v>
      </c>
      <c r="AS249" s="126" t="s">
        <v>4</v>
      </c>
      <c r="AT249" s="128">
        <v>125</v>
      </c>
      <c r="AU249" s="126" t="s">
        <v>154</v>
      </c>
      <c r="AV249" s="126" t="s">
        <v>154</v>
      </c>
      <c r="AW249" s="126" t="s">
        <v>154</v>
      </c>
      <c r="AX249" s="126" t="s">
        <v>154</v>
      </c>
      <c r="AY249" s="126" t="s">
        <v>154</v>
      </c>
      <c r="AZ249" s="126" t="s">
        <v>133</v>
      </c>
      <c r="BA249" s="126" t="s">
        <v>192</v>
      </c>
      <c r="BB249" s="126" t="s">
        <v>529</v>
      </c>
      <c r="BC249" s="126" t="s">
        <v>130</v>
      </c>
      <c r="BD249" s="126" t="s">
        <v>156</v>
      </c>
      <c r="BE249" s="126" t="s">
        <v>2204</v>
      </c>
      <c r="BF249" s="126" t="s">
        <v>2205</v>
      </c>
      <c r="BG249" s="126" t="s">
        <v>2206</v>
      </c>
      <c r="BH249" s="126" t="s">
        <v>514</v>
      </c>
      <c r="BI249" s="126" t="s">
        <v>130</v>
      </c>
      <c r="BJ249" s="126" t="s">
        <v>192</v>
      </c>
      <c r="BK249" s="126" t="s">
        <v>157</v>
      </c>
      <c r="BL249" s="126" t="s">
        <v>126</v>
      </c>
      <c r="BM249" s="126" t="s">
        <v>130</v>
      </c>
      <c r="BN249" s="126" t="s">
        <v>158</v>
      </c>
    </row>
    <row r="250" spans="1:66" ht="15">
      <c r="A250" s="58" t="str">
        <f t="shared" si="161"/>
        <v>2025-08-25</v>
      </c>
      <c r="B250" s="58" t="str">
        <f t="shared" si="162"/>
        <v>LAX</v>
      </c>
      <c r="C250" s="58" t="str">
        <f t="shared" si="163"/>
        <v>61567568804</v>
      </c>
      <c r="D250" s="58" t="str">
        <f t="shared" si="164"/>
        <v>PUS014317588</v>
      </c>
      <c r="E250" s="59" t="str">
        <f t="shared" si="165"/>
        <v>6094315515926</v>
      </c>
      <c r="F250" s="59" t="str">
        <f t="shared" si="166"/>
        <v>718-0231-DC-14</v>
      </c>
      <c r="G250" s="59" t="str">
        <f t="shared" si="167"/>
        <v>2207506</v>
      </c>
      <c r="H250" s="59" t="str">
        <f t="shared" si="168"/>
        <v>IPORTER_LA</v>
      </c>
      <c r="I250" s="57" t="str">
        <f t="shared" si="169"/>
        <v>소다은</v>
      </c>
      <c r="J250" s="57">
        <f t="shared" si="170"/>
        <v>4378</v>
      </c>
      <c r="K250" s="57" t="str">
        <f t="shared" si="171"/>
        <v>일반전환</v>
      </c>
      <c r="L250" s="57">
        <f t="shared" si="172"/>
        <v>1</v>
      </c>
      <c r="M250" s="57">
        <f t="shared" si="173"/>
        <v>0.18099999999999999</v>
      </c>
      <c r="N250" s="57">
        <f t="shared" si="174"/>
        <v>0.18099999999999999</v>
      </c>
      <c r="O250" s="60">
        <f t="shared" si="175"/>
        <v>0</v>
      </c>
      <c r="P250" s="60">
        <f t="shared" si="176"/>
        <v>0.5</v>
      </c>
      <c r="Q250" s="61" t="str">
        <f t="shared" si="177"/>
        <v>일반(목록배제,Normal-Manifest Exception)</v>
      </c>
      <c r="R250" s="88">
        <f t="shared" si="178"/>
        <v>37.979999999999997</v>
      </c>
      <c r="S250" s="61" t="str">
        <f t="shared" si="179"/>
        <v>K40259</v>
      </c>
      <c r="T250" s="61" t="str">
        <f t="shared" si="180"/>
        <v/>
      </c>
      <c r="U250" s="61" t="str">
        <f t="shared" si="181"/>
        <v>신용</v>
      </c>
      <c r="V250" s="99">
        <f t="shared" si="114"/>
        <v>6220</v>
      </c>
      <c r="W250" s="100">
        <f t="shared" si="115"/>
        <v>0</v>
      </c>
      <c r="X250" s="100">
        <f t="shared" si="116"/>
        <v>0</v>
      </c>
      <c r="Y250" s="100">
        <f t="shared" si="111"/>
        <v>0</v>
      </c>
      <c r="Z250" s="100">
        <f t="shared" si="117"/>
        <v>0</v>
      </c>
      <c r="AA250" s="101">
        <f t="shared" si="118"/>
        <v>1000</v>
      </c>
      <c r="AB250" s="102" t="str">
        <f>_xlfn.IFNA(VLOOKUP(D250,'사업자 통관'!F:H,3,0),"")</f>
        <v/>
      </c>
      <c r="AC250" s="102"/>
      <c r="AD250" s="103">
        <f t="shared" si="112"/>
        <v>1000</v>
      </c>
      <c r="AE250" s="104">
        <f t="shared" si="113"/>
        <v>7220</v>
      </c>
      <c r="AG250" s="126" t="s">
        <v>2201</v>
      </c>
      <c r="AH250" s="126" t="s">
        <v>65</v>
      </c>
      <c r="AI250" s="126" t="s">
        <v>2202</v>
      </c>
      <c r="AJ250" s="126" t="s">
        <v>2207</v>
      </c>
      <c r="AK250" s="126" t="s">
        <v>1261</v>
      </c>
      <c r="AL250" s="126" t="s">
        <v>1262</v>
      </c>
      <c r="AM250" s="126">
        <v>4378</v>
      </c>
      <c r="AN250" s="126" t="s">
        <v>876</v>
      </c>
      <c r="AO250" s="127">
        <v>1</v>
      </c>
      <c r="AP250" s="128">
        <v>0.18099999999999999</v>
      </c>
      <c r="AQ250" s="128">
        <v>0.18099999999999999</v>
      </c>
      <c r="AR250" s="128">
        <v>0.2</v>
      </c>
      <c r="AS250" s="126" t="s">
        <v>5</v>
      </c>
      <c r="AT250" s="128">
        <v>37.979999999999997</v>
      </c>
      <c r="AU250" s="126" t="s">
        <v>154</v>
      </c>
      <c r="AV250" s="126" t="s">
        <v>154</v>
      </c>
      <c r="AW250" s="126" t="s">
        <v>154</v>
      </c>
      <c r="AX250" s="126" t="s">
        <v>154</v>
      </c>
      <c r="AY250" s="126" t="s">
        <v>154</v>
      </c>
      <c r="AZ250" s="126" t="s">
        <v>133</v>
      </c>
      <c r="BA250" s="126" t="s">
        <v>192</v>
      </c>
      <c r="BB250" s="126" t="s">
        <v>155</v>
      </c>
      <c r="BC250" s="126" t="s">
        <v>130</v>
      </c>
      <c r="BD250" s="126" t="s">
        <v>156</v>
      </c>
      <c r="BE250" s="126" t="s">
        <v>2208</v>
      </c>
      <c r="BF250" s="126" t="s">
        <v>2209</v>
      </c>
      <c r="BG250" s="126" t="s">
        <v>2210</v>
      </c>
      <c r="BH250" s="126" t="s">
        <v>514</v>
      </c>
      <c r="BI250" s="126" t="s">
        <v>130</v>
      </c>
      <c r="BJ250" s="126" t="s">
        <v>192</v>
      </c>
      <c r="BK250" s="126" t="s">
        <v>157</v>
      </c>
      <c r="BL250" s="126" t="s">
        <v>126</v>
      </c>
      <c r="BM250" s="126" t="s">
        <v>130</v>
      </c>
      <c r="BN250" s="126" t="s">
        <v>158</v>
      </c>
    </row>
    <row r="251" spans="1:66" ht="15">
      <c r="A251" s="58" t="str">
        <f t="shared" si="161"/>
        <v>2025-08-25</v>
      </c>
      <c r="B251" s="58" t="str">
        <f t="shared" si="162"/>
        <v>LAX</v>
      </c>
      <c r="C251" s="58" t="str">
        <f t="shared" si="163"/>
        <v>61567568804</v>
      </c>
      <c r="D251" s="58" t="str">
        <f t="shared" si="164"/>
        <v>PUS014317391</v>
      </c>
      <c r="E251" s="59" t="str">
        <f t="shared" si="165"/>
        <v>6094315515729</v>
      </c>
      <c r="F251" s="59" t="str">
        <f t="shared" si="166"/>
        <v>718-0346-CD-13</v>
      </c>
      <c r="G251" s="59" t="str">
        <f t="shared" si="167"/>
        <v>2207506</v>
      </c>
      <c r="H251" s="59" t="str">
        <f t="shared" si="168"/>
        <v>IPORTER_LA</v>
      </c>
      <c r="I251" s="57" t="str">
        <f t="shared" si="169"/>
        <v>안강</v>
      </c>
      <c r="J251" s="57">
        <f t="shared" si="170"/>
        <v>12653</v>
      </c>
      <c r="K251" s="57" t="str">
        <f t="shared" si="171"/>
        <v/>
      </c>
      <c r="L251" s="57">
        <f t="shared" si="172"/>
        <v>1</v>
      </c>
      <c r="M251" s="57">
        <f t="shared" si="173"/>
        <v>1.8140000000000001</v>
      </c>
      <c r="N251" s="57">
        <f t="shared" si="174"/>
        <v>0.998</v>
      </c>
      <c r="O251" s="60">
        <f t="shared" si="175"/>
        <v>-0.81600000000000006</v>
      </c>
      <c r="P251" s="60">
        <f t="shared" si="176"/>
        <v>2</v>
      </c>
      <c r="Q251" s="61" t="str">
        <f t="shared" si="177"/>
        <v>목록(Manifest)</v>
      </c>
      <c r="R251" s="88">
        <f t="shared" si="178"/>
        <v>100.98</v>
      </c>
      <c r="S251" s="61" t="str">
        <f t="shared" si="179"/>
        <v>K40259</v>
      </c>
      <c r="T251" s="61" t="str">
        <f t="shared" si="180"/>
        <v/>
      </c>
      <c r="U251" s="61" t="str">
        <f t="shared" si="181"/>
        <v>신용</v>
      </c>
      <c r="V251" s="99">
        <f t="shared" si="114"/>
        <v>10030</v>
      </c>
      <c r="W251" s="100">
        <f t="shared" si="115"/>
        <v>0</v>
      </c>
      <c r="X251" s="100">
        <f t="shared" si="116"/>
        <v>0</v>
      </c>
      <c r="Y251" s="100">
        <f t="shared" si="111"/>
        <v>0</v>
      </c>
      <c r="Z251" s="100">
        <f t="shared" si="117"/>
        <v>0</v>
      </c>
      <c r="AA251" s="101">
        <f t="shared" si="118"/>
        <v>0</v>
      </c>
      <c r="AB251" s="102" t="str">
        <f>_xlfn.IFNA(VLOOKUP(D251,'사업자 통관'!F:H,3,0),"")</f>
        <v/>
      </c>
      <c r="AC251" s="102"/>
      <c r="AD251" s="103">
        <f t="shared" si="112"/>
        <v>0</v>
      </c>
      <c r="AE251" s="104">
        <f t="shared" si="113"/>
        <v>10030</v>
      </c>
      <c r="AG251" s="126" t="s">
        <v>2201</v>
      </c>
      <c r="AH251" s="126" t="s">
        <v>65</v>
      </c>
      <c r="AI251" s="126" t="s">
        <v>2202</v>
      </c>
      <c r="AJ251" s="126" t="s">
        <v>2211</v>
      </c>
      <c r="AK251" s="126" t="s">
        <v>2212</v>
      </c>
      <c r="AL251" s="126" t="s">
        <v>2213</v>
      </c>
      <c r="AM251" s="126">
        <v>12653</v>
      </c>
      <c r="AN251" s="126" t="s">
        <v>130</v>
      </c>
      <c r="AO251" s="127">
        <v>1</v>
      </c>
      <c r="AP251" s="128">
        <v>1.8140000000000001</v>
      </c>
      <c r="AQ251" s="128">
        <v>0.998</v>
      </c>
      <c r="AR251" s="128">
        <v>1.9</v>
      </c>
      <c r="AS251" s="126" t="s">
        <v>4</v>
      </c>
      <c r="AT251" s="128">
        <v>100.98</v>
      </c>
      <c r="AU251" s="126" t="s">
        <v>154</v>
      </c>
      <c r="AV251" s="126" t="s">
        <v>154</v>
      </c>
      <c r="AW251" s="126" t="s">
        <v>154</v>
      </c>
      <c r="AX251" s="126" t="s">
        <v>154</v>
      </c>
      <c r="AY251" s="126" t="s">
        <v>154</v>
      </c>
      <c r="AZ251" s="126" t="s">
        <v>133</v>
      </c>
      <c r="BA251" s="126" t="s">
        <v>192</v>
      </c>
      <c r="BB251" s="126" t="s">
        <v>2214</v>
      </c>
      <c r="BC251" s="126" t="s">
        <v>130</v>
      </c>
      <c r="BD251" s="126" t="s">
        <v>156</v>
      </c>
      <c r="BE251" s="126" t="s">
        <v>2215</v>
      </c>
      <c r="BF251" s="126" t="s">
        <v>2216</v>
      </c>
      <c r="BG251" s="126" t="s">
        <v>2217</v>
      </c>
      <c r="BH251" s="126" t="s">
        <v>514</v>
      </c>
      <c r="BI251" s="126" t="s">
        <v>130</v>
      </c>
      <c r="BJ251" s="126" t="s">
        <v>192</v>
      </c>
      <c r="BK251" s="126" t="s">
        <v>157</v>
      </c>
      <c r="BL251" s="126" t="s">
        <v>126</v>
      </c>
      <c r="BM251" s="126" t="s">
        <v>130</v>
      </c>
      <c r="BN251" s="126" t="s">
        <v>158</v>
      </c>
    </row>
    <row r="252" spans="1:66" ht="15">
      <c r="A252" s="58" t="str">
        <f t="shared" si="161"/>
        <v>2025-08-25</v>
      </c>
      <c r="B252" s="58" t="str">
        <f t="shared" si="162"/>
        <v>LAX</v>
      </c>
      <c r="C252" s="58" t="str">
        <f t="shared" si="163"/>
        <v>61567568804</v>
      </c>
      <c r="D252" s="58" t="str">
        <f t="shared" si="164"/>
        <v>PUS014317509</v>
      </c>
      <c r="E252" s="59" t="str">
        <f t="shared" si="165"/>
        <v>6094315515847</v>
      </c>
      <c r="F252" s="59" t="str">
        <f t="shared" si="166"/>
        <v>717-9506-DF-7</v>
      </c>
      <c r="G252" s="59" t="str">
        <f t="shared" si="167"/>
        <v>2207506</v>
      </c>
      <c r="H252" s="59" t="str">
        <f t="shared" si="168"/>
        <v>IPORTER_LA</v>
      </c>
      <c r="I252" s="57" t="str">
        <f t="shared" si="169"/>
        <v>최형준</v>
      </c>
      <c r="J252" s="57">
        <f t="shared" si="170"/>
        <v>11742</v>
      </c>
      <c r="K252" s="57" t="str">
        <f t="shared" si="171"/>
        <v/>
      </c>
      <c r="L252" s="57">
        <f t="shared" si="172"/>
        <v>1</v>
      </c>
      <c r="M252" s="57">
        <f t="shared" si="173"/>
        <v>0.45400000000000001</v>
      </c>
      <c r="N252" s="57">
        <f t="shared" si="174"/>
        <v>0.72599999999999998</v>
      </c>
      <c r="O252" s="60">
        <f t="shared" si="175"/>
        <v>0.27199999999999996</v>
      </c>
      <c r="P252" s="60">
        <f t="shared" si="176"/>
        <v>0.5</v>
      </c>
      <c r="Q252" s="61" t="str">
        <f t="shared" si="177"/>
        <v>목록(Manifest)</v>
      </c>
      <c r="R252" s="88">
        <f t="shared" si="178"/>
        <v>130</v>
      </c>
      <c r="S252" s="61" t="str">
        <f t="shared" si="179"/>
        <v>K40259</v>
      </c>
      <c r="T252" s="61" t="str">
        <f t="shared" si="180"/>
        <v/>
      </c>
      <c r="U252" s="61" t="str">
        <f t="shared" si="181"/>
        <v>신용</v>
      </c>
      <c r="V252" s="99">
        <f t="shared" si="114"/>
        <v>6220</v>
      </c>
      <c r="W252" s="100">
        <f t="shared" si="115"/>
        <v>0</v>
      </c>
      <c r="X252" s="100">
        <f t="shared" si="116"/>
        <v>0</v>
      </c>
      <c r="Y252" s="100">
        <f t="shared" si="111"/>
        <v>0</v>
      </c>
      <c r="Z252" s="100">
        <f t="shared" si="117"/>
        <v>0</v>
      </c>
      <c r="AA252" s="101">
        <f t="shared" si="118"/>
        <v>0</v>
      </c>
      <c r="AB252" s="102" t="str">
        <f>_xlfn.IFNA(VLOOKUP(D252,'사업자 통관'!F:H,3,0),"")</f>
        <v/>
      </c>
      <c r="AC252" s="102"/>
      <c r="AD252" s="103">
        <f t="shared" si="112"/>
        <v>0</v>
      </c>
      <c r="AE252" s="104">
        <f t="shared" si="113"/>
        <v>6220</v>
      </c>
      <c r="AG252" s="126" t="s">
        <v>2201</v>
      </c>
      <c r="AH252" s="126" t="s">
        <v>65</v>
      </c>
      <c r="AI252" s="126" t="s">
        <v>2202</v>
      </c>
      <c r="AJ252" s="126" t="s">
        <v>2218</v>
      </c>
      <c r="AK252" s="126" t="s">
        <v>2219</v>
      </c>
      <c r="AL252" s="126" t="s">
        <v>2220</v>
      </c>
      <c r="AM252" s="126">
        <v>11742</v>
      </c>
      <c r="AN252" s="126" t="s">
        <v>130</v>
      </c>
      <c r="AO252" s="127">
        <v>1</v>
      </c>
      <c r="AP252" s="128">
        <v>0.45400000000000001</v>
      </c>
      <c r="AQ252" s="128">
        <v>0.72599999999999998</v>
      </c>
      <c r="AR252" s="128">
        <v>0.8</v>
      </c>
      <c r="AS252" s="126" t="s">
        <v>4</v>
      </c>
      <c r="AT252" s="128">
        <v>130</v>
      </c>
      <c r="AU252" s="126" t="s">
        <v>154</v>
      </c>
      <c r="AV252" s="126" t="s">
        <v>154</v>
      </c>
      <c r="AW252" s="126" t="s">
        <v>154</v>
      </c>
      <c r="AX252" s="126" t="s">
        <v>154</v>
      </c>
      <c r="AY252" s="126" t="s">
        <v>154</v>
      </c>
      <c r="AZ252" s="126" t="s">
        <v>133</v>
      </c>
      <c r="BA252" s="126" t="s">
        <v>192</v>
      </c>
      <c r="BB252" s="126" t="s">
        <v>2221</v>
      </c>
      <c r="BC252" s="126" t="s">
        <v>130</v>
      </c>
      <c r="BD252" s="126" t="s">
        <v>156</v>
      </c>
      <c r="BE252" s="126" t="s">
        <v>2222</v>
      </c>
      <c r="BF252" s="126" t="s">
        <v>2223</v>
      </c>
      <c r="BG252" s="126" t="s">
        <v>2224</v>
      </c>
      <c r="BH252" s="126" t="s">
        <v>514</v>
      </c>
      <c r="BI252" s="126" t="s">
        <v>130</v>
      </c>
      <c r="BJ252" s="126" t="s">
        <v>192</v>
      </c>
      <c r="BK252" s="126" t="s">
        <v>157</v>
      </c>
      <c r="BL252" s="126" t="s">
        <v>126</v>
      </c>
      <c r="BM252" s="126" t="s">
        <v>130</v>
      </c>
      <c r="BN252" s="126" t="s">
        <v>158</v>
      </c>
    </row>
    <row r="253" spans="1:66" ht="15">
      <c r="A253" s="58" t="str">
        <f t="shared" si="161"/>
        <v>2025-08-25</v>
      </c>
      <c r="B253" s="58" t="str">
        <f t="shared" si="162"/>
        <v>LAX</v>
      </c>
      <c r="C253" s="58" t="str">
        <f t="shared" si="163"/>
        <v>61567568804</v>
      </c>
      <c r="D253" s="58" t="str">
        <f t="shared" si="164"/>
        <v>PUS014317399</v>
      </c>
      <c r="E253" s="59" t="str">
        <f t="shared" si="165"/>
        <v>6094315515737</v>
      </c>
      <c r="F253" s="59" t="str">
        <f t="shared" si="166"/>
        <v>717-9538-FA-6</v>
      </c>
      <c r="G253" s="59" t="str">
        <f t="shared" si="167"/>
        <v>2207506</v>
      </c>
      <c r="H253" s="59" t="str">
        <f t="shared" si="168"/>
        <v>IPORTER_LA</v>
      </c>
      <c r="I253" s="57" t="str">
        <f t="shared" si="169"/>
        <v>김주옥</v>
      </c>
      <c r="J253" s="57">
        <f t="shared" si="170"/>
        <v>6321</v>
      </c>
      <c r="K253" s="57" t="str">
        <f t="shared" si="171"/>
        <v/>
      </c>
      <c r="L253" s="57">
        <f t="shared" si="172"/>
        <v>1</v>
      </c>
      <c r="M253" s="57">
        <f t="shared" si="173"/>
        <v>6.7130000000000001</v>
      </c>
      <c r="N253" s="57">
        <f t="shared" si="174"/>
        <v>10.840999999999999</v>
      </c>
      <c r="O253" s="60">
        <f t="shared" si="175"/>
        <v>4.1279999999999992</v>
      </c>
      <c r="P253" s="60">
        <f t="shared" si="176"/>
        <v>11</v>
      </c>
      <c r="Q253" s="61" t="str">
        <f t="shared" si="177"/>
        <v>목록(Manifest)</v>
      </c>
      <c r="R253" s="88">
        <f t="shared" si="178"/>
        <v>165</v>
      </c>
      <c r="S253" s="61" t="str">
        <f t="shared" si="179"/>
        <v>K40259</v>
      </c>
      <c r="T253" s="61" t="str">
        <f t="shared" si="180"/>
        <v/>
      </c>
      <c r="U253" s="61" t="str">
        <f t="shared" si="181"/>
        <v>신용</v>
      </c>
      <c r="V253" s="99">
        <f t="shared" si="114"/>
        <v>32890</v>
      </c>
      <c r="W253" s="100">
        <f t="shared" si="115"/>
        <v>0</v>
      </c>
      <c r="X253" s="100">
        <f t="shared" si="116"/>
        <v>500</v>
      </c>
      <c r="Y253" s="100">
        <f t="shared" si="111"/>
        <v>3000</v>
      </c>
      <c r="Z253" s="100">
        <f t="shared" si="117"/>
        <v>0</v>
      </c>
      <c r="AA253" s="101">
        <f t="shared" si="118"/>
        <v>0</v>
      </c>
      <c r="AB253" s="102" t="str">
        <f>_xlfn.IFNA(VLOOKUP(D253,'사업자 통관'!F:H,3,0),"")</f>
        <v/>
      </c>
      <c r="AC253" s="102"/>
      <c r="AD253" s="103">
        <f t="shared" si="112"/>
        <v>3500</v>
      </c>
      <c r="AE253" s="104">
        <f t="shared" si="113"/>
        <v>36390</v>
      </c>
      <c r="AG253" s="126" t="s">
        <v>2201</v>
      </c>
      <c r="AH253" s="126" t="s">
        <v>65</v>
      </c>
      <c r="AI253" s="126" t="s">
        <v>2202</v>
      </c>
      <c r="AJ253" s="126" t="s">
        <v>2225</v>
      </c>
      <c r="AK253" s="126" t="s">
        <v>801</v>
      </c>
      <c r="AL253" s="126" t="s">
        <v>802</v>
      </c>
      <c r="AM253" s="126">
        <v>6321</v>
      </c>
      <c r="AN253" s="126" t="s">
        <v>130</v>
      </c>
      <c r="AO253" s="127">
        <v>1</v>
      </c>
      <c r="AP253" s="128">
        <v>6.7130000000000001</v>
      </c>
      <c r="AQ253" s="128">
        <v>10.840999999999999</v>
      </c>
      <c r="AR253" s="128">
        <v>11</v>
      </c>
      <c r="AS253" s="126" t="s">
        <v>4</v>
      </c>
      <c r="AT253" s="128">
        <v>165</v>
      </c>
      <c r="AU253" s="126" t="s">
        <v>154</v>
      </c>
      <c r="AV253" s="126" t="s">
        <v>154</v>
      </c>
      <c r="AW253" s="126" t="s">
        <v>154</v>
      </c>
      <c r="AX253" s="126" t="s">
        <v>154</v>
      </c>
      <c r="AY253" s="126" t="s">
        <v>154</v>
      </c>
      <c r="AZ253" s="126" t="s">
        <v>133</v>
      </c>
      <c r="BA253" s="126" t="s">
        <v>192</v>
      </c>
      <c r="BB253" s="126" t="s">
        <v>803</v>
      </c>
      <c r="BC253" s="126" t="s">
        <v>130</v>
      </c>
      <c r="BD253" s="126" t="s">
        <v>156</v>
      </c>
      <c r="BE253" s="126" t="s">
        <v>2226</v>
      </c>
      <c r="BF253" s="126" t="s">
        <v>2227</v>
      </c>
      <c r="BG253" s="126" t="s">
        <v>2228</v>
      </c>
      <c r="BH253" s="126" t="s">
        <v>514</v>
      </c>
      <c r="BI253" s="126" t="s">
        <v>130</v>
      </c>
      <c r="BJ253" s="126" t="s">
        <v>192</v>
      </c>
      <c r="BK253" s="126" t="s">
        <v>157</v>
      </c>
      <c r="BL253" s="126" t="s">
        <v>126</v>
      </c>
      <c r="BM253" s="126" t="s">
        <v>130</v>
      </c>
      <c r="BN253" s="126" t="s">
        <v>158</v>
      </c>
    </row>
    <row r="254" spans="1:66" ht="15">
      <c r="A254" s="58" t="str">
        <f t="shared" si="161"/>
        <v>2025-08-25</v>
      </c>
      <c r="B254" s="58" t="str">
        <f t="shared" si="162"/>
        <v>LAX</v>
      </c>
      <c r="C254" s="58" t="str">
        <f t="shared" si="163"/>
        <v>61567568804</v>
      </c>
      <c r="D254" s="58" t="str">
        <f t="shared" si="164"/>
        <v>PUS014317626</v>
      </c>
      <c r="E254" s="59" t="str">
        <f t="shared" si="165"/>
        <v>6094315515964</v>
      </c>
      <c r="F254" s="59" t="str">
        <f t="shared" si="166"/>
        <v>718-0236-FA-15</v>
      </c>
      <c r="G254" s="59" t="str">
        <f t="shared" si="167"/>
        <v>2207506</v>
      </c>
      <c r="H254" s="59" t="str">
        <f t="shared" si="168"/>
        <v>IPORTER_LA</v>
      </c>
      <c r="I254" s="57" t="str">
        <f t="shared" si="169"/>
        <v>손익준</v>
      </c>
      <c r="J254" s="57">
        <f t="shared" si="170"/>
        <v>3332</v>
      </c>
      <c r="K254" s="57" t="str">
        <f t="shared" si="171"/>
        <v/>
      </c>
      <c r="L254" s="57">
        <f t="shared" si="172"/>
        <v>1</v>
      </c>
      <c r="M254" s="57">
        <f t="shared" si="173"/>
        <v>0.27200000000000002</v>
      </c>
      <c r="N254" s="57">
        <f t="shared" si="174"/>
        <v>4.4999999999999998E-2</v>
      </c>
      <c r="O254" s="60">
        <f t="shared" si="175"/>
        <v>-0.22700000000000004</v>
      </c>
      <c r="P254" s="60">
        <f t="shared" si="176"/>
        <v>0.5</v>
      </c>
      <c r="Q254" s="61" t="str">
        <f t="shared" si="177"/>
        <v>목록(Manifest)</v>
      </c>
      <c r="R254" s="88">
        <f t="shared" si="178"/>
        <v>120</v>
      </c>
      <c r="S254" s="61" t="str">
        <f t="shared" si="179"/>
        <v>K40259</v>
      </c>
      <c r="T254" s="61" t="str">
        <f t="shared" si="180"/>
        <v/>
      </c>
      <c r="U254" s="61" t="str">
        <f t="shared" si="181"/>
        <v>신용</v>
      </c>
      <c r="V254" s="99">
        <f t="shared" si="114"/>
        <v>6220</v>
      </c>
      <c r="W254" s="100">
        <f t="shared" si="115"/>
        <v>0</v>
      </c>
      <c r="X254" s="100">
        <f t="shared" si="116"/>
        <v>0</v>
      </c>
      <c r="Y254" s="100">
        <f t="shared" si="111"/>
        <v>0</v>
      </c>
      <c r="Z254" s="100">
        <f t="shared" si="117"/>
        <v>0</v>
      </c>
      <c r="AA254" s="101">
        <f t="shared" si="118"/>
        <v>0</v>
      </c>
      <c r="AB254" s="102" t="str">
        <f>_xlfn.IFNA(VLOOKUP(D254,'사업자 통관'!F:H,3,0),"")</f>
        <v/>
      </c>
      <c r="AC254" s="102"/>
      <c r="AD254" s="103">
        <f t="shared" si="112"/>
        <v>0</v>
      </c>
      <c r="AE254" s="104">
        <f t="shared" si="113"/>
        <v>6220</v>
      </c>
      <c r="AG254" s="126" t="s">
        <v>2201</v>
      </c>
      <c r="AH254" s="126" t="s">
        <v>65</v>
      </c>
      <c r="AI254" s="126" t="s">
        <v>2202</v>
      </c>
      <c r="AJ254" s="126" t="s">
        <v>2229</v>
      </c>
      <c r="AK254" s="126" t="s">
        <v>2230</v>
      </c>
      <c r="AL254" s="126" t="s">
        <v>2231</v>
      </c>
      <c r="AM254" s="126">
        <v>3332</v>
      </c>
      <c r="AN254" s="126" t="s">
        <v>130</v>
      </c>
      <c r="AO254" s="127">
        <v>1</v>
      </c>
      <c r="AP254" s="128">
        <v>0.27200000000000002</v>
      </c>
      <c r="AQ254" s="128">
        <v>4.4999999999999998E-2</v>
      </c>
      <c r="AR254" s="128">
        <v>0.3</v>
      </c>
      <c r="AS254" s="126" t="s">
        <v>4</v>
      </c>
      <c r="AT254" s="128">
        <v>120</v>
      </c>
      <c r="AU254" s="126" t="s">
        <v>154</v>
      </c>
      <c r="AV254" s="126" t="s">
        <v>154</v>
      </c>
      <c r="AW254" s="126" t="s">
        <v>154</v>
      </c>
      <c r="AX254" s="126" t="s">
        <v>154</v>
      </c>
      <c r="AY254" s="126" t="s">
        <v>154</v>
      </c>
      <c r="AZ254" s="126" t="s">
        <v>133</v>
      </c>
      <c r="BA254" s="126" t="s">
        <v>192</v>
      </c>
      <c r="BB254" s="126" t="s">
        <v>2232</v>
      </c>
      <c r="BC254" s="126" t="s">
        <v>130</v>
      </c>
      <c r="BD254" s="126" t="s">
        <v>156</v>
      </c>
      <c r="BE254" s="126" t="s">
        <v>2233</v>
      </c>
      <c r="BF254" s="126" t="s">
        <v>2234</v>
      </c>
      <c r="BG254" s="126" t="s">
        <v>2235</v>
      </c>
      <c r="BH254" s="126" t="s">
        <v>514</v>
      </c>
      <c r="BI254" s="126" t="s">
        <v>130</v>
      </c>
      <c r="BJ254" s="126" t="s">
        <v>192</v>
      </c>
      <c r="BK254" s="126" t="s">
        <v>157</v>
      </c>
      <c r="BL254" s="126" t="s">
        <v>126</v>
      </c>
      <c r="BM254" s="126" t="s">
        <v>130</v>
      </c>
      <c r="BN254" s="126" t="s">
        <v>158</v>
      </c>
    </row>
    <row r="255" spans="1:66" ht="15">
      <c r="A255" s="58" t="str">
        <f t="shared" si="161"/>
        <v>2025-08-25</v>
      </c>
      <c r="B255" s="58" t="str">
        <f t="shared" si="162"/>
        <v>LAX</v>
      </c>
      <c r="C255" s="58" t="str">
        <f t="shared" si="163"/>
        <v>61567568804</v>
      </c>
      <c r="D255" s="58" t="str">
        <f t="shared" si="164"/>
        <v>PUS014317630</v>
      </c>
      <c r="E255" s="59" t="str">
        <f t="shared" si="165"/>
        <v>6094315515968</v>
      </c>
      <c r="F255" s="59" t="str">
        <f t="shared" si="166"/>
        <v>718-0340-BB-11</v>
      </c>
      <c r="G255" s="59" t="str">
        <f t="shared" si="167"/>
        <v>2207506</v>
      </c>
      <c r="H255" s="59" t="str">
        <f t="shared" si="168"/>
        <v>IPORTER_LA</v>
      </c>
      <c r="I255" s="57" t="str">
        <f t="shared" si="169"/>
        <v>김동애</v>
      </c>
      <c r="J255" s="57">
        <f t="shared" si="170"/>
        <v>11605</v>
      </c>
      <c r="K255" s="57" t="str">
        <f t="shared" si="171"/>
        <v/>
      </c>
      <c r="L255" s="57">
        <f t="shared" si="172"/>
        <v>1</v>
      </c>
      <c r="M255" s="57">
        <f t="shared" si="173"/>
        <v>0.27200000000000002</v>
      </c>
      <c r="N255" s="57">
        <f t="shared" si="174"/>
        <v>0.318</v>
      </c>
      <c r="O255" s="60">
        <f t="shared" si="175"/>
        <v>4.5999999999999985E-2</v>
      </c>
      <c r="P255" s="60">
        <f t="shared" si="176"/>
        <v>0.5</v>
      </c>
      <c r="Q255" s="61" t="str">
        <f t="shared" si="177"/>
        <v>일반(목록배제,Normal-Manifest Exception)</v>
      </c>
      <c r="R255" s="88">
        <f t="shared" si="178"/>
        <v>20.149999999999999</v>
      </c>
      <c r="S255" s="61" t="str">
        <f t="shared" si="179"/>
        <v>K40259</v>
      </c>
      <c r="T255" s="61" t="str">
        <f t="shared" si="180"/>
        <v/>
      </c>
      <c r="U255" s="61" t="str">
        <f t="shared" si="181"/>
        <v>신용</v>
      </c>
      <c r="V255" s="99">
        <f t="shared" si="114"/>
        <v>6220</v>
      </c>
      <c r="W255" s="100">
        <f t="shared" si="115"/>
        <v>0</v>
      </c>
      <c r="X255" s="100">
        <f t="shared" si="116"/>
        <v>0</v>
      </c>
      <c r="Y255" s="100">
        <f t="shared" si="111"/>
        <v>0</v>
      </c>
      <c r="Z255" s="100">
        <f t="shared" si="117"/>
        <v>0</v>
      </c>
      <c r="AA255" s="101">
        <f t="shared" si="118"/>
        <v>1000</v>
      </c>
      <c r="AB255" s="102" t="str">
        <f>_xlfn.IFNA(VLOOKUP(D255,'사업자 통관'!F:H,3,0),"")</f>
        <v/>
      </c>
      <c r="AC255" s="102"/>
      <c r="AD255" s="103">
        <f t="shared" si="112"/>
        <v>1000</v>
      </c>
      <c r="AE255" s="104">
        <f t="shared" si="113"/>
        <v>7220</v>
      </c>
      <c r="AG255" s="126" t="s">
        <v>2201</v>
      </c>
      <c r="AH255" s="126" t="s">
        <v>65</v>
      </c>
      <c r="AI255" s="126" t="s">
        <v>2202</v>
      </c>
      <c r="AJ255" s="126" t="s">
        <v>2236</v>
      </c>
      <c r="AK255" s="126" t="s">
        <v>2237</v>
      </c>
      <c r="AL255" s="126" t="s">
        <v>2238</v>
      </c>
      <c r="AM255" s="126">
        <v>11605</v>
      </c>
      <c r="AN255" s="126" t="s">
        <v>130</v>
      </c>
      <c r="AO255" s="127">
        <v>1</v>
      </c>
      <c r="AP255" s="128">
        <v>0.27200000000000002</v>
      </c>
      <c r="AQ255" s="128">
        <v>0.318</v>
      </c>
      <c r="AR255" s="128">
        <v>0.4</v>
      </c>
      <c r="AS255" s="126" t="s">
        <v>5</v>
      </c>
      <c r="AT255" s="128">
        <v>20.149999999999999</v>
      </c>
      <c r="AU255" s="126" t="s">
        <v>154</v>
      </c>
      <c r="AV255" s="126" t="s">
        <v>154</v>
      </c>
      <c r="AW255" s="126" t="s">
        <v>154</v>
      </c>
      <c r="AX255" s="126" t="s">
        <v>154</v>
      </c>
      <c r="AY255" s="126" t="s">
        <v>154</v>
      </c>
      <c r="AZ255" s="126" t="s">
        <v>133</v>
      </c>
      <c r="BA255" s="126" t="s">
        <v>192</v>
      </c>
      <c r="BB255" s="126" t="s">
        <v>2239</v>
      </c>
      <c r="BC255" s="126" t="s">
        <v>130</v>
      </c>
      <c r="BD255" s="126" t="s">
        <v>156</v>
      </c>
      <c r="BE255" s="126" t="s">
        <v>2240</v>
      </c>
      <c r="BF255" s="126" t="s">
        <v>2241</v>
      </c>
      <c r="BG255" s="126" t="s">
        <v>2242</v>
      </c>
      <c r="BH255" s="126" t="s">
        <v>514</v>
      </c>
      <c r="BI255" s="126" t="s">
        <v>130</v>
      </c>
      <c r="BJ255" s="126" t="s">
        <v>192</v>
      </c>
      <c r="BK255" s="126" t="s">
        <v>157</v>
      </c>
      <c r="BL255" s="126" t="s">
        <v>126</v>
      </c>
      <c r="BM255" s="126" t="s">
        <v>130</v>
      </c>
      <c r="BN255" s="126" t="s">
        <v>158</v>
      </c>
    </row>
    <row r="256" spans="1:66" ht="15">
      <c r="A256" s="58" t="str">
        <f t="shared" si="161"/>
        <v>2025-08-25</v>
      </c>
      <c r="B256" s="58" t="str">
        <f t="shared" si="162"/>
        <v>LAX</v>
      </c>
      <c r="C256" s="58" t="str">
        <f t="shared" si="163"/>
        <v>61567568804</v>
      </c>
      <c r="D256" s="58" t="str">
        <f t="shared" si="164"/>
        <v>PUS014317466</v>
      </c>
      <c r="E256" s="59" t="str">
        <f t="shared" si="165"/>
        <v>6094315515804</v>
      </c>
      <c r="F256" s="59" t="str">
        <f t="shared" si="166"/>
        <v>717-4435-AF-8</v>
      </c>
      <c r="G256" s="59" t="str">
        <f t="shared" si="167"/>
        <v>2207506</v>
      </c>
      <c r="H256" s="59" t="str">
        <f t="shared" si="168"/>
        <v>IPORTER_LA</v>
      </c>
      <c r="I256" s="57" t="str">
        <f t="shared" si="169"/>
        <v>민그루</v>
      </c>
      <c r="J256" s="57">
        <f t="shared" si="170"/>
        <v>10516</v>
      </c>
      <c r="K256" s="57" t="str">
        <f t="shared" si="171"/>
        <v/>
      </c>
      <c r="L256" s="57">
        <f t="shared" si="172"/>
        <v>1</v>
      </c>
      <c r="M256" s="57">
        <f t="shared" si="173"/>
        <v>0.36299999999999999</v>
      </c>
      <c r="N256" s="57">
        <f t="shared" si="174"/>
        <v>4.4999999999999998E-2</v>
      </c>
      <c r="O256" s="60">
        <f t="shared" si="175"/>
        <v>-0.318</v>
      </c>
      <c r="P256" s="60">
        <f t="shared" si="176"/>
        <v>0.5</v>
      </c>
      <c r="Q256" s="61" t="str">
        <f t="shared" si="177"/>
        <v>목록(Manifest)</v>
      </c>
      <c r="R256" s="88">
        <f t="shared" si="178"/>
        <v>15.84</v>
      </c>
      <c r="S256" s="61" t="str">
        <f t="shared" si="179"/>
        <v>K40259</v>
      </c>
      <c r="T256" s="61" t="str">
        <f t="shared" si="180"/>
        <v/>
      </c>
      <c r="U256" s="61" t="str">
        <f t="shared" si="181"/>
        <v>신용</v>
      </c>
      <c r="V256" s="99">
        <f t="shared" si="114"/>
        <v>6220</v>
      </c>
      <c r="W256" s="100">
        <f t="shared" si="115"/>
        <v>0</v>
      </c>
      <c r="X256" s="100">
        <f t="shared" si="116"/>
        <v>0</v>
      </c>
      <c r="Y256" s="100">
        <f t="shared" si="111"/>
        <v>0</v>
      </c>
      <c r="Z256" s="100">
        <f t="shared" si="117"/>
        <v>0</v>
      </c>
      <c r="AA256" s="101">
        <f t="shared" si="118"/>
        <v>0</v>
      </c>
      <c r="AB256" s="102" t="str">
        <f>_xlfn.IFNA(VLOOKUP(D256,'사업자 통관'!F:H,3,0),"")</f>
        <v/>
      </c>
      <c r="AC256" s="102"/>
      <c r="AD256" s="103">
        <f t="shared" si="112"/>
        <v>0</v>
      </c>
      <c r="AE256" s="104">
        <f t="shared" si="113"/>
        <v>6220</v>
      </c>
      <c r="AG256" s="126" t="s">
        <v>2201</v>
      </c>
      <c r="AH256" s="126" t="s">
        <v>65</v>
      </c>
      <c r="AI256" s="126" t="s">
        <v>2202</v>
      </c>
      <c r="AJ256" s="126" t="s">
        <v>2243</v>
      </c>
      <c r="AK256" s="126" t="s">
        <v>371</v>
      </c>
      <c r="AL256" s="126" t="s">
        <v>372</v>
      </c>
      <c r="AM256" s="126">
        <v>10516</v>
      </c>
      <c r="AN256" s="126" t="s">
        <v>130</v>
      </c>
      <c r="AO256" s="127">
        <v>1</v>
      </c>
      <c r="AP256" s="128">
        <v>0.36299999999999999</v>
      </c>
      <c r="AQ256" s="128">
        <v>4.4999999999999998E-2</v>
      </c>
      <c r="AR256" s="128">
        <v>0.4</v>
      </c>
      <c r="AS256" s="126" t="s">
        <v>4</v>
      </c>
      <c r="AT256" s="128">
        <v>15.84</v>
      </c>
      <c r="AU256" s="126" t="s">
        <v>154</v>
      </c>
      <c r="AV256" s="126" t="s">
        <v>154</v>
      </c>
      <c r="AW256" s="126" t="s">
        <v>154</v>
      </c>
      <c r="AX256" s="126" t="s">
        <v>154</v>
      </c>
      <c r="AY256" s="126" t="s">
        <v>154</v>
      </c>
      <c r="AZ256" s="126" t="s">
        <v>133</v>
      </c>
      <c r="BA256" s="126" t="s">
        <v>192</v>
      </c>
      <c r="BB256" s="126" t="s">
        <v>159</v>
      </c>
      <c r="BC256" s="126" t="s">
        <v>130</v>
      </c>
      <c r="BD256" s="126" t="s">
        <v>156</v>
      </c>
      <c r="BE256" s="126" t="s">
        <v>2244</v>
      </c>
      <c r="BF256" s="126" t="s">
        <v>2245</v>
      </c>
      <c r="BG256" s="126" t="s">
        <v>2246</v>
      </c>
      <c r="BH256" s="126" t="s">
        <v>514</v>
      </c>
      <c r="BI256" s="126" t="s">
        <v>130</v>
      </c>
      <c r="BJ256" s="126" t="s">
        <v>192</v>
      </c>
      <c r="BK256" s="126" t="s">
        <v>157</v>
      </c>
      <c r="BL256" s="126" t="s">
        <v>126</v>
      </c>
      <c r="BM256" s="126" t="s">
        <v>130</v>
      </c>
      <c r="BN256" s="126" t="s">
        <v>158</v>
      </c>
    </row>
    <row r="257" spans="1:66" ht="15">
      <c r="A257" s="58" t="str">
        <f t="shared" si="161"/>
        <v>2025-08-25</v>
      </c>
      <c r="B257" s="58" t="str">
        <f t="shared" si="162"/>
        <v>LAX</v>
      </c>
      <c r="C257" s="58" t="str">
        <f t="shared" si="163"/>
        <v>61567568804</v>
      </c>
      <c r="D257" s="58" t="str">
        <f t="shared" si="164"/>
        <v>PUS014317587</v>
      </c>
      <c r="E257" s="59" t="str">
        <f t="shared" si="165"/>
        <v>6094315515925</v>
      </c>
      <c r="F257" s="59" t="str">
        <f t="shared" si="166"/>
        <v>717-9495-FE-3</v>
      </c>
      <c r="G257" s="59" t="str">
        <f t="shared" si="167"/>
        <v>2207506</v>
      </c>
      <c r="H257" s="59" t="str">
        <f t="shared" si="168"/>
        <v>IPORTER_LA</v>
      </c>
      <c r="I257" s="57" t="str">
        <f t="shared" si="169"/>
        <v>정준화</v>
      </c>
      <c r="J257" s="57">
        <f t="shared" si="170"/>
        <v>11301</v>
      </c>
      <c r="K257" s="57" t="str">
        <f t="shared" si="171"/>
        <v/>
      </c>
      <c r="L257" s="57">
        <f t="shared" si="172"/>
        <v>1</v>
      </c>
      <c r="M257" s="57">
        <f t="shared" si="173"/>
        <v>0.18099999999999999</v>
      </c>
      <c r="N257" s="57">
        <f t="shared" si="174"/>
        <v>0.27200000000000002</v>
      </c>
      <c r="O257" s="60">
        <f t="shared" si="175"/>
        <v>9.1000000000000025E-2</v>
      </c>
      <c r="P257" s="60">
        <f t="shared" si="176"/>
        <v>0.5</v>
      </c>
      <c r="Q257" s="61" t="str">
        <f t="shared" si="177"/>
        <v>목록(Manifest)</v>
      </c>
      <c r="R257" s="88">
        <f t="shared" si="178"/>
        <v>14.42</v>
      </c>
      <c r="S257" s="61" t="str">
        <f t="shared" si="179"/>
        <v>K40259</v>
      </c>
      <c r="T257" s="61" t="str">
        <f t="shared" si="180"/>
        <v/>
      </c>
      <c r="U257" s="61" t="str">
        <f t="shared" si="181"/>
        <v>신용</v>
      </c>
      <c r="V257" s="99">
        <f t="shared" si="114"/>
        <v>6220</v>
      </c>
      <c r="W257" s="100">
        <f t="shared" si="115"/>
        <v>0</v>
      </c>
      <c r="X257" s="100">
        <f t="shared" si="116"/>
        <v>0</v>
      </c>
      <c r="Y257" s="100">
        <f t="shared" si="111"/>
        <v>0</v>
      </c>
      <c r="Z257" s="100">
        <f t="shared" si="117"/>
        <v>0</v>
      </c>
      <c r="AA257" s="101">
        <f t="shared" si="118"/>
        <v>0</v>
      </c>
      <c r="AB257" s="102" t="str">
        <f>_xlfn.IFNA(VLOOKUP(D257,'사업자 통관'!F:H,3,0),"")</f>
        <v/>
      </c>
      <c r="AC257" s="102"/>
      <c r="AD257" s="103">
        <f t="shared" si="112"/>
        <v>0</v>
      </c>
      <c r="AE257" s="104">
        <f t="shared" si="113"/>
        <v>6220</v>
      </c>
      <c r="AG257" s="126" t="s">
        <v>2201</v>
      </c>
      <c r="AH257" s="126" t="s">
        <v>65</v>
      </c>
      <c r="AI257" s="126" t="s">
        <v>2202</v>
      </c>
      <c r="AJ257" s="126" t="s">
        <v>2247</v>
      </c>
      <c r="AK257" s="126" t="s">
        <v>2248</v>
      </c>
      <c r="AL257" s="126" t="s">
        <v>2249</v>
      </c>
      <c r="AM257" s="126">
        <v>11301</v>
      </c>
      <c r="AN257" s="126" t="s">
        <v>130</v>
      </c>
      <c r="AO257" s="127">
        <v>1</v>
      </c>
      <c r="AP257" s="128">
        <v>0.18099999999999999</v>
      </c>
      <c r="AQ257" s="128">
        <v>0.27200000000000002</v>
      </c>
      <c r="AR257" s="128">
        <v>0.3</v>
      </c>
      <c r="AS257" s="126" t="s">
        <v>4</v>
      </c>
      <c r="AT257" s="128">
        <v>14.42</v>
      </c>
      <c r="AU257" s="126" t="s">
        <v>154</v>
      </c>
      <c r="AV257" s="126" t="s">
        <v>154</v>
      </c>
      <c r="AW257" s="126" t="s">
        <v>154</v>
      </c>
      <c r="AX257" s="126" t="s">
        <v>154</v>
      </c>
      <c r="AY257" s="126" t="s">
        <v>154</v>
      </c>
      <c r="AZ257" s="126" t="s">
        <v>133</v>
      </c>
      <c r="BA257" s="126" t="s">
        <v>192</v>
      </c>
      <c r="BB257" s="126" t="s">
        <v>2250</v>
      </c>
      <c r="BC257" s="126" t="s">
        <v>130</v>
      </c>
      <c r="BD257" s="126" t="s">
        <v>156</v>
      </c>
      <c r="BE257" s="126" t="s">
        <v>2251</v>
      </c>
      <c r="BF257" s="126" t="s">
        <v>2252</v>
      </c>
      <c r="BG257" s="126" t="s">
        <v>2253</v>
      </c>
      <c r="BH257" s="126" t="s">
        <v>514</v>
      </c>
      <c r="BI257" s="126" t="s">
        <v>130</v>
      </c>
      <c r="BJ257" s="126" t="s">
        <v>192</v>
      </c>
      <c r="BK257" s="126" t="s">
        <v>157</v>
      </c>
      <c r="BL257" s="126" t="s">
        <v>126</v>
      </c>
      <c r="BM257" s="126" t="s">
        <v>130</v>
      </c>
      <c r="BN257" s="126" t="s">
        <v>158</v>
      </c>
    </row>
    <row r="258" spans="1:66" ht="15">
      <c r="A258" s="58" t="str">
        <f t="shared" si="161"/>
        <v>2025-08-25</v>
      </c>
      <c r="B258" s="58" t="str">
        <f t="shared" si="162"/>
        <v>LAX</v>
      </c>
      <c r="C258" s="58" t="str">
        <f t="shared" si="163"/>
        <v>61567568804</v>
      </c>
      <c r="D258" s="58" t="str">
        <f t="shared" si="164"/>
        <v>PUS014317585</v>
      </c>
      <c r="E258" s="59" t="str">
        <f t="shared" si="165"/>
        <v>6094315515923</v>
      </c>
      <c r="F258" s="59" t="str">
        <f t="shared" si="166"/>
        <v>718-0153-AA-10</v>
      </c>
      <c r="G258" s="59" t="str">
        <f t="shared" si="167"/>
        <v>2207506</v>
      </c>
      <c r="H258" s="59" t="str">
        <f t="shared" si="168"/>
        <v>IPORTER_LA</v>
      </c>
      <c r="I258" s="57" t="str">
        <f t="shared" si="169"/>
        <v>강주혜</v>
      </c>
      <c r="J258" s="57">
        <f t="shared" si="170"/>
        <v>8362</v>
      </c>
      <c r="K258" s="57" t="str">
        <f t="shared" si="171"/>
        <v/>
      </c>
      <c r="L258" s="57">
        <f t="shared" si="172"/>
        <v>1</v>
      </c>
      <c r="M258" s="57">
        <f t="shared" si="173"/>
        <v>0.36299999999999999</v>
      </c>
      <c r="N258" s="57">
        <f t="shared" si="174"/>
        <v>0.45400000000000001</v>
      </c>
      <c r="O258" s="60">
        <f t="shared" si="175"/>
        <v>9.1000000000000025E-2</v>
      </c>
      <c r="P258" s="60">
        <f t="shared" si="176"/>
        <v>0.5</v>
      </c>
      <c r="Q258" s="61" t="str">
        <f t="shared" si="177"/>
        <v>목록(Manifest)</v>
      </c>
      <c r="R258" s="88">
        <f t="shared" si="178"/>
        <v>22.19</v>
      </c>
      <c r="S258" s="61" t="str">
        <f t="shared" si="179"/>
        <v>K40259</v>
      </c>
      <c r="T258" s="61" t="str">
        <f t="shared" si="180"/>
        <v/>
      </c>
      <c r="U258" s="61" t="str">
        <f t="shared" si="181"/>
        <v>신용</v>
      </c>
      <c r="V258" s="99">
        <f t="shared" si="114"/>
        <v>6220</v>
      </c>
      <c r="W258" s="100">
        <f t="shared" si="115"/>
        <v>0</v>
      </c>
      <c r="X258" s="100">
        <f t="shared" si="116"/>
        <v>0</v>
      </c>
      <c r="Y258" s="100">
        <f t="shared" si="111"/>
        <v>0</v>
      </c>
      <c r="Z258" s="100">
        <f t="shared" si="117"/>
        <v>0</v>
      </c>
      <c r="AA258" s="101">
        <f t="shared" si="118"/>
        <v>0</v>
      </c>
      <c r="AB258" s="102" t="str">
        <f>_xlfn.IFNA(VLOOKUP(D258,'사업자 통관'!F:H,3,0),"")</f>
        <v/>
      </c>
      <c r="AC258" s="102"/>
      <c r="AD258" s="103">
        <f t="shared" si="112"/>
        <v>0</v>
      </c>
      <c r="AE258" s="104">
        <f t="shared" si="113"/>
        <v>6220</v>
      </c>
      <c r="AG258" s="126" t="s">
        <v>2201</v>
      </c>
      <c r="AH258" s="126" t="s">
        <v>65</v>
      </c>
      <c r="AI258" s="126" t="s">
        <v>2202</v>
      </c>
      <c r="AJ258" s="126" t="s">
        <v>2254</v>
      </c>
      <c r="AK258" s="126" t="s">
        <v>2255</v>
      </c>
      <c r="AL258" s="126" t="s">
        <v>2256</v>
      </c>
      <c r="AM258" s="126">
        <v>8362</v>
      </c>
      <c r="AN258" s="126" t="s">
        <v>130</v>
      </c>
      <c r="AO258" s="127">
        <v>1</v>
      </c>
      <c r="AP258" s="128">
        <v>0.36299999999999999</v>
      </c>
      <c r="AQ258" s="128">
        <v>0.45400000000000001</v>
      </c>
      <c r="AR258" s="128">
        <v>0.5</v>
      </c>
      <c r="AS258" s="126" t="s">
        <v>4</v>
      </c>
      <c r="AT258" s="128">
        <v>22.19</v>
      </c>
      <c r="AU258" s="126" t="s">
        <v>154</v>
      </c>
      <c r="AV258" s="126" t="s">
        <v>154</v>
      </c>
      <c r="AW258" s="126" t="s">
        <v>154</v>
      </c>
      <c r="AX258" s="126" t="s">
        <v>154</v>
      </c>
      <c r="AY258" s="126" t="s">
        <v>154</v>
      </c>
      <c r="AZ258" s="126" t="s">
        <v>133</v>
      </c>
      <c r="BA258" s="126" t="s">
        <v>192</v>
      </c>
      <c r="BB258" s="126" t="s">
        <v>2257</v>
      </c>
      <c r="BC258" s="126" t="s">
        <v>130</v>
      </c>
      <c r="BD258" s="126" t="s">
        <v>156</v>
      </c>
      <c r="BE258" s="126" t="s">
        <v>2258</v>
      </c>
      <c r="BF258" s="126" t="s">
        <v>2259</v>
      </c>
      <c r="BG258" s="126" t="s">
        <v>2260</v>
      </c>
      <c r="BH258" s="126" t="s">
        <v>514</v>
      </c>
      <c r="BI258" s="126" t="s">
        <v>130</v>
      </c>
      <c r="BJ258" s="126" t="s">
        <v>192</v>
      </c>
      <c r="BK258" s="126" t="s">
        <v>157</v>
      </c>
      <c r="BL258" s="126" t="s">
        <v>126</v>
      </c>
      <c r="BM258" s="126" t="s">
        <v>130</v>
      </c>
      <c r="BN258" s="126" t="s">
        <v>158</v>
      </c>
    </row>
    <row r="259" spans="1:66" ht="15">
      <c r="A259" s="58" t="str">
        <f t="shared" si="161"/>
        <v>2025-08-25</v>
      </c>
      <c r="B259" s="58" t="str">
        <f t="shared" si="162"/>
        <v>LAX</v>
      </c>
      <c r="C259" s="58" t="str">
        <f t="shared" si="163"/>
        <v>61567568804</v>
      </c>
      <c r="D259" s="58" t="str">
        <f t="shared" si="164"/>
        <v>PUS014317623</v>
      </c>
      <c r="E259" s="59" t="str">
        <f t="shared" si="165"/>
        <v>6094315515961</v>
      </c>
      <c r="F259" s="59" t="str">
        <f t="shared" si="166"/>
        <v>717-9281-DE-16</v>
      </c>
      <c r="G259" s="59" t="str">
        <f t="shared" si="167"/>
        <v>2207506</v>
      </c>
      <c r="H259" s="59" t="str">
        <f t="shared" si="168"/>
        <v>IPORTER_LA</v>
      </c>
      <c r="I259" s="57" t="str">
        <f t="shared" si="169"/>
        <v>배도석</v>
      </c>
      <c r="J259" s="57">
        <f t="shared" si="170"/>
        <v>57622</v>
      </c>
      <c r="K259" s="57"/>
      <c r="L259" s="57">
        <f t="shared" si="172"/>
        <v>1</v>
      </c>
      <c r="M259" s="57">
        <f t="shared" si="173"/>
        <v>1.089</v>
      </c>
      <c r="N259" s="57">
        <f t="shared" si="174"/>
        <v>0.72599999999999998</v>
      </c>
      <c r="O259" s="60">
        <f t="shared" si="175"/>
        <v>-0.36299999999999999</v>
      </c>
      <c r="P259" s="60">
        <f t="shared" si="176"/>
        <v>1.5</v>
      </c>
      <c r="Q259" s="61" t="str">
        <f t="shared" si="177"/>
        <v>일반(목록배제,Normal-Manifest Exception)</v>
      </c>
      <c r="R259" s="88">
        <f t="shared" si="178"/>
        <v>165.24</v>
      </c>
      <c r="S259" s="61" t="str">
        <f t="shared" si="179"/>
        <v>K40259</v>
      </c>
      <c r="T259" s="61" t="str">
        <f t="shared" si="180"/>
        <v/>
      </c>
      <c r="U259" s="61" t="str">
        <f t="shared" si="181"/>
        <v>신용</v>
      </c>
      <c r="V259" s="99">
        <f t="shared" si="114"/>
        <v>8760</v>
      </c>
      <c r="W259" s="100">
        <f t="shared" si="115"/>
        <v>0</v>
      </c>
      <c r="X259" s="100">
        <f t="shared" si="116"/>
        <v>0</v>
      </c>
      <c r="Y259" s="100">
        <f t="shared" si="111"/>
        <v>0</v>
      </c>
      <c r="Z259" s="100">
        <f t="shared" si="117"/>
        <v>0</v>
      </c>
      <c r="AA259" s="101">
        <f t="shared" si="118"/>
        <v>1000</v>
      </c>
      <c r="AB259" s="102" t="str">
        <f>_xlfn.IFNA(VLOOKUP(D259,'사업자 통관'!F:H,3,0),"")</f>
        <v/>
      </c>
      <c r="AC259" s="102"/>
      <c r="AD259" s="103">
        <f t="shared" si="112"/>
        <v>1000</v>
      </c>
      <c r="AE259" s="104">
        <f t="shared" si="113"/>
        <v>9760</v>
      </c>
      <c r="AG259" s="126" t="s">
        <v>2201</v>
      </c>
      <c r="AH259" s="126" t="s">
        <v>65</v>
      </c>
      <c r="AI259" s="126" t="s">
        <v>2202</v>
      </c>
      <c r="AJ259" s="126" t="s">
        <v>2261</v>
      </c>
      <c r="AK259" s="126" t="s">
        <v>207</v>
      </c>
      <c r="AL259" s="126" t="s">
        <v>208</v>
      </c>
      <c r="AM259" s="126">
        <v>57622</v>
      </c>
      <c r="AN259" s="126" t="s">
        <v>130</v>
      </c>
      <c r="AO259" s="127">
        <v>1</v>
      </c>
      <c r="AP259" s="128">
        <v>1.089</v>
      </c>
      <c r="AQ259" s="128">
        <v>0.72599999999999998</v>
      </c>
      <c r="AR259" s="128">
        <v>1.1000000000000001</v>
      </c>
      <c r="AS259" s="126" t="s">
        <v>5</v>
      </c>
      <c r="AT259" s="128">
        <v>165.24</v>
      </c>
      <c r="AU259" s="126" t="s">
        <v>154</v>
      </c>
      <c r="AV259" s="126" t="s">
        <v>154</v>
      </c>
      <c r="AW259" s="126" t="s">
        <v>154</v>
      </c>
      <c r="AX259" s="126" t="s">
        <v>154</v>
      </c>
      <c r="AY259" s="126" t="s">
        <v>154</v>
      </c>
      <c r="AZ259" s="126" t="s">
        <v>133</v>
      </c>
      <c r="BA259" s="126" t="s">
        <v>192</v>
      </c>
      <c r="BB259" s="126" t="s">
        <v>155</v>
      </c>
      <c r="BC259" s="126" t="s">
        <v>130</v>
      </c>
      <c r="BD259" s="126" t="s">
        <v>156</v>
      </c>
      <c r="BE259" s="126" t="s">
        <v>2262</v>
      </c>
      <c r="BF259" s="126" t="s">
        <v>2263</v>
      </c>
      <c r="BG259" s="126" t="s">
        <v>2264</v>
      </c>
      <c r="BH259" s="126" t="s">
        <v>514</v>
      </c>
      <c r="BI259" s="126" t="s">
        <v>130</v>
      </c>
      <c r="BJ259" s="126" t="s">
        <v>192</v>
      </c>
      <c r="BK259" s="126" t="s">
        <v>157</v>
      </c>
      <c r="BL259" s="126" t="s">
        <v>126</v>
      </c>
      <c r="BM259" s="126" t="s">
        <v>130</v>
      </c>
      <c r="BN259" s="126" t="s">
        <v>158</v>
      </c>
    </row>
    <row r="260" spans="1:66" ht="15">
      <c r="A260" s="58" t="str">
        <f t="shared" si="161"/>
        <v>2025-08-25</v>
      </c>
      <c r="B260" s="58" t="str">
        <f t="shared" si="162"/>
        <v>LAX</v>
      </c>
      <c r="C260" s="58" t="str">
        <f t="shared" si="163"/>
        <v>61567568804</v>
      </c>
      <c r="D260" s="58" t="str">
        <f t="shared" si="164"/>
        <v>PUS014317616</v>
      </c>
      <c r="E260" s="59" t="str">
        <f t="shared" si="165"/>
        <v>6094315515954</v>
      </c>
      <c r="F260" s="59" t="str">
        <f t="shared" si="166"/>
        <v>717-9521-FF-5</v>
      </c>
      <c r="G260" s="59" t="str">
        <f t="shared" si="167"/>
        <v>2207506</v>
      </c>
      <c r="H260" s="59" t="str">
        <f t="shared" si="168"/>
        <v>IPORTER_LA</v>
      </c>
      <c r="I260" s="57" t="str">
        <f t="shared" si="169"/>
        <v>김창태</v>
      </c>
      <c r="J260" s="57">
        <f t="shared" si="170"/>
        <v>7549</v>
      </c>
      <c r="K260" s="57" t="str">
        <f t="shared" si="171"/>
        <v/>
      </c>
      <c r="L260" s="57">
        <f t="shared" si="172"/>
        <v>1</v>
      </c>
      <c r="M260" s="57">
        <f t="shared" si="173"/>
        <v>2.9940000000000002</v>
      </c>
      <c r="N260" s="57">
        <f t="shared" si="174"/>
        <v>2.4489999999999998</v>
      </c>
      <c r="O260" s="60">
        <f t="shared" si="175"/>
        <v>-0.54500000000000037</v>
      </c>
      <c r="P260" s="60">
        <f t="shared" si="176"/>
        <v>3</v>
      </c>
      <c r="Q260" s="61" t="str">
        <f t="shared" si="177"/>
        <v>일반(목록배제,Normal-Manifest Exception)</v>
      </c>
      <c r="R260" s="88">
        <f t="shared" si="178"/>
        <v>147.96</v>
      </c>
      <c r="S260" s="61" t="str">
        <f t="shared" si="179"/>
        <v>K40259</v>
      </c>
      <c r="T260" s="61" t="str">
        <f t="shared" si="180"/>
        <v/>
      </c>
      <c r="U260" s="61" t="str">
        <f t="shared" si="181"/>
        <v>신용</v>
      </c>
      <c r="V260" s="99">
        <f t="shared" si="114"/>
        <v>12570</v>
      </c>
      <c r="W260" s="100">
        <f t="shared" si="115"/>
        <v>0</v>
      </c>
      <c r="X260" s="100">
        <f t="shared" si="116"/>
        <v>0</v>
      </c>
      <c r="Y260" s="100">
        <f t="shared" si="111"/>
        <v>500</v>
      </c>
      <c r="Z260" s="100">
        <f t="shared" si="117"/>
        <v>0</v>
      </c>
      <c r="AA260" s="101">
        <f t="shared" si="118"/>
        <v>1000</v>
      </c>
      <c r="AB260" s="102" t="str">
        <f>_xlfn.IFNA(VLOOKUP(D260,'사업자 통관'!F:H,3,0),"")</f>
        <v/>
      </c>
      <c r="AC260" s="102"/>
      <c r="AD260" s="103">
        <f t="shared" si="112"/>
        <v>1500</v>
      </c>
      <c r="AE260" s="104">
        <f t="shared" si="113"/>
        <v>14070</v>
      </c>
      <c r="AG260" s="126" t="s">
        <v>2201</v>
      </c>
      <c r="AH260" s="126" t="s">
        <v>65</v>
      </c>
      <c r="AI260" s="126" t="s">
        <v>2202</v>
      </c>
      <c r="AJ260" s="126" t="s">
        <v>2265</v>
      </c>
      <c r="AK260" s="126" t="s">
        <v>1638</v>
      </c>
      <c r="AL260" s="126" t="s">
        <v>1639</v>
      </c>
      <c r="AM260" s="126">
        <v>7549</v>
      </c>
      <c r="AN260" s="126" t="s">
        <v>130</v>
      </c>
      <c r="AO260" s="127">
        <v>1</v>
      </c>
      <c r="AP260" s="128">
        <v>2.9940000000000002</v>
      </c>
      <c r="AQ260" s="128">
        <v>2.4489999999999998</v>
      </c>
      <c r="AR260" s="128">
        <v>3</v>
      </c>
      <c r="AS260" s="126" t="s">
        <v>5</v>
      </c>
      <c r="AT260" s="128">
        <v>147.96</v>
      </c>
      <c r="AU260" s="126" t="s">
        <v>154</v>
      </c>
      <c r="AV260" s="126" t="s">
        <v>154</v>
      </c>
      <c r="AW260" s="126" t="s">
        <v>154</v>
      </c>
      <c r="AX260" s="126" t="s">
        <v>154</v>
      </c>
      <c r="AY260" s="126" t="s">
        <v>154</v>
      </c>
      <c r="AZ260" s="126" t="s">
        <v>133</v>
      </c>
      <c r="BA260" s="126" t="s">
        <v>192</v>
      </c>
      <c r="BB260" s="126" t="s">
        <v>1640</v>
      </c>
      <c r="BC260" s="126" t="s">
        <v>130</v>
      </c>
      <c r="BD260" s="126" t="s">
        <v>156</v>
      </c>
      <c r="BE260" s="126" t="s">
        <v>2266</v>
      </c>
      <c r="BF260" s="126" t="s">
        <v>2267</v>
      </c>
      <c r="BG260" s="126" t="s">
        <v>2268</v>
      </c>
      <c r="BH260" s="126" t="s">
        <v>514</v>
      </c>
      <c r="BI260" s="126" t="s">
        <v>130</v>
      </c>
      <c r="BJ260" s="126" t="s">
        <v>192</v>
      </c>
      <c r="BK260" s="126" t="s">
        <v>157</v>
      </c>
      <c r="BL260" s="126" t="s">
        <v>126</v>
      </c>
      <c r="BM260" s="126" t="s">
        <v>130</v>
      </c>
      <c r="BN260" s="126" t="s">
        <v>158</v>
      </c>
    </row>
    <row r="261" spans="1:66" ht="15">
      <c r="A261" s="58" t="str">
        <f t="shared" si="161"/>
        <v>2025-08-25</v>
      </c>
      <c r="B261" s="58" t="str">
        <f t="shared" si="162"/>
        <v>LAX</v>
      </c>
      <c r="C261" s="58" t="str">
        <f t="shared" si="163"/>
        <v>61567568804</v>
      </c>
      <c r="D261" s="58" t="str">
        <f t="shared" si="164"/>
        <v>PUS014317508</v>
      </c>
      <c r="E261" s="59" t="str">
        <f t="shared" si="165"/>
        <v>6094315515846</v>
      </c>
      <c r="F261" s="59" t="str">
        <f t="shared" si="166"/>
        <v>717-7730-ED-18</v>
      </c>
      <c r="G261" s="59" t="str">
        <f t="shared" si="167"/>
        <v>2207506</v>
      </c>
      <c r="H261" s="59" t="str">
        <f t="shared" si="168"/>
        <v>IPORTER_LA</v>
      </c>
      <c r="I261" s="57" t="str">
        <f t="shared" si="169"/>
        <v>류지헌</v>
      </c>
      <c r="J261" s="57">
        <f t="shared" si="170"/>
        <v>6666</v>
      </c>
      <c r="K261" s="57" t="str">
        <f t="shared" si="171"/>
        <v/>
      </c>
      <c r="L261" s="57">
        <f t="shared" si="172"/>
        <v>1</v>
      </c>
      <c r="M261" s="57">
        <f t="shared" si="173"/>
        <v>0.36299999999999999</v>
      </c>
      <c r="N261" s="57">
        <f t="shared" si="174"/>
        <v>4.4999999999999998E-2</v>
      </c>
      <c r="O261" s="60">
        <f t="shared" si="175"/>
        <v>-0.318</v>
      </c>
      <c r="P261" s="60">
        <f t="shared" si="176"/>
        <v>0.5</v>
      </c>
      <c r="Q261" s="61" t="str">
        <f t="shared" si="177"/>
        <v>목록(Manifest)</v>
      </c>
      <c r="R261" s="88">
        <f t="shared" si="178"/>
        <v>22.46</v>
      </c>
      <c r="S261" s="61" t="str">
        <f t="shared" si="179"/>
        <v>K40259</v>
      </c>
      <c r="T261" s="61" t="str">
        <f t="shared" si="180"/>
        <v/>
      </c>
      <c r="U261" s="61" t="str">
        <f t="shared" si="181"/>
        <v>신용</v>
      </c>
      <c r="V261" s="99">
        <f t="shared" si="114"/>
        <v>6220</v>
      </c>
      <c r="W261" s="100">
        <f t="shared" si="115"/>
        <v>0</v>
      </c>
      <c r="X261" s="100">
        <f t="shared" si="116"/>
        <v>0</v>
      </c>
      <c r="Y261" s="100">
        <f t="shared" si="111"/>
        <v>0</v>
      </c>
      <c r="Z261" s="100">
        <f t="shared" si="117"/>
        <v>0</v>
      </c>
      <c r="AA261" s="101">
        <f t="shared" si="118"/>
        <v>0</v>
      </c>
      <c r="AB261" s="102" t="str">
        <f>_xlfn.IFNA(VLOOKUP(D261,'사업자 통관'!F:H,3,0),"")</f>
        <v/>
      </c>
      <c r="AC261" s="102"/>
      <c r="AD261" s="103">
        <f t="shared" si="112"/>
        <v>0</v>
      </c>
      <c r="AE261" s="104">
        <f t="shared" si="113"/>
        <v>6220</v>
      </c>
      <c r="AG261" s="126" t="s">
        <v>2201</v>
      </c>
      <c r="AH261" s="126" t="s">
        <v>65</v>
      </c>
      <c r="AI261" s="126" t="s">
        <v>2202</v>
      </c>
      <c r="AJ261" s="126" t="s">
        <v>2269</v>
      </c>
      <c r="AK261" s="126" t="s">
        <v>1965</v>
      </c>
      <c r="AL261" s="126" t="s">
        <v>1966</v>
      </c>
      <c r="AM261" s="126">
        <v>6666</v>
      </c>
      <c r="AN261" s="126" t="s">
        <v>130</v>
      </c>
      <c r="AO261" s="127">
        <v>1</v>
      </c>
      <c r="AP261" s="128">
        <v>0.36299999999999999</v>
      </c>
      <c r="AQ261" s="128">
        <v>4.4999999999999998E-2</v>
      </c>
      <c r="AR261" s="128">
        <v>0.4</v>
      </c>
      <c r="AS261" s="126" t="s">
        <v>4</v>
      </c>
      <c r="AT261" s="128">
        <v>22.46</v>
      </c>
      <c r="AU261" s="126" t="s">
        <v>154</v>
      </c>
      <c r="AV261" s="126" t="s">
        <v>154</v>
      </c>
      <c r="AW261" s="126" t="s">
        <v>154</v>
      </c>
      <c r="AX261" s="126" t="s">
        <v>154</v>
      </c>
      <c r="AY261" s="126" t="s">
        <v>154</v>
      </c>
      <c r="AZ261" s="126" t="s">
        <v>133</v>
      </c>
      <c r="BA261" s="126" t="s">
        <v>192</v>
      </c>
      <c r="BB261" s="126" t="s">
        <v>159</v>
      </c>
      <c r="BC261" s="126" t="s">
        <v>130</v>
      </c>
      <c r="BD261" s="126" t="s">
        <v>156</v>
      </c>
      <c r="BE261" s="126" t="s">
        <v>2270</v>
      </c>
      <c r="BF261" s="126" t="s">
        <v>2271</v>
      </c>
      <c r="BG261" s="126" t="s">
        <v>2272</v>
      </c>
      <c r="BH261" s="126" t="s">
        <v>514</v>
      </c>
      <c r="BI261" s="126" t="s">
        <v>130</v>
      </c>
      <c r="BJ261" s="126" t="s">
        <v>192</v>
      </c>
      <c r="BK261" s="126" t="s">
        <v>157</v>
      </c>
      <c r="BL261" s="126" t="s">
        <v>126</v>
      </c>
      <c r="BM261" s="126" t="s">
        <v>130</v>
      </c>
      <c r="BN261" s="126" t="s">
        <v>158</v>
      </c>
    </row>
    <row r="262" spans="1:66" ht="15">
      <c r="A262" s="58" t="str">
        <f t="shared" si="161"/>
        <v>2025-08-25</v>
      </c>
      <c r="B262" s="58" t="str">
        <f t="shared" si="162"/>
        <v>LAX</v>
      </c>
      <c r="C262" s="58" t="str">
        <f t="shared" si="163"/>
        <v>61567568804</v>
      </c>
      <c r="D262" s="58" t="str">
        <f t="shared" si="164"/>
        <v>PUS014317613</v>
      </c>
      <c r="E262" s="59" t="str">
        <f t="shared" si="165"/>
        <v>6094315515951</v>
      </c>
      <c r="F262" s="59" t="str">
        <f t="shared" si="166"/>
        <v>717-9518-FC-2</v>
      </c>
      <c r="G262" s="59" t="str">
        <f t="shared" si="167"/>
        <v>2207506</v>
      </c>
      <c r="H262" s="59" t="str">
        <f t="shared" si="168"/>
        <v>IPORTER_LA</v>
      </c>
      <c r="I262" s="57" t="str">
        <f t="shared" si="169"/>
        <v>오세현</v>
      </c>
      <c r="J262" s="57">
        <f t="shared" si="170"/>
        <v>6777</v>
      </c>
      <c r="K262" s="57" t="str">
        <f t="shared" si="171"/>
        <v/>
      </c>
      <c r="L262" s="57">
        <f t="shared" si="172"/>
        <v>1</v>
      </c>
      <c r="M262" s="57">
        <f t="shared" si="173"/>
        <v>0.90700000000000003</v>
      </c>
      <c r="N262" s="57">
        <f t="shared" si="174"/>
        <v>2.177</v>
      </c>
      <c r="O262" s="60">
        <f t="shared" si="175"/>
        <v>1.27</v>
      </c>
      <c r="P262" s="60">
        <f t="shared" si="176"/>
        <v>1</v>
      </c>
      <c r="Q262" s="61" t="str">
        <f t="shared" si="177"/>
        <v>간이(Simple)</v>
      </c>
      <c r="R262" s="88">
        <f t="shared" si="178"/>
        <v>209.43</v>
      </c>
      <c r="S262" s="61" t="str">
        <f t="shared" si="179"/>
        <v>K40259</v>
      </c>
      <c r="T262" s="61" t="str">
        <f t="shared" si="180"/>
        <v/>
      </c>
      <c r="U262" s="61" t="str">
        <f t="shared" si="181"/>
        <v>신용</v>
      </c>
      <c r="V262" s="99">
        <f t="shared" si="114"/>
        <v>7490</v>
      </c>
      <c r="W262" s="100">
        <f t="shared" si="115"/>
        <v>0</v>
      </c>
      <c r="X262" s="100">
        <f t="shared" si="116"/>
        <v>0</v>
      </c>
      <c r="Y262" s="100">
        <f t="shared" ref="Y262:Y309" si="182">IF(U262="신용",_xlfn.IFNA(_xlfn.IFS(
AND(P262/L262&gt;2,P262/L262&lt;=5),500*L262,
AND(P262/L262&gt;5,P262/L262&lt;=10),1000*L262,
AND(P262/L262&gt;10,P262/L262&lt;=20),3000*L262,
AND(P262/L262&gt;20,P262/L262&lt;=25),11000*L262,
AND(P262/L262&gt;25,P262/L262&lt;=999),15000*L262
),0),0)</f>
        <v>0</v>
      </c>
      <c r="Z262" s="100">
        <f t="shared" si="117"/>
        <v>0</v>
      </c>
      <c r="AA262" s="101">
        <f t="shared" si="118"/>
        <v>1000</v>
      </c>
      <c r="AB262" s="102" t="str">
        <f>_xlfn.IFNA(VLOOKUP(D262,'사업자 통관'!F:H,3,0),"")</f>
        <v/>
      </c>
      <c r="AC262" s="102"/>
      <c r="AD262" s="103">
        <f t="shared" ref="AD262:AD309" si="183">SUM(W262:AC262)</f>
        <v>1000</v>
      </c>
      <c r="AE262" s="104">
        <f t="shared" ref="AE262:AE309" si="184">SUM(AD262,V262)</f>
        <v>8490</v>
      </c>
      <c r="AG262" s="126" t="s">
        <v>2201</v>
      </c>
      <c r="AH262" s="126" t="s">
        <v>65</v>
      </c>
      <c r="AI262" s="126" t="s">
        <v>2202</v>
      </c>
      <c r="AJ262" s="126" t="s">
        <v>2273</v>
      </c>
      <c r="AK262" s="126" t="s">
        <v>2274</v>
      </c>
      <c r="AL262" s="126" t="s">
        <v>2275</v>
      </c>
      <c r="AM262" s="126">
        <v>6777</v>
      </c>
      <c r="AN262" s="126" t="s">
        <v>130</v>
      </c>
      <c r="AO262" s="127">
        <v>1</v>
      </c>
      <c r="AP262" s="128">
        <v>0.90700000000000003</v>
      </c>
      <c r="AQ262" s="128">
        <v>2.177</v>
      </c>
      <c r="AR262" s="128">
        <v>2.2000000000000002</v>
      </c>
      <c r="AS262" s="126" t="s">
        <v>6</v>
      </c>
      <c r="AT262" s="128">
        <v>209.43</v>
      </c>
      <c r="AU262" s="126" t="s">
        <v>154</v>
      </c>
      <c r="AV262" s="126" t="s">
        <v>154</v>
      </c>
      <c r="AW262" s="126" t="s">
        <v>154</v>
      </c>
      <c r="AX262" s="126" t="s">
        <v>154</v>
      </c>
      <c r="AY262" s="126" t="s">
        <v>154</v>
      </c>
      <c r="AZ262" s="126" t="s">
        <v>133</v>
      </c>
      <c r="BA262" s="126" t="s">
        <v>192</v>
      </c>
      <c r="BB262" s="126" t="s">
        <v>2276</v>
      </c>
      <c r="BC262" s="126" t="s">
        <v>130</v>
      </c>
      <c r="BD262" s="126" t="s">
        <v>156</v>
      </c>
      <c r="BE262" s="126" t="s">
        <v>2277</v>
      </c>
      <c r="BF262" s="126" t="s">
        <v>2278</v>
      </c>
      <c r="BG262" s="126" t="s">
        <v>2279</v>
      </c>
      <c r="BH262" s="126" t="s">
        <v>514</v>
      </c>
      <c r="BI262" s="126" t="s">
        <v>130</v>
      </c>
      <c r="BJ262" s="126" t="s">
        <v>192</v>
      </c>
      <c r="BK262" s="126" t="s">
        <v>157</v>
      </c>
      <c r="BL262" s="126" t="s">
        <v>126</v>
      </c>
      <c r="BM262" s="126" t="s">
        <v>130</v>
      </c>
      <c r="BN262" s="126" t="s">
        <v>158</v>
      </c>
    </row>
    <row r="263" spans="1:66" ht="15">
      <c r="A263" s="58" t="str">
        <f t="shared" si="161"/>
        <v>2025-08-25</v>
      </c>
      <c r="B263" s="58" t="str">
        <f t="shared" si="162"/>
        <v>LAX</v>
      </c>
      <c r="C263" s="58" t="str">
        <f t="shared" si="163"/>
        <v>61567568804</v>
      </c>
      <c r="D263" s="58" t="str">
        <f t="shared" si="164"/>
        <v>PUS014317615</v>
      </c>
      <c r="E263" s="59" t="str">
        <f t="shared" si="165"/>
        <v>6094315515953</v>
      </c>
      <c r="F263" s="59" t="str">
        <f t="shared" si="166"/>
        <v>718-0352-AC-17</v>
      </c>
      <c r="G263" s="59" t="str">
        <f t="shared" si="167"/>
        <v>2207506</v>
      </c>
      <c r="H263" s="59" t="str">
        <f t="shared" si="168"/>
        <v>IPORTER_LA</v>
      </c>
      <c r="I263" s="57" t="str">
        <f t="shared" si="169"/>
        <v>이계선</v>
      </c>
      <c r="J263" s="57">
        <f t="shared" si="170"/>
        <v>14345</v>
      </c>
      <c r="K263" s="57" t="str">
        <f t="shared" si="171"/>
        <v>일반전환</v>
      </c>
      <c r="L263" s="57">
        <f t="shared" si="172"/>
        <v>1</v>
      </c>
      <c r="M263" s="57">
        <f t="shared" si="173"/>
        <v>2.54</v>
      </c>
      <c r="N263" s="57">
        <f t="shared" si="174"/>
        <v>1.95</v>
      </c>
      <c r="O263" s="60">
        <f t="shared" si="175"/>
        <v>-0.59000000000000008</v>
      </c>
      <c r="P263" s="60">
        <f t="shared" si="176"/>
        <v>3</v>
      </c>
      <c r="Q263" s="61" t="str">
        <f t="shared" si="177"/>
        <v>일반(목록배제,Normal-Manifest Exception)</v>
      </c>
      <c r="R263" s="88">
        <f t="shared" si="178"/>
        <v>78.2</v>
      </c>
      <c r="S263" s="61" t="str">
        <f t="shared" si="179"/>
        <v>K40259</v>
      </c>
      <c r="T263" s="61" t="str">
        <f t="shared" si="180"/>
        <v/>
      </c>
      <c r="U263" s="61" t="str">
        <f t="shared" si="181"/>
        <v>신용</v>
      </c>
      <c r="V263" s="99">
        <f t="shared" ref="V263:V309" si="185">CEILING($B$2+(P263-0.5)*$C$2,1)</f>
        <v>12570</v>
      </c>
      <c r="W263" s="100">
        <f t="shared" ref="W263:W309" si="186">(L263-1)*1500</f>
        <v>0</v>
      </c>
      <c r="X263" s="100">
        <f t="shared" ref="X263:X309" si="187">IF(LEFT(AM263,2)="63",500,0)</f>
        <v>0</v>
      </c>
      <c r="Y263" s="100">
        <f t="shared" si="182"/>
        <v>500</v>
      </c>
      <c r="Z263" s="100">
        <f t="shared" ref="Z263:Z309" si="188">IF(_xlfn.CEILING.MATH(P263-30,1)&lt;0,0,_xlfn.CEILING.MATH(P263-30,1))*400</f>
        <v>0</v>
      </c>
      <c r="AA263" s="101">
        <f t="shared" ref="AA263:AA309" si="189">IF(LEFT(AB263,3)="사업자",10000,IF(OR(Q263="일반(목록배제,Normal-Manifest Exception)",Q263="간이(Simple)",Q263="목록취하(허용배제,Manifest-Drop)",Q263="일반(NORMAL)"),1000,0))</f>
        <v>1000</v>
      </c>
      <c r="AB263" s="102" t="str">
        <f>_xlfn.IFNA(VLOOKUP(D263,'사업자 통관'!F:H,3,0),"")</f>
        <v/>
      </c>
      <c r="AC263" s="102"/>
      <c r="AD263" s="103">
        <f t="shared" si="183"/>
        <v>1500</v>
      </c>
      <c r="AE263" s="104">
        <f t="shared" si="184"/>
        <v>14070</v>
      </c>
      <c r="AG263" s="126" t="s">
        <v>2201</v>
      </c>
      <c r="AH263" s="126" t="s">
        <v>65</v>
      </c>
      <c r="AI263" s="126" t="s">
        <v>2202</v>
      </c>
      <c r="AJ263" s="126" t="s">
        <v>2280</v>
      </c>
      <c r="AK263" s="126" t="s">
        <v>2281</v>
      </c>
      <c r="AL263" s="126" t="s">
        <v>2282</v>
      </c>
      <c r="AM263" s="126">
        <v>14345</v>
      </c>
      <c r="AN263" s="126" t="s">
        <v>876</v>
      </c>
      <c r="AO263" s="127">
        <v>1</v>
      </c>
      <c r="AP263" s="128">
        <v>2.54</v>
      </c>
      <c r="AQ263" s="128">
        <v>1.95</v>
      </c>
      <c r="AR263" s="128">
        <v>2.6</v>
      </c>
      <c r="AS263" s="126" t="s">
        <v>5</v>
      </c>
      <c r="AT263" s="128">
        <v>78.2</v>
      </c>
      <c r="AU263" s="126" t="s">
        <v>154</v>
      </c>
      <c r="AV263" s="126" t="s">
        <v>154</v>
      </c>
      <c r="AW263" s="126" t="s">
        <v>154</v>
      </c>
      <c r="AX263" s="126" t="s">
        <v>154</v>
      </c>
      <c r="AY263" s="126" t="s">
        <v>154</v>
      </c>
      <c r="AZ263" s="126" t="s">
        <v>133</v>
      </c>
      <c r="BA263" s="126" t="s">
        <v>192</v>
      </c>
      <c r="BB263" s="126" t="s">
        <v>155</v>
      </c>
      <c r="BC263" s="126" t="s">
        <v>130</v>
      </c>
      <c r="BD263" s="126" t="s">
        <v>156</v>
      </c>
      <c r="BE263" s="126" t="s">
        <v>2283</v>
      </c>
      <c r="BF263" s="126" t="s">
        <v>2284</v>
      </c>
      <c r="BG263" s="126" t="s">
        <v>2285</v>
      </c>
      <c r="BH263" s="126" t="s">
        <v>514</v>
      </c>
      <c r="BI263" s="126" t="s">
        <v>130</v>
      </c>
      <c r="BJ263" s="126" t="s">
        <v>192</v>
      </c>
      <c r="BK263" s="126" t="s">
        <v>157</v>
      </c>
      <c r="BL263" s="126" t="s">
        <v>126</v>
      </c>
      <c r="BM263" s="126" t="s">
        <v>130</v>
      </c>
      <c r="BN263" s="126" t="s">
        <v>158</v>
      </c>
    </row>
    <row r="264" spans="1:66" ht="15">
      <c r="A264" s="58" t="str">
        <f t="shared" si="161"/>
        <v>2025-08-25</v>
      </c>
      <c r="B264" s="58" t="str">
        <f t="shared" si="162"/>
        <v>LAX</v>
      </c>
      <c r="C264" s="58" t="str">
        <f t="shared" si="163"/>
        <v>61567568804</v>
      </c>
      <c r="D264" s="58" t="str">
        <f t="shared" si="164"/>
        <v>PUS014317622</v>
      </c>
      <c r="E264" s="59" t="str">
        <f t="shared" si="165"/>
        <v>6094315515960</v>
      </c>
      <c r="F264" s="59" t="str">
        <f t="shared" si="166"/>
        <v>717-9286-DB-1</v>
      </c>
      <c r="G264" s="59" t="str">
        <f t="shared" si="167"/>
        <v>2207506</v>
      </c>
      <c r="H264" s="59" t="str">
        <f t="shared" si="168"/>
        <v>IPORTER_LA</v>
      </c>
      <c r="I264" s="57" t="str">
        <f t="shared" si="169"/>
        <v>이규범</v>
      </c>
      <c r="J264" s="57">
        <f t="shared" si="170"/>
        <v>3472</v>
      </c>
      <c r="K264" s="57" t="str">
        <f t="shared" si="171"/>
        <v/>
      </c>
      <c r="L264" s="57">
        <f t="shared" si="172"/>
        <v>1</v>
      </c>
      <c r="M264" s="57">
        <f t="shared" si="173"/>
        <v>1.361</v>
      </c>
      <c r="N264" s="57">
        <f t="shared" si="174"/>
        <v>1.1339999999999999</v>
      </c>
      <c r="O264" s="60">
        <f t="shared" si="175"/>
        <v>-0.22700000000000009</v>
      </c>
      <c r="P264" s="60">
        <f t="shared" si="176"/>
        <v>1.5</v>
      </c>
      <c r="Q264" s="61" t="str">
        <f t="shared" si="177"/>
        <v>일반(목록배제,Normal-Manifest Exception)</v>
      </c>
      <c r="R264" s="88">
        <f t="shared" si="178"/>
        <v>145.38</v>
      </c>
      <c r="S264" s="61" t="str">
        <f t="shared" si="179"/>
        <v>K40259</v>
      </c>
      <c r="T264" s="61" t="str">
        <f t="shared" si="180"/>
        <v/>
      </c>
      <c r="U264" s="61" t="str">
        <f t="shared" si="181"/>
        <v>신용</v>
      </c>
      <c r="V264" s="99">
        <f t="shared" si="185"/>
        <v>8760</v>
      </c>
      <c r="W264" s="100">
        <f t="shared" si="186"/>
        <v>0</v>
      </c>
      <c r="X264" s="100">
        <f t="shared" si="187"/>
        <v>0</v>
      </c>
      <c r="Y264" s="100">
        <f t="shared" si="182"/>
        <v>0</v>
      </c>
      <c r="Z264" s="100">
        <f t="shared" si="188"/>
        <v>0</v>
      </c>
      <c r="AA264" s="101">
        <f t="shared" si="189"/>
        <v>1000</v>
      </c>
      <c r="AB264" s="102" t="str">
        <f>_xlfn.IFNA(VLOOKUP(D264,'사업자 통관'!F:H,3,0),"")</f>
        <v/>
      </c>
      <c r="AC264" s="102"/>
      <c r="AD264" s="103">
        <f t="shared" si="183"/>
        <v>1000</v>
      </c>
      <c r="AE264" s="104">
        <f t="shared" si="184"/>
        <v>9760</v>
      </c>
      <c r="AG264" s="126" t="s">
        <v>2201</v>
      </c>
      <c r="AH264" s="126" t="s">
        <v>65</v>
      </c>
      <c r="AI264" s="126" t="s">
        <v>2202</v>
      </c>
      <c r="AJ264" s="126" t="s">
        <v>2286</v>
      </c>
      <c r="AK264" s="126" t="s">
        <v>460</v>
      </c>
      <c r="AL264" s="126" t="s">
        <v>461</v>
      </c>
      <c r="AM264" s="126">
        <v>3472</v>
      </c>
      <c r="AN264" s="126" t="s">
        <v>130</v>
      </c>
      <c r="AO264" s="127">
        <v>1</v>
      </c>
      <c r="AP264" s="128">
        <v>1.361</v>
      </c>
      <c r="AQ264" s="128">
        <v>1.1339999999999999</v>
      </c>
      <c r="AR264" s="128">
        <v>1.4</v>
      </c>
      <c r="AS264" s="126" t="s">
        <v>5</v>
      </c>
      <c r="AT264" s="128">
        <v>145.38</v>
      </c>
      <c r="AU264" s="126" t="s">
        <v>154</v>
      </c>
      <c r="AV264" s="126" t="s">
        <v>154</v>
      </c>
      <c r="AW264" s="126" t="s">
        <v>154</v>
      </c>
      <c r="AX264" s="126" t="s">
        <v>154</v>
      </c>
      <c r="AY264" s="126" t="s">
        <v>154</v>
      </c>
      <c r="AZ264" s="126" t="s">
        <v>133</v>
      </c>
      <c r="BA264" s="126" t="s">
        <v>192</v>
      </c>
      <c r="BB264" s="126" t="s">
        <v>462</v>
      </c>
      <c r="BC264" s="126" t="s">
        <v>130</v>
      </c>
      <c r="BD264" s="126" t="s">
        <v>156</v>
      </c>
      <c r="BE264" s="126" t="s">
        <v>2287</v>
      </c>
      <c r="BF264" s="126" t="s">
        <v>2288</v>
      </c>
      <c r="BG264" s="126" t="s">
        <v>2289</v>
      </c>
      <c r="BH264" s="126" t="s">
        <v>514</v>
      </c>
      <c r="BI264" s="126" t="s">
        <v>130</v>
      </c>
      <c r="BJ264" s="126" t="s">
        <v>192</v>
      </c>
      <c r="BK264" s="126" t="s">
        <v>157</v>
      </c>
      <c r="BL264" s="126" t="s">
        <v>126</v>
      </c>
      <c r="BM264" s="126" t="s">
        <v>130</v>
      </c>
      <c r="BN264" s="126" t="s">
        <v>158</v>
      </c>
    </row>
    <row r="265" spans="1:66" ht="15">
      <c r="A265" s="58" t="str">
        <f t="shared" si="161"/>
        <v>2025-08-25</v>
      </c>
      <c r="B265" s="58" t="str">
        <f t="shared" si="162"/>
        <v>LAX</v>
      </c>
      <c r="C265" s="58" t="str">
        <f t="shared" si="163"/>
        <v>61567568804</v>
      </c>
      <c r="D265" s="58" t="str">
        <f t="shared" si="164"/>
        <v>PUS014317602</v>
      </c>
      <c r="E265" s="59" t="str">
        <f t="shared" si="165"/>
        <v>6094315515940</v>
      </c>
      <c r="F265" s="59" t="str">
        <f t="shared" si="166"/>
        <v>717-9514-CC-4</v>
      </c>
      <c r="G265" s="59" t="str">
        <f t="shared" si="167"/>
        <v>2207506</v>
      </c>
      <c r="H265" s="59" t="str">
        <f t="shared" si="168"/>
        <v>IPORTER_LA</v>
      </c>
      <c r="I265" s="57" t="str">
        <f t="shared" si="169"/>
        <v>최호빈</v>
      </c>
      <c r="J265" s="57">
        <f t="shared" si="170"/>
        <v>15002</v>
      </c>
      <c r="K265" s="57" t="str">
        <f t="shared" si="171"/>
        <v/>
      </c>
      <c r="L265" s="57">
        <f t="shared" si="172"/>
        <v>1</v>
      </c>
      <c r="M265" s="57">
        <f t="shared" si="173"/>
        <v>1.4510000000000001</v>
      </c>
      <c r="N265" s="57">
        <f t="shared" si="174"/>
        <v>3.13</v>
      </c>
      <c r="O265" s="60">
        <f t="shared" si="175"/>
        <v>1.6789999999999998</v>
      </c>
      <c r="P265" s="60">
        <f t="shared" si="176"/>
        <v>1.5</v>
      </c>
      <c r="Q265" s="61" t="str">
        <f t="shared" si="177"/>
        <v>목록(Manifest)</v>
      </c>
      <c r="R265" s="88">
        <f t="shared" si="178"/>
        <v>98</v>
      </c>
      <c r="S265" s="61" t="str">
        <f t="shared" si="179"/>
        <v>K40259</v>
      </c>
      <c r="T265" s="61" t="str">
        <f t="shared" si="180"/>
        <v/>
      </c>
      <c r="U265" s="61" t="str">
        <f t="shared" si="181"/>
        <v>신용</v>
      </c>
      <c r="V265" s="99">
        <f t="shared" si="185"/>
        <v>8760</v>
      </c>
      <c r="W265" s="100">
        <f t="shared" si="186"/>
        <v>0</v>
      </c>
      <c r="X265" s="100">
        <f t="shared" si="187"/>
        <v>0</v>
      </c>
      <c r="Y265" s="100">
        <f t="shared" si="182"/>
        <v>0</v>
      </c>
      <c r="Z265" s="100">
        <f t="shared" si="188"/>
        <v>0</v>
      </c>
      <c r="AA265" s="101">
        <f t="shared" si="189"/>
        <v>0</v>
      </c>
      <c r="AB265" s="102" t="str">
        <f>_xlfn.IFNA(VLOOKUP(D265,'사업자 통관'!F:H,3,0),"")</f>
        <v/>
      </c>
      <c r="AC265" s="102"/>
      <c r="AD265" s="103">
        <f t="shared" si="183"/>
        <v>0</v>
      </c>
      <c r="AE265" s="104">
        <f t="shared" si="184"/>
        <v>8760</v>
      </c>
      <c r="AG265" s="126" t="s">
        <v>2201</v>
      </c>
      <c r="AH265" s="126" t="s">
        <v>65</v>
      </c>
      <c r="AI265" s="126" t="s">
        <v>2202</v>
      </c>
      <c r="AJ265" s="126" t="s">
        <v>2290</v>
      </c>
      <c r="AK265" s="126" t="s">
        <v>2291</v>
      </c>
      <c r="AL265" s="126" t="s">
        <v>2292</v>
      </c>
      <c r="AM265" s="126">
        <v>15002</v>
      </c>
      <c r="AN265" s="126" t="s">
        <v>130</v>
      </c>
      <c r="AO265" s="127">
        <v>1</v>
      </c>
      <c r="AP265" s="128">
        <v>1.4510000000000001</v>
      </c>
      <c r="AQ265" s="128">
        <v>3.13</v>
      </c>
      <c r="AR265" s="128">
        <v>3.2</v>
      </c>
      <c r="AS265" s="126" t="s">
        <v>4</v>
      </c>
      <c r="AT265" s="128">
        <v>98</v>
      </c>
      <c r="AU265" s="126" t="s">
        <v>154</v>
      </c>
      <c r="AV265" s="126" t="s">
        <v>154</v>
      </c>
      <c r="AW265" s="126" t="s">
        <v>154</v>
      </c>
      <c r="AX265" s="126" t="s">
        <v>154</v>
      </c>
      <c r="AY265" s="126" t="s">
        <v>154</v>
      </c>
      <c r="AZ265" s="126" t="s">
        <v>133</v>
      </c>
      <c r="BA265" s="126" t="s">
        <v>192</v>
      </c>
      <c r="BB265" s="126" t="s">
        <v>398</v>
      </c>
      <c r="BC265" s="126" t="s">
        <v>130</v>
      </c>
      <c r="BD265" s="126" t="s">
        <v>156</v>
      </c>
      <c r="BE265" s="126" t="s">
        <v>2293</v>
      </c>
      <c r="BF265" s="126" t="s">
        <v>2294</v>
      </c>
      <c r="BG265" s="126" t="s">
        <v>2295</v>
      </c>
      <c r="BH265" s="126" t="s">
        <v>514</v>
      </c>
      <c r="BI265" s="126" t="s">
        <v>130</v>
      </c>
      <c r="BJ265" s="126" t="s">
        <v>192</v>
      </c>
      <c r="BK265" s="126" t="s">
        <v>157</v>
      </c>
      <c r="BL265" s="126" t="s">
        <v>126</v>
      </c>
      <c r="BM265" s="126" t="s">
        <v>130</v>
      </c>
      <c r="BN265" s="126" t="s">
        <v>158</v>
      </c>
    </row>
    <row r="266" spans="1:66" ht="15">
      <c r="A266" s="58" t="str">
        <f t="shared" si="161"/>
        <v>2025-08-25</v>
      </c>
      <c r="B266" s="58" t="str">
        <f t="shared" si="162"/>
        <v>LAX</v>
      </c>
      <c r="C266" s="58" t="str">
        <f t="shared" si="163"/>
        <v>61567568804</v>
      </c>
      <c r="D266" s="58" t="str">
        <f t="shared" si="164"/>
        <v>PUS014317606</v>
      </c>
      <c r="E266" s="59" t="str">
        <f t="shared" si="165"/>
        <v>6094315515944</v>
      </c>
      <c r="F266" s="59" t="str">
        <f t="shared" si="166"/>
        <v>718-0072-FC-9</v>
      </c>
      <c r="G266" s="59" t="str">
        <f t="shared" si="167"/>
        <v>2207506</v>
      </c>
      <c r="H266" s="59" t="str">
        <f t="shared" si="168"/>
        <v>IPORTER_LA</v>
      </c>
      <c r="I266" s="57" t="str">
        <f t="shared" si="169"/>
        <v>이지원</v>
      </c>
      <c r="J266" s="57">
        <f t="shared" si="170"/>
        <v>32144</v>
      </c>
      <c r="K266" s="57" t="str">
        <f t="shared" si="171"/>
        <v/>
      </c>
      <c r="L266" s="57">
        <f t="shared" si="172"/>
        <v>1</v>
      </c>
      <c r="M266" s="57">
        <f t="shared" si="173"/>
        <v>1.361</v>
      </c>
      <c r="N266" s="57">
        <f t="shared" si="174"/>
        <v>1.542</v>
      </c>
      <c r="O266" s="60">
        <f t="shared" si="175"/>
        <v>0.18100000000000005</v>
      </c>
      <c r="P266" s="60">
        <f t="shared" si="176"/>
        <v>1.5</v>
      </c>
      <c r="Q266" s="61" t="str">
        <f t="shared" si="177"/>
        <v>일반(목록배제,Normal-Manifest Exception)</v>
      </c>
      <c r="R266" s="88">
        <f t="shared" si="178"/>
        <v>117</v>
      </c>
      <c r="S266" s="61" t="str">
        <f t="shared" si="179"/>
        <v>K40259</v>
      </c>
      <c r="T266" s="61" t="str">
        <f t="shared" si="180"/>
        <v/>
      </c>
      <c r="U266" s="61" t="str">
        <f t="shared" si="181"/>
        <v>신용</v>
      </c>
      <c r="V266" s="99">
        <f t="shared" si="185"/>
        <v>8760</v>
      </c>
      <c r="W266" s="100">
        <f t="shared" si="186"/>
        <v>0</v>
      </c>
      <c r="X266" s="100">
        <f t="shared" si="187"/>
        <v>0</v>
      </c>
      <c r="Y266" s="100">
        <f t="shared" si="182"/>
        <v>0</v>
      </c>
      <c r="Z266" s="100">
        <f t="shared" si="188"/>
        <v>0</v>
      </c>
      <c r="AA266" s="101">
        <f t="shared" si="189"/>
        <v>1000</v>
      </c>
      <c r="AB266" s="102" t="str">
        <f>_xlfn.IFNA(VLOOKUP(D266,'사업자 통관'!F:H,3,0),"")</f>
        <v/>
      </c>
      <c r="AC266" s="102"/>
      <c r="AD266" s="103">
        <f t="shared" si="183"/>
        <v>1000</v>
      </c>
      <c r="AE266" s="104">
        <f t="shared" si="184"/>
        <v>9760</v>
      </c>
      <c r="AG266" s="126" t="s">
        <v>2201</v>
      </c>
      <c r="AH266" s="126" t="s">
        <v>65</v>
      </c>
      <c r="AI266" s="126" t="s">
        <v>2202</v>
      </c>
      <c r="AJ266" s="126" t="s">
        <v>2296</v>
      </c>
      <c r="AK266" s="126" t="s">
        <v>204</v>
      </c>
      <c r="AL266" s="126" t="s">
        <v>1728</v>
      </c>
      <c r="AM266" s="126">
        <v>32144</v>
      </c>
      <c r="AN266" s="126" t="s">
        <v>130</v>
      </c>
      <c r="AO266" s="127">
        <v>1</v>
      </c>
      <c r="AP266" s="128">
        <v>1.361</v>
      </c>
      <c r="AQ266" s="128">
        <v>1.542</v>
      </c>
      <c r="AR266" s="128">
        <v>1.6</v>
      </c>
      <c r="AS266" s="126" t="s">
        <v>5</v>
      </c>
      <c r="AT266" s="128">
        <v>117</v>
      </c>
      <c r="AU266" s="126" t="s">
        <v>154</v>
      </c>
      <c r="AV266" s="126" t="s">
        <v>154</v>
      </c>
      <c r="AW266" s="126" t="s">
        <v>154</v>
      </c>
      <c r="AX266" s="126" t="s">
        <v>154</v>
      </c>
      <c r="AY266" s="126" t="s">
        <v>154</v>
      </c>
      <c r="AZ266" s="126" t="s">
        <v>133</v>
      </c>
      <c r="BA266" s="126" t="s">
        <v>192</v>
      </c>
      <c r="BB266" s="126" t="s">
        <v>1729</v>
      </c>
      <c r="BC266" s="126" t="s">
        <v>130</v>
      </c>
      <c r="BD266" s="126" t="s">
        <v>156</v>
      </c>
      <c r="BE266" s="126" t="s">
        <v>2297</v>
      </c>
      <c r="BF266" s="126" t="s">
        <v>2298</v>
      </c>
      <c r="BG266" s="126" t="s">
        <v>2299</v>
      </c>
      <c r="BH266" s="126" t="s">
        <v>514</v>
      </c>
      <c r="BI266" s="126" t="s">
        <v>130</v>
      </c>
      <c r="BJ266" s="126" t="s">
        <v>192</v>
      </c>
      <c r="BK266" s="126" t="s">
        <v>157</v>
      </c>
      <c r="BL266" s="126" t="s">
        <v>126</v>
      </c>
      <c r="BM266" s="126" t="s">
        <v>130</v>
      </c>
      <c r="BN266" s="126" t="s">
        <v>158</v>
      </c>
    </row>
    <row r="267" spans="1:66" ht="15">
      <c r="A267" s="58" t="str">
        <f t="shared" si="161"/>
        <v>2025-08-27</v>
      </c>
      <c r="B267" s="58" t="str">
        <f t="shared" si="162"/>
        <v>LAX</v>
      </c>
      <c r="C267" s="58" t="str">
        <f t="shared" si="163"/>
        <v>35033069190</v>
      </c>
      <c r="D267" s="58" t="str">
        <f t="shared" si="164"/>
        <v>PUS014317611</v>
      </c>
      <c r="E267" s="59" t="str">
        <f t="shared" si="165"/>
        <v>6094315515949</v>
      </c>
      <c r="F267" s="59" t="str">
        <f t="shared" si="166"/>
        <v>717-8364-CC-7</v>
      </c>
      <c r="G267" s="59" t="str">
        <f t="shared" si="167"/>
        <v>2207506</v>
      </c>
      <c r="H267" s="59" t="str">
        <f t="shared" si="168"/>
        <v>IPORTER_LA</v>
      </c>
      <c r="I267" s="57" t="str">
        <f t="shared" si="169"/>
        <v>정상훈</v>
      </c>
      <c r="J267" s="57">
        <f t="shared" si="170"/>
        <v>47513</v>
      </c>
      <c r="K267" s="57" t="str">
        <f t="shared" si="171"/>
        <v/>
      </c>
      <c r="L267" s="57">
        <f t="shared" si="172"/>
        <v>1</v>
      </c>
      <c r="M267" s="57">
        <f t="shared" si="173"/>
        <v>3.629</v>
      </c>
      <c r="N267" s="57">
        <f t="shared" si="174"/>
        <v>7.7110000000000003</v>
      </c>
      <c r="O267" s="60">
        <f t="shared" si="175"/>
        <v>4.0820000000000007</v>
      </c>
      <c r="P267" s="60">
        <f t="shared" si="176"/>
        <v>8</v>
      </c>
      <c r="Q267" s="61" t="str">
        <f t="shared" si="177"/>
        <v>목록(Manifest)</v>
      </c>
      <c r="R267" s="88">
        <f t="shared" si="178"/>
        <v>200</v>
      </c>
      <c r="S267" s="61" t="str">
        <f t="shared" si="179"/>
        <v>YP0104</v>
      </c>
      <c r="T267" s="61" t="str">
        <f t="shared" si="180"/>
        <v/>
      </c>
      <c r="U267" s="61" t="str">
        <f t="shared" si="181"/>
        <v>신용</v>
      </c>
      <c r="V267" s="99">
        <f t="shared" si="185"/>
        <v>25270</v>
      </c>
      <c r="W267" s="100">
        <f t="shared" si="186"/>
        <v>0</v>
      </c>
      <c r="X267" s="100">
        <f t="shared" si="187"/>
        <v>0</v>
      </c>
      <c r="Y267" s="100">
        <f t="shared" si="182"/>
        <v>1000</v>
      </c>
      <c r="Z267" s="100">
        <f t="shared" si="188"/>
        <v>0</v>
      </c>
      <c r="AA267" s="101">
        <f t="shared" si="189"/>
        <v>0</v>
      </c>
      <c r="AB267" s="102" t="str">
        <f>_xlfn.IFNA(VLOOKUP(D267,'사업자 통관'!F:H,3,0),"")</f>
        <v/>
      </c>
      <c r="AC267" s="102"/>
      <c r="AD267" s="103">
        <f t="shared" si="183"/>
        <v>1000</v>
      </c>
      <c r="AE267" s="104">
        <f t="shared" si="184"/>
        <v>26270</v>
      </c>
      <c r="AG267" s="126" t="s">
        <v>2300</v>
      </c>
      <c r="AH267" s="126" t="s">
        <v>65</v>
      </c>
      <c r="AI267" s="126" t="s">
        <v>2301</v>
      </c>
      <c r="AJ267" s="126" t="s">
        <v>2302</v>
      </c>
      <c r="AK267" s="126" t="s">
        <v>200</v>
      </c>
      <c r="AL267" s="126" t="s">
        <v>201</v>
      </c>
      <c r="AM267" s="126">
        <v>47513</v>
      </c>
      <c r="AN267" s="126" t="s">
        <v>130</v>
      </c>
      <c r="AO267" s="127">
        <v>1</v>
      </c>
      <c r="AP267" s="128">
        <v>3.629</v>
      </c>
      <c r="AQ267" s="128">
        <v>7.7110000000000003</v>
      </c>
      <c r="AR267" s="128">
        <v>8</v>
      </c>
      <c r="AS267" s="126" t="s">
        <v>4</v>
      </c>
      <c r="AT267" s="128">
        <v>200</v>
      </c>
      <c r="AU267" s="126" t="s">
        <v>154</v>
      </c>
      <c r="AV267" s="126" t="s">
        <v>154</v>
      </c>
      <c r="AW267" s="126" t="s">
        <v>154</v>
      </c>
      <c r="AX267" s="126" t="s">
        <v>154</v>
      </c>
      <c r="AY267" s="126" t="s">
        <v>154</v>
      </c>
      <c r="AZ267" s="126" t="s">
        <v>133</v>
      </c>
      <c r="BA267" s="126" t="s">
        <v>192</v>
      </c>
      <c r="BB267" s="126" t="s">
        <v>159</v>
      </c>
      <c r="BC267" s="126" t="s">
        <v>130</v>
      </c>
      <c r="BD267" s="126" t="s">
        <v>156</v>
      </c>
      <c r="BE267" s="126" t="s">
        <v>2303</v>
      </c>
      <c r="BF267" s="126" t="s">
        <v>2304</v>
      </c>
      <c r="BG267" s="126" t="s">
        <v>2305</v>
      </c>
      <c r="BH267" s="126" t="s">
        <v>383</v>
      </c>
      <c r="BI267" s="126" t="s">
        <v>130</v>
      </c>
      <c r="BJ267" s="126" t="s">
        <v>192</v>
      </c>
      <c r="BK267" s="126" t="s">
        <v>157</v>
      </c>
      <c r="BL267" s="126" t="s">
        <v>126</v>
      </c>
      <c r="BM267" s="126" t="s">
        <v>130</v>
      </c>
      <c r="BN267" s="126" t="s">
        <v>158</v>
      </c>
    </row>
    <row r="268" spans="1:66" ht="15">
      <c r="A268" s="58" t="str">
        <f t="shared" si="161"/>
        <v>2025-08-27</v>
      </c>
      <c r="B268" s="58" t="str">
        <f t="shared" si="162"/>
        <v>LAX</v>
      </c>
      <c r="C268" s="58" t="str">
        <f t="shared" si="163"/>
        <v>35033069190</v>
      </c>
      <c r="D268" s="58" t="str">
        <f t="shared" si="164"/>
        <v>PUS014316328</v>
      </c>
      <c r="E268" s="59" t="str">
        <f t="shared" si="165"/>
        <v>6094315514666</v>
      </c>
      <c r="F268" s="59" t="str">
        <f t="shared" si="166"/>
        <v>718-0824-DF-8</v>
      </c>
      <c r="G268" s="59" t="str">
        <f t="shared" si="167"/>
        <v>2207506</v>
      </c>
      <c r="H268" s="59" t="str">
        <f t="shared" si="168"/>
        <v>IPORTER_LA</v>
      </c>
      <c r="I268" s="57" t="str">
        <f t="shared" si="169"/>
        <v>여정민</v>
      </c>
      <c r="J268" s="57">
        <f t="shared" si="170"/>
        <v>10579</v>
      </c>
      <c r="K268" s="57" t="str">
        <f t="shared" si="171"/>
        <v/>
      </c>
      <c r="L268" s="57">
        <f t="shared" si="172"/>
        <v>1</v>
      </c>
      <c r="M268" s="57">
        <f t="shared" si="173"/>
        <v>0.27200000000000002</v>
      </c>
      <c r="N268" s="57">
        <f t="shared" si="174"/>
        <v>4.4999999999999998E-2</v>
      </c>
      <c r="O268" s="60">
        <f t="shared" si="175"/>
        <v>-0.22700000000000004</v>
      </c>
      <c r="P268" s="60">
        <f t="shared" si="176"/>
        <v>0.5</v>
      </c>
      <c r="Q268" s="61" t="str">
        <f t="shared" si="177"/>
        <v>목록(Manifest)</v>
      </c>
      <c r="R268" s="88">
        <f t="shared" si="178"/>
        <v>143.85</v>
      </c>
      <c r="S268" s="61" t="str">
        <f t="shared" si="179"/>
        <v>YP0104</v>
      </c>
      <c r="T268" s="61" t="str">
        <f t="shared" si="180"/>
        <v/>
      </c>
      <c r="U268" s="61" t="str">
        <f t="shared" si="181"/>
        <v>신용</v>
      </c>
      <c r="V268" s="99">
        <f t="shared" si="185"/>
        <v>6220</v>
      </c>
      <c r="W268" s="100">
        <f t="shared" si="186"/>
        <v>0</v>
      </c>
      <c r="X268" s="100">
        <f t="shared" si="187"/>
        <v>0</v>
      </c>
      <c r="Y268" s="100">
        <f t="shared" si="182"/>
        <v>0</v>
      </c>
      <c r="Z268" s="100">
        <f t="shared" si="188"/>
        <v>0</v>
      </c>
      <c r="AA268" s="101">
        <f t="shared" si="189"/>
        <v>0</v>
      </c>
      <c r="AB268" s="102" t="str">
        <f>_xlfn.IFNA(VLOOKUP(D268,'사업자 통관'!F:H,3,0),"")</f>
        <v/>
      </c>
      <c r="AC268" s="102"/>
      <c r="AD268" s="103">
        <f t="shared" si="183"/>
        <v>0</v>
      </c>
      <c r="AE268" s="104">
        <f t="shared" si="184"/>
        <v>6220</v>
      </c>
      <c r="AG268" s="126" t="s">
        <v>2300</v>
      </c>
      <c r="AH268" s="126" t="s">
        <v>65</v>
      </c>
      <c r="AI268" s="126" t="s">
        <v>2301</v>
      </c>
      <c r="AJ268" s="126" t="s">
        <v>2306</v>
      </c>
      <c r="AK268" s="126" t="s">
        <v>526</v>
      </c>
      <c r="AL268" s="126" t="s">
        <v>527</v>
      </c>
      <c r="AM268" s="126">
        <v>10579</v>
      </c>
      <c r="AN268" s="126" t="s">
        <v>130</v>
      </c>
      <c r="AO268" s="127">
        <v>1</v>
      </c>
      <c r="AP268" s="128">
        <v>0.27200000000000002</v>
      </c>
      <c r="AQ268" s="128">
        <v>4.4999999999999998E-2</v>
      </c>
      <c r="AR268" s="128">
        <v>0.3</v>
      </c>
      <c r="AS268" s="126" t="s">
        <v>4</v>
      </c>
      <c r="AT268" s="128">
        <v>143.85</v>
      </c>
      <c r="AU268" s="126" t="s">
        <v>154</v>
      </c>
      <c r="AV268" s="126" t="s">
        <v>154</v>
      </c>
      <c r="AW268" s="126" t="s">
        <v>154</v>
      </c>
      <c r="AX268" s="126" t="s">
        <v>154</v>
      </c>
      <c r="AY268" s="126" t="s">
        <v>154</v>
      </c>
      <c r="AZ268" s="126" t="s">
        <v>133</v>
      </c>
      <c r="BA268" s="126" t="s">
        <v>192</v>
      </c>
      <c r="BB268" s="126" t="s">
        <v>2307</v>
      </c>
      <c r="BC268" s="126" t="s">
        <v>130</v>
      </c>
      <c r="BD268" s="126" t="s">
        <v>156</v>
      </c>
      <c r="BE268" s="126" t="s">
        <v>2308</v>
      </c>
      <c r="BF268" s="126" t="s">
        <v>2309</v>
      </c>
      <c r="BG268" s="126" t="s">
        <v>2310</v>
      </c>
      <c r="BH268" s="126" t="s">
        <v>383</v>
      </c>
      <c r="BI268" s="126" t="s">
        <v>130</v>
      </c>
      <c r="BJ268" s="126" t="s">
        <v>192</v>
      </c>
      <c r="BK268" s="126" t="s">
        <v>157</v>
      </c>
      <c r="BL268" s="126" t="s">
        <v>126</v>
      </c>
      <c r="BM268" s="126" t="s">
        <v>130</v>
      </c>
      <c r="BN268" s="126" t="s">
        <v>158</v>
      </c>
    </row>
    <row r="269" spans="1:66" ht="15">
      <c r="A269" s="58" t="str">
        <f t="shared" si="161"/>
        <v>2025-08-27</v>
      </c>
      <c r="B269" s="58" t="str">
        <f t="shared" si="162"/>
        <v>LAX</v>
      </c>
      <c r="C269" s="58" t="str">
        <f t="shared" si="163"/>
        <v>35033069190</v>
      </c>
      <c r="D269" s="58" t="str">
        <f t="shared" si="164"/>
        <v>PUS014317605</v>
      </c>
      <c r="E269" s="59" t="str">
        <f t="shared" si="165"/>
        <v>6094315515943</v>
      </c>
      <c r="F269" s="59" t="str">
        <f t="shared" si="166"/>
        <v>718-1074-EF-9</v>
      </c>
      <c r="G269" s="59" t="str">
        <f t="shared" si="167"/>
        <v>2207506</v>
      </c>
      <c r="H269" s="59" t="str">
        <f t="shared" si="168"/>
        <v>IPORTER_LA</v>
      </c>
      <c r="I269" s="57" t="str">
        <f t="shared" si="169"/>
        <v>조성곤</v>
      </c>
      <c r="J269" s="57">
        <f t="shared" si="170"/>
        <v>5741</v>
      </c>
      <c r="K269" s="57"/>
      <c r="L269" s="57">
        <f t="shared" si="172"/>
        <v>1</v>
      </c>
      <c r="M269" s="57">
        <f t="shared" si="173"/>
        <v>0.90700000000000003</v>
      </c>
      <c r="N269" s="57">
        <f t="shared" si="174"/>
        <v>4.4999999999999998E-2</v>
      </c>
      <c r="O269" s="60">
        <f t="shared" si="175"/>
        <v>-0.86199999999999999</v>
      </c>
      <c r="P269" s="60">
        <f t="shared" si="176"/>
        <v>1</v>
      </c>
      <c r="Q269" s="61" t="str">
        <f t="shared" si="177"/>
        <v>목록(Manifest)</v>
      </c>
      <c r="R269" s="88">
        <f t="shared" si="178"/>
        <v>97.7</v>
      </c>
      <c r="S269" s="61" t="str">
        <f t="shared" si="179"/>
        <v>YP0104</v>
      </c>
      <c r="T269" s="61" t="str">
        <f t="shared" si="180"/>
        <v/>
      </c>
      <c r="U269" s="61" t="str">
        <f t="shared" si="181"/>
        <v>신용</v>
      </c>
      <c r="V269" s="99">
        <f t="shared" si="185"/>
        <v>7490</v>
      </c>
      <c r="W269" s="100">
        <f t="shared" si="186"/>
        <v>0</v>
      </c>
      <c r="X269" s="100">
        <f t="shared" si="187"/>
        <v>0</v>
      </c>
      <c r="Y269" s="100">
        <f t="shared" si="182"/>
        <v>0</v>
      </c>
      <c r="Z269" s="100">
        <f t="shared" si="188"/>
        <v>0</v>
      </c>
      <c r="AA269" s="101">
        <f t="shared" si="189"/>
        <v>0</v>
      </c>
      <c r="AB269" s="102" t="str">
        <f>_xlfn.IFNA(VLOOKUP(D269,'사업자 통관'!F:H,3,0),"")</f>
        <v/>
      </c>
      <c r="AC269" s="102"/>
      <c r="AD269" s="103">
        <f t="shared" si="183"/>
        <v>0</v>
      </c>
      <c r="AE269" s="104">
        <f t="shared" si="184"/>
        <v>7490</v>
      </c>
      <c r="AG269" s="126" t="s">
        <v>2300</v>
      </c>
      <c r="AH269" s="126" t="s">
        <v>65</v>
      </c>
      <c r="AI269" s="126" t="s">
        <v>2301</v>
      </c>
      <c r="AJ269" s="126" t="s">
        <v>2311</v>
      </c>
      <c r="AK269" s="126" t="s">
        <v>2312</v>
      </c>
      <c r="AL269" s="126" t="s">
        <v>2313</v>
      </c>
      <c r="AM269" s="126">
        <v>5741</v>
      </c>
      <c r="AN269" s="126" t="s">
        <v>130</v>
      </c>
      <c r="AO269" s="127">
        <v>1</v>
      </c>
      <c r="AP269" s="128">
        <v>0.90700000000000003</v>
      </c>
      <c r="AQ269" s="128">
        <v>4.4999999999999998E-2</v>
      </c>
      <c r="AR269" s="128">
        <v>1</v>
      </c>
      <c r="AS269" s="126" t="s">
        <v>4</v>
      </c>
      <c r="AT269" s="128">
        <v>97.7</v>
      </c>
      <c r="AU269" s="126" t="s">
        <v>154</v>
      </c>
      <c r="AV269" s="126" t="s">
        <v>154</v>
      </c>
      <c r="AW269" s="126" t="s">
        <v>154</v>
      </c>
      <c r="AX269" s="126" t="s">
        <v>154</v>
      </c>
      <c r="AY269" s="126" t="s">
        <v>154</v>
      </c>
      <c r="AZ269" s="126" t="s">
        <v>133</v>
      </c>
      <c r="BA269" s="126" t="s">
        <v>192</v>
      </c>
      <c r="BB269" s="126" t="s">
        <v>2314</v>
      </c>
      <c r="BC269" s="126" t="s">
        <v>130</v>
      </c>
      <c r="BD269" s="126" t="s">
        <v>156</v>
      </c>
      <c r="BE269" s="126" t="s">
        <v>2315</v>
      </c>
      <c r="BF269" s="126" t="s">
        <v>2316</v>
      </c>
      <c r="BG269" s="126" t="s">
        <v>2317</v>
      </c>
      <c r="BH269" s="126" t="s">
        <v>383</v>
      </c>
      <c r="BI269" s="126" t="s">
        <v>130</v>
      </c>
      <c r="BJ269" s="126" t="s">
        <v>192</v>
      </c>
      <c r="BK269" s="126" t="s">
        <v>157</v>
      </c>
      <c r="BL269" s="126" t="s">
        <v>126</v>
      </c>
      <c r="BM269" s="126" t="s">
        <v>130</v>
      </c>
      <c r="BN269" s="126" t="s">
        <v>158</v>
      </c>
    </row>
    <row r="270" spans="1:66" ht="15">
      <c r="A270" s="58" t="str">
        <f t="shared" si="161"/>
        <v>2025-08-27</v>
      </c>
      <c r="B270" s="58" t="str">
        <f t="shared" si="162"/>
        <v>LAX</v>
      </c>
      <c r="C270" s="58" t="str">
        <f t="shared" si="163"/>
        <v>35033069190</v>
      </c>
      <c r="D270" s="58" t="str">
        <f t="shared" si="164"/>
        <v>PUS014317647</v>
      </c>
      <c r="E270" s="59" t="str">
        <f t="shared" si="165"/>
        <v>6094315515985</v>
      </c>
      <c r="F270" s="59" t="str">
        <f t="shared" si="166"/>
        <v>718-1066-FD-6</v>
      </c>
      <c r="G270" s="59" t="str">
        <f t="shared" si="167"/>
        <v>2207506</v>
      </c>
      <c r="H270" s="59" t="str">
        <f t="shared" si="168"/>
        <v>IPORTER_LA</v>
      </c>
      <c r="I270" s="57" t="str">
        <f t="shared" si="169"/>
        <v>서현석</v>
      </c>
      <c r="J270" s="57">
        <f t="shared" si="170"/>
        <v>13595</v>
      </c>
      <c r="K270" s="57" t="str">
        <f t="shared" si="171"/>
        <v/>
      </c>
      <c r="L270" s="57">
        <f t="shared" si="172"/>
        <v>1</v>
      </c>
      <c r="M270" s="57">
        <f t="shared" si="173"/>
        <v>0.54400000000000004</v>
      </c>
      <c r="N270" s="57">
        <f t="shared" si="174"/>
        <v>1.3149999999999999</v>
      </c>
      <c r="O270" s="60">
        <f t="shared" si="175"/>
        <v>0.77099999999999991</v>
      </c>
      <c r="P270" s="60">
        <f t="shared" si="176"/>
        <v>1</v>
      </c>
      <c r="Q270" s="61" t="str">
        <f t="shared" si="177"/>
        <v>목록(Manifest)</v>
      </c>
      <c r="R270" s="88">
        <f t="shared" si="178"/>
        <v>136.37</v>
      </c>
      <c r="S270" s="61" t="str">
        <f t="shared" si="179"/>
        <v>YP0104</v>
      </c>
      <c r="T270" s="61" t="str">
        <f t="shared" si="180"/>
        <v/>
      </c>
      <c r="U270" s="61" t="str">
        <f t="shared" si="181"/>
        <v>신용</v>
      </c>
      <c r="V270" s="99">
        <f t="shared" si="185"/>
        <v>7490</v>
      </c>
      <c r="W270" s="100">
        <f t="shared" si="186"/>
        <v>0</v>
      </c>
      <c r="X270" s="100">
        <f t="shared" si="187"/>
        <v>0</v>
      </c>
      <c r="Y270" s="100">
        <f t="shared" si="182"/>
        <v>0</v>
      </c>
      <c r="Z270" s="100">
        <f t="shared" si="188"/>
        <v>0</v>
      </c>
      <c r="AA270" s="101">
        <f t="shared" si="189"/>
        <v>0</v>
      </c>
      <c r="AB270" s="102" t="str">
        <f>_xlfn.IFNA(VLOOKUP(D270,'사업자 통관'!F:H,3,0),"")</f>
        <v/>
      </c>
      <c r="AC270" s="102"/>
      <c r="AD270" s="103">
        <f t="shared" si="183"/>
        <v>0</v>
      </c>
      <c r="AE270" s="104">
        <f t="shared" si="184"/>
        <v>7490</v>
      </c>
      <c r="AG270" s="126" t="s">
        <v>2300</v>
      </c>
      <c r="AH270" s="126" t="s">
        <v>65</v>
      </c>
      <c r="AI270" s="126" t="s">
        <v>2301</v>
      </c>
      <c r="AJ270" s="126" t="s">
        <v>2318</v>
      </c>
      <c r="AK270" s="126" t="s">
        <v>2319</v>
      </c>
      <c r="AL270" s="126" t="s">
        <v>2320</v>
      </c>
      <c r="AM270" s="126">
        <v>13595</v>
      </c>
      <c r="AN270" s="126" t="s">
        <v>130</v>
      </c>
      <c r="AO270" s="127">
        <v>1</v>
      </c>
      <c r="AP270" s="128">
        <v>0.54400000000000004</v>
      </c>
      <c r="AQ270" s="128">
        <v>1.3149999999999999</v>
      </c>
      <c r="AR270" s="128">
        <v>1.4</v>
      </c>
      <c r="AS270" s="126" t="s">
        <v>4</v>
      </c>
      <c r="AT270" s="128">
        <v>136.37</v>
      </c>
      <c r="AU270" s="126" t="s">
        <v>154</v>
      </c>
      <c r="AV270" s="126" t="s">
        <v>154</v>
      </c>
      <c r="AW270" s="126" t="s">
        <v>154</v>
      </c>
      <c r="AX270" s="126" t="s">
        <v>154</v>
      </c>
      <c r="AY270" s="126" t="s">
        <v>154</v>
      </c>
      <c r="AZ270" s="126" t="s">
        <v>133</v>
      </c>
      <c r="BA270" s="126" t="s">
        <v>192</v>
      </c>
      <c r="BB270" s="126" t="s">
        <v>2321</v>
      </c>
      <c r="BC270" s="126" t="s">
        <v>130</v>
      </c>
      <c r="BD270" s="126" t="s">
        <v>156</v>
      </c>
      <c r="BE270" s="126" t="s">
        <v>2322</v>
      </c>
      <c r="BF270" s="126" t="s">
        <v>2323</v>
      </c>
      <c r="BG270" s="126" t="s">
        <v>2324</v>
      </c>
      <c r="BH270" s="126" t="s">
        <v>383</v>
      </c>
      <c r="BI270" s="126" t="s">
        <v>130</v>
      </c>
      <c r="BJ270" s="126" t="s">
        <v>192</v>
      </c>
      <c r="BK270" s="126" t="s">
        <v>157</v>
      </c>
      <c r="BL270" s="126" t="s">
        <v>126</v>
      </c>
      <c r="BM270" s="126" t="s">
        <v>130</v>
      </c>
      <c r="BN270" s="126" t="s">
        <v>158</v>
      </c>
    </row>
    <row r="271" spans="1:66" ht="15">
      <c r="A271" s="58" t="str">
        <f t="shared" si="161"/>
        <v>2025-08-27</v>
      </c>
      <c r="B271" s="58" t="str">
        <f t="shared" si="162"/>
        <v>LAX</v>
      </c>
      <c r="C271" s="58" t="str">
        <f t="shared" si="163"/>
        <v>35033069190</v>
      </c>
      <c r="D271" s="58" t="str">
        <f t="shared" si="164"/>
        <v>PUS014317609</v>
      </c>
      <c r="E271" s="59" t="str">
        <f t="shared" si="165"/>
        <v>6094315515947</v>
      </c>
      <c r="F271" s="59" t="str">
        <f t="shared" si="166"/>
        <v>718-1075-FF-10</v>
      </c>
      <c r="G271" s="59" t="str">
        <f t="shared" si="167"/>
        <v>2207506</v>
      </c>
      <c r="H271" s="59" t="str">
        <f t="shared" si="168"/>
        <v>IPORTER_LA</v>
      </c>
      <c r="I271" s="57" t="str">
        <f t="shared" si="169"/>
        <v>하현중</v>
      </c>
      <c r="J271" s="57">
        <f t="shared" si="170"/>
        <v>52216</v>
      </c>
      <c r="K271" s="57" t="str">
        <f t="shared" si="171"/>
        <v/>
      </c>
      <c r="L271" s="57">
        <f t="shared" si="172"/>
        <v>1</v>
      </c>
      <c r="M271" s="57">
        <f t="shared" si="173"/>
        <v>0.36299999999999999</v>
      </c>
      <c r="N271" s="57">
        <f t="shared" si="174"/>
        <v>4.4999999999999998E-2</v>
      </c>
      <c r="O271" s="60">
        <f t="shared" si="175"/>
        <v>-0.318</v>
      </c>
      <c r="P271" s="60">
        <f t="shared" si="176"/>
        <v>0.5</v>
      </c>
      <c r="Q271" s="61" t="str">
        <f t="shared" si="177"/>
        <v>목록(Manifest)</v>
      </c>
      <c r="R271" s="88">
        <f t="shared" si="178"/>
        <v>98.34</v>
      </c>
      <c r="S271" s="61" t="str">
        <f t="shared" si="179"/>
        <v>YP0104</v>
      </c>
      <c r="T271" s="61" t="str">
        <f t="shared" si="180"/>
        <v/>
      </c>
      <c r="U271" s="61" t="str">
        <f t="shared" si="181"/>
        <v>신용</v>
      </c>
      <c r="V271" s="99">
        <f t="shared" si="185"/>
        <v>6220</v>
      </c>
      <c r="W271" s="100">
        <f t="shared" si="186"/>
        <v>0</v>
      </c>
      <c r="X271" s="100">
        <f t="shared" si="187"/>
        <v>0</v>
      </c>
      <c r="Y271" s="100">
        <f t="shared" si="182"/>
        <v>0</v>
      </c>
      <c r="Z271" s="100">
        <f t="shared" si="188"/>
        <v>0</v>
      </c>
      <c r="AA271" s="101">
        <f t="shared" si="189"/>
        <v>0</v>
      </c>
      <c r="AB271" s="102" t="str">
        <f>_xlfn.IFNA(VLOOKUP(D271,'사업자 통관'!F:H,3,0),"")</f>
        <v/>
      </c>
      <c r="AC271" s="102"/>
      <c r="AD271" s="103">
        <f t="shared" si="183"/>
        <v>0</v>
      </c>
      <c r="AE271" s="104">
        <f t="shared" si="184"/>
        <v>6220</v>
      </c>
      <c r="AG271" s="126" t="s">
        <v>2300</v>
      </c>
      <c r="AH271" s="126" t="s">
        <v>65</v>
      </c>
      <c r="AI271" s="126" t="s">
        <v>2301</v>
      </c>
      <c r="AJ271" s="126" t="s">
        <v>2325</v>
      </c>
      <c r="AK271" s="126" t="s">
        <v>2326</v>
      </c>
      <c r="AL271" s="126" t="s">
        <v>2327</v>
      </c>
      <c r="AM271" s="126">
        <v>52216</v>
      </c>
      <c r="AN271" s="126" t="s">
        <v>130</v>
      </c>
      <c r="AO271" s="127">
        <v>1</v>
      </c>
      <c r="AP271" s="128">
        <v>0.36299999999999999</v>
      </c>
      <c r="AQ271" s="128">
        <v>4.4999999999999998E-2</v>
      </c>
      <c r="AR271" s="128">
        <v>0.4</v>
      </c>
      <c r="AS271" s="126" t="s">
        <v>4</v>
      </c>
      <c r="AT271" s="128">
        <v>98.34</v>
      </c>
      <c r="AU271" s="126" t="s">
        <v>154</v>
      </c>
      <c r="AV271" s="126" t="s">
        <v>154</v>
      </c>
      <c r="AW271" s="126" t="s">
        <v>154</v>
      </c>
      <c r="AX271" s="126" t="s">
        <v>154</v>
      </c>
      <c r="AY271" s="126" t="s">
        <v>154</v>
      </c>
      <c r="AZ271" s="126" t="s">
        <v>133</v>
      </c>
      <c r="BA271" s="126" t="s">
        <v>192</v>
      </c>
      <c r="BB271" s="126" t="s">
        <v>955</v>
      </c>
      <c r="BC271" s="126" t="s">
        <v>130</v>
      </c>
      <c r="BD271" s="126" t="s">
        <v>156</v>
      </c>
      <c r="BE271" s="126" t="s">
        <v>2328</v>
      </c>
      <c r="BF271" s="126" t="s">
        <v>2329</v>
      </c>
      <c r="BG271" s="126" t="s">
        <v>2330</v>
      </c>
      <c r="BH271" s="126" t="s">
        <v>383</v>
      </c>
      <c r="BI271" s="126" t="s">
        <v>130</v>
      </c>
      <c r="BJ271" s="126" t="s">
        <v>192</v>
      </c>
      <c r="BK271" s="126" t="s">
        <v>157</v>
      </c>
      <c r="BL271" s="126" t="s">
        <v>126</v>
      </c>
      <c r="BM271" s="126" t="s">
        <v>130</v>
      </c>
      <c r="BN271" s="126" t="s">
        <v>158</v>
      </c>
    </row>
    <row r="272" spans="1:66" ht="15">
      <c r="A272" s="58" t="str">
        <f t="shared" si="161"/>
        <v>2025-08-27</v>
      </c>
      <c r="B272" s="58" t="str">
        <f t="shared" si="162"/>
        <v>LAX</v>
      </c>
      <c r="C272" s="58" t="str">
        <f t="shared" si="163"/>
        <v>35033069190</v>
      </c>
      <c r="D272" s="58" t="str">
        <f t="shared" si="164"/>
        <v>PUS014317628</v>
      </c>
      <c r="E272" s="59" t="str">
        <f t="shared" si="165"/>
        <v>6094315515966</v>
      </c>
      <c r="F272" s="59" t="str">
        <f t="shared" si="166"/>
        <v>718-1089-EB-4</v>
      </c>
      <c r="G272" s="59" t="str">
        <f t="shared" si="167"/>
        <v>2207506</v>
      </c>
      <c r="H272" s="59" t="str">
        <f t="shared" si="168"/>
        <v>IPORTER_LA</v>
      </c>
      <c r="I272" s="57" t="str">
        <f t="shared" si="169"/>
        <v>천기연</v>
      </c>
      <c r="J272" s="57">
        <f t="shared" si="170"/>
        <v>61098</v>
      </c>
      <c r="K272" s="57" t="str">
        <f t="shared" si="171"/>
        <v/>
      </c>
      <c r="L272" s="57">
        <f t="shared" si="172"/>
        <v>1</v>
      </c>
      <c r="M272" s="57">
        <f t="shared" si="173"/>
        <v>0.81599999999999995</v>
      </c>
      <c r="N272" s="57">
        <f t="shared" si="174"/>
        <v>4.4999999999999998E-2</v>
      </c>
      <c r="O272" s="60">
        <f t="shared" si="175"/>
        <v>-0.77099999999999991</v>
      </c>
      <c r="P272" s="60">
        <f t="shared" si="176"/>
        <v>1</v>
      </c>
      <c r="Q272" s="61" t="str">
        <f t="shared" si="177"/>
        <v>간이(Simple)</v>
      </c>
      <c r="R272" s="88">
        <f t="shared" si="178"/>
        <v>209.62</v>
      </c>
      <c r="S272" s="61" t="str">
        <f t="shared" si="179"/>
        <v>YP0104</v>
      </c>
      <c r="T272" s="61" t="str">
        <f t="shared" si="180"/>
        <v/>
      </c>
      <c r="U272" s="61" t="str">
        <f t="shared" si="181"/>
        <v>신용</v>
      </c>
      <c r="V272" s="99">
        <f t="shared" si="185"/>
        <v>7490</v>
      </c>
      <c r="W272" s="100">
        <f t="shared" si="186"/>
        <v>0</v>
      </c>
      <c r="X272" s="100">
        <f t="shared" si="187"/>
        <v>0</v>
      </c>
      <c r="Y272" s="100">
        <f t="shared" si="182"/>
        <v>0</v>
      </c>
      <c r="Z272" s="100">
        <f t="shared" si="188"/>
        <v>0</v>
      </c>
      <c r="AA272" s="101">
        <f t="shared" si="189"/>
        <v>1000</v>
      </c>
      <c r="AB272" s="102" t="str">
        <f>_xlfn.IFNA(VLOOKUP(D272,'사업자 통관'!F:H,3,0),"")</f>
        <v/>
      </c>
      <c r="AC272" s="102"/>
      <c r="AD272" s="103">
        <f t="shared" si="183"/>
        <v>1000</v>
      </c>
      <c r="AE272" s="104">
        <f t="shared" si="184"/>
        <v>8490</v>
      </c>
      <c r="AG272" s="126" t="s">
        <v>2300</v>
      </c>
      <c r="AH272" s="126" t="s">
        <v>65</v>
      </c>
      <c r="AI272" s="126" t="s">
        <v>2301</v>
      </c>
      <c r="AJ272" s="126" t="s">
        <v>2331</v>
      </c>
      <c r="AK272" s="126" t="s">
        <v>2332</v>
      </c>
      <c r="AL272" s="126" t="s">
        <v>2333</v>
      </c>
      <c r="AM272" s="126">
        <v>61098</v>
      </c>
      <c r="AN272" s="126" t="s">
        <v>130</v>
      </c>
      <c r="AO272" s="127">
        <v>1</v>
      </c>
      <c r="AP272" s="128">
        <v>0.81599999999999995</v>
      </c>
      <c r="AQ272" s="128">
        <v>4.4999999999999998E-2</v>
      </c>
      <c r="AR272" s="128">
        <v>0.9</v>
      </c>
      <c r="AS272" s="126" t="s">
        <v>6</v>
      </c>
      <c r="AT272" s="128">
        <v>209.62</v>
      </c>
      <c r="AU272" s="126" t="s">
        <v>154</v>
      </c>
      <c r="AV272" s="126" t="s">
        <v>130</v>
      </c>
      <c r="AW272" s="126" t="s">
        <v>130</v>
      </c>
      <c r="AX272" s="126" t="s">
        <v>130</v>
      </c>
      <c r="AY272" s="126" t="s">
        <v>130</v>
      </c>
      <c r="AZ272" s="126" t="s">
        <v>133</v>
      </c>
      <c r="BA272" s="126" t="s">
        <v>192</v>
      </c>
      <c r="BB272" s="126" t="s">
        <v>944</v>
      </c>
      <c r="BC272" s="126" t="s">
        <v>130</v>
      </c>
      <c r="BD272" s="126" t="s">
        <v>156</v>
      </c>
      <c r="BE272" s="126" t="s">
        <v>2334</v>
      </c>
      <c r="BF272" s="126" t="s">
        <v>2335</v>
      </c>
      <c r="BG272" s="126" t="s">
        <v>2336</v>
      </c>
      <c r="BH272" s="126" t="s">
        <v>383</v>
      </c>
      <c r="BI272" s="126" t="s">
        <v>130</v>
      </c>
      <c r="BJ272" s="126" t="s">
        <v>192</v>
      </c>
      <c r="BK272" s="126" t="s">
        <v>157</v>
      </c>
      <c r="BL272" s="126" t="s">
        <v>126</v>
      </c>
      <c r="BM272" s="126" t="s">
        <v>130</v>
      </c>
      <c r="BN272" s="126" t="s">
        <v>158</v>
      </c>
    </row>
    <row r="273" spans="1:66" ht="15">
      <c r="A273" s="58" t="str">
        <f t="shared" si="161"/>
        <v>2025-08-27</v>
      </c>
      <c r="B273" s="58" t="str">
        <f t="shared" si="162"/>
        <v>LAX</v>
      </c>
      <c r="C273" s="58" t="str">
        <f t="shared" si="163"/>
        <v>35033069190</v>
      </c>
      <c r="D273" s="58" t="str">
        <f t="shared" si="164"/>
        <v>PUS014317592</v>
      </c>
      <c r="E273" s="59" t="str">
        <f t="shared" si="165"/>
        <v>6094315515930</v>
      </c>
      <c r="F273" s="59" t="str">
        <f t="shared" si="166"/>
        <v>718-0255-AF-12</v>
      </c>
      <c r="G273" s="59" t="str">
        <f t="shared" si="167"/>
        <v>2207506</v>
      </c>
      <c r="H273" s="59" t="str">
        <f t="shared" si="168"/>
        <v>IPORTER_LA</v>
      </c>
      <c r="I273" s="57" t="str">
        <f t="shared" si="169"/>
        <v>남일</v>
      </c>
      <c r="J273" s="57">
        <f t="shared" si="170"/>
        <v>8850</v>
      </c>
      <c r="K273" s="57" t="str">
        <f t="shared" si="171"/>
        <v/>
      </c>
      <c r="L273" s="57">
        <f t="shared" si="172"/>
        <v>1</v>
      </c>
      <c r="M273" s="57">
        <f t="shared" si="173"/>
        <v>1.724</v>
      </c>
      <c r="N273" s="57">
        <f t="shared" si="174"/>
        <v>1.8140000000000001</v>
      </c>
      <c r="O273" s="60">
        <f t="shared" si="175"/>
        <v>9.000000000000008E-2</v>
      </c>
      <c r="P273" s="60">
        <f t="shared" si="176"/>
        <v>2</v>
      </c>
      <c r="Q273" s="61" t="str">
        <f t="shared" si="177"/>
        <v>목록(Manifest)</v>
      </c>
      <c r="R273" s="88">
        <f t="shared" si="178"/>
        <v>90</v>
      </c>
      <c r="S273" s="61" t="str">
        <f t="shared" si="179"/>
        <v>YP0104</v>
      </c>
      <c r="T273" s="61" t="str">
        <f t="shared" si="180"/>
        <v/>
      </c>
      <c r="U273" s="61" t="str">
        <f t="shared" si="181"/>
        <v>신용</v>
      </c>
      <c r="V273" s="99">
        <f t="shared" si="185"/>
        <v>10030</v>
      </c>
      <c r="W273" s="100">
        <f t="shared" si="186"/>
        <v>0</v>
      </c>
      <c r="X273" s="100">
        <f t="shared" si="187"/>
        <v>0</v>
      </c>
      <c r="Y273" s="100">
        <f t="shared" si="182"/>
        <v>0</v>
      </c>
      <c r="Z273" s="100">
        <f t="shared" si="188"/>
        <v>0</v>
      </c>
      <c r="AA273" s="101">
        <f t="shared" si="189"/>
        <v>0</v>
      </c>
      <c r="AB273" s="102" t="str">
        <f>_xlfn.IFNA(VLOOKUP(D273,'사업자 통관'!F:H,3,0),"")</f>
        <v/>
      </c>
      <c r="AC273" s="102"/>
      <c r="AD273" s="103">
        <f t="shared" si="183"/>
        <v>0</v>
      </c>
      <c r="AE273" s="104">
        <f t="shared" si="184"/>
        <v>10030</v>
      </c>
      <c r="AG273" s="126" t="s">
        <v>2300</v>
      </c>
      <c r="AH273" s="126" t="s">
        <v>65</v>
      </c>
      <c r="AI273" s="126" t="s">
        <v>2301</v>
      </c>
      <c r="AJ273" s="126" t="s">
        <v>2337</v>
      </c>
      <c r="AK273" s="126" t="s">
        <v>2338</v>
      </c>
      <c r="AL273" s="126" t="s">
        <v>2339</v>
      </c>
      <c r="AM273" s="126">
        <v>8850</v>
      </c>
      <c r="AN273" s="126" t="s">
        <v>130</v>
      </c>
      <c r="AO273" s="127">
        <v>1</v>
      </c>
      <c r="AP273" s="128">
        <v>1.724</v>
      </c>
      <c r="AQ273" s="128">
        <v>1.8140000000000001</v>
      </c>
      <c r="AR273" s="128">
        <v>1.9</v>
      </c>
      <c r="AS273" s="126" t="s">
        <v>4</v>
      </c>
      <c r="AT273" s="128">
        <v>90</v>
      </c>
      <c r="AU273" s="126" t="s">
        <v>154</v>
      </c>
      <c r="AV273" s="126" t="s">
        <v>154</v>
      </c>
      <c r="AW273" s="126" t="s">
        <v>154</v>
      </c>
      <c r="AX273" s="126" t="s">
        <v>154</v>
      </c>
      <c r="AY273" s="126" t="s">
        <v>154</v>
      </c>
      <c r="AZ273" s="126" t="s">
        <v>133</v>
      </c>
      <c r="BA273" s="126" t="s">
        <v>192</v>
      </c>
      <c r="BB273" s="126" t="s">
        <v>2340</v>
      </c>
      <c r="BC273" s="126" t="s">
        <v>130</v>
      </c>
      <c r="BD273" s="126" t="s">
        <v>156</v>
      </c>
      <c r="BE273" s="126" t="s">
        <v>2341</v>
      </c>
      <c r="BF273" s="126" t="s">
        <v>2342</v>
      </c>
      <c r="BG273" s="126" t="s">
        <v>2343</v>
      </c>
      <c r="BH273" s="126" t="s">
        <v>383</v>
      </c>
      <c r="BI273" s="126" t="s">
        <v>130</v>
      </c>
      <c r="BJ273" s="126" t="s">
        <v>192</v>
      </c>
      <c r="BK273" s="126" t="s">
        <v>157</v>
      </c>
      <c r="BL273" s="126" t="s">
        <v>126</v>
      </c>
      <c r="BM273" s="126" t="s">
        <v>130</v>
      </c>
      <c r="BN273" s="126" t="s">
        <v>158</v>
      </c>
    </row>
    <row r="274" spans="1:66" ht="15">
      <c r="A274" s="58" t="str">
        <f t="shared" ref="A274:A282" si="190">AG274</f>
        <v>2025-08-27</v>
      </c>
      <c r="B274" s="58" t="str">
        <f t="shared" ref="B274:B282" si="191">AH274</f>
        <v>LAX</v>
      </c>
      <c r="C274" s="58" t="str">
        <f t="shared" ref="C274:C282" si="192">AI274</f>
        <v>35033069190</v>
      </c>
      <c r="D274" s="58" t="str">
        <f t="shared" ref="D274:D282" si="193">AJ274</f>
        <v>PUS014317643</v>
      </c>
      <c r="E274" s="59" t="str">
        <f t="shared" ref="E274:E282" si="194">BE274</f>
        <v>6094315515981</v>
      </c>
      <c r="F274" s="59" t="str">
        <f t="shared" ref="F274:F282" si="195">BF274</f>
        <v>718-0785-CD-1</v>
      </c>
      <c r="G274" s="59" t="str">
        <f t="shared" ref="G274:G282" si="196">AZ274</f>
        <v>2207506</v>
      </c>
      <c r="H274" s="59" t="str">
        <f t="shared" ref="H274:H282" si="197">BA274</f>
        <v>IPORTER_LA</v>
      </c>
      <c r="I274" s="57" t="str">
        <f t="shared" ref="I274:I282" si="198">AK274</f>
        <v>신운선</v>
      </c>
      <c r="J274" s="57">
        <f t="shared" ref="J274:J282" si="199">AM274</f>
        <v>3626</v>
      </c>
      <c r="K274" s="57" t="str">
        <f t="shared" ref="K274:K282" si="200">AN274</f>
        <v/>
      </c>
      <c r="L274" s="57">
        <f t="shared" ref="L274:L282" si="201">AO274</f>
        <v>1</v>
      </c>
      <c r="M274" s="57">
        <f t="shared" ref="M274:M282" si="202">AP274</f>
        <v>0.36299999999999999</v>
      </c>
      <c r="N274" s="57">
        <f t="shared" ref="N274:N282" si="203">AQ274</f>
        <v>4.4999999999999998E-2</v>
      </c>
      <c r="O274" s="60">
        <f t="shared" ref="O274:O282" si="204">N274-M274</f>
        <v>-0.318</v>
      </c>
      <c r="P274" s="60">
        <f t="shared" ref="P274:P282" si="205">CEILING(IF(O274&gt;=2.26,N274,M274),0.5)</f>
        <v>0.5</v>
      </c>
      <c r="Q274" s="61" t="str">
        <f t="shared" ref="Q274:Q282" si="206">AS274</f>
        <v>일반(목록배제,Normal-Manifest Exception)</v>
      </c>
      <c r="R274" s="88">
        <f t="shared" ref="R274:R282" si="207">AT274</f>
        <v>53.7</v>
      </c>
      <c r="S274" s="61" t="str">
        <f t="shared" ref="S274:S282" si="208">BH274</f>
        <v>YP0104</v>
      </c>
      <c r="T274" s="61" t="str">
        <f t="shared" ref="T274:T282" si="209">BI274</f>
        <v/>
      </c>
      <c r="U274" s="61" t="str">
        <f t="shared" ref="U274:U282" si="210">BL274</f>
        <v>신용</v>
      </c>
      <c r="V274" s="99">
        <f t="shared" si="185"/>
        <v>6220</v>
      </c>
      <c r="W274" s="100">
        <f t="shared" si="186"/>
        <v>0</v>
      </c>
      <c r="X274" s="100">
        <f t="shared" si="187"/>
        <v>0</v>
      </c>
      <c r="Y274" s="100">
        <f t="shared" si="182"/>
        <v>0</v>
      </c>
      <c r="Z274" s="100">
        <f t="shared" si="188"/>
        <v>0</v>
      </c>
      <c r="AA274" s="101">
        <f t="shared" si="189"/>
        <v>1000</v>
      </c>
      <c r="AB274" s="102" t="str">
        <f>_xlfn.IFNA(VLOOKUP(D274,'사업자 통관'!F:H,3,0),"")</f>
        <v/>
      </c>
      <c r="AC274" s="102"/>
      <c r="AD274" s="103">
        <f t="shared" si="183"/>
        <v>1000</v>
      </c>
      <c r="AE274" s="104">
        <f t="shared" si="184"/>
        <v>7220</v>
      </c>
      <c r="AG274" s="126" t="s">
        <v>2300</v>
      </c>
      <c r="AH274" s="126" t="s">
        <v>65</v>
      </c>
      <c r="AI274" s="126" t="s">
        <v>2301</v>
      </c>
      <c r="AJ274" s="126" t="s">
        <v>2344</v>
      </c>
      <c r="AK274" s="126" t="s">
        <v>2345</v>
      </c>
      <c r="AL274" s="126" t="s">
        <v>2346</v>
      </c>
      <c r="AM274" s="126">
        <v>3626</v>
      </c>
      <c r="AN274" s="126" t="s">
        <v>130</v>
      </c>
      <c r="AO274" s="127">
        <v>1</v>
      </c>
      <c r="AP274" s="128">
        <v>0.36299999999999999</v>
      </c>
      <c r="AQ274" s="128">
        <v>4.4999999999999998E-2</v>
      </c>
      <c r="AR274" s="128">
        <v>0.4</v>
      </c>
      <c r="AS274" s="126" t="s">
        <v>5</v>
      </c>
      <c r="AT274" s="128">
        <v>53.7</v>
      </c>
      <c r="AU274" s="126" t="s">
        <v>154</v>
      </c>
      <c r="AV274" s="126" t="s">
        <v>154</v>
      </c>
      <c r="AW274" s="126" t="s">
        <v>154</v>
      </c>
      <c r="AX274" s="126" t="s">
        <v>154</v>
      </c>
      <c r="AY274" s="126" t="s">
        <v>154</v>
      </c>
      <c r="AZ274" s="126" t="s">
        <v>133</v>
      </c>
      <c r="BA274" s="126" t="s">
        <v>192</v>
      </c>
      <c r="BB274" s="126" t="s">
        <v>155</v>
      </c>
      <c r="BC274" s="126" t="s">
        <v>130</v>
      </c>
      <c r="BD274" s="126" t="s">
        <v>156</v>
      </c>
      <c r="BE274" s="126" t="s">
        <v>2347</v>
      </c>
      <c r="BF274" s="126" t="s">
        <v>2348</v>
      </c>
      <c r="BG274" s="126" t="s">
        <v>2349</v>
      </c>
      <c r="BH274" s="126" t="s">
        <v>383</v>
      </c>
      <c r="BI274" s="126" t="s">
        <v>130</v>
      </c>
      <c r="BJ274" s="126" t="s">
        <v>192</v>
      </c>
      <c r="BK274" s="126" t="s">
        <v>157</v>
      </c>
      <c r="BL274" s="126" t="s">
        <v>126</v>
      </c>
      <c r="BM274" s="126" t="s">
        <v>130</v>
      </c>
      <c r="BN274" s="126" t="s">
        <v>158</v>
      </c>
    </row>
    <row r="275" spans="1:66" ht="15">
      <c r="A275" s="58" t="str">
        <f t="shared" si="190"/>
        <v>2025-08-27</v>
      </c>
      <c r="B275" s="58" t="str">
        <f t="shared" si="191"/>
        <v>LAX</v>
      </c>
      <c r="C275" s="58" t="str">
        <f t="shared" si="192"/>
        <v>35033069190</v>
      </c>
      <c r="D275" s="58" t="str">
        <f t="shared" si="193"/>
        <v>PUS014317633</v>
      </c>
      <c r="E275" s="59" t="str">
        <f t="shared" si="194"/>
        <v>6094315515971</v>
      </c>
      <c r="F275" s="59" t="str">
        <f t="shared" si="195"/>
        <v>718-1082-EA-3</v>
      </c>
      <c r="G275" s="59" t="str">
        <f t="shared" si="196"/>
        <v>2207506</v>
      </c>
      <c r="H275" s="59" t="str">
        <f t="shared" si="197"/>
        <v>IPORTER_LA</v>
      </c>
      <c r="I275" s="57" t="str">
        <f t="shared" si="198"/>
        <v>서지연</v>
      </c>
      <c r="J275" s="57">
        <f t="shared" si="199"/>
        <v>16930</v>
      </c>
      <c r="K275" s="57" t="str">
        <f t="shared" si="200"/>
        <v>[동물검역]</v>
      </c>
      <c r="L275" s="57">
        <f t="shared" si="201"/>
        <v>1</v>
      </c>
      <c r="M275" s="57">
        <f t="shared" si="202"/>
        <v>0.45400000000000001</v>
      </c>
      <c r="N275" s="57">
        <f t="shared" si="203"/>
        <v>1.3149999999999999</v>
      </c>
      <c r="O275" s="60">
        <f t="shared" si="204"/>
        <v>0.86099999999999999</v>
      </c>
      <c r="P275" s="60">
        <f t="shared" si="205"/>
        <v>0.5</v>
      </c>
      <c r="Q275" s="61" t="str">
        <f t="shared" si="206"/>
        <v>동물검역(Animal Inspection)</v>
      </c>
      <c r="R275" s="88">
        <f t="shared" si="207"/>
        <v>40.119999999999997</v>
      </c>
      <c r="S275" s="61" t="str">
        <f t="shared" si="208"/>
        <v>YP0104</v>
      </c>
      <c r="T275" s="61" t="str">
        <f t="shared" si="209"/>
        <v/>
      </c>
      <c r="U275" s="61" t="str">
        <f t="shared" si="210"/>
        <v>신용</v>
      </c>
      <c r="V275" s="99">
        <f t="shared" si="185"/>
        <v>6220</v>
      </c>
      <c r="W275" s="100">
        <f t="shared" si="186"/>
        <v>0</v>
      </c>
      <c r="X275" s="100">
        <f t="shared" si="187"/>
        <v>0</v>
      </c>
      <c r="Y275" s="100">
        <f t="shared" si="182"/>
        <v>0</v>
      </c>
      <c r="Z275" s="100">
        <f t="shared" si="188"/>
        <v>0</v>
      </c>
      <c r="AA275" s="101">
        <f t="shared" si="189"/>
        <v>0</v>
      </c>
      <c r="AB275" s="102" t="str">
        <f>_xlfn.IFNA(VLOOKUP(D275,'사업자 통관'!F:H,3,0),"")</f>
        <v/>
      </c>
      <c r="AC275" s="102"/>
      <c r="AD275" s="103">
        <f t="shared" si="183"/>
        <v>0</v>
      </c>
      <c r="AE275" s="104">
        <f t="shared" si="184"/>
        <v>6220</v>
      </c>
      <c r="AG275" s="126" t="s">
        <v>2300</v>
      </c>
      <c r="AH275" s="126" t="s">
        <v>65</v>
      </c>
      <c r="AI275" s="126" t="s">
        <v>2301</v>
      </c>
      <c r="AJ275" s="126" t="s">
        <v>2350</v>
      </c>
      <c r="AK275" s="126" t="s">
        <v>2351</v>
      </c>
      <c r="AL275" s="126" t="s">
        <v>2352</v>
      </c>
      <c r="AM275" s="126">
        <v>16930</v>
      </c>
      <c r="AN275" s="126" t="s">
        <v>2035</v>
      </c>
      <c r="AO275" s="127">
        <v>1</v>
      </c>
      <c r="AP275" s="128">
        <v>0.45400000000000001</v>
      </c>
      <c r="AQ275" s="128">
        <v>1.3149999999999999</v>
      </c>
      <c r="AR275" s="128">
        <v>1.4</v>
      </c>
      <c r="AS275" s="126" t="s">
        <v>212</v>
      </c>
      <c r="AT275" s="128">
        <v>40.119999999999997</v>
      </c>
      <c r="AU275" s="126" t="s">
        <v>154</v>
      </c>
      <c r="AV275" s="126" t="s">
        <v>154</v>
      </c>
      <c r="AW275" s="126" t="s">
        <v>154</v>
      </c>
      <c r="AX275" s="126" t="s">
        <v>130</v>
      </c>
      <c r="AY275" s="126" t="s">
        <v>130</v>
      </c>
      <c r="AZ275" s="126" t="s">
        <v>133</v>
      </c>
      <c r="BA275" s="126" t="s">
        <v>192</v>
      </c>
      <c r="BB275" s="126" t="s">
        <v>2353</v>
      </c>
      <c r="BC275" s="126" t="s">
        <v>130</v>
      </c>
      <c r="BD275" s="126" t="s">
        <v>156</v>
      </c>
      <c r="BE275" s="126" t="s">
        <v>2354</v>
      </c>
      <c r="BF275" s="126" t="s">
        <v>2355</v>
      </c>
      <c r="BG275" s="126" t="s">
        <v>2356</v>
      </c>
      <c r="BH275" s="126" t="s">
        <v>383</v>
      </c>
      <c r="BI275" s="126" t="s">
        <v>130</v>
      </c>
      <c r="BJ275" s="126" t="s">
        <v>192</v>
      </c>
      <c r="BK275" s="126" t="s">
        <v>157</v>
      </c>
      <c r="BL275" s="126" t="s">
        <v>126</v>
      </c>
      <c r="BM275" s="126" t="s">
        <v>130</v>
      </c>
      <c r="BN275" s="126" t="s">
        <v>158</v>
      </c>
    </row>
    <row r="276" spans="1:66" ht="15">
      <c r="A276" s="58" t="str">
        <f t="shared" si="190"/>
        <v>2025-08-27</v>
      </c>
      <c r="B276" s="58" t="str">
        <f t="shared" si="191"/>
        <v>LAX</v>
      </c>
      <c r="C276" s="58" t="str">
        <f t="shared" si="192"/>
        <v>35033069190</v>
      </c>
      <c r="D276" s="58" t="str">
        <f t="shared" si="193"/>
        <v>PUS014317567</v>
      </c>
      <c r="E276" s="59" t="str">
        <f t="shared" si="194"/>
        <v>6094315515905</v>
      </c>
      <c r="F276" s="59" t="str">
        <f t="shared" si="195"/>
        <v>718-1080-BE-11</v>
      </c>
      <c r="G276" s="59" t="str">
        <f t="shared" si="196"/>
        <v>2207506</v>
      </c>
      <c r="H276" s="59" t="str">
        <f t="shared" si="197"/>
        <v>IPORTER_LA</v>
      </c>
      <c r="I276" s="57" t="str">
        <f t="shared" si="198"/>
        <v>김세희</v>
      </c>
      <c r="J276" s="57">
        <f t="shared" si="199"/>
        <v>63308</v>
      </c>
      <c r="K276" s="57" t="str">
        <f t="shared" si="200"/>
        <v/>
      </c>
      <c r="L276" s="57">
        <f t="shared" si="201"/>
        <v>1</v>
      </c>
      <c r="M276" s="57">
        <f t="shared" si="202"/>
        <v>0.90700000000000003</v>
      </c>
      <c r="N276" s="57">
        <f t="shared" si="203"/>
        <v>1.542</v>
      </c>
      <c r="O276" s="60">
        <f t="shared" si="204"/>
        <v>0.63500000000000001</v>
      </c>
      <c r="P276" s="60">
        <f t="shared" si="205"/>
        <v>1</v>
      </c>
      <c r="Q276" s="61" t="str">
        <f t="shared" si="206"/>
        <v>일반(목록배제,Normal-Manifest Exception)</v>
      </c>
      <c r="R276" s="88">
        <f t="shared" si="207"/>
        <v>136.85</v>
      </c>
      <c r="S276" s="61" t="str">
        <f t="shared" si="208"/>
        <v>YP0104</v>
      </c>
      <c r="T276" s="61" t="str">
        <f t="shared" si="209"/>
        <v/>
      </c>
      <c r="U276" s="61" t="str">
        <f t="shared" si="210"/>
        <v>신용</v>
      </c>
      <c r="V276" s="99">
        <f t="shared" si="185"/>
        <v>7490</v>
      </c>
      <c r="W276" s="100">
        <f t="shared" si="186"/>
        <v>0</v>
      </c>
      <c r="X276" s="100">
        <f t="shared" si="187"/>
        <v>500</v>
      </c>
      <c r="Y276" s="100">
        <f t="shared" si="182"/>
        <v>0</v>
      </c>
      <c r="Z276" s="100">
        <f t="shared" si="188"/>
        <v>0</v>
      </c>
      <c r="AA276" s="101">
        <f t="shared" si="189"/>
        <v>1000</v>
      </c>
      <c r="AB276" s="102" t="str">
        <f>_xlfn.IFNA(VLOOKUP(D276,'사업자 통관'!F:H,3,0),"")</f>
        <v/>
      </c>
      <c r="AC276" s="102"/>
      <c r="AD276" s="103">
        <f t="shared" si="183"/>
        <v>1500</v>
      </c>
      <c r="AE276" s="104">
        <f t="shared" si="184"/>
        <v>8990</v>
      </c>
      <c r="AG276" s="126" t="s">
        <v>2300</v>
      </c>
      <c r="AH276" s="126" t="s">
        <v>65</v>
      </c>
      <c r="AI276" s="126" t="s">
        <v>2301</v>
      </c>
      <c r="AJ276" s="126" t="s">
        <v>2357</v>
      </c>
      <c r="AK276" s="126" t="s">
        <v>515</v>
      </c>
      <c r="AL276" s="126" t="s">
        <v>516</v>
      </c>
      <c r="AM276" s="126">
        <v>63308</v>
      </c>
      <c r="AN276" s="126" t="s">
        <v>130</v>
      </c>
      <c r="AO276" s="127">
        <v>1</v>
      </c>
      <c r="AP276" s="128">
        <v>0.90700000000000003</v>
      </c>
      <c r="AQ276" s="128">
        <v>1.542</v>
      </c>
      <c r="AR276" s="128">
        <v>1.6</v>
      </c>
      <c r="AS276" s="126" t="s">
        <v>5</v>
      </c>
      <c r="AT276" s="128">
        <v>136.85</v>
      </c>
      <c r="AU276" s="126" t="s">
        <v>154</v>
      </c>
      <c r="AV276" s="126" t="s">
        <v>154</v>
      </c>
      <c r="AW276" s="126" t="s">
        <v>154</v>
      </c>
      <c r="AX276" s="126" t="s">
        <v>154</v>
      </c>
      <c r="AY276" s="126" t="s">
        <v>130</v>
      </c>
      <c r="AZ276" s="126" t="s">
        <v>133</v>
      </c>
      <c r="BA276" s="126" t="s">
        <v>192</v>
      </c>
      <c r="BB276" s="126" t="s">
        <v>517</v>
      </c>
      <c r="BC276" s="126" t="s">
        <v>130</v>
      </c>
      <c r="BD276" s="126" t="s">
        <v>156</v>
      </c>
      <c r="BE276" s="126" t="s">
        <v>2358</v>
      </c>
      <c r="BF276" s="126" t="s">
        <v>2359</v>
      </c>
      <c r="BG276" s="126" t="s">
        <v>2360</v>
      </c>
      <c r="BH276" s="126" t="s">
        <v>383</v>
      </c>
      <c r="BI276" s="126" t="s">
        <v>130</v>
      </c>
      <c r="BJ276" s="126" t="s">
        <v>192</v>
      </c>
      <c r="BK276" s="126" t="s">
        <v>157</v>
      </c>
      <c r="BL276" s="126" t="s">
        <v>126</v>
      </c>
      <c r="BM276" s="126" t="s">
        <v>130</v>
      </c>
      <c r="BN276" s="126" t="s">
        <v>158</v>
      </c>
    </row>
    <row r="277" spans="1:66" ht="15">
      <c r="A277" s="58" t="str">
        <f t="shared" si="190"/>
        <v>2025-08-27</v>
      </c>
      <c r="B277" s="58" t="str">
        <f t="shared" si="191"/>
        <v>LAX</v>
      </c>
      <c r="C277" s="58" t="str">
        <f t="shared" si="192"/>
        <v>35033069190</v>
      </c>
      <c r="D277" s="58" t="str">
        <f t="shared" si="193"/>
        <v>PUS014317576</v>
      </c>
      <c r="E277" s="59" t="str">
        <f t="shared" si="194"/>
        <v>6094315515914</v>
      </c>
      <c r="F277" s="59" t="str">
        <f t="shared" si="195"/>
        <v>718-0226-AB-13</v>
      </c>
      <c r="G277" s="59" t="str">
        <f t="shared" si="196"/>
        <v>2207506</v>
      </c>
      <c r="H277" s="59" t="str">
        <f t="shared" si="197"/>
        <v>IPORTER_LA</v>
      </c>
      <c r="I277" s="57" t="str">
        <f t="shared" si="198"/>
        <v>김민서</v>
      </c>
      <c r="J277" s="57">
        <f t="shared" si="199"/>
        <v>10885</v>
      </c>
      <c r="K277" s="57" t="str">
        <f t="shared" si="200"/>
        <v>[동물검역]</v>
      </c>
      <c r="L277" s="57">
        <f t="shared" si="201"/>
        <v>1</v>
      </c>
      <c r="M277" s="57">
        <f t="shared" si="202"/>
        <v>0.81599999999999995</v>
      </c>
      <c r="N277" s="57">
        <f t="shared" si="203"/>
        <v>0.72599999999999998</v>
      </c>
      <c r="O277" s="60">
        <f t="shared" si="204"/>
        <v>-8.9999999999999969E-2</v>
      </c>
      <c r="P277" s="60">
        <f t="shared" si="205"/>
        <v>1</v>
      </c>
      <c r="Q277" s="61" t="str">
        <f t="shared" si="206"/>
        <v>동물검역(Animal Inspection)</v>
      </c>
      <c r="R277" s="88">
        <f t="shared" si="207"/>
        <v>93.34</v>
      </c>
      <c r="S277" s="61" t="str">
        <f t="shared" si="208"/>
        <v>YP0104</v>
      </c>
      <c r="T277" s="61" t="str">
        <f t="shared" si="209"/>
        <v/>
      </c>
      <c r="U277" s="61" t="str">
        <f t="shared" si="210"/>
        <v>신용</v>
      </c>
      <c r="V277" s="99">
        <f t="shared" si="185"/>
        <v>7490</v>
      </c>
      <c r="W277" s="100">
        <f t="shared" si="186"/>
        <v>0</v>
      </c>
      <c r="X277" s="100">
        <f t="shared" si="187"/>
        <v>0</v>
      </c>
      <c r="Y277" s="100">
        <f t="shared" si="182"/>
        <v>0</v>
      </c>
      <c r="Z277" s="100">
        <f t="shared" si="188"/>
        <v>0</v>
      </c>
      <c r="AA277" s="101">
        <f t="shared" si="189"/>
        <v>0</v>
      </c>
      <c r="AB277" s="102" t="str">
        <f>_xlfn.IFNA(VLOOKUP(D277,'사업자 통관'!F:H,3,0),"")</f>
        <v/>
      </c>
      <c r="AC277" s="102"/>
      <c r="AD277" s="103">
        <f t="shared" si="183"/>
        <v>0</v>
      </c>
      <c r="AE277" s="104">
        <f t="shared" si="184"/>
        <v>7490</v>
      </c>
      <c r="AG277" s="126" t="s">
        <v>2300</v>
      </c>
      <c r="AH277" s="126" t="s">
        <v>65</v>
      </c>
      <c r="AI277" s="126" t="s">
        <v>2301</v>
      </c>
      <c r="AJ277" s="126" t="s">
        <v>2361</v>
      </c>
      <c r="AK277" s="126" t="s">
        <v>578</v>
      </c>
      <c r="AL277" s="126" t="s">
        <v>2362</v>
      </c>
      <c r="AM277" s="126">
        <v>10885</v>
      </c>
      <c r="AN277" s="126" t="s">
        <v>2035</v>
      </c>
      <c r="AO277" s="127">
        <v>1</v>
      </c>
      <c r="AP277" s="128">
        <v>0.81599999999999995</v>
      </c>
      <c r="AQ277" s="128">
        <v>0.72599999999999998</v>
      </c>
      <c r="AR277" s="128">
        <v>0.9</v>
      </c>
      <c r="AS277" s="126" t="s">
        <v>212</v>
      </c>
      <c r="AT277" s="128">
        <v>93.34</v>
      </c>
      <c r="AU277" s="126" t="s">
        <v>154</v>
      </c>
      <c r="AV277" s="126" t="s">
        <v>154</v>
      </c>
      <c r="AW277" s="126" t="s">
        <v>154</v>
      </c>
      <c r="AX277" s="126" t="s">
        <v>154</v>
      </c>
      <c r="AY277" s="126" t="s">
        <v>154</v>
      </c>
      <c r="AZ277" s="126" t="s">
        <v>133</v>
      </c>
      <c r="BA277" s="126" t="s">
        <v>192</v>
      </c>
      <c r="BB277" s="126" t="s">
        <v>180</v>
      </c>
      <c r="BC277" s="126" t="s">
        <v>130</v>
      </c>
      <c r="BD277" s="126" t="s">
        <v>156</v>
      </c>
      <c r="BE277" s="126" t="s">
        <v>2363</v>
      </c>
      <c r="BF277" s="126" t="s">
        <v>2364</v>
      </c>
      <c r="BG277" s="126" t="s">
        <v>2365</v>
      </c>
      <c r="BH277" s="126" t="s">
        <v>383</v>
      </c>
      <c r="BI277" s="126" t="s">
        <v>130</v>
      </c>
      <c r="BJ277" s="126" t="s">
        <v>192</v>
      </c>
      <c r="BK277" s="126" t="s">
        <v>157</v>
      </c>
      <c r="BL277" s="126" t="s">
        <v>126</v>
      </c>
      <c r="BM277" s="126" t="s">
        <v>130</v>
      </c>
      <c r="BN277" s="126" t="s">
        <v>158</v>
      </c>
    </row>
    <row r="278" spans="1:66" ht="15">
      <c r="A278" s="58" t="str">
        <f t="shared" si="190"/>
        <v>2025-08-27</v>
      </c>
      <c r="B278" s="58" t="str">
        <f t="shared" si="191"/>
        <v>LAX</v>
      </c>
      <c r="C278" s="58" t="str">
        <f t="shared" si="192"/>
        <v>35033069190</v>
      </c>
      <c r="D278" s="58" t="str">
        <f t="shared" si="193"/>
        <v>PUS014317599</v>
      </c>
      <c r="E278" s="59" t="str">
        <f t="shared" si="194"/>
        <v>6094315515937</v>
      </c>
      <c r="F278" s="59" t="str">
        <f t="shared" si="195"/>
        <v>718-0381-EF-14</v>
      </c>
      <c r="G278" s="59" t="str">
        <f t="shared" si="196"/>
        <v>2207506</v>
      </c>
      <c r="H278" s="59" t="str">
        <f t="shared" si="197"/>
        <v>IPORTER_LA</v>
      </c>
      <c r="I278" s="57" t="str">
        <f t="shared" si="198"/>
        <v>김이현</v>
      </c>
      <c r="J278" s="57">
        <f t="shared" si="199"/>
        <v>4386</v>
      </c>
      <c r="K278" s="57"/>
      <c r="L278" s="57">
        <f t="shared" si="201"/>
        <v>1</v>
      </c>
      <c r="M278" s="57">
        <f t="shared" si="202"/>
        <v>0.36299999999999999</v>
      </c>
      <c r="N278" s="57">
        <f t="shared" si="203"/>
        <v>4.4999999999999998E-2</v>
      </c>
      <c r="O278" s="60">
        <f t="shared" si="204"/>
        <v>-0.318</v>
      </c>
      <c r="P278" s="60">
        <f t="shared" si="205"/>
        <v>0.5</v>
      </c>
      <c r="Q278" s="61" t="str">
        <f t="shared" si="206"/>
        <v>일반(목록배제,Normal-Manifest Exception)</v>
      </c>
      <c r="R278" s="88">
        <f t="shared" si="207"/>
        <v>63.66</v>
      </c>
      <c r="S278" s="61" t="str">
        <f t="shared" si="208"/>
        <v>YP0104</v>
      </c>
      <c r="T278" s="61" t="str">
        <f t="shared" si="209"/>
        <v/>
      </c>
      <c r="U278" s="61" t="str">
        <f t="shared" si="210"/>
        <v>신용</v>
      </c>
      <c r="V278" s="99">
        <f t="shared" si="185"/>
        <v>6220</v>
      </c>
      <c r="W278" s="100">
        <f t="shared" si="186"/>
        <v>0</v>
      </c>
      <c r="X278" s="100">
        <f t="shared" si="187"/>
        <v>0</v>
      </c>
      <c r="Y278" s="100">
        <f t="shared" si="182"/>
        <v>0</v>
      </c>
      <c r="Z278" s="100">
        <f t="shared" si="188"/>
        <v>0</v>
      </c>
      <c r="AA278" s="101">
        <f t="shared" si="189"/>
        <v>1000</v>
      </c>
      <c r="AB278" s="102" t="str">
        <f>_xlfn.IFNA(VLOOKUP(D278,'사업자 통관'!F:H,3,0),"")</f>
        <v/>
      </c>
      <c r="AC278" s="102"/>
      <c r="AD278" s="103">
        <f t="shared" si="183"/>
        <v>1000</v>
      </c>
      <c r="AE278" s="104">
        <f t="shared" si="184"/>
        <v>7220</v>
      </c>
      <c r="AG278" s="126" t="s">
        <v>2300</v>
      </c>
      <c r="AH278" s="126" t="s">
        <v>65</v>
      </c>
      <c r="AI278" s="126" t="s">
        <v>2301</v>
      </c>
      <c r="AJ278" s="126" t="s">
        <v>2366</v>
      </c>
      <c r="AK278" s="126" t="s">
        <v>2367</v>
      </c>
      <c r="AL278" s="126" t="s">
        <v>2368</v>
      </c>
      <c r="AM278" s="126">
        <v>4386</v>
      </c>
      <c r="AN278" s="126" t="s">
        <v>876</v>
      </c>
      <c r="AO278" s="127">
        <v>1</v>
      </c>
      <c r="AP278" s="128">
        <v>0.36299999999999999</v>
      </c>
      <c r="AQ278" s="128">
        <v>4.4999999999999998E-2</v>
      </c>
      <c r="AR278" s="128">
        <v>0.4</v>
      </c>
      <c r="AS278" s="126" t="s">
        <v>5</v>
      </c>
      <c r="AT278" s="128">
        <v>63.66</v>
      </c>
      <c r="AU278" s="126" t="s">
        <v>154</v>
      </c>
      <c r="AV278" s="126" t="s">
        <v>154</v>
      </c>
      <c r="AW278" s="126" t="s">
        <v>154</v>
      </c>
      <c r="AX278" s="126" t="s">
        <v>154</v>
      </c>
      <c r="AY278" s="126" t="s">
        <v>154</v>
      </c>
      <c r="AZ278" s="126" t="s">
        <v>133</v>
      </c>
      <c r="BA278" s="126" t="s">
        <v>192</v>
      </c>
      <c r="BB278" s="126" t="s">
        <v>370</v>
      </c>
      <c r="BC278" s="126" t="s">
        <v>130</v>
      </c>
      <c r="BD278" s="126" t="s">
        <v>156</v>
      </c>
      <c r="BE278" s="126" t="s">
        <v>2369</v>
      </c>
      <c r="BF278" s="126" t="s">
        <v>2370</v>
      </c>
      <c r="BG278" s="126" t="s">
        <v>2371</v>
      </c>
      <c r="BH278" s="126" t="s">
        <v>383</v>
      </c>
      <c r="BI278" s="126" t="s">
        <v>130</v>
      </c>
      <c r="BJ278" s="126" t="s">
        <v>192</v>
      </c>
      <c r="BK278" s="126" t="s">
        <v>157</v>
      </c>
      <c r="BL278" s="126" t="s">
        <v>126</v>
      </c>
      <c r="BM278" s="126" t="s">
        <v>130</v>
      </c>
      <c r="BN278" s="126" t="s">
        <v>158</v>
      </c>
    </row>
    <row r="279" spans="1:66" ht="15">
      <c r="A279" s="58" t="str">
        <f t="shared" si="190"/>
        <v>2025-08-27</v>
      </c>
      <c r="B279" s="58" t="str">
        <f t="shared" si="191"/>
        <v>LAX</v>
      </c>
      <c r="C279" s="58" t="str">
        <f t="shared" si="192"/>
        <v>35033069190</v>
      </c>
      <c r="D279" s="58" t="str">
        <f t="shared" si="193"/>
        <v>PUS014317515</v>
      </c>
      <c r="E279" s="59" t="str">
        <f t="shared" si="194"/>
        <v>6094315515853</v>
      </c>
      <c r="F279" s="59" t="str">
        <f t="shared" si="195"/>
        <v>717-7555-EF-15</v>
      </c>
      <c r="G279" s="59" t="str">
        <f t="shared" si="196"/>
        <v>2207506</v>
      </c>
      <c r="H279" s="59" t="str">
        <f t="shared" si="197"/>
        <v>IPORTER_LA</v>
      </c>
      <c r="I279" s="57" t="str">
        <f t="shared" si="198"/>
        <v>박규리</v>
      </c>
      <c r="J279" s="57">
        <f t="shared" si="199"/>
        <v>6601</v>
      </c>
      <c r="K279" s="57" t="str">
        <f t="shared" si="200"/>
        <v/>
      </c>
      <c r="L279" s="57">
        <f t="shared" si="201"/>
        <v>1</v>
      </c>
      <c r="M279" s="57">
        <f t="shared" si="202"/>
        <v>17.010000000000002</v>
      </c>
      <c r="N279" s="57">
        <f t="shared" si="203"/>
        <v>7.1669999999999998</v>
      </c>
      <c r="O279" s="60">
        <f t="shared" si="204"/>
        <v>-9.8430000000000017</v>
      </c>
      <c r="P279" s="60">
        <f t="shared" si="205"/>
        <v>17.5</v>
      </c>
      <c r="Q279" s="61" t="str">
        <f t="shared" si="206"/>
        <v>간이(Simple)</v>
      </c>
      <c r="R279" s="88">
        <f t="shared" si="207"/>
        <v>952.75</v>
      </c>
      <c r="S279" s="61" t="str">
        <f t="shared" si="208"/>
        <v>YP0104</v>
      </c>
      <c r="T279" s="61" t="str">
        <f t="shared" si="209"/>
        <v/>
      </c>
      <c r="U279" s="61" t="str">
        <f t="shared" si="210"/>
        <v>신용</v>
      </c>
      <c r="V279" s="99">
        <f t="shared" si="185"/>
        <v>49400</v>
      </c>
      <c r="W279" s="100">
        <f t="shared" si="186"/>
        <v>0</v>
      </c>
      <c r="X279" s="100">
        <f t="shared" si="187"/>
        <v>0</v>
      </c>
      <c r="Y279" s="100">
        <f t="shared" si="182"/>
        <v>3000</v>
      </c>
      <c r="Z279" s="100">
        <f t="shared" si="188"/>
        <v>0</v>
      </c>
      <c r="AA279" s="101">
        <f t="shared" si="189"/>
        <v>1000</v>
      </c>
      <c r="AB279" s="102" t="str">
        <f>_xlfn.IFNA(VLOOKUP(D279,'사업자 통관'!F:H,3,0),"")</f>
        <v/>
      </c>
      <c r="AC279" s="102"/>
      <c r="AD279" s="103">
        <f t="shared" si="183"/>
        <v>4000</v>
      </c>
      <c r="AE279" s="104">
        <f t="shared" si="184"/>
        <v>53400</v>
      </c>
      <c r="AG279" s="126" t="s">
        <v>2300</v>
      </c>
      <c r="AH279" s="126" t="s">
        <v>65</v>
      </c>
      <c r="AI279" s="126" t="s">
        <v>2301</v>
      </c>
      <c r="AJ279" s="126" t="s">
        <v>2372</v>
      </c>
      <c r="AK279" s="126" t="s">
        <v>2373</v>
      </c>
      <c r="AL279" s="126" t="s">
        <v>2374</v>
      </c>
      <c r="AM279" s="126">
        <v>6601</v>
      </c>
      <c r="AN279" s="126" t="s">
        <v>130</v>
      </c>
      <c r="AO279" s="127">
        <v>1</v>
      </c>
      <c r="AP279" s="128">
        <v>17.010000000000002</v>
      </c>
      <c r="AQ279" s="128">
        <v>7.1669999999999998</v>
      </c>
      <c r="AR279" s="128">
        <v>17.5</v>
      </c>
      <c r="AS279" s="126" t="s">
        <v>6</v>
      </c>
      <c r="AT279" s="128">
        <v>952.75</v>
      </c>
      <c r="AU279" s="126" t="s">
        <v>154</v>
      </c>
      <c r="AV279" s="126" t="s">
        <v>154</v>
      </c>
      <c r="AW279" s="126" t="s">
        <v>154</v>
      </c>
      <c r="AX279" s="126" t="s">
        <v>154</v>
      </c>
      <c r="AY279" s="126" t="s">
        <v>154</v>
      </c>
      <c r="AZ279" s="126" t="s">
        <v>133</v>
      </c>
      <c r="BA279" s="126" t="s">
        <v>192</v>
      </c>
      <c r="BB279" s="126" t="s">
        <v>2375</v>
      </c>
      <c r="BC279" s="126" t="s">
        <v>130</v>
      </c>
      <c r="BD279" s="126" t="s">
        <v>156</v>
      </c>
      <c r="BE279" s="126" t="s">
        <v>2376</v>
      </c>
      <c r="BF279" s="126" t="s">
        <v>2377</v>
      </c>
      <c r="BG279" s="126" t="s">
        <v>2378</v>
      </c>
      <c r="BH279" s="126" t="s">
        <v>383</v>
      </c>
      <c r="BI279" s="126" t="s">
        <v>130</v>
      </c>
      <c r="BJ279" s="126" t="s">
        <v>192</v>
      </c>
      <c r="BK279" s="126" t="s">
        <v>157</v>
      </c>
      <c r="BL279" s="126" t="s">
        <v>126</v>
      </c>
      <c r="BM279" s="126" t="s">
        <v>130</v>
      </c>
      <c r="BN279" s="126" t="s">
        <v>158</v>
      </c>
    </row>
    <row r="280" spans="1:66" ht="15">
      <c r="A280" s="58" t="str">
        <f t="shared" si="190"/>
        <v>2025-08-27</v>
      </c>
      <c r="B280" s="58" t="str">
        <f t="shared" si="191"/>
        <v>LAX</v>
      </c>
      <c r="C280" s="58" t="str">
        <f t="shared" si="192"/>
        <v>35033069190</v>
      </c>
      <c r="D280" s="58" t="str">
        <f t="shared" si="193"/>
        <v>PUS014317516</v>
      </c>
      <c r="E280" s="59" t="str">
        <f t="shared" si="194"/>
        <v>6094315515854</v>
      </c>
      <c r="F280" s="59" t="str">
        <f t="shared" si="195"/>
        <v>717-5288-DB-16</v>
      </c>
      <c r="G280" s="59" t="str">
        <f t="shared" si="196"/>
        <v>2207506</v>
      </c>
      <c r="H280" s="59" t="str">
        <f t="shared" si="197"/>
        <v>IPORTER_LA</v>
      </c>
      <c r="I280" s="57" t="str">
        <f t="shared" si="198"/>
        <v>박규리</v>
      </c>
      <c r="J280" s="57">
        <f t="shared" si="199"/>
        <v>6601</v>
      </c>
      <c r="K280" s="57" t="str">
        <f t="shared" si="200"/>
        <v/>
      </c>
      <c r="L280" s="57">
        <f t="shared" si="201"/>
        <v>1</v>
      </c>
      <c r="M280" s="57">
        <f t="shared" si="202"/>
        <v>4.899</v>
      </c>
      <c r="N280" s="57">
        <f t="shared" si="203"/>
        <v>2.4489999999999998</v>
      </c>
      <c r="O280" s="60">
        <f t="shared" si="204"/>
        <v>-2.4500000000000002</v>
      </c>
      <c r="P280" s="60">
        <f t="shared" si="205"/>
        <v>5</v>
      </c>
      <c r="Q280" s="61" t="str">
        <f t="shared" si="206"/>
        <v>간이(Simple)</v>
      </c>
      <c r="R280" s="88">
        <f t="shared" si="207"/>
        <v>818.22</v>
      </c>
      <c r="S280" s="61" t="str">
        <f t="shared" si="208"/>
        <v>YP0104</v>
      </c>
      <c r="T280" s="61" t="str">
        <f t="shared" si="209"/>
        <v/>
      </c>
      <c r="U280" s="61" t="str">
        <f t="shared" si="210"/>
        <v>신용</v>
      </c>
      <c r="V280" s="99">
        <f t="shared" si="185"/>
        <v>17650</v>
      </c>
      <c r="W280" s="100">
        <f t="shared" si="186"/>
        <v>0</v>
      </c>
      <c r="X280" s="100">
        <f t="shared" si="187"/>
        <v>0</v>
      </c>
      <c r="Y280" s="100">
        <f t="shared" si="182"/>
        <v>500</v>
      </c>
      <c r="Z280" s="100">
        <f t="shared" si="188"/>
        <v>0</v>
      </c>
      <c r="AA280" s="101">
        <f t="shared" si="189"/>
        <v>1000</v>
      </c>
      <c r="AB280" s="102" t="str">
        <f>_xlfn.IFNA(VLOOKUP(D280,'사업자 통관'!F:H,3,0),"")</f>
        <v/>
      </c>
      <c r="AC280" s="102"/>
      <c r="AD280" s="103">
        <f t="shared" si="183"/>
        <v>1500</v>
      </c>
      <c r="AE280" s="104">
        <f t="shared" si="184"/>
        <v>19150</v>
      </c>
      <c r="AG280" s="126" t="s">
        <v>2300</v>
      </c>
      <c r="AH280" s="126" t="s">
        <v>65</v>
      </c>
      <c r="AI280" s="126" t="s">
        <v>2301</v>
      </c>
      <c r="AJ280" s="126" t="s">
        <v>2379</v>
      </c>
      <c r="AK280" s="126" t="s">
        <v>2373</v>
      </c>
      <c r="AL280" s="126" t="s">
        <v>2374</v>
      </c>
      <c r="AM280" s="126">
        <v>6601</v>
      </c>
      <c r="AN280" s="126" t="s">
        <v>130</v>
      </c>
      <c r="AO280" s="127">
        <v>1</v>
      </c>
      <c r="AP280" s="128">
        <v>4.899</v>
      </c>
      <c r="AQ280" s="128">
        <v>2.4489999999999998</v>
      </c>
      <c r="AR280" s="128">
        <v>4.9000000000000004</v>
      </c>
      <c r="AS280" s="126" t="s">
        <v>6</v>
      </c>
      <c r="AT280" s="128">
        <v>818.22</v>
      </c>
      <c r="AU280" s="126" t="s">
        <v>154</v>
      </c>
      <c r="AV280" s="126" t="s">
        <v>154</v>
      </c>
      <c r="AW280" s="126" t="s">
        <v>154</v>
      </c>
      <c r="AX280" s="126" t="s">
        <v>154</v>
      </c>
      <c r="AY280" s="126" t="s">
        <v>154</v>
      </c>
      <c r="AZ280" s="126" t="s">
        <v>133</v>
      </c>
      <c r="BA280" s="126" t="s">
        <v>192</v>
      </c>
      <c r="BB280" s="126" t="s">
        <v>2380</v>
      </c>
      <c r="BC280" s="126" t="s">
        <v>130</v>
      </c>
      <c r="BD280" s="126" t="s">
        <v>156</v>
      </c>
      <c r="BE280" s="126" t="s">
        <v>2381</v>
      </c>
      <c r="BF280" s="126" t="s">
        <v>2382</v>
      </c>
      <c r="BG280" s="126" t="s">
        <v>2383</v>
      </c>
      <c r="BH280" s="126" t="s">
        <v>383</v>
      </c>
      <c r="BI280" s="126" t="s">
        <v>130</v>
      </c>
      <c r="BJ280" s="126" t="s">
        <v>192</v>
      </c>
      <c r="BK280" s="126" t="s">
        <v>157</v>
      </c>
      <c r="BL280" s="126" t="s">
        <v>126</v>
      </c>
      <c r="BM280" s="126" t="s">
        <v>130</v>
      </c>
      <c r="BN280" s="126" t="s">
        <v>158</v>
      </c>
    </row>
    <row r="281" spans="1:66" ht="15">
      <c r="A281" s="58" t="str">
        <f t="shared" si="190"/>
        <v>2025-08-27</v>
      </c>
      <c r="B281" s="58" t="str">
        <f t="shared" si="191"/>
        <v>LAX</v>
      </c>
      <c r="C281" s="58" t="str">
        <f t="shared" si="192"/>
        <v>35033069190</v>
      </c>
      <c r="D281" s="58" t="str">
        <f t="shared" si="193"/>
        <v>PUS014317525</v>
      </c>
      <c r="E281" s="59" t="str">
        <f t="shared" si="194"/>
        <v>6094315515863</v>
      </c>
      <c r="F281" s="59" t="str">
        <f t="shared" si="195"/>
        <v>718-1083-BF-17</v>
      </c>
      <c r="G281" s="59" t="str">
        <f t="shared" si="196"/>
        <v>2207506</v>
      </c>
      <c r="H281" s="59" t="str">
        <f t="shared" si="197"/>
        <v>IPORTER_LA</v>
      </c>
      <c r="I281" s="57" t="str">
        <f t="shared" si="198"/>
        <v>김형섭</v>
      </c>
      <c r="J281" s="57">
        <f t="shared" si="199"/>
        <v>17113</v>
      </c>
      <c r="K281" s="57" t="str">
        <f t="shared" si="200"/>
        <v/>
      </c>
      <c r="L281" s="57">
        <f t="shared" si="201"/>
        <v>1</v>
      </c>
      <c r="M281" s="57">
        <f t="shared" si="202"/>
        <v>1.996</v>
      </c>
      <c r="N281" s="57">
        <f t="shared" si="203"/>
        <v>1.4510000000000001</v>
      </c>
      <c r="O281" s="60">
        <f t="shared" si="204"/>
        <v>-0.54499999999999993</v>
      </c>
      <c r="P281" s="60">
        <f t="shared" si="205"/>
        <v>2</v>
      </c>
      <c r="Q281" s="61" t="str">
        <f t="shared" si="206"/>
        <v>간이(Simple)</v>
      </c>
      <c r="R281" s="88">
        <f t="shared" si="207"/>
        <v>336.54</v>
      </c>
      <c r="S281" s="61" t="str">
        <f t="shared" si="208"/>
        <v>YP0104</v>
      </c>
      <c r="T281" s="61" t="str">
        <f t="shared" si="209"/>
        <v/>
      </c>
      <c r="U281" s="61" t="str">
        <f t="shared" si="210"/>
        <v>신용</v>
      </c>
      <c r="V281" s="99">
        <f t="shared" si="185"/>
        <v>10030</v>
      </c>
      <c r="W281" s="100">
        <f t="shared" si="186"/>
        <v>0</v>
      </c>
      <c r="X281" s="100">
        <f t="shared" si="187"/>
        <v>0</v>
      </c>
      <c r="Y281" s="100">
        <f t="shared" si="182"/>
        <v>0</v>
      </c>
      <c r="Z281" s="100">
        <f t="shared" si="188"/>
        <v>0</v>
      </c>
      <c r="AA281" s="101">
        <f t="shared" si="189"/>
        <v>1000</v>
      </c>
      <c r="AB281" s="102" t="str">
        <f>_xlfn.IFNA(VLOOKUP(D281,'사업자 통관'!F:H,3,0),"")</f>
        <v/>
      </c>
      <c r="AC281" s="102"/>
      <c r="AD281" s="103">
        <f t="shared" si="183"/>
        <v>1000</v>
      </c>
      <c r="AE281" s="104">
        <f t="shared" si="184"/>
        <v>11030</v>
      </c>
      <c r="AG281" s="126" t="s">
        <v>2300</v>
      </c>
      <c r="AH281" s="126" t="s">
        <v>65</v>
      </c>
      <c r="AI281" s="126" t="s">
        <v>2301</v>
      </c>
      <c r="AJ281" s="126" t="s">
        <v>2384</v>
      </c>
      <c r="AK281" s="126" t="s">
        <v>384</v>
      </c>
      <c r="AL281" s="126" t="s">
        <v>385</v>
      </c>
      <c r="AM281" s="126">
        <v>17113</v>
      </c>
      <c r="AN281" s="126" t="s">
        <v>130</v>
      </c>
      <c r="AO281" s="127">
        <v>1</v>
      </c>
      <c r="AP281" s="128">
        <v>1.996</v>
      </c>
      <c r="AQ281" s="128">
        <v>1.4510000000000001</v>
      </c>
      <c r="AR281" s="128">
        <v>2</v>
      </c>
      <c r="AS281" s="126" t="s">
        <v>6</v>
      </c>
      <c r="AT281" s="128">
        <v>336.54</v>
      </c>
      <c r="AU281" s="126" t="s">
        <v>154</v>
      </c>
      <c r="AV281" s="126" t="s">
        <v>154</v>
      </c>
      <c r="AW281" s="126" t="s">
        <v>154</v>
      </c>
      <c r="AX281" s="126" t="s">
        <v>154</v>
      </c>
      <c r="AY281" s="126" t="s">
        <v>154</v>
      </c>
      <c r="AZ281" s="126" t="s">
        <v>133</v>
      </c>
      <c r="BA281" s="126" t="s">
        <v>192</v>
      </c>
      <c r="BB281" s="126" t="s">
        <v>155</v>
      </c>
      <c r="BC281" s="126" t="s">
        <v>130</v>
      </c>
      <c r="BD281" s="126" t="s">
        <v>156</v>
      </c>
      <c r="BE281" s="126" t="s">
        <v>2385</v>
      </c>
      <c r="BF281" s="126" t="s">
        <v>2386</v>
      </c>
      <c r="BG281" s="126" t="s">
        <v>2387</v>
      </c>
      <c r="BH281" s="126" t="s">
        <v>383</v>
      </c>
      <c r="BI281" s="126" t="s">
        <v>130</v>
      </c>
      <c r="BJ281" s="126" t="s">
        <v>192</v>
      </c>
      <c r="BK281" s="126" t="s">
        <v>157</v>
      </c>
      <c r="BL281" s="126" t="s">
        <v>126</v>
      </c>
      <c r="BM281" s="126" t="s">
        <v>130</v>
      </c>
      <c r="BN281" s="126" t="s">
        <v>158</v>
      </c>
    </row>
    <row r="282" spans="1:66" ht="15">
      <c r="A282" s="58" t="str">
        <f t="shared" si="190"/>
        <v>2025-08-27</v>
      </c>
      <c r="B282" s="58" t="str">
        <f t="shared" si="191"/>
        <v>LAX</v>
      </c>
      <c r="C282" s="58" t="str">
        <f t="shared" si="192"/>
        <v>35033069190</v>
      </c>
      <c r="D282" s="58" t="str">
        <f t="shared" si="193"/>
        <v>PUS014317644</v>
      </c>
      <c r="E282" s="59" t="str">
        <f t="shared" si="194"/>
        <v>6094315515982</v>
      </c>
      <c r="F282" s="59" t="str">
        <f t="shared" si="195"/>
        <v>718-0779-AC-2</v>
      </c>
      <c r="G282" s="59" t="str">
        <f t="shared" si="196"/>
        <v>2207506</v>
      </c>
      <c r="H282" s="59" t="str">
        <f t="shared" si="197"/>
        <v>IPORTER_LA</v>
      </c>
      <c r="I282" s="57" t="str">
        <f t="shared" si="198"/>
        <v>박창용</v>
      </c>
      <c r="J282" s="57">
        <f t="shared" si="199"/>
        <v>12903</v>
      </c>
      <c r="K282" s="57" t="str">
        <f t="shared" si="200"/>
        <v/>
      </c>
      <c r="L282" s="57">
        <f t="shared" si="201"/>
        <v>1</v>
      </c>
      <c r="M282" s="57">
        <f t="shared" si="202"/>
        <v>0.54400000000000004</v>
      </c>
      <c r="N282" s="57">
        <f t="shared" si="203"/>
        <v>0.499</v>
      </c>
      <c r="O282" s="60">
        <f t="shared" si="204"/>
        <v>-4.500000000000004E-2</v>
      </c>
      <c r="P282" s="60">
        <f t="shared" si="205"/>
        <v>1</v>
      </c>
      <c r="Q282" s="61" t="str">
        <f t="shared" si="206"/>
        <v>일반(목록배제,Normal-Manifest Exception)</v>
      </c>
      <c r="R282" s="88">
        <f t="shared" si="207"/>
        <v>39.119999999999997</v>
      </c>
      <c r="S282" s="61" t="str">
        <f t="shared" si="208"/>
        <v>YP0104</v>
      </c>
      <c r="T282" s="61" t="str">
        <f t="shared" si="209"/>
        <v/>
      </c>
      <c r="U282" s="61" t="str">
        <f t="shared" si="210"/>
        <v>신용</v>
      </c>
      <c r="V282" s="99">
        <f t="shared" si="185"/>
        <v>7490</v>
      </c>
      <c r="W282" s="100">
        <f t="shared" si="186"/>
        <v>0</v>
      </c>
      <c r="X282" s="100">
        <f t="shared" si="187"/>
        <v>0</v>
      </c>
      <c r="Y282" s="100">
        <f t="shared" si="182"/>
        <v>0</v>
      </c>
      <c r="Z282" s="100">
        <f t="shared" si="188"/>
        <v>0</v>
      </c>
      <c r="AA282" s="101">
        <f t="shared" si="189"/>
        <v>1000</v>
      </c>
      <c r="AB282" s="102" t="str">
        <f>_xlfn.IFNA(VLOOKUP(D282,'사업자 통관'!F:H,3,0),"")</f>
        <v/>
      </c>
      <c r="AC282" s="102"/>
      <c r="AD282" s="103">
        <f t="shared" si="183"/>
        <v>1000</v>
      </c>
      <c r="AE282" s="104">
        <f t="shared" si="184"/>
        <v>8490</v>
      </c>
      <c r="AG282" s="126" t="s">
        <v>2300</v>
      </c>
      <c r="AH282" s="126" t="s">
        <v>65</v>
      </c>
      <c r="AI282" s="126" t="s">
        <v>2301</v>
      </c>
      <c r="AJ282" s="126" t="s">
        <v>2388</v>
      </c>
      <c r="AK282" s="126" t="s">
        <v>1573</v>
      </c>
      <c r="AL282" s="126" t="s">
        <v>1574</v>
      </c>
      <c r="AM282" s="126">
        <v>12903</v>
      </c>
      <c r="AN282" s="126" t="s">
        <v>130</v>
      </c>
      <c r="AO282" s="127">
        <v>1</v>
      </c>
      <c r="AP282" s="128">
        <v>0.54400000000000004</v>
      </c>
      <c r="AQ282" s="128">
        <v>0.499</v>
      </c>
      <c r="AR282" s="128">
        <v>0.6</v>
      </c>
      <c r="AS282" s="126" t="s">
        <v>5</v>
      </c>
      <c r="AT282" s="128">
        <v>39.119999999999997</v>
      </c>
      <c r="AU282" s="126" t="s">
        <v>154</v>
      </c>
      <c r="AV282" s="126" t="s">
        <v>154</v>
      </c>
      <c r="AW282" s="126" t="s">
        <v>154</v>
      </c>
      <c r="AX282" s="126" t="s">
        <v>154</v>
      </c>
      <c r="AY282" s="126" t="s">
        <v>154</v>
      </c>
      <c r="AZ282" s="126" t="s">
        <v>133</v>
      </c>
      <c r="BA282" s="126" t="s">
        <v>192</v>
      </c>
      <c r="BB282" s="126" t="s">
        <v>2389</v>
      </c>
      <c r="BC282" s="126" t="s">
        <v>130</v>
      </c>
      <c r="BD282" s="126" t="s">
        <v>156</v>
      </c>
      <c r="BE282" s="126" t="s">
        <v>2390</v>
      </c>
      <c r="BF282" s="126" t="s">
        <v>2391</v>
      </c>
      <c r="BG282" s="126" t="s">
        <v>2392</v>
      </c>
      <c r="BH282" s="126" t="s">
        <v>383</v>
      </c>
      <c r="BI282" s="126" t="s">
        <v>130</v>
      </c>
      <c r="BJ282" s="126" t="s">
        <v>192</v>
      </c>
      <c r="BK282" s="126" t="s">
        <v>157</v>
      </c>
      <c r="BL282" s="126" t="s">
        <v>126</v>
      </c>
      <c r="BM282" s="126" t="s">
        <v>130</v>
      </c>
      <c r="BN282" s="126" t="s">
        <v>158</v>
      </c>
    </row>
    <row r="283" spans="1:66" ht="15">
      <c r="A283" s="58" t="str">
        <f t="shared" ref="A283:A309" si="211">AG283</f>
        <v>2025-08-27</v>
      </c>
      <c r="B283" s="58" t="str">
        <f t="shared" ref="B283:B309" si="212">AH283</f>
        <v>LAX</v>
      </c>
      <c r="C283" s="58" t="str">
        <f t="shared" ref="C283:C309" si="213">AI283</f>
        <v>35033069190</v>
      </c>
      <c r="D283" s="58" t="str">
        <f t="shared" ref="D283:D309" si="214">AJ283</f>
        <v>PUS014317403</v>
      </c>
      <c r="E283" s="59" t="str">
        <f t="shared" ref="E283:E309" si="215">BE283</f>
        <v>6094315515741</v>
      </c>
      <c r="F283" s="59" t="str">
        <f t="shared" ref="F283:F309" si="216">BF283</f>
        <v>718-1092-EC-5</v>
      </c>
      <c r="G283" s="59" t="str">
        <f t="shared" ref="G283:G309" si="217">AZ283</f>
        <v>2207506</v>
      </c>
      <c r="H283" s="59" t="str">
        <f t="shared" ref="H283:H309" si="218">BA283</f>
        <v>IPORTER_LA</v>
      </c>
      <c r="I283" s="57" t="str">
        <f t="shared" ref="I283:I309" si="219">AK283</f>
        <v>박성호</v>
      </c>
      <c r="J283" s="57">
        <f t="shared" ref="J283:J309" si="220">AM283</f>
        <v>6927</v>
      </c>
      <c r="K283" s="57" t="str">
        <f t="shared" ref="K283:K309" si="221">AN283</f>
        <v/>
      </c>
      <c r="L283" s="57">
        <f t="shared" ref="L283:L309" si="222">AO283</f>
        <v>1</v>
      </c>
      <c r="M283" s="57">
        <f t="shared" ref="M283:M309" si="223">AP283</f>
        <v>1.27</v>
      </c>
      <c r="N283" s="57">
        <f t="shared" ref="N283:N309" si="224">AQ283</f>
        <v>4.4999999999999998E-2</v>
      </c>
      <c r="O283" s="60">
        <f t="shared" ref="O283:O309" si="225">N283-M283</f>
        <v>-1.2250000000000001</v>
      </c>
      <c r="P283" s="60">
        <f t="shared" ref="P283:P309" si="226">CEILING(IF(O283&gt;=2.26,N283,M283),0.5)</f>
        <v>1.5</v>
      </c>
      <c r="Q283" s="61" t="str">
        <f t="shared" ref="Q283:Q309" si="227">AS283</f>
        <v>목록(Manifest)</v>
      </c>
      <c r="R283" s="88">
        <f t="shared" ref="R283:R309" si="228">AT283</f>
        <v>116.72</v>
      </c>
      <c r="S283" s="61" t="str">
        <f t="shared" ref="S283:S309" si="229">BH283</f>
        <v>YP0104</v>
      </c>
      <c r="T283" s="61" t="str">
        <f t="shared" ref="T283:T309" si="230">BI283</f>
        <v/>
      </c>
      <c r="U283" s="61" t="str">
        <f t="shared" ref="U283:U309" si="231">BL283</f>
        <v>신용</v>
      </c>
      <c r="V283" s="99">
        <f t="shared" si="185"/>
        <v>8760</v>
      </c>
      <c r="W283" s="100">
        <f t="shared" si="186"/>
        <v>0</v>
      </c>
      <c r="X283" s="100">
        <f t="shared" si="187"/>
        <v>0</v>
      </c>
      <c r="Y283" s="100">
        <f t="shared" si="182"/>
        <v>0</v>
      </c>
      <c r="Z283" s="100">
        <f t="shared" si="188"/>
        <v>0</v>
      </c>
      <c r="AA283" s="101">
        <f t="shared" si="189"/>
        <v>0</v>
      </c>
      <c r="AB283" s="102" t="str">
        <f>_xlfn.IFNA(VLOOKUP(D283,'사업자 통관'!F:H,3,0),"")</f>
        <v/>
      </c>
      <c r="AC283" s="102"/>
      <c r="AD283" s="103">
        <f t="shared" si="183"/>
        <v>0</v>
      </c>
      <c r="AE283" s="104">
        <f t="shared" si="184"/>
        <v>8760</v>
      </c>
      <c r="AG283" s="126" t="s">
        <v>2300</v>
      </c>
      <c r="AH283" s="126" t="s">
        <v>65</v>
      </c>
      <c r="AI283" s="126" t="s">
        <v>2301</v>
      </c>
      <c r="AJ283" s="126" t="s">
        <v>2393</v>
      </c>
      <c r="AK283" s="126" t="s">
        <v>439</v>
      </c>
      <c r="AL283" s="126" t="s">
        <v>2394</v>
      </c>
      <c r="AM283" s="126">
        <v>6927</v>
      </c>
      <c r="AN283" s="126" t="s">
        <v>130</v>
      </c>
      <c r="AO283" s="127">
        <v>1</v>
      </c>
      <c r="AP283" s="128">
        <v>1.27</v>
      </c>
      <c r="AQ283" s="128">
        <v>4.4999999999999998E-2</v>
      </c>
      <c r="AR283" s="128">
        <v>1.3</v>
      </c>
      <c r="AS283" s="126" t="s">
        <v>4</v>
      </c>
      <c r="AT283" s="128">
        <v>116.72</v>
      </c>
      <c r="AU283" s="126" t="s">
        <v>154</v>
      </c>
      <c r="AV283" s="126" t="s">
        <v>154</v>
      </c>
      <c r="AW283" s="126" t="s">
        <v>154</v>
      </c>
      <c r="AX283" s="126" t="s">
        <v>154</v>
      </c>
      <c r="AY283" s="126" t="s">
        <v>154</v>
      </c>
      <c r="AZ283" s="126" t="s">
        <v>133</v>
      </c>
      <c r="BA283" s="126" t="s">
        <v>192</v>
      </c>
      <c r="BB283" s="126" t="s">
        <v>2395</v>
      </c>
      <c r="BC283" s="126" t="s">
        <v>130</v>
      </c>
      <c r="BD283" s="126" t="s">
        <v>156</v>
      </c>
      <c r="BE283" s="126" t="s">
        <v>2396</v>
      </c>
      <c r="BF283" s="126" t="s">
        <v>2397</v>
      </c>
      <c r="BG283" s="126" t="s">
        <v>2398</v>
      </c>
      <c r="BH283" s="126" t="s">
        <v>383</v>
      </c>
      <c r="BI283" s="126" t="s">
        <v>130</v>
      </c>
      <c r="BJ283" s="126" t="s">
        <v>192</v>
      </c>
      <c r="BK283" s="126" t="s">
        <v>157</v>
      </c>
      <c r="BL283" s="126" t="s">
        <v>126</v>
      </c>
      <c r="BM283" s="126" t="s">
        <v>130</v>
      </c>
      <c r="BN283" s="126" t="s">
        <v>158</v>
      </c>
    </row>
    <row r="284" spans="1:66" ht="15">
      <c r="A284" s="58" t="str">
        <f t="shared" si="211"/>
        <v>2025-08-31</v>
      </c>
      <c r="B284" s="58" t="str">
        <f t="shared" si="212"/>
        <v>LAX</v>
      </c>
      <c r="C284" s="58" t="str">
        <f t="shared" si="213"/>
        <v>18018708620</v>
      </c>
      <c r="D284" s="58" t="str">
        <f t="shared" si="214"/>
        <v>PUS014317563</v>
      </c>
      <c r="E284" s="59" t="str">
        <f t="shared" si="215"/>
        <v>6094315515901</v>
      </c>
      <c r="F284" s="59" t="str">
        <f t="shared" si="216"/>
        <v>718-2014-CA-5</v>
      </c>
      <c r="G284" s="59" t="str">
        <f t="shared" si="217"/>
        <v>2207506</v>
      </c>
      <c r="H284" s="59" t="str">
        <f t="shared" si="218"/>
        <v>IPORTER_LA</v>
      </c>
      <c r="I284" s="57" t="str">
        <f t="shared" si="219"/>
        <v>황준일</v>
      </c>
      <c r="J284" s="57">
        <f t="shared" si="220"/>
        <v>6326</v>
      </c>
      <c r="K284" s="57" t="str">
        <f t="shared" si="221"/>
        <v/>
      </c>
      <c r="L284" s="57">
        <f t="shared" si="222"/>
        <v>1</v>
      </c>
      <c r="M284" s="57">
        <f t="shared" si="223"/>
        <v>0.45400000000000001</v>
      </c>
      <c r="N284" s="57">
        <f t="shared" si="224"/>
        <v>1.179</v>
      </c>
      <c r="O284" s="60">
        <f t="shared" si="225"/>
        <v>0.72500000000000009</v>
      </c>
      <c r="P284" s="60">
        <f t="shared" si="226"/>
        <v>0.5</v>
      </c>
      <c r="Q284" s="61" t="str">
        <f t="shared" si="227"/>
        <v>목록(Manifest)</v>
      </c>
      <c r="R284" s="88">
        <f t="shared" si="228"/>
        <v>1</v>
      </c>
      <c r="S284" s="61" t="str">
        <f t="shared" si="229"/>
        <v>KE8204</v>
      </c>
      <c r="T284" s="61" t="str">
        <f t="shared" si="230"/>
        <v/>
      </c>
      <c r="U284" s="61" t="str">
        <f t="shared" si="231"/>
        <v>신용</v>
      </c>
      <c r="V284" s="99">
        <f t="shared" si="185"/>
        <v>6220</v>
      </c>
      <c r="W284" s="100">
        <f t="shared" si="186"/>
        <v>0</v>
      </c>
      <c r="X284" s="100">
        <f t="shared" si="187"/>
        <v>500</v>
      </c>
      <c r="Y284" s="100">
        <f t="shared" si="182"/>
        <v>0</v>
      </c>
      <c r="Z284" s="100">
        <f t="shared" si="188"/>
        <v>0</v>
      </c>
      <c r="AA284" s="101">
        <f t="shared" si="189"/>
        <v>0</v>
      </c>
      <c r="AB284" s="102" t="str">
        <f>_xlfn.IFNA(VLOOKUP(D284,'사업자 통관'!F:H,3,0),"")</f>
        <v/>
      </c>
      <c r="AC284" s="102"/>
      <c r="AD284" s="103">
        <f t="shared" si="183"/>
        <v>500</v>
      </c>
      <c r="AE284" s="104">
        <f t="shared" si="184"/>
        <v>6720</v>
      </c>
      <c r="AG284" s="126" t="s">
        <v>2399</v>
      </c>
      <c r="AH284" s="126" t="s">
        <v>65</v>
      </c>
      <c r="AI284" s="126" t="s">
        <v>2400</v>
      </c>
      <c r="AJ284" s="126" t="s">
        <v>2401</v>
      </c>
      <c r="AK284" s="126" t="s">
        <v>2402</v>
      </c>
      <c r="AL284" s="126" t="s">
        <v>2403</v>
      </c>
      <c r="AM284" s="126">
        <v>6326</v>
      </c>
      <c r="AN284" s="126" t="s">
        <v>130</v>
      </c>
      <c r="AO284" s="127">
        <v>1</v>
      </c>
      <c r="AP284" s="128">
        <v>0.45400000000000001</v>
      </c>
      <c r="AQ284" s="128">
        <v>1.179</v>
      </c>
      <c r="AR284" s="128">
        <v>1.2</v>
      </c>
      <c r="AS284" s="126" t="s">
        <v>4</v>
      </c>
      <c r="AT284" s="128">
        <v>1</v>
      </c>
      <c r="AU284" s="126" t="s">
        <v>130</v>
      </c>
      <c r="AV284" s="126" t="s">
        <v>130</v>
      </c>
      <c r="AW284" s="126" t="s">
        <v>130</v>
      </c>
      <c r="AX284" s="126" t="s">
        <v>130</v>
      </c>
      <c r="AY284" s="126" t="s">
        <v>130</v>
      </c>
      <c r="AZ284" s="126" t="s">
        <v>133</v>
      </c>
      <c r="BA284" s="126" t="s">
        <v>192</v>
      </c>
      <c r="BB284" s="126" t="s">
        <v>2404</v>
      </c>
      <c r="BC284" s="126" t="s">
        <v>130</v>
      </c>
      <c r="BD284" s="126" t="s">
        <v>156</v>
      </c>
      <c r="BE284" s="126" t="s">
        <v>2405</v>
      </c>
      <c r="BF284" s="126" t="s">
        <v>2406</v>
      </c>
      <c r="BG284" s="126" t="s">
        <v>2407</v>
      </c>
      <c r="BH284" s="126" t="s">
        <v>2408</v>
      </c>
      <c r="BI284" s="126" t="s">
        <v>130</v>
      </c>
      <c r="BJ284" s="126" t="s">
        <v>192</v>
      </c>
      <c r="BK284" s="126" t="s">
        <v>157</v>
      </c>
      <c r="BL284" s="126" t="s">
        <v>126</v>
      </c>
      <c r="BM284" s="126" t="s">
        <v>130</v>
      </c>
      <c r="BN284" s="126" t="s">
        <v>158</v>
      </c>
    </row>
    <row r="285" spans="1:66" ht="15">
      <c r="A285" s="58" t="str">
        <f t="shared" si="211"/>
        <v>2025-08-31</v>
      </c>
      <c r="B285" s="58" t="str">
        <f t="shared" si="212"/>
        <v>LAX</v>
      </c>
      <c r="C285" s="58" t="str">
        <f t="shared" si="213"/>
        <v>18018708620</v>
      </c>
      <c r="D285" s="58" t="str">
        <f t="shared" si="214"/>
        <v>PUS014317683</v>
      </c>
      <c r="E285" s="59" t="str">
        <f t="shared" si="215"/>
        <v>6094315516021</v>
      </c>
      <c r="F285" s="59" t="str">
        <f t="shared" si="216"/>
        <v>718-2018-AA-9</v>
      </c>
      <c r="G285" s="59" t="str">
        <f t="shared" si="217"/>
        <v>2207506</v>
      </c>
      <c r="H285" s="59" t="str">
        <f t="shared" si="218"/>
        <v>IPORTER_LA</v>
      </c>
      <c r="I285" s="57" t="str">
        <f t="shared" si="219"/>
        <v>박진영</v>
      </c>
      <c r="J285" s="57">
        <f t="shared" si="220"/>
        <v>7047</v>
      </c>
      <c r="K285" s="57" t="str">
        <f t="shared" si="221"/>
        <v/>
      </c>
      <c r="L285" s="57">
        <f t="shared" si="222"/>
        <v>1</v>
      </c>
      <c r="M285" s="57">
        <f t="shared" si="223"/>
        <v>0.45400000000000001</v>
      </c>
      <c r="N285" s="57">
        <f t="shared" si="224"/>
        <v>4.4999999999999998E-2</v>
      </c>
      <c r="O285" s="60">
        <f t="shared" si="225"/>
        <v>-0.40900000000000003</v>
      </c>
      <c r="P285" s="60">
        <f t="shared" si="226"/>
        <v>0.5</v>
      </c>
      <c r="Q285" s="61" t="str">
        <f t="shared" si="227"/>
        <v>목록(Manifest)</v>
      </c>
      <c r="R285" s="88">
        <f t="shared" si="228"/>
        <v>62.59</v>
      </c>
      <c r="S285" s="61" t="str">
        <f t="shared" si="229"/>
        <v>KE8204</v>
      </c>
      <c r="T285" s="61" t="str">
        <f t="shared" si="230"/>
        <v/>
      </c>
      <c r="U285" s="61" t="str">
        <f t="shared" si="231"/>
        <v>신용</v>
      </c>
      <c r="V285" s="99">
        <f t="shared" si="185"/>
        <v>6220</v>
      </c>
      <c r="W285" s="100">
        <f t="shared" si="186"/>
        <v>0</v>
      </c>
      <c r="X285" s="100">
        <f t="shared" si="187"/>
        <v>0</v>
      </c>
      <c r="Y285" s="100">
        <f t="shared" si="182"/>
        <v>0</v>
      </c>
      <c r="Z285" s="100">
        <f t="shared" si="188"/>
        <v>0</v>
      </c>
      <c r="AA285" s="101">
        <f t="shared" si="189"/>
        <v>0</v>
      </c>
      <c r="AB285" s="102" t="str">
        <f>_xlfn.IFNA(VLOOKUP(D285,'사업자 통관'!F:H,3,0),"")</f>
        <v/>
      </c>
      <c r="AC285" s="102"/>
      <c r="AD285" s="103">
        <f t="shared" si="183"/>
        <v>0</v>
      </c>
      <c r="AE285" s="104">
        <f t="shared" si="184"/>
        <v>6220</v>
      </c>
      <c r="AG285" s="126" t="s">
        <v>2399</v>
      </c>
      <c r="AH285" s="126" t="s">
        <v>65</v>
      </c>
      <c r="AI285" s="126" t="s">
        <v>2400</v>
      </c>
      <c r="AJ285" s="126" t="s">
        <v>2409</v>
      </c>
      <c r="AK285" s="126" t="s">
        <v>1333</v>
      </c>
      <c r="AL285" s="126" t="s">
        <v>2410</v>
      </c>
      <c r="AM285" s="126">
        <v>7047</v>
      </c>
      <c r="AN285" s="126" t="s">
        <v>130</v>
      </c>
      <c r="AO285" s="127">
        <v>1</v>
      </c>
      <c r="AP285" s="128">
        <v>0.45400000000000001</v>
      </c>
      <c r="AQ285" s="128">
        <v>4.4999999999999998E-2</v>
      </c>
      <c r="AR285" s="128">
        <v>0.5</v>
      </c>
      <c r="AS285" s="126" t="s">
        <v>4</v>
      </c>
      <c r="AT285" s="128">
        <v>62.59</v>
      </c>
      <c r="AU285" s="126" t="s">
        <v>130</v>
      </c>
      <c r="AV285" s="126" t="s">
        <v>130</v>
      </c>
      <c r="AW285" s="126" t="s">
        <v>130</v>
      </c>
      <c r="AX285" s="126" t="s">
        <v>130</v>
      </c>
      <c r="AY285" s="126" t="s">
        <v>130</v>
      </c>
      <c r="AZ285" s="126" t="s">
        <v>133</v>
      </c>
      <c r="BA285" s="126" t="s">
        <v>192</v>
      </c>
      <c r="BB285" s="126" t="s">
        <v>159</v>
      </c>
      <c r="BC285" s="126" t="s">
        <v>130</v>
      </c>
      <c r="BD285" s="126" t="s">
        <v>156</v>
      </c>
      <c r="BE285" s="126" t="s">
        <v>2411</v>
      </c>
      <c r="BF285" s="126" t="s">
        <v>2412</v>
      </c>
      <c r="BG285" s="126" t="s">
        <v>2413</v>
      </c>
      <c r="BH285" s="126" t="s">
        <v>2408</v>
      </c>
      <c r="BI285" s="126" t="s">
        <v>130</v>
      </c>
      <c r="BJ285" s="126" t="s">
        <v>192</v>
      </c>
      <c r="BK285" s="126" t="s">
        <v>157</v>
      </c>
      <c r="BL285" s="126" t="s">
        <v>126</v>
      </c>
      <c r="BM285" s="126" t="s">
        <v>130</v>
      </c>
      <c r="BN285" s="126" t="s">
        <v>158</v>
      </c>
    </row>
    <row r="286" spans="1:66" ht="15">
      <c r="A286" s="58" t="str">
        <f t="shared" si="211"/>
        <v>2025-08-31</v>
      </c>
      <c r="B286" s="58" t="str">
        <f t="shared" si="212"/>
        <v>LAX</v>
      </c>
      <c r="C286" s="58" t="str">
        <f t="shared" si="213"/>
        <v>18018708620</v>
      </c>
      <c r="D286" s="58" t="str">
        <f t="shared" si="214"/>
        <v>PUS014317608</v>
      </c>
      <c r="E286" s="59" t="str">
        <f t="shared" si="215"/>
        <v>6094315515946</v>
      </c>
      <c r="F286" s="59" t="str">
        <f t="shared" si="216"/>
        <v>718-2478-EE-25</v>
      </c>
      <c r="G286" s="59" t="str">
        <f t="shared" si="217"/>
        <v>2207506</v>
      </c>
      <c r="H286" s="59" t="str">
        <f t="shared" si="218"/>
        <v>IPORTER_LA</v>
      </c>
      <c r="I286" s="57" t="str">
        <f t="shared" si="219"/>
        <v>김현연</v>
      </c>
      <c r="J286" s="57">
        <f t="shared" si="220"/>
        <v>44641</v>
      </c>
      <c r="K286" s="57" t="str">
        <f t="shared" si="221"/>
        <v/>
      </c>
      <c r="L286" s="57">
        <f t="shared" si="222"/>
        <v>1</v>
      </c>
      <c r="M286" s="57">
        <f t="shared" si="223"/>
        <v>0.63500000000000001</v>
      </c>
      <c r="N286" s="57">
        <f t="shared" si="224"/>
        <v>0.54400000000000004</v>
      </c>
      <c r="O286" s="60">
        <f t="shared" si="225"/>
        <v>-9.099999999999997E-2</v>
      </c>
      <c r="P286" s="60">
        <f t="shared" si="226"/>
        <v>1</v>
      </c>
      <c r="Q286" s="61" t="str">
        <f t="shared" si="227"/>
        <v>목록(Manifest)</v>
      </c>
      <c r="R286" s="88">
        <f t="shared" si="228"/>
        <v>55.98</v>
      </c>
      <c r="S286" s="61" t="str">
        <f t="shared" si="229"/>
        <v>KE8204</v>
      </c>
      <c r="T286" s="61" t="str">
        <f t="shared" si="230"/>
        <v/>
      </c>
      <c r="U286" s="61" t="str">
        <f t="shared" si="231"/>
        <v>신용</v>
      </c>
      <c r="V286" s="99">
        <f t="shared" si="185"/>
        <v>7490</v>
      </c>
      <c r="W286" s="100">
        <f t="shared" si="186"/>
        <v>0</v>
      </c>
      <c r="X286" s="100">
        <f t="shared" si="187"/>
        <v>0</v>
      </c>
      <c r="Y286" s="100">
        <f t="shared" si="182"/>
        <v>0</v>
      </c>
      <c r="Z286" s="100">
        <f t="shared" si="188"/>
        <v>0</v>
      </c>
      <c r="AA286" s="101">
        <f t="shared" si="189"/>
        <v>0</v>
      </c>
      <c r="AB286" s="102" t="str">
        <f>_xlfn.IFNA(VLOOKUP(D286,'사업자 통관'!F:H,3,0),"")</f>
        <v/>
      </c>
      <c r="AC286" s="102"/>
      <c r="AD286" s="103">
        <f t="shared" si="183"/>
        <v>0</v>
      </c>
      <c r="AE286" s="104">
        <f t="shared" si="184"/>
        <v>7490</v>
      </c>
      <c r="AG286" s="126" t="s">
        <v>2399</v>
      </c>
      <c r="AH286" s="126" t="s">
        <v>65</v>
      </c>
      <c r="AI286" s="126" t="s">
        <v>2400</v>
      </c>
      <c r="AJ286" s="126" t="s">
        <v>2414</v>
      </c>
      <c r="AK286" s="126" t="s">
        <v>2415</v>
      </c>
      <c r="AL286" s="126" t="s">
        <v>2416</v>
      </c>
      <c r="AM286" s="126">
        <v>44641</v>
      </c>
      <c r="AN286" s="126" t="s">
        <v>130</v>
      </c>
      <c r="AO286" s="127">
        <v>1</v>
      </c>
      <c r="AP286" s="128">
        <v>0.63500000000000001</v>
      </c>
      <c r="AQ286" s="128">
        <v>0.54400000000000004</v>
      </c>
      <c r="AR286" s="128">
        <v>0.7</v>
      </c>
      <c r="AS286" s="126" t="s">
        <v>4</v>
      </c>
      <c r="AT286" s="128">
        <v>55.98</v>
      </c>
      <c r="AU286" s="126" t="s">
        <v>130</v>
      </c>
      <c r="AV286" s="126" t="s">
        <v>130</v>
      </c>
      <c r="AW286" s="126" t="s">
        <v>130</v>
      </c>
      <c r="AX286" s="126" t="s">
        <v>130</v>
      </c>
      <c r="AY286" s="126" t="s">
        <v>130</v>
      </c>
      <c r="AZ286" s="126" t="s">
        <v>133</v>
      </c>
      <c r="BA286" s="126" t="s">
        <v>192</v>
      </c>
      <c r="BB286" s="126" t="s">
        <v>2417</v>
      </c>
      <c r="BC286" s="126" t="s">
        <v>130</v>
      </c>
      <c r="BD286" s="126" t="s">
        <v>156</v>
      </c>
      <c r="BE286" s="126" t="s">
        <v>2418</v>
      </c>
      <c r="BF286" s="126" t="s">
        <v>2419</v>
      </c>
      <c r="BG286" s="126" t="s">
        <v>2420</v>
      </c>
      <c r="BH286" s="126" t="s">
        <v>2408</v>
      </c>
      <c r="BI286" s="126" t="s">
        <v>130</v>
      </c>
      <c r="BJ286" s="126" t="s">
        <v>192</v>
      </c>
      <c r="BK286" s="126" t="s">
        <v>157</v>
      </c>
      <c r="BL286" s="126" t="s">
        <v>126</v>
      </c>
      <c r="BM286" s="126" t="s">
        <v>130</v>
      </c>
      <c r="BN286" s="126" t="s">
        <v>158</v>
      </c>
    </row>
    <row r="287" spans="1:66" ht="15">
      <c r="A287" s="58" t="str">
        <f t="shared" si="211"/>
        <v>2025-08-31</v>
      </c>
      <c r="B287" s="58" t="str">
        <f t="shared" si="212"/>
        <v>LAX</v>
      </c>
      <c r="C287" s="58" t="str">
        <f t="shared" si="213"/>
        <v>18018708620</v>
      </c>
      <c r="D287" s="58" t="str">
        <f t="shared" si="214"/>
        <v>PUS014317578</v>
      </c>
      <c r="E287" s="59" t="str">
        <f t="shared" si="215"/>
        <v>6094315515916</v>
      </c>
      <c r="F287" s="59" t="str">
        <f t="shared" si="216"/>
        <v>718-2593-FF-21</v>
      </c>
      <c r="G287" s="59" t="str">
        <f t="shared" si="217"/>
        <v>2207506</v>
      </c>
      <c r="H287" s="59" t="str">
        <f t="shared" si="218"/>
        <v>IPORTER_LA</v>
      </c>
      <c r="I287" s="57" t="str">
        <f t="shared" si="219"/>
        <v>김주옥</v>
      </c>
      <c r="J287" s="57">
        <f t="shared" si="220"/>
        <v>6321</v>
      </c>
      <c r="K287" s="57" t="str">
        <f t="shared" si="221"/>
        <v/>
      </c>
      <c r="L287" s="57">
        <f t="shared" si="222"/>
        <v>1</v>
      </c>
      <c r="M287" s="57">
        <f t="shared" si="223"/>
        <v>0.72599999999999998</v>
      </c>
      <c r="N287" s="57">
        <f t="shared" si="224"/>
        <v>4.4999999999999998E-2</v>
      </c>
      <c r="O287" s="60">
        <f t="shared" si="225"/>
        <v>-0.68099999999999994</v>
      </c>
      <c r="P287" s="60">
        <f t="shared" si="226"/>
        <v>1</v>
      </c>
      <c r="Q287" s="61" t="str">
        <f t="shared" si="227"/>
        <v>선별(검사,Manifest-Inspection)</v>
      </c>
      <c r="R287" s="88">
        <f t="shared" si="228"/>
        <v>166</v>
      </c>
      <c r="S287" s="61" t="str">
        <f t="shared" si="229"/>
        <v>KE8204</v>
      </c>
      <c r="T287" s="61" t="str">
        <f t="shared" si="230"/>
        <v/>
      </c>
      <c r="U287" s="61" t="str">
        <f t="shared" si="231"/>
        <v>신용</v>
      </c>
      <c r="V287" s="99">
        <f t="shared" si="185"/>
        <v>7490</v>
      </c>
      <c r="W287" s="100">
        <f t="shared" si="186"/>
        <v>0</v>
      </c>
      <c r="X287" s="100">
        <f t="shared" si="187"/>
        <v>500</v>
      </c>
      <c r="Y287" s="100">
        <f t="shared" si="182"/>
        <v>0</v>
      </c>
      <c r="Z287" s="100">
        <f t="shared" si="188"/>
        <v>0</v>
      </c>
      <c r="AA287" s="101">
        <f t="shared" si="189"/>
        <v>0</v>
      </c>
      <c r="AB287" s="102" t="str">
        <f>_xlfn.IFNA(VLOOKUP(D287,'사업자 통관'!F:H,3,0),"")</f>
        <v/>
      </c>
      <c r="AC287" s="102"/>
      <c r="AD287" s="103">
        <f t="shared" si="183"/>
        <v>500</v>
      </c>
      <c r="AE287" s="104">
        <f t="shared" si="184"/>
        <v>7990</v>
      </c>
      <c r="AG287" s="126" t="s">
        <v>2399</v>
      </c>
      <c r="AH287" s="126" t="s">
        <v>65</v>
      </c>
      <c r="AI287" s="126" t="s">
        <v>2400</v>
      </c>
      <c r="AJ287" s="126" t="s">
        <v>2421</v>
      </c>
      <c r="AK287" s="126" t="s">
        <v>801</v>
      </c>
      <c r="AL287" s="126" t="s">
        <v>802</v>
      </c>
      <c r="AM287" s="126">
        <v>6321</v>
      </c>
      <c r="AN287" s="126" t="s">
        <v>130</v>
      </c>
      <c r="AO287" s="127">
        <v>1</v>
      </c>
      <c r="AP287" s="128">
        <v>0.72599999999999998</v>
      </c>
      <c r="AQ287" s="128">
        <v>4.4999999999999998E-2</v>
      </c>
      <c r="AR287" s="128">
        <v>0.8</v>
      </c>
      <c r="AS287" s="126" t="s">
        <v>182</v>
      </c>
      <c r="AT287" s="128">
        <v>166</v>
      </c>
      <c r="AU287" s="126" t="s">
        <v>130</v>
      </c>
      <c r="AV287" s="126" t="s">
        <v>130</v>
      </c>
      <c r="AW287" s="126" t="s">
        <v>130</v>
      </c>
      <c r="AX287" s="126" t="s">
        <v>130</v>
      </c>
      <c r="AY287" s="126" t="s">
        <v>130</v>
      </c>
      <c r="AZ287" s="126" t="s">
        <v>133</v>
      </c>
      <c r="BA287" s="126" t="s">
        <v>192</v>
      </c>
      <c r="BB287" s="126" t="s">
        <v>803</v>
      </c>
      <c r="BC287" s="126" t="s">
        <v>130</v>
      </c>
      <c r="BD287" s="126" t="s">
        <v>156</v>
      </c>
      <c r="BE287" s="126" t="s">
        <v>2422</v>
      </c>
      <c r="BF287" s="126" t="s">
        <v>2423</v>
      </c>
      <c r="BG287" s="126" t="s">
        <v>2424</v>
      </c>
      <c r="BH287" s="126" t="s">
        <v>2408</v>
      </c>
      <c r="BI287" s="126" t="s">
        <v>130</v>
      </c>
      <c r="BJ287" s="126" t="s">
        <v>192</v>
      </c>
      <c r="BK287" s="126" t="s">
        <v>157</v>
      </c>
      <c r="BL287" s="126" t="s">
        <v>126</v>
      </c>
      <c r="BM287" s="126" t="s">
        <v>130</v>
      </c>
      <c r="BN287" s="126" t="s">
        <v>158</v>
      </c>
    </row>
    <row r="288" spans="1:66" ht="15">
      <c r="A288" s="58" t="str">
        <f t="shared" si="211"/>
        <v>2025-08-31</v>
      </c>
      <c r="B288" s="58" t="str">
        <f t="shared" si="212"/>
        <v>LAX</v>
      </c>
      <c r="C288" s="58" t="str">
        <f t="shared" si="213"/>
        <v>18018708620</v>
      </c>
      <c r="D288" s="58" t="str">
        <f t="shared" si="214"/>
        <v>PUS014317662</v>
      </c>
      <c r="E288" s="59" t="str">
        <f t="shared" si="215"/>
        <v>6094315516000</v>
      </c>
      <c r="F288" s="59" t="str">
        <f t="shared" si="216"/>
        <v>718-2686-AE-23</v>
      </c>
      <c r="G288" s="59" t="str">
        <f t="shared" si="217"/>
        <v>2207506</v>
      </c>
      <c r="H288" s="59" t="str">
        <f t="shared" si="218"/>
        <v>IPORTER_LA</v>
      </c>
      <c r="I288" s="57" t="str">
        <f t="shared" si="219"/>
        <v>황수경</v>
      </c>
      <c r="J288" s="57">
        <f t="shared" si="220"/>
        <v>12736</v>
      </c>
      <c r="K288" s="57" t="str">
        <f t="shared" si="221"/>
        <v/>
      </c>
      <c r="L288" s="57">
        <f t="shared" si="222"/>
        <v>1</v>
      </c>
      <c r="M288" s="57">
        <f t="shared" si="223"/>
        <v>0.36299999999999999</v>
      </c>
      <c r="N288" s="57">
        <f t="shared" si="224"/>
        <v>0.27200000000000002</v>
      </c>
      <c r="O288" s="60">
        <f t="shared" si="225"/>
        <v>-9.099999999999997E-2</v>
      </c>
      <c r="P288" s="60">
        <f t="shared" si="226"/>
        <v>0.5</v>
      </c>
      <c r="Q288" s="61" t="str">
        <f t="shared" si="227"/>
        <v>일반(목록배제,Normal-Manifest Exception)</v>
      </c>
      <c r="R288" s="88">
        <f t="shared" si="228"/>
        <v>56.05</v>
      </c>
      <c r="S288" s="61" t="str">
        <f t="shared" si="229"/>
        <v>KE8204</v>
      </c>
      <c r="T288" s="61" t="str">
        <f t="shared" si="230"/>
        <v/>
      </c>
      <c r="U288" s="61" t="str">
        <f t="shared" si="231"/>
        <v>신용</v>
      </c>
      <c r="V288" s="99">
        <f t="shared" si="185"/>
        <v>6220</v>
      </c>
      <c r="W288" s="100">
        <f t="shared" si="186"/>
        <v>0</v>
      </c>
      <c r="X288" s="100">
        <f t="shared" si="187"/>
        <v>0</v>
      </c>
      <c r="Y288" s="100">
        <f t="shared" si="182"/>
        <v>0</v>
      </c>
      <c r="Z288" s="100">
        <f t="shared" si="188"/>
        <v>0</v>
      </c>
      <c r="AA288" s="101">
        <f t="shared" si="189"/>
        <v>1000</v>
      </c>
      <c r="AB288" s="102" t="str">
        <f>_xlfn.IFNA(VLOOKUP(D288,'사업자 통관'!F:H,3,0),"")</f>
        <v/>
      </c>
      <c r="AC288" s="102"/>
      <c r="AD288" s="103">
        <f t="shared" si="183"/>
        <v>1000</v>
      </c>
      <c r="AE288" s="104">
        <f t="shared" si="184"/>
        <v>7220</v>
      </c>
      <c r="AG288" s="126" t="s">
        <v>2399</v>
      </c>
      <c r="AH288" s="126" t="s">
        <v>65</v>
      </c>
      <c r="AI288" s="126" t="s">
        <v>2400</v>
      </c>
      <c r="AJ288" s="126" t="s">
        <v>2425</v>
      </c>
      <c r="AK288" s="126" t="s">
        <v>2426</v>
      </c>
      <c r="AL288" s="126" t="s">
        <v>2427</v>
      </c>
      <c r="AM288" s="126">
        <v>12736</v>
      </c>
      <c r="AN288" s="126" t="s">
        <v>130</v>
      </c>
      <c r="AO288" s="127">
        <v>1</v>
      </c>
      <c r="AP288" s="128">
        <v>0.36299999999999999</v>
      </c>
      <c r="AQ288" s="128">
        <v>0.27200000000000002</v>
      </c>
      <c r="AR288" s="128">
        <v>0.4</v>
      </c>
      <c r="AS288" s="126" t="s">
        <v>5</v>
      </c>
      <c r="AT288" s="128">
        <v>56.05</v>
      </c>
      <c r="AU288" s="126" t="s">
        <v>130</v>
      </c>
      <c r="AV288" s="126" t="s">
        <v>130</v>
      </c>
      <c r="AW288" s="126" t="s">
        <v>130</v>
      </c>
      <c r="AX288" s="126" t="s">
        <v>130</v>
      </c>
      <c r="AY288" s="126" t="s">
        <v>130</v>
      </c>
      <c r="AZ288" s="126" t="s">
        <v>133</v>
      </c>
      <c r="BA288" s="126" t="s">
        <v>192</v>
      </c>
      <c r="BB288" s="126" t="s">
        <v>2428</v>
      </c>
      <c r="BC288" s="126" t="s">
        <v>130</v>
      </c>
      <c r="BD288" s="126" t="s">
        <v>156</v>
      </c>
      <c r="BE288" s="126" t="s">
        <v>2429</v>
      </c>
      <c r="BF288" s="126" t="s">
        <v>2430</v>
      </c>
      <c r="BG288" s="126" t="s">
        <v>2431</v>
      </c>
      <c r="BH288" s="126" t="s">
        <v>2408</v>
      </c>
      <c r="BI288" s="126" t="s">
        <v>130</v>
      </c>
      <c r="BJ288" s="126" t="s">
        <v>192</v>
      </c>
      <c r="BK288" s="126" t="s">
        <v>157</v>
      </c>
      <c r="BL288" s="126" t="s">
        <v>126</v>
      </c>
      <c r="BM288" s="126" t="s">
        <v>130</v>
      </c>
      <c r="BN288" s="126" t="s">
        <v>158</v>
      </c>
    </row>
    <row r="289" spans="1:66" ht="15">
      <c r="A289" s="58" t="str">
        <f t="shared" si="211"/>
        <v>2025-08-31</v>
      </c>
      <c r="B289" s="58" t="str">
        <f t="shared" si="212"/>
        <v>LAX</v>
      </c>
      <c r="C289" s="58" t="str">
        <f t="shared" si="213"/>
        <v>18018708620</v>
      </c>
      <c r="D289" s="58" t="str">
        <f t="shared" si="214"/>
        <v>PUS014317584</v>
      </c>
      <c r="E289" s="59" t="str">
        <f t="shared" si="215"/>
        <v>6094315515922</v>
      </c>
      <c r="F289" s="59" t="str">
        <f t="shared" si="216"/>
        <v>718-1802-BE-1</v>
      </c>
      <c r="G289" s="59" t="str">
        <f t="shared" si="217"/>
        <v>2207506</v>
      </c>
      <c r="H289" s="59" t="str">
        <f t="shared" si="218"/>
        <v>IPORTER_LA</v>
      </c>
      <c r="I289" s="57" t="str">
        <f t="shared" si="219"/>
        <v>정혜경</v>
      </c>
      <c r="J289" s="57">
        <f t="shared" si="220"/>
        <v>10546</v>
      </c>
      <c r="K289" s="57" t="str">
        <f t="shared" si="221"/>
        <v/>
      </c>
      <c r="L289" s="57">
        <f t="shared" si="222"/>
        <v>1</v>
      </c>
      <c r="M289" s="57">
        <f t="shared" si="223"/>
        <v>6.1230000000000002</v>
      </c>
      <c r="N289" s="57">
        <f t="shared" si="224"/>
        <v>7.484</v>
      </c>
      <c r="O289" s="60">
        <f t="shared" si="225"/>
        <v>1.3609999999999998</v>
      </c>
      <c r="P289" s="60">
        <f t="shared" si="226"/>
        <v>6.5</v>
      </c>
      <c r="Q289" s="61" t="str">
        <f t="shared" si="227"/>
        <v>간이(Simple)</v>
      </c>
      <c r="R289" s="88">
        <f t="shared" si="228"/>
        <v>477.36</v>
      </c>
      <c r="S289" s="61" t="str">
        <f t="shared" si="229"/>
        <v>KE8204</v>
      </c>
      <c r="T289" s="61" t="str">
        <f t="shared" si="230"/>
        <v/>
      </c>
      <c r="U289" s="61" t="str">
        <f t="shared" si="231"/>
        <v>신용</v>
      </c>
      <c r="V289" s="99">
        <f t="shared" si="185"/>
        <v>21460</v>
      </c>
      <c r="W289" s="100">
        <f t="shared" si="186"/>
        <v>0</v>
      </c>
      <c r="X289" s="100">
        <f t="shared" si="187"/>
        <v>0</v>
      </c>
      <c r="Y289" s="100">
        <f t="shared" si="182"/>
        <v>1000</v>
      </c>
      <c r="Z289" s="100">
        <f t="shared" si="188"/>
        <v>0</v>
      </c>
      <c r="AA289" s="101">
        <f t="shared" si="189"/>
        <v>1000</v>
      </c>
      <c r="AB289" s="102" t="str">
        <f>_xlfn.IFNA(VLOOKUP(D289,'사업자 통관'!F:H,3,0),"")</f>
        <v/>
      </c>
      <c r="AC289" s="102"/>
      <c r="AD289" s="103">
        <f t="shared" si="183"/>
        <v>2000</v>
      </c>
      <c r="AE289" s="104">
        <f t="shared" si="184"/>
        <v>23460</v>
      </c>
      <c r="AG289" s="126" t="s">
        <v>2399</v>
      </c>
      <c r="AH289" s="126" t="s">
        <v>65</v>
      </c>
      <c r="AI289" s="126" t="s">
        <v>2400</v>
      </c>
      <c r="AJ289" s="126" t="s">
        <v>2432</v>
      </c>
      <c r="AK289" s="126" t="s">
        <v>2433</v>
      </c>
      <c r="AL289" s="126" t="s">
        <v>2434</v>
      </c>
      <c r="AM289" s="126">
        <v>10546</v>
      </c>
      <c r="AN289" s="126" t="s">
        <v>130</v>
      </c>
      <c r="AO289" s="127">
        <v>1</v>
      </c>
      <c r="AP289" s="128">
        <v>6.1230000000000002</v>
      </c>
      <c r="AQ289" s="128">
        <v>7.484</v>
      </c>
      <c r="AR289" s="128">
        <v>7.5</v>
      </c>
      <c r="AS289" s="126" t="s">
        <v>6</v>
      </c>
      <c r="AT289" s="128">
        <v>477.36</v>
      </c>
      <c r="AU289" s="126" t="s">
        <v>130</v>
      </c>
      <c r="AV289" s="126" t="s">
        <v>130</v>
      </c>
      <c r="AW289" s="126" t="s">
        <v>130</v>
      </c>
      <c r="AX289" s="126" t="s">
        <v>130</v>
      </c>
      <c r="AY289" s="126" t="s">
        <v>130</v>
      </c>
      <c r="AZ289" s="126" t="s">
        <v>133</v>
      </c>
      <c r="BA289" s="126" t="s">
        <v>192</v>
      </c>
      <c r="BB289" s="126" t="s">
        <v>2435</v>
      </c>
      <c r="BC289" s="126" t="s">
        <v>130</v>
      </c>
      <c r="BD289" s="126" t="s">
        <v>156</v>
      </c>
      <c r="BE289" s="126" t="s">
        <v>2436</v>
      </c>
      <c r="BF289" s="126" t="s">
        <v>2437</v>
      </c>
      <c r="BG289" s="126" t="s">
        <v>2438</v>
      </c>
      <c r="BH289" s="126" t="s">
        <v>2408</v>
      </c>
      <c r="BI289" s="126" t="s">
        <v>130</v>
      </c>
      <c r="BJ289" s="126" t="s">
        <v>192</v>
      </c>
      <c r="BK289" s="126" t="s">
        <v>157</v>
      </c>
      <c r="BL289" s="126" t="s">
        <v>126</v>
      </c>
      <c r="BM289" s="126" t="s">
        <v>130</v>
      </c>
      <c r="BN289" s="126" t="s">
        <v>158</v>
      </c>
    </row>
    <row r="290" spans="1:66" ht="15">
      <c r="A290" s="58" t="str">
        <f t="shared" si="211"/>
        <v>2025-08-31</v>
      </c>
      <c r="B290" s="58" t="str">
        <f t="shared" si="212"/>
        <v>LAX</v>
      </c>
      <c r="C290" s="58" t="str">
        <f t="shared" si="213"/>
        <v>18018708620</v>
      </c>
      <c r="D290" s="58" t="str">
        <f t="shared" si="214"/>
        <v>PUS014317650</v>
      </c>
      <c r="E290" s="59" t="str">
        <f t="shared" si="215"/>
        <v>6094315515988</v>
      </c>
      <c r="F290" s="59" t="str">
        <f t="shared" si="216"/>
        <v>718-1770-CD-4</v>
      </c>
      <c r="G290" s="59" t="str">
        <f t="shared" si="217"/>
        <v>2207506</v>
      </c>
      <c r="H290" s="59" t="str">
        <f t="shared" si="218"/>
        <v>IPORTER_LA</v>
      </c>
      <c r="I290" s="57" t="str">
        <f t="shared" si="219"/>
        <v>박준형</v>
      </c>
      <c r="J290" s="57">
        <f t="shared" si="220"/>
        <v>47248</v>
      </c>
      <c r="K290" s="57" t="str">
        <f t="shared" si="221"/>
        <v/>
      </c>
      <c r="L290" s="57">
        <f t="shared" si="222"/>
        <v>1</v>
      </c>
      <c r="M290" s="57">
        <f t="shared" si="223"/>
        <v>1.724</v>
      </c>
      <c r="N290" s="57">
        <f t="shared" si="224"/>
        <v>3.4470000000000001</v>
      </c>
      <c r="O290" s="60">
        <f t="shared" si="225"/>
        <v>1.7230000000000001</v>
      </c>
      <c r="P290" s="60">
        <f t="shared" si="226"/>
        <v>2</v>
      </c>
      <c r="Q290" s="61" t="str">
        <f t="shared" si="227"/>
        <v>목록(Manifest)</v>
      </c>
      <c r="R290" s="88">
        <f t="shared" si="228"/>
        <v>116.25</v>
      </c>
      <c r="S290" s="61" t="str">
        <f t="shared" si="229"/>
        <v>KE8204</v>
      </c>
      <c r="T290" s="61" t="str">
        <f t="shared" si="230"/>
        <v/>
      </c>
      <c r="U290" s="61" t="str">
        <f t="shared" si="231"/>
        <v>신용</v>
      </c>
      <c r="V290" s="99">
        <f t="shared" si="185"/>
        <v>10030</v>
      </c>
      <c r="W290" s="100">
        <f t="shared" si="186"/>
        <v>0</v>
      </c>
      <c r="X290" s="100">
        <f t="shared" si="187"/>
        <v>0</v>
      </c>
      <c r="Y290" s="100">
        <f t="shared" si="182"/>
        <v>0</v>
      </c>
      <c r="Z290" s="100">
        <f t="shared" si="188"/>
        <v>0</v>
      </c>
      <c r="AA290" s="101">
        <f t="shared" si="189"/>
        <v>0</v>
      </c>
      <c r="AB290" s="102" t="str">
        <f>_xlfn.IFNA(VLOOKUP(D290,'사업자 통관'!F:H,3,0),"")</f>
        <v/>
      </c>
      <c r="AC290" s="102"/>
      <c r="AD290" s="103">
        <f t="shared" si="183"/>
        <v>0</v>
      </c>
      <c r="AE290" s="104">
        <f t="shared" si="184"/>
        <v>10030</v>
      </c>
      <c r="AG290" s="126" t="s">
        <v>2399</v>
      </c>
      <c r="AH290" s="126" t="s">
        <v>65</v>
      </c>
      <c r="AI290" s="126" t="s">
        <v>2400</v>
      </c>
      <c r="AJ290" s="126" t="s">
        <v>2439</v>
      </c>
      <c r="AK290" s="126" t="s">
        <v>2440</v>
      </c>
      <c r="AL290" s="126" t="s">
        <v>2441</v>
      </c>
      <c r="AM290" s="126">
        <v>47248</v>
      </c>
      <c r="AN290" s="126" t="s">
        <v>130</v>
      </c>
      <c r="AO290" s="127">
        <v>1</v>
      </c>
      <c r="AP290" s="128">
        <v>1.724</v>
      </c>
      <c r="AQ290" s="128">
        <v>3.4470000000000001</v>
      </c>
      <c r="AR290" s="128">
        <v>3.5</v>
      </c>
      <c r="AS290" s="126" t="s">
        <v>4</v>
      </c>
      <c r="AT290" s="128">
        <v>116.25</v>
      </c>
      <c r="AU290" s="126" t="s">
        <v>130</v>
      </c>
      <c r="AV290" s="126" t="s">
        <v>130</v>
      </c>
      <c r="AW290" s="126" t="s">
        <v>130</v>
      </c>
      <c r="AX290" s="126" t="s">
        <v>130</v>
      </c>
      <c r="AY290" s="126" t="s">
        <v>130</v>
      </c>
      <c r="AZ290" s="126" t="s">
        <v>133</v>
      </c>
      <c r="BA290" s="126" t="s">
        <v>192</v>
      </c>
      <c r="BB290" s="126" t="s">
        <v>467</v>
      </c>
      <c r="BC290" s="126" t="s">
        <v>130</v>
      </c>
      <c r="BD290" s="126" t="s">
        <v>156</v>
      </c>
      <c r="BE290" s="126" t="s">
        <v>2442</v>
      </c>
      <c r="BF290" s="126" t="s">
        <v>2443</v>
      </c>
      <c r="BG290" s="126" t="s">
        <v>2444</v>
      </c>
      <c r="BH290" s="126" t="s">
        <v>2408</v>
      </c>
      <c r="BI290" s="126" t="s">
        <v>130</v>
      </c>
      <c r="BJ290" s="126" t="s">
        <v>192</v>
      </c>
      <c r="BK290" s="126" t="s">
        <v>157</v>
      </c>
      <c r="BL290" s="126" t="s">
        <v>126</v>
      </c>
      <c r="BM290" s="126" t="s">
        <v>130</v>
      </c>
      <c r="BN290" s="126" t="s">
        <v>158</v>
      </c>
    </row>
    <row r="291" spans="1:66" ht="15">
      <c r="A291" s="58" t="str">
        <f t="shared" si="211"/>
        <v>2025-08-31</v>
      </c>
      <c r="B291" s="58" t="str">
        <f t="shared" si="212"/>
        <v>LAX</v>
      </c>
      <c r="C291" s="58" t="str">
        <f t="shared" si="213"/>
        <v>18018708620</v>
      </c>
      <c r="D291" s="58" t="str">
        <f t="shared" si="214"/>
        <v>PUS014317631</v>
      </c>
      <c r="E291" s="59" t="str">
        <f t="shared" si="215"/>
        <v>6094315515969</v>
      </c>
      <c r="F291" s="59" t="str">
        <f t="shared" si="216"/>
        <v>718-2046-CA-8</v>
      </c>
      <c r="G291" s="59" t="str">
        <f t="shared" si="217"/>
        <v>2207506</v>
      </c>
      <c r="H291" s="59" t="str">
        <f t="shared" si="218"/>
        <v>IPORTER_LA</v>
      </c>
      <c r="I291" s="57" t="str">
        <f t="shared" si="219"/>
        <v>김현묵</v>
      </c>
      <c r="J291" s="57">
        <f t="shared" si="220"/>
        <v>46977</v>
      </c>
      <c r="K291" s="57" t="str">
        <f t="shared" si="221"/>
        <v/>
      </c>
      <c r="L291" s="57">
        <f t="shared" si="222"/>
        <v>1</v>
      </c>
      <c r="M291" s="57">
        <f t="shared" si="223"/>
        <v>0.81599999999999995</v>
      </c>
      <c r="N291" s="57">
        <f t="shared" si="224"/>
        <v>0.90700000000000003</v>
      </c>
      <c r="O291" s="60">
        <f t="shared" si="225"/>
        <v>9.1000000000000081E-2</v>
      </c>
      <c r="P291" s="60">
        <f t="shared" si="226"/>
        <v>1</v>
      </c>
      <c r="Q291" s="61" t="str">
        <f t="shared" si="227"/>
        <v>목록(Manifest)</v>
      </c>
      <c r="R291" s="88">
        <f t="shared" si="228"/>
        <v>59.98</v>
      </c>
      <c r="S291" s="61" t="str">
        <f t="shared" si="229"/>
        <v>KE8204</v>
      </c>
      <c r="T291" s="61" t="str">
        <f t="shared" si="230"/>
        <v/>
      </c>
      <c r="U291" s="61" t="str">
        <f t="shared" si="231"/>
        <v>신용</v>
      </c>
      <c r="V291" s="99">
        <f t="shared" si="185"/>
        <v>7490</v>
      </c>
      <c r="W291" s="100">
        <f t="shared" si="186"/>
        <v>0</v>
      </c>
      <c r="X291" s="100">
        <f t="shared" si="187"/>
        <v>0</v>
      </c>
      <c r="Y291" s="100">
        <f t="shared" si="182"/>
        <v>0</v>
      </c>
      <c r="Z291" s="100">
        <f t="shared" si="188"/>
        <v>0</v>
      </c>
      <c r="AA291" s="101">
        <f t="shared" si="189"/>
        <v>0</v>
      </c>
      <c r="AB291" s="102" t="str">
        <f>_xlfn.IFNA(VLOOKUP(D291,'사업자 통관'!F:H,3,0),"")</f>
        <v/>
      </c>
      <c r="AC291" s="102"/>
      <c r="AD291" s="103">
        <f t="shared" si="183"/>
        <v>0</v>
      </c>
      <c r="AE291" s="104">
        <f t="shared" si="184"/>
        <v>7490</v>
      </c>
      <c r="AG291" s="126" t="s">
        <v>2399</v>
      </c>
      <c r="AH291" s="126" t="s">
        <v>65</v>
      </c>
      <c r="AI291" s="126" t="s">
        <v>2400</v>
      </c>
      <c r="AJ291" s="126" t="s">
        <v>2445</v>
      </c>
      <c r="AK291" s="126" t="s">
        <v>2083</v>
      </c>
      <c r="AL291" s="126" t="s">
        <v>2084</v>
      </c>
      <c r="AM291" s="126">
        <v>46977</v>
      </c>
      <c r="AN291" s="126" t="s">
        <v>130</v>
      </c>
      <c r="AO291" s="127">
        <v>1</v>
      </c>
      <c r="AP291" s="128">
        <v>0.81599999999999995</v>
      </c>
      <c r="AQ291" s="128">
        <v>0.90700000000000003</v>
      </c>
      <c r="AR291" s="128">
        <v>1</v>
      </c>
      <c r="AS291" s="126" t="s">
        <v>4</v>
      </c>
      <c r="AT291" s="128">
        <v>59.98</v>
      </c>
      <c r="AU291" s="126" t="s">
        <v>130</v>
      </c>
      <c r="AV291" s="126" t="s">
        <v>130</v>
      </c>
      <c r="AW291" s="126" t="s">
        <v>130</v>
      </c>
      <c r="AX291" s="126" t="s">
        <v>130</v>
      </c>
      <c r="AY291" s="126" t="s">
        <v>130</v>
      </c>
      <c r="AZ291" s="126" t="s">
        <v>133</v>
      </c>
      <c r="BA291" s="126" t="s">
        <v>192</v>
      </c>
      <c r="BB291" s="126" t="s">
        <v>159</v>
      </c>
      <c r="BC291" s="126" t="s">
        <v>130</v>
      </c>
      <c r="BD291" s="126" t="s">
        <v>156</v>
      </c>
      <c r="BE291" s="126" t="s">
        <v>2446</v>
      </c>
      <c r="BF291" s="126" t="s">
        <v>2447</v>
      </c>
      <c r="BG291" s="126" t="s">
        <v>2448</v>
      </c>
      <c r="BH291" s="126" t="s">
        <v>2408</v>
      </c>
      <c r="BI291" s="126" t="s">
        <v>130</v>
      </c>
      <c r="BJ291" s="126" t="s">
        <v>192</v>
      </c>
      <c r="BK291" s="126" t="s">
        <v>157</v>
      </c>
      <c r="BL291" s="126" t="s">
        <v>126</v>
      </c>
      <c r="BM291" s="126" t="s">
        <v>130</v>
      </c>
      <c r="BN291" s="126" t="s">
        <v>158</v>
      </c>
    </row>
    <row r="292" spans="1:66" ht="15">
      <c r="A292" s="58" t="str">
        <f t="shared" si="211"/>
        <v>2025-08-31</v>
      </c>
      <c r="B292" s="58" t="str">
        <f t="shared" si="212"/>
        <v>LAX</v>
      </c>
      <c r="C292" s="58" t="str">
        <f t="shared" si="213"/>
        <v>18018708620</v>
      </c>
      <c r="D292" s="58" t="str">
        <f t="shared" si="214"/>
        <v>PUS014317638</v>
      </c>
      <c r="E292" s="59" t="str">
        <f t="shared" si="215"/>
        <v>6094315515976</v>
      </c>
      <c r="F292" s="59" t="str">
        <f t="shared" si="216"/>
        <v>718-2024-AA-3</v>
      </c>
      <c r="G292" s="59" t="str">
        <f t="shared" si="217"/>
        <v>2207506</v>
      </c>
      <c r="H292" s="59" t="str">
        <f t="shared" si="218"/>
        <v>IPORTER_LA</v>
      </c>
      <c r="I292" s="57" t="str">
        <f t="shared" si="219"/>
        <v>배기선</v>
      </c>
      <c r="J292" s="57">
        <f t="shared" si="220"/>
        <v>47210</v>
      </c>
      <c r="K292" s="57" t="str">
        <f t="shared" si="221"/>
        <v/>
      </c>
      <c r="L292" s="57">
        <f t="shared" si="222"/>
        <v>1</v>
      </c>
      <c r="M292" s="57">
        <f t="shared" si="223"/>
        <v>0.54400000000000004</v>
      </c>
      <c r="N292" s="57">
        <f t="shared" si="224"/>
        <v>4.4999999999999998E-2</v>
      </c>
      <c r="O292" s="60">
        <f t="shared" si="225"/>
        <v>-0.49900000000000005</v>
      </c>
      <c r="P292" s="60">
        <f t="shared" si="226"/>
        <v>1</v>
      </c>
      <c r="Q292" s="61" t="str">
        <f t="shared" si="227"/>
        <v>목록(Manifest)</v>
      </c>
      <c r="R292" s="88">
        <f t="shared" si="228"/>
        <v>106.58</v>
      </c>
      <c r="S292" s="61" t="str">
        <f t="shared" si="229"/>
        <v>KE8204</v>
      </c>
      <c r="T292" s="61" t="str">
        <f t="shared" si="230"/>
        <v/>
      </c>
      <c r="U292" s="61" t="str">
        <f t="shared" si="231"/>
        <v>신용</v>
      </c>
      <c r="V292" s="99">
        <f t="shared" si="185"/>
        <v>7490</v>
      </c>
      <c r="W292" s="100">
        <f t="shared" si="186"/>
        <v>0</v>
      </c>
      <c r="X292" s="100">
        <f t="shared" si="187"/>
        <v>0</v>
      </c>
      <c r="Y292" s="100">
        <f t="shared" si="182"/>
        <v>0</v>
      </c>
      <c r="Z292" s="100">
        <f t="shared" si="188"/>
        <v>0</v>
      </c>
      <c r="AA292" s="101">
        <f t="shared" si="189"/>
        <v>0</v>
      </c>
      <c r="AB292" s="102" t="str">
        <f>_xlfn.IFNA(VLOOKUP(D292,'사업자 통관'!F:H,3,0),"")</f>
        <v/>
      </c>
      <c r="AC292" s="102"/>
      <c r="AD292" s="103">
        <f t="shared" si="183"/>
        <v>0</v>
      </c>
      <c r="AE292" s="104">
        <f t="shared" si="184"/>
        <v>7490</v>
      </c>
      <c r="AG292" s="126" t="s">
        <v>2399</v>
      </c>
      <c r="AH292" s="126" t="s">
        <v>65</v>
      </c>
      <c r="AI292" s="126" t="s">
        <v>2400</v>
      </c>
      <c r="AJ292" s="126" t="s">
        <v>2449</v>
      </c>
      <c r="AK292" s="126" t="s">
        <v>2450</v>
      </c>
      <c r="AL292" s="126" t="s">
        <v>2451</v>
      </c>
      <c r="AM292" s="126">
        <v>47210</v>
      </c>
      <c r="AN292" s="126" t="s">
        <v>130</v>
      </c>
      <c r="AO292" s="127">
        <v>1</v>
      </c>
      <c r="AP292" s="128">
        <v>0.54400000000000004</v>
      </c>
      <c r="AQ292" s="128">
        <v>4.4999999999999998E-2</v>
      </c>
      <c r="AR292" s="128">
        <v>0.6</v>
      </c>
      <c r="AS292" s="126" t="s">
        <v>4</v>
      </c>
      <c r="AT292" s="128">
        <v>106.58</v>
      </c>
      <c r="AU292" s="126" t="s">
        <v>130</v>
      </c>
      <c r="AV292" s="126" t="s">
        <v>130</v>
      </c>
      <c r="AW292" s="126" t="s">
        <v>130</v>
      </c>
      <c r="AX292" s="126" t="s">
        <v>130</v>
      </c>
      <c r="AY292" s="126" t="s">
        <v>130</v>
      </c>
      <c r="AZ292" s="126" t="s">
        <v>133</v>
      </c>
      <c r="BA292" s="126" t="s">
        <v>192</v>
      </c>
      <c r="BB292" s="126" t="s">
        <v>2452</v>
      </c>
      <c r="BC292" s="126" t="s">
        <v>130</v>
      </c>
      <c r="BD292" s="126" t="s">
        <v>156</v>
      </c>
      <c r="BE292" s="126" t="s">
        <v>2453</v>
      </c>
      <c r="BF292" s="126" t="s">
        <v>2454</v>
      </c>
      <c r="BG292" s="126" t="s">
        <v>2455</v>
      </c>
      <c r="BH292" s="126" t="s">
        <v>2408</v>
      </c>
      <c r="BI292" s="126" t="s">
        <v>130</v>
      </c>
      <c r="BJ292" s="126" t="s">
        <v>192</v>
      </c>
      <c r="BK292" s="126" t="s">
        <v>157</v>
      </c>
      <c r="BL292" s="126" t="s">
        <v>126</v>
      </c>
      <c r="BM292" s="126" t="s">
        <v>130</v>
      </c>
      <c r="BN292" s="126" t="s">
        <v>158</v>
      </c>
    </row>
    <row r="293" spans="1:66" ht="15">
      <c r="A293" s="58" t="str">
        <f t="shared" si="211"/>
        <v>2025-08-31</v>
      </c>
      <c r="B293" s="58" t="str">
        <f t="shared" si="212"/>
        <v>LAX</v>
      </c>
      <c r="C293" s="58" t="str">
        <f t="shared" si="213"/>
        <v>18018708620</v>
      </c>
      <c r="D293" s="58" t="str">
        <f t="shared" si="214"/>
        <v>PUS014317680</v>
      </c>
      <c r="E293" s="59" t="str">
        <f t="shared" si="215"/>
        <v>6094315516018</v>
      </c>
      <c r="F293" s="59" t="str">
        <f t="shared" si="216"/>
        <v>718-2049-DE-7</v>
      </c>
      <c r="G293" s="59" t="str">
        <f t="shared" si="217"/>
        <v>2207506</v>
      </c>
      <c r="H293" s="59" t="str">
        <f t="shared" si="218"/>
        <v>IPORTER_LA</v>
      </c>
      <c r="I293" s="57" t="str">
        <f t="shared" si="219"/>
        <v>윤미은</v>
      </c>
      <c r="J293" s="57">
        <f t="shared" si="220"/>
        <v>51659</v>
      </c>
      <c r="K293" s="57" t="str">
        <f t="shared" si="221"/>
        <v/>
      </c>
      <c r="L293" s="57">
        <f t="shared" si="222"/>
        <v>1</v>
      </c>
      <c r="M293" s="57">
        <f t="shared" si="223"/>
        <v>0.27200000000000002</v>
      </c>
      <c r="N293" s="57">
        <f t="shared" si="224"/>
        <v>4.4999999999999998E-2</v>
      </c>
      <c r="O293" s="60">
        <f t="shared" si="225"/>
        <v>-0.22700000000000004</v>
      </c>
      <c r="P293" s="60">
        <f t="shared" si="226"/>
        <v>0.5</v>
      </c>
      <c r="Q293" s="61" t="str">
        <f t="shared" si="227"/>
        <v>일반(목록배제,Normal-Manifest Exception)</v>
      </c>
      <c r="R293" s="88">
        <f t="shared" si="228"/>
        <v>10.86</v>
      </c>
      <c r="S293" s="61" t="str">
        <f t="shared" si="229"/>
        <v>KE8204</v>
      </c>
      <c r="T293" s="61" t="str">
        <f t="shared" si="230"/>
        <v/>
      </c>
      <c r="U293" s="61" t="str">
        <f t="shared" si="231"/>
        <v>신용</v>
      </c>
      <c r="V293" s="99">
        <f t="shared" si="185"/>
        <v>6220</v>
      </c>
      <c r="W293" s="100">
        <f t="shared" si="186"/>
        <v>0</v>
      </c>
      <c r="X293" s="100">
        <f t="shared" si="187"/>
        <v>0</v>
      </c>
      <c r="Y293" s="100">
        <f t="shared" si="182"/>
        <v>0</v>
      </c>
      <c r="Z293" s="100">
        <f t="shared" si="188"/>
        <v>0</v>
      </c>
      <c r="AA293" s="101">
        <f t="shared" si="189"/>
        <v>1000</v>
      </c>
      <c r="AB293" s="102" t="str">
        <f>_xlfn.IFNA(VLOOKUP(D293,'사업자 통관'!F:H,3,0),"")</f>
        <v/>
      </c>
      <c r="AC293" s="102"/>
      <c r="AD293" s="103">
        <f t="shared" si="183"/>
        <v>1000</v>
      </c>
      <c r="AE293" s="104">
        <f t="shared" si="184"/>
        <v>7220</v>
      </c>
      <c r="AG293" s="126" t="s">
        <v>2399</v>
      </c>
      <c r="AH293" s="126" t="s">
        <v>65</v>
      </c>
      <c r="AI293" s="126" t="s">
        <v>2400</v>
      </c>
      <c r="AJ293" s="126" t="s">
        <v>2456</v>
      </c>
      <c r="AK293" s="126" t="s">
        <v>2457</v>
      </c>
      <c r="AL293" s="126" t="s">
        <v>2458</v>
      </c>
      <c r="AM293" s="126">
        <v>51659</v>
      </c>
      <c r="AN293" s="126" t="s">
        <v>130</v>
      </c>
      <c r="AO293" s="127">
        <v>1</v>
      </c>
      <c r="AP293" s="128">
        <v>0.27200000000000002</v>
      </c>
      <c r="AQ293" s="128">
        <v>4.4999999999999998E-2</v>
      </c>
      <c r="AR293" s="128">
        <v>0.3</v>
      </c>
      <c r="AS293" s="126" t="s">
        <v>5</v>
      </c>
      <c r="AT293" s="128">
        <v>10.86</v>
      </c>
      <c r="AU293" s="126" t="s">
        <v>130</v>
      </c>
      <c r="AV293" s="126" t="s">
        <v>130</v>
      </c>
      <c r="AW293" s="126" t="s">
        <v>130</v>
      </c>
      <c r="AX293" s="126" t="s">
        <v>130</v>
      </c>
      <c r="AY293" s="126" t="s">
        <v>130</v>
      </c>
      <c r="AZ293" s="126" t="s">
        <v>133</v>
      </c>
      <c r="BA293" s="126" t="s">
        <v>192</v>
      </c>
      <c r="BB293" s="126" t="s">
        <v>155</v>
      </c>
      <c r="BC293" s="126" t="s">
        <v>130</v>
      </c>
      <c r="BD293" s="126" t="s">
        <v>156</v>
      </c>
      <c r="BE293" s="126" t="s">
        <v>2459</v>
      </c>
      <c r="BF293" s="126" t="s">
        <v>2460</v>
      </c>
      <c r="BG293" s="126" t="s">
        <v>2461</v>
      </c>
      <c r="BH293" s="126" t="s">
        <v>2408</v>
      </c>
      <c r="BI293" s="126" t="s">
        <v>130</v>
      </c>
      <c r="BJ293" s="126" t="s">
        <v>192</v>
      </c>
      <c r="BK293" s="126" t="s">
        <v>157</v>
      </c>
      <c r="BL293" s="126" t="s">
        <v>126</v>
      </c>
      <c r="BM293" s="126" t="s">
        <v>130</v>
      </c>
      <c r="BN293" s="126" t="s">
        <v>158</v>
      </c>
    </row>
    <row r="294" spans="1:66" ht="15">
      <c r="A294" s="58" t="str">
        <f t="shared" si="211"/>
        <v>2025-08-31</v>
      </c>
      <c r="B294" s="58" t="str">
        <f t="shared" si="212"/>
        <v>LAX</v>
      </c>
      <c r="C294" s="58" t="str">
        <f t="shared" si="213"/>
        <v>18018708620</v>
      </c>
      <c r="D294" s="58" t="str">
        <f t="shared" si="214"/>
        <v>PUS014317649</v>
      </c>
      <c r="E294" s="59" t="str">
        <f t="shared" si="215"/>
        <v>6094315515987</v>
      </c>
      <c r="F294" s="59" t="str">
        <f t="shared" si="216"/>
        <v>718-2051-CC-10</v>
      </c>
      <c r="G294" s="59" t="str">
        <f t="shared" si="217"/>
        <v>2207506</v>
      </c>
      <c r="H294" s="59" t="str">
        <f t="shared" si="218"/>
        <v>IPORTER_LA</v>
      </c>
      <c r="I294" s="57" t="str">
        <f t="shared" si="219"/>
        <v>김혜진</v>
      </c>
      <c r="J294" s="57">
        <f t="shared" si="220"/>
        <v>17086</v>
      </c>
      <c r="K294" s="57" t="str">
        <f t="shared" si="221"/>
        <v/>
      </c>
      <c r="L294" s="57">
        <f t="shared" si="222"/>
        <v>1</v>
      </c>
      <c r="M294" s="57">
        <f t="shared" si="223"/>
        <v>13.698</v>
      </c>
      <c r="N294" s="57">
        <f t="shared" si="224"/>
        <v>6.3959999999999999</v>
      </c>
      <c r="O294" s="60">
        <f t="shared" si="225"/>
        <v>-7.3020000000000005</v>
      </c>
      <c r="P294" s="60">
        <f t="shared" si="226"/>
        <v>14</v>
      </c>
      <c r="Q294" s="61" t="str">
        <f t="shared" si="227"/>
        <v>일반(목록배제,Normal-Manifest Exception)</v>
      </c>
      <c r="R294" s="88">
        <f t="shared" si="228"/>
        <v>64.680000000000007</v>
      </c>
      <c r="S294" s="61" t="str">
        <f t="shared" si="229"/>
        <v>KE8204</v>
      </c>
      <c r="T294" s="61" t="str">
        <f t="shared" si="230"/>
        <v/>
      </c>
      <c r="U294" s="61" t="str">
        <f t="shared" si="231"/>
        <v>신용</v>
      </c>
      <c r="V294" s="99">
        <f t="shared" si="185"/>
        <v>40510</v>
      </c>
      <c r="W294" s="100">
        <f t="shared" si="186"/>
        <v>0</v>
      </c>
      <c r="X294" s="100">
        <f t="shared" si="187"/>
        <v>0</v>
      </c>
      <c r="Y294" s="100">
        <f t="shared" si="182"/>
        <v>3000</v>
      </c>
      <c r="Z294" s="100">
        <f t="shared" si="188"/>
        <v>0</v>
      </c>
      <c r="AA294" s="101">
        <f t="shared" si="189"/>
        <v>1000</v>
      </c>
      <c r="AB294" s="102" t="str">
        <f>_xlfn.IFNA(VLOOKUP(D294,'사업자 통관'!F:H,3,0),"")</f>
        <v/>
      </c>
      <c r="AC294" s="102"/>
      <c r="AD294" s="103">
        <f t="shared" si="183"/>
        <v>4000</v>
      </c>
      <c r="AE294" s="104">
        <f t="shared" si="184"/>
        <v>44510</v>
      </c>
      <c r="AG294" s="126" t="s">
        <v>2399</v>
      </c>
      <c r="AH294" s="126" t="s">
        <v>65</v>
      </c>
      <c r="AI294" s="126" t="s">
        <v>2400</v>
      </c>
      <c r="AJ294" s="126" t="s">
        <v>2462</v>
      </c>
      <c r="AK294" s="126" t="s">
        <v>2463</v>
      </c>
      <c r="AL294" s="126" t="s">
        <v>2464</v>
      </c>
      <c r="AM294" s="126">
        <v>17086</v>
      </c>
      <c r="AN294" s="126" t="s">
        <v>130</v>
      </c>
      <c r="AO294" s="127">
        <v>1</v>
      </c>
      <c r="AP294" s="128">
        <v>13.698</v>
      </c>
      <c r="AQ294" s="128">
        <v>6.3959999999999999</v>
      </c>
      <c r="AR294" s="128">
        <v>14</v>
      </c>
      <c r="AS294" s="126" t="s">
        <v>5</v>
      </c>
      <c r="AT294" s="128">
        <v>64.680000000000007</v>
      </c>
      <c r="AU294" s="126" t="s">
        <v>130</v>
      </c>
      <c r="AV294" s="126" t="s">
        <v>130</v>
      </c>
      <c r="AW294" s="126" t="s">
        <v>130</v>
      </c>
      <c r="AX294" s="126" t="s">
        <v>130</v>
      </c>
      <c r="AY294" s="126" t="s">
        <v>130</v>
      </c>
      <c r="AZ294" s="126" t="s">
        <v>133</v>
      </c>
      <c r="BA294" s="126" t="s">
        <v>192</v>
      </c>
      <c r="BB294" s="126" t="s">
        <v>155</v>
      </c>
      <c r="BC294" s="126" t="s">
        <v>130</v>
      </c>
      <c r="BD294" s="126" t="s">
        <v>156</v>
      </c>
      <c r="BE294" s="126" t="s">
        <v>2465</v>
      </c>
      <c r="BF294" s="126" t="s">
        <v>2466</v>
      </c>
      <c r="BG294" s="126" t="s">
        <v>2467</v>
      </c>
      <c r="BH294" s="126" t="s">
        <v>2408</v>
      </c>
      <c r="BI294" s="126" t="s">
        <v>130</v>
      </c>
      <c r="BJ294" s="126" t="s">
        <v>192</v>
      </c>
      <c r="BK294" s="126" t="s">
        <v>157</v>
      </c>
      <c r="BL294" s="126" t="s">
        <v>126</v>
      </c>
      <c r="BM294" s="126" t="s">
        <v>130</v>
      </c>
      <c r="BN294" s="126" t="s">
        <v>158</v>
      </c>
    </row>
    <row r="295" spans="1:66" ht="15">
      <c r="A295" s="58" t="str">
        <f t="shared" si="211"/>
        <v>2025-08-31</v>
      </c>
      <c r="B295" s="58" t="str">
        <f t="shared" si="212"/>
        <v>LAX</v>
      </c>
      <c r="C295" s="58" t="str">
        <f t="shared" si="213"/>
        <v>18018708620</v>
      </c>
      <c r="D295" s="58" t="str">
        <f t="shared" si="214"/>
        <v>PUS014317442</v>
      </c>
      <c r="E295" s="59" t="str">
        <f t="shared" si="215"/>
        <v>6094315515780</v>
      </c>
      <c r="F295" s="59" t="str">
        <f t="shared" si="216"/>
        <v>718-2056-AC-11</v>
      </c>
      <c r="G295" s="59" t="str">
        <f t="shared" si="217"/>
        <v>2207506</v>
      </c>
      <c r="H295" s="59" t="str">
        <f t="shared" si="218"/>
        <v>IPORTER_LA</v>
      </c>
      <c r="I295" s="57" t="str">
        <f t="shared" si="219"/>
        <v>유미나</v>
      </c>
      <c r="J295" s="57">
        <f t="shared" si="220"/>
        <v>16821</v>
      </c>
      <c r="K295" s="57" t="str">
        <f t="shared" si="221"/>
        <v/>
      </c>
      <c r="L295" s="57">
        <f t="shared" si="222"/>
        <v>1</v>
      </c>
      <c r="M295" s="57">
        <f t="shared" si="223"/>
        <v>0.63500000000000001</v>
      </c>
      <c r="N295" s="57">
        <f t="shared" si="224"/>
        <v>4.4999999999999998E-2</v>
      </c>
      <c r="O295" s="60">
        <f t="shared" si="225"/>
        <v>-0.59</v>
      </c>
      <c r="P295" s="60">
        <f t="shared" si="226"/>
        <v>1</v>
      </c>
      <c r="Q295" s="61" t="str">
        <f t="shared" si="227"/>
        <v>목록(Manifest)</v>
      </c>
      <c r="R295" s="88">
        <f t="shared" si="228"/>
        <v>165</v>
      </c>
      <c r="S295" s="61" t="str">
        <f t="shared" si="229"/>
        <v>KE8204</v>
      </c>
      <c r="T295" s="61" t="str">
        <f t="shared" si="230"/>
        <v/>
      </c>
      <c r="U295" s="61" t="str">
        <f t="shared" si="231"/>
        <v>신용</v>
      </c>
      <c r="V295" s="99">
        <f t="shared" si="185"/>
        <v>7490</v>
      </c>
      <c r="W295" s="100">
        <f t="shared" si="186"/>
        <v>0</v>
      </c>
      <c r="X295" s="100">
        <f t="shared" si="187"/>
        <v>0</v>
      </c>
      <c r="Y295" s="100">
        <f t="shared" si="182"/>
        <v>0</v>
      </c>
      <c r="Z295" s="100">
        <f t="shared" si="188"/>
        <v>0</v>
      </c>
      <c r="AA295" s="101">
        <f t="shared" si="189"/>
        <v>0</v>
      </c>
      <c r="AB295" s="102" t="str">
        <f>_xlfn.IFNA(VLOOKUP(D295,'사업자 통관'!F:H,3,0),"")</f>
        <v/>
      </c>
      <c r="AC295" s="102"/>
      <c r="AD295" s="103">
        <f t="shared" si="183"/>
        <v>0</v>
      </c>
      <c r="AE295" s="104">
        <f t="shared" si="184"/>
        <v>7490</v>
      </c>
      <c r="AG295" s="126" t="s">
        <v>2399</v>
      </c>
      <c r="AH295" s="126" t="s">
        <v>65</v>
      </c>
      <c r="AI295" s="126" t="s">
        <v>2400</v>
      </c>
      <c r="AJ295" s="126" t="s">
        <v>2468</v>
      </c>
      <c r="AK295" s="126" t="s">
        <v>2469</v>
      </c>
      <c r="AL295" s="126" t="s">
        <v>2470</v>
      </c>
      <c r="AM295" s="126">
        <v>16821</v>
      </c>
      <c r="AN295" s="126" t="s">
        <v>130</v>
      </c>
      <c r="AO295" s="127">
        <v>1</v>
      </c>
      <c r="AP295" s="128">
        <v>0.63500000000000001</v>
      </c>
      <c r="AQ295" s="128">
        <v>4.4999999999999998E-2</v>
      </c>
      <c r="AR295" s="128">
        <v>0.7</v>
      </c>
      <c r="AS295" s="126" t="s">
        <v>4</v>
      </c>
      <c r="AT295" s="128">
        <v>165</v>
      </c>
      <c r="AU295" s="126" t="s">
        <v>130</v>
      </c>
      <c r="AV295" s="126" t="s">
        <v>130</v>
      </c>
      <c r="AW295" s="126" t="s">
        <v>130</v>
      </c>
      <c r="AX295" s="126" t="s">
        <v>130</v>
      </c>
      <c r="AY295" s="126" t="s">
        <v>130</v>
      </c>
      <c r="AZ295" s="126" t="s">
        <v>133</v>
      </c>
      <c r="BA295" s="126" t="s">
        <v>192</v>
      </c>
      <c r="BB295" s="126" t="s">
        <v>2471</v>
      </c>
      <c r="BC295" s="126" t="s">
        <v>130</v>
      </c>
      <c r="BD295" s="126" t="s">
        <v>156</v>
      </c>
      <c r="BE295" s="126" t="s">
        <v>2472</v>
      </c>
      <c r="BF295" s="126" t="s">
        <v>2473</v>
      </c>
      <c r="BG295" s="126" t="s">
        <v>2474</v>
      </c>
      <c r="BH295" s="126" t="s">
        <v>2408</v>
      </c>
      <c r="BI295" s="126" t="s">
        <v>130</v>
      </c>
      <c r="BJ295" s="126" t="s">
        <v>192</v>
      </c>
      <c r="BK295" s="126" t="s">
        <v>157</v>
      </c>
      <c r="BL295" s="126" t="s">
        <v>126</v>
      </c>
      <c r="BM295" s="126" t="s">
        <v>130</v>
      </c>
      <c r="BN295" s="126" t="s">
        <v>158</v>
      </c>
    </row>
    <row r="296" spans="1:66" ht="15">
      <c r="A296" s="58" t="str">
        <f t="shared" si="211"/>
        <v>2025-08-31</v>
      </c>
      <c r="B296" s="58" t="str">
        <f t="shared" si="212"/>
        <v>LAX</v>
      </c>
      <c r="C296" s="58" t="str">
        <f t="shared" si="213"/>
        <v>18018708620</v>
      </c>
      <c r="D296" s="58" t="str">
        <f t="shared" si="214"/>
        <v>PUS014317679</v>
      </c>
      <c r="E296" s="59" t="str">
        <f t="shared" si="215"/>
        <v>6094315516017</v>
      </c>
      <c r="F296" s="59" t="str">
        <f t="shared" si="216"/>
        <v>718-2600-DD-20</v>
      </c>
      <c r="G296" s="59" t="str">
        <f t="shared" si="217"/>
        <v>2207506</v>
      </c>
      <c r="H296" s="59" t="str">
        <f t="shared" si="218"/>
        <v>IPORTER_LA</v>
      </c>
      <c r="I296" s="57" t="str">
        <f t="shared" si="219"/>
        <v>변우협</v>
      </c>
      <c r="J296" s="57">
        <f t="shared" si="220"/>
        <v>5415</v>
      </c>
      <c r="K296" s="57" t="str">
        <f t="shared" si="221"/>
        <v/>
      </c>
      <c r="L296" s="57">
        <f t="shared" si="222"/>
        <v>1</v>
      </c>
      <c r="M296" s="57">
        <f t="shared" si="223"/>
        <v>0.54400000000000004</v>
      </c>
      <c r="N296" s="57">
        <f t="shared" si="224"/>
        <v>4.4999999999999998E-2</v>
      </c>
      <c r="O296" s="60">
        <f t="shared" si="225"/>
        <v>-0.49900000000000005</v>
      </c>
      <c r="P296" s="60">
        <f t="shared" si="226"/>
        <v>1</v>
      </c>
      <c r="Q296" s="61" t="str">
        <f t="shared" si="227"/>
        <v>목록(Manifest)</v>
      </c>
      <c r="R296" s="88">
        <f t="shared" si="228"/>
        <v>35</v>
      </c>
      <c r="S296" s="61" t="str">
        <f t="shared" si="229"/>
        <v>KE8204</v>
      </c>
      <c r="T296" s="61" t="str">
        <f t="shared" si="230"/>
        <v/>
      </c>
      <c r="U296" s="61" t="str">
        <f t="shared" si="231"/>
        <v>신용</v>
      </c>
      <c r="V296" s="99">
        <f t="shared" si="185"/>
        <v>7490</v>
      </c>
      <c r="W296" s="100">
        <f t="shared" si="186"/>
        <v>0</v>
      </c>
      <c r="X296" s="100">
        <f t="shared" si="187"/>
        <v>0</v>
      </c>
      <c r="Y296" s="100">
        <f t="shared" si="182"/>
        <v>0</v>
      </c>
      <c r="Z296" s="100">
        <f t="shared" si="188"/>
        <v>0</v>
      </c>
      <c r="AA296" s="101">
        <f t="shared" si="189"/>
        <v>0</v>
      </c>
      <c r="AB296" s="102" t="str">
        <f>_xlfn.IFNA(VLOOKUP(D296,'사업자 통관'!F:H,3,0),"")</f>
        <v/>
      </c>
      <c r="AC296" s="102"/>
      <c r="AD296" s="103">
        <f t="shared" si="183"/>
        <v>0</v>
      </c>
      <c r="AE296" s="104">
        <f t="shared" si="184"/>
        <v>7490</v>
      </c>
      <c r="AG296" s="126" t="s">
        <v>2399</v>
      </c>
      <c r="AH296" s="126" t="s">
        <v>65</v>
      </c>
      <c r="AI296" s="126" t="s">
        <v>2400</v>
      </c>
      <c r="AJ296" s="126" t="s">
        <v>2475</v>
      </c>
      <c r="AK296" s="126" t="s">
        <v>279</v>
      </c>
      <c r="AL296" s="126" t="s">
        <v>280</v>
      </c>
      <c r="AM296" s="126">
        <v>5415</v>
      </c>
      <c r="AN296" s="126" t="s">
        <v>130</v>
      </c>
      <c r="AO296" s="127">
        <v>1</v>
      </c>
      <c r="AP296" s="128">
        <v>0.54400000000000004</v>
      </c>
      <c r="AQ296" s="128">
        <v>4.4999999999999998E-2</v>
      </c>
      <c r="AR296" s="128">
        <v>0.6</v>
      </c>
      <c r="AS296" s="126" t="s">
        <v>4</v>
      </c>
      <c r="AT296" s="128">
        <v>35</v>
      </c>
      <c r="AU296" s="126" t="s">
        <v>130</v>
      </c>
      <c r="AV296" s="126" t="s">
        <v>130</v>
      </c>
      <c r="AW296" s="126" t="s">
        <v>130</v>
      </c>
      <c r="AX296" s="126" t="s">
        <v>130</v>
      </c>
      <c r="AY296" s="126" t="s">
        <v>130</v>
      </c>
      <c r="AZ296" s="126" t="s">
        <v>133</v>
      </c>
      <c r="BA296" s="126" t="s">
        <v>192</v>
      </c>
      <c r="BB296" s="126" t="s">
        <v>172</v>
      </c>
      <c r="BC296" s="126" t="s">
        <v>130</v>
      </c>
      <c r="BD296" s="126" t="s">
        <v>156</v>
      </c>
      <c r="BE296" s="126" t="s">
        <v>2476</v>
      </c>
      <c r="BF296" s="126" t="s">
        <v>2477</v>
      </c>
      <c r="BG296" s="126" t="s">
        <v>2478</v>
      </c>
      <c r="BH296" s="126" t="s">
        <v>2408</v>
      </c>
      <c r="BI296" s="126" t="s">
        <v>130</v>
      </c>
      <c r="BJ296" s="126" t="s">
        <v>192</v>
      </c>
      <c r="BK296" s="126" t="s">
        <v>157</v>
      </c>
      <c r="BL296" s="126" t="s">
        <v>126</v>
      </c>
      <c r="BM296" s="126" t="s">
        <v>130</v>
      </c>
      <c r="BN296" s="126" t="s">
        <v>158</v>
      </c>
    </row>
    <row r="297" spans="1:66" ht="15">
      <c r="A297" s="58" t="str">
        <f t="shared" si="211"/>
        <v>2025-08-31</v>
      </c>
      <c r="B297" s="58" t="str">
        <f t="shared" si="212"/>
        <v>LAX</v>
      </c>
      <c r="C297" s="58" t="str">
        <f t="shared" si="213"/>
        <v>18018708620</v>
      </c>
      <c r="D297" s="58" t="str">
        <f t="shared" si="214"/>
        <v>PUS014317668</v>
      </c>
      <c r="E297" s="59" t="str">
        <f t="shared" si="215"/>
        <v>6094315516006</v>
      </c>
      <c r="F297" s="59" t="str">
        <f t="shared" si="216"/>
        <v>718-2692-FF-24</v>
      </c>
      <c r="G297" s="59" t="str">
        <f t="shared" si="217"/>
        <v>2207506</v>
      </c>
      <c r="H297" s="59" t="str">
        <f t="shared" si="218"/>
        <v>IPORTER_LA</v>
      </c>
      <c r="I297" s="57" t="str">
        <f t="shared" si="219"/>
        <v>손민호</v>
      </c>
      <c r="J297" s="57">
        <f t="shared" si="220"/>
        <v>16314</v>
      </c>
      <c r="K297" s="57"/>
      <c r="L297" s="57">
        <f t="shared" si="222"/>
        <v>1</v>
      </c>
      <c r="M297" s="57">
        <f t="shared" si="223"/>
        <v>0.998</v>
      </c>
      <c r="N297" s="57">
        <f t="shared" si="224"/>
        <v>1.4510000000000001</v>
      </c>
      <c r="O297" s="60">
        <f t="shared" si="225"/>
        <v>0.45300000000000007</v>
      </c>
      <c r="P297" s="60">
        <f t="shared" si="226"/>
        <v>1</v>
      </c>
      <c r="Q297" s="61" t="str">
        <f t="shared" si="227"/>
        <v>목록(Manifest)</v>
      </c>
      <c r="R297" s="88">
        <f t="shared" si="228"/>
        <v>176.88</v>
      </c>
      <c r="S297" s="61" t="str">
        <f t="shared" si="229"/>
        <v>KE8204</v>
      </c>
      <c r="T297" s="61" t="str">
        <f t="shared" si="230"/>
        <v/>
      </c>
      <c r="U297" s="61" t="str">
        <f t="shared" si="231"/>
        <v>신용</v>
      </c>
      <c r="V297" s="99">
        <f t="shared" si="185"/>
        <v>7490</v>
      </c>
      <c r="W297" s="100">
        <f t="shared" si="186"/>
        <v>0</v>
      </c>
      <c r="X297" s="100">
        <f t="shared" si="187"/>
        <v>0</v>
      </c>
      <c r="Y297" s="100">
        <f t="shared" si="182"/>
        <v>0</v>
      </c>
      <c r="Z297" s="100">
        <f t="shared" si="188"/>
        <v>0</v>
      </c>
      <c r="AA297" s="101">
        <f t="shared" si="189"/>
        <v>0</v>
      </c>
      <c r="AB297" s="102" t="str">
        <f>_xlfn.IFNA(VLOOKUP(D297,'사업자 통관'!F:H,3,0),"")</f>
        <v/>
      </c>
      <c r="AC297" s="102"/>
      <c r="AD297" s="103">
        <f t="shared" si="183"/>
        <v>0</v>
      </c>
      <c r="AE297" s="104">
        <f t="shared" si="184"/>
        <v>7490</v>
      </c>
      <c r="AG297" s="126" t="s">
        <v>2399</v>
      </c>
      <c r="AH297" s="126" t="s">
        <v>65</v>
      </c>
      <c r="AI297" s="126" t="s">
        <v>2400</v>
      </c>
      <c r="AJ297" s="126" t="s">
        <v>2479</v>
      </c>
      <c r="AK297" s="126" t="s">
        <v>2480</v>
      </c>
      <c r="AL297" s="126" t="s">
        <v>2481</v>
      </c>
      <c r="AM297" s="126">
        <v>16314</v>
      </c>
      <c r="AN297" s="126" t="s">
        <v>130</v>
      </c>
      <c r="AO297" s="127">
        <v>1</v>
      </c>
      <c r="AP297" s="128">
        <v>0.998</v>
      </c>
      <c r="AQ297" s="128">
        <v>1.4510000000000001</v>
      </c>
      <c r="AR297" s="128">
        <v>1.5</v>
      </c>
      <c r="AS297" s="126" t="s">
        <v>4</v>
      </c>
      <c r="AT297" s="128">
        <v>176.88</v>
      </c>
      <c r="AU297" s="126" t="s">
        <v>130</v>
      </c>
      <c r="AV297" s="126" t="s">
        <v>130</v>
      </c>
      <c r="AW297" s="126" t="s">
        <v>130</v>
      </c>
      <c r="AX297" s="126" t="s">
        <v>130</v>
      </c>
      <c r="AY297" s="126" t="s">
        <v>130</v>
      </c>
      <c r="AZ297" s="126" t="s">
        <v>133</v>
      </c>
      <c r="BA297" s="126" t="s">
        <v>192</v>
      </c>
      <c r="BB297" s="126" t="s">
        <v>2482</v>
      </c>
      <c r="BC297" s="126" t="s">
        <v>130</v>
      </c>
      <c r="BD297" s="126" t="s">
        <v>156</v>
      </c>
      <c r="BE297" s="126" t="s">
        <v>2483</v>
      </c>
      <c r="BF297" s="126" t="s">
        <v>2484</v>
      </c>
      <c r="BG297" s="126" t="s">
        <v>2485</v>
      </c>
      <c r="BH297" s="126" t="s">
        <v>2408</v>
      </c>
      <c r="BI297" s="126" t="s">
        <v>130</v>
      </c>
      <c r="BJ297" s="126" t="s">
        <v>192</v>
      </c>
      <c r="BK297" s="126" t="s">
        <v>157</v>
      </c>
      <c r="BL297" s="126" t="s">
        <v>126</v>
      </c>
      <c r="BM297" s="126" t="s">
        <v>130</v>
      </c>
      <c r="BN297" s="126" t="s">
        <v>158</v>
      </c>
    </row>
    <row r="298" spans="1:66" ht="15">
      <c r="A298" s="58" t="str">
        <f t="shared" si="211"/>
        <v>2025-08-31</v>
      </c>
      <c r="B298" s="58" t="str">
        <f t="shared" si="212"/>
        <v>LAX</v>
      </c>
      <c r="C298" s="58" t="str">
        <f t="shared" si="213"/>
        <v>18018708620</v>
      </c>
      <c r="D298" s="58" t="str">
        <f t="shared" si="214"/>
        <v>PUS014317692</v>
      </c>
      <c r="E298" s="59" t="str">
        <f t="shared" si="215"/>
        <v>6094315516030</v>
      </c>
      <c r="F298" s="59" t="str">
        <f t="shared" si="216"/>
        <v>718-2585-CE-19</v>
      </c>
      <c r="G298" s="59" t="str">
        <f t="shared" si="217"/>
        <v>2207506</v>
      </c>
      <c r="H298" s="59" t="str">
        <f t="shared" si="218"/>
        <v>IPORTER_LA</v>
      </c>
      <c r="I298" s="57" t="str">
        <f t="shared" si="219"/>
        <v>김태현</v>
      </c>
      <c r="J298" s="57">
        <f t="shared" si="220"/>
        <v>8589</v>
      </c>
      <c r="K298" s="57" t="str">
        <f t="shared" si="221"/>
        <v/>
      </c>
      <c r="L298" s="57">
        <f t="shared" si="222"/>
        <v>1</v>
      </c>
      <c r="M298" s="57">
        <f t="shared" si="223"/>
        <v>0.54400000000000004</v>
      </c>
      <c r="N298" s="57">
        <f t="shared" si="224"/>
        <v>0.54400000000000004</v>
      </c>
      <c r="O298" s="60">
        <f t="shared" si="225"/>
        <v>0</v>
      </c>
      <c r="P298" s="60">
        <f t="shared" si="226"/>
        <v>1</v>
      </c>
      <c r="Q298" s="61" t="str">
        <f t="shared" si="227"/>
        <v>목록(Manifest)</v>
      </c>
      <c r="R298" s="88">
        <f t="shared" si="228"/>
        <v>53.65</v>
      </c>
      <c r="S298" s="61" t="str">
        <f t="shared" si="229"/>
        <v>KE8204</v>
      </c>
      <c r="T298" s="61" t="str">
        <f t="shared" si="230"/>
        <v/>
      </c>
      <c r="U298" s="61" t="str">
        <f t="shared" si="231"/>
        <v>신용</v>
      </c>
      <c r="V298" s="99">
        <f t="shared" si="185"/>
        <v>7490</v>
      </c>
      <c r="W298" s="100">
        <f t="shared" si="186"/>
        <v>0</v>
      </c>
      <c r="X298" s="100">
        <f t="shared" si="187"/>
        <v>0</v>
      </c>
      <c r="Y298" s="100">
        <f t="shared" si="182"/>
        <v>0</v>
      </c>
      <c r="Z298" s="100">
        <f t="shared" si="188"/>
        <v>0</v>
      </c>
      <c r="AA298" s="101">
        <f t="shared" si="189"/>
        <v>0</v>
      </c>
      <c r="AB298" s="102" t="str">
        <f>_xlfn.IFNA(VLOOKUP(D298,'사업자 통관'!F:H,3,0),"")</f>
        <v/>
      </c>
      <c r="AC298" s="102"/>
      <c r="AD298" s="103">
        <f t="shared" si="183"/>
        <v>0</v>
      </c>
      <c r="AE298" s="104">
        <f t="shared" si="184"/>
        <v>7490</v>
      </c>
      <c r="AG298" s="126" t="s">
        <v>2399</v>
      </c>
      <c r="AH298" s="126" t="s">
        <v>65</v>
      </c>
      <c r="AI298" s="126" t="s">
        <v>2400</v>
      </c>
      <c r="AJ298" s="126" t="s">
        <v>2486</v>
      </c>
      <c r="AK298" s="126" t="s">
        <v>367</v>
      </c>
      <c r="AL298" s="126" t="s">
        <v>368</v>
      </c>
      <c r="AM298" s="126">
        <v>8589</v>
      </c>
      <c r="AN298" s="126" t="s">
        <v>130</v>
      </c>
      <c r="AO298" s="127">
        <v>1</v>
      </c>
      <c r="AP298" s="128">
        <v>0.54400000000000004</v>
      </c>
      <c r="AQ298" s="128">
        <v>0.54400000000000004</v>
      </c>
      <c r="AR298" s="128">
        <v>0.6</v>
      </c>
      <c r="AS298" s="126" t="s">
        <v>4</v>
      </c>
      <c r="AT298" s="128">
        <v>53.65</v>
      </c>
      <c r="AU298" s="126" t="s">
        <v>130</v>
      </c>
      <c r="AV298" s="126" t="s">
        <v>130</v>
      </c>
      <c r="AW298" s="126" t="s">
        <v>130</v>
      </c>
      <c r="AX298" s="126" t="s">
        <v>130</v>
      </c>
      <c r="AY298" s="126" t="s">
        <v>130</v>
      </c>
      <c r="AZ298" s="126" t="s">
        <v>133</v>
      </c>
      <c r="BA298" s="126" t="s">
        <v>192</v>
      </c>
      <c r="BB298" s="126" t="s">
        <v>2487</v>
      </c>
      <c r="BC298" s="126" t="s">
        <v>130</v>
      </c>
      <c r="BD298" s="126" t="s">
        <v>156</v>
      </c>
      <c r="BE298" s="126" t="s">
        <v>2488</v>
      </c>
      <c r="BF298" s="126" t="s">
        <v>2489</v>
      </c>
      <c r="BG298" s="126" t="s">
        <v>2490</v>
      </c>
      <c r="BH298" s="126" t="s">
        <v>2408</v>
      </c>
      <c r="BI298" s="126" t="s">
        <v>130</v>
      </c>
      <c r="BJ298" s="126" t="s">
        <v>192</v>
      </c>
      <c r="BK298" s="126" t="s">
        <v>157</v>
      </c>
      <c r="BL298" s="126" t="s">
        <v>126</v>
      </c>
      <c r="BM298" s="126" t="s">
        <v>130</v>
      </c>
      <c r="BN298" s="126" t="s">
        <v>158</v>
      </c>
    </row>
    <row r="299" spans="1:66" ht="15">
      <c r="A299" s="58" t="str">
        <f t="shared" si="211"/>
        <v>2025-08-31</v>
      </c>
      <c r="B299" s="58" t="str">
        <f t="shared" si="212"/>
        <v>LAX</v>
      </c>
      <c r="C299" s="58" t="str">
        <f t="shared" si="213"/>
        <v>18018708620</v>
      </c>
      <c r="D299" s="58" t="str">
        <f t="shared" si="214"/>
        <v>PUS014317691</v>
      </c>
      <c r="E299" s="59" t="str">
        <f t="shared" si="215"/>
        <v>6094315516029</v>
      </c>
      <c r="F299" s="59" t="str">
        <f t="shared" si="216"/>
        <v>718-2463-CF-18</v>
      </c>
      <c r="G299" s="59" t="str">
        <f t="shared" si="217"/>
        <v>2207506</v>
      </c>
      <c r="H299" s="59" t="str">
        <f t="shared" si="218"/>
        <v>IPORTER_LA</v>
      </c>
      <c r="I299" s="57" t="str">
        <f t="shared" si="219"/>
        <v>심현아</v>
      </c>
      <c r="J299" s="57">
        <f t="shared" si="220"/>
        <v>6076</v>
      </c>
      <c r="K299" s="57" t="str">
        <f t="shared" si="221"/>
        <v/>
      </c>
      <c r="L299" s="57">
        <f t="shared" si="222"/>
        <v>1</v>
      </c>
      <c r="M299" s="57">
        <f t="shared" si="223"/>
        <v>0.18099999999999999</v>
      </c>
      <c r="N299" s="57">
        <f t="shared" si="224"/>
        <v>4.4999999999999998E-2</v>
      </c>
      <c r="O299" s="60">
        <f t="shared" si="225"/>
        <v>-0.13600000000000001</v>
      </c>
      <c r="P299" s="60">
        <f t="shared" si="226"/>
        <v>0.5</v>
      </c>
      <c r="Q299" s="61" t="str">
        <f t="shared" si="227"/>
        <v>목록(Manifest)</v>
      </c>
      <c r="R299" s="88">
        <f t="shared" si="228"/>
        <v>24</v>
      </c>
      <c r="S299" s="61" t="str">
        <f t="shared" si="229"/>
        <v>KE8204</v>
      </c>
      <c r="T299" s="61" t="str">
        <f t="shared" si="230"/>
        <v/>
      </c>
      <c r="U299" s="61" t="str">
        <f t="shared" si="231"/>
        <v>신용</v>
      </c>
      <c r="V299" s="99">
        <f t="shared" si="185"/>
        <v>6220</v>
      </c>
      <c r="W299" s="100">
        <f t="shared" si="186"/>
        <v>0</v>
      </c>
      <c r="X299" s="100">
        <f t="shared" si="187"/>
        <v>0</v>
      </c>
      <c r="Y299" s="100">
        <f t="shared" si="182"/>
        <v>0</v>
      </c>
      <c r="Z299" s="100">
        <f t="shared" si="188"/>
        <v>0</v>
      </c>
      <c r="AA299" s="101">
        <f t="shared" si="189"/>
        <v>0</v>
      </c>
      <c r="AB299" s="102" t="str">
        <f>_xlfn.IFNA(VLOOKUP(D299,'사업자 통관'!F:H,3,0),"")</f>
        <v/>
      </c>
      <c r="AC299" s="102"/>
      <c r="AD299" s="103">
        <f t="shared" si="183"/>
        <v>0</v>
      </c>
      <c r="AE299" s="104">
        <f t="shared" si="184"/>
        <v>6220</v>
      </c>
      <c r="AG299" s="126" t="s">
        <v>2399</v>
      </c>
      <c r="AH299" s="126" t="s">
        <v>65</v>
      </c>
      <c r="AI299" s="126" t="s">
        <v>2400</v>
      </c>
      <c r="AJ299" s="126" t="s">
        <v>2491</v>
      </c>
      <c r="AK299" s="126" t="s">
        <v>2492</v>
      </c>
      <c r="AL299" s="126" t="s">
        <v>2493</v>
      </c>
      <c r="AM299" s="126">
        <v>6076</v>
      </c>
      <c r="AN299" s="126" t="s">
        <v>130</v>
      </c>
      <c r="AO299" s="127">
        <v>1</v>
      </c>
      <c r="AP299" s="128">
        <v>0.18099999999999999</v>
      </c>
      <c r="AQ299" s="128">
        <v>4.4999999999999998E-2</v>
      </c>
      <c r="AR299" s="128">
        <v>0.2</v>
      </c>
      <c r="AS299" s="126" t="s">
        <v>4</v>
      </c>
      <c r="AT299" s="128">
        <v>24</v>
      </c>
      <c r="AU299" s="126" t="s">
        <v>130</v>
      </c>
      <c r="AV299" s="126" t="s">
        <v>130</v>
      </c>
      <c r="AW299" s="126" t="s">
        <v>130</v>
      </c>
      <c r="AX299" s="126" t="s">
        <v>130</v>
      </c>
      <c r="AY299" s="126" t="s">
        <v>130</v>
      </c>
      <c r="AZ299" s="126" t="s">
        <v>133</v>
      </c>
      <c r="BA299" s="126" t="s">
        <v>192</v>
      </c>
      <c r="BB299" s="126" t="s">
        <v>2494</v>
      </c>
      <c r="BC299" s="126" t="s">
        <v>130</v>
      </c>
      <c r="BD299" s="126" t="s">
        <v>156</v>
      </c>
      <c r="BE299" s="126" t="s">
        <v>2495</v>
      </c>
      <c r="BF299" s="126" t="s">
        <v>2496</v>
      </c>
      <c r="BG299" s="126" t="s">
        <v>2497</v>
      </c>
      <c r="BH299" s="126" t="s">
        <v>2408</v>
      </c>
      <c r="BI299" s="126" t="s">
        <v>130</v>
      </c>
      <c r="BJ299" s="126" t="s">
        <v>192</v>
      </c>
      <c r="BK299" s="126" t="s">
        <v>157</v>
      </c>
      <c r="BL299" s="126" t="s">
        <v>126</v>
      </c>
      <c r="BM299" s="126" t="s">
        <v>130</v>
      </c>
      <c r="BN299" s="126" t="s">
        <v>158</v>
      </c>
    </row>
    <row r="300" spans="1:66" ht="15">
      <c r="A300" s="58" t="str">
        <f t="shared" si="211"/>
        <v>2025-08-31</v>
      </c>
      <c r="B300" s="58" t="str">
        <f t="shared" si="212"/>
        <v>LAX</v>
      </c>
      <c r="C300" s="58" t="str">
        <f t="shared" si="213"/>
        <v>18018708620</v>
      </c>
      <c r="D300" s="58" t="str">
        <f t="shared" si="214"/>
        <v>PUS014317627</v>
      </c>
      <c r="E300" s="59" t="str">
        <f t="shared" si="215"/>
        <v>6094315515965</v>
      </c>
      <c r="F300" s="59" t="str">
        <f t="shared" si="216"/>
        <v>718-1815-DA-2</v>
      </c>
      <c r="G300" s="59" t="str">
        <f t="shared" si="217"/>
        <v>2207506</v>
      </c>
      <c r="H300" s="59" t="str">
        <f t="shared" si="218"/>
        <v>IPORTER_LA</v>
      </c>
      <c r="I300" s="57" t="str">
        <f t="shared" si="219"/>
        <v>공낙원</v>
      </c>
      <c r="J300" s="57">
        <f t="shared" si="220"/>
        <v>7599</v>
      </c>
      <c r="K300" s="57" t="str">
        <f t="shared" si="221"/>
        <v/>
      </c>
      <c r="L300" s="57">
        <f t="shared" si="222"/>
        <v>1</v>
      </c>
      <c r="M300" s="57">
        <f t="shared" si="223"/>
        <v>2.0870000000000002</v>
      </c>
      <c r="N300" s="57">
        <f t="shared" si="224"/>
        <v>2.903</v>
      </c>
      <c r="O300" s="60">
        <f t="shared" si="225"/>
        <v>0.81599999999999984</v>
      </c>
      <c r="P300" s="60">
        <f t="shared" si="226"/>
        <v>2.5</v>
      </c>
      <c r="Q300" s="61" t="str">
        <f t="shared" si="227"/>
        <v>목록(Manifest)</v>
      </c>
      <c r="R300" s="88">
        <f t="shared" si="228"/>
        <v>54.36</v>
      </c>
      <c r="S300" s="61" t="str">
        <f t="shared" si="229"/>
        <v>KE8204</v>
      </c>
      <c r="T300" s="61" t="str">
        <f t="shared" si="230"/>
        <v/>
      </c>
      <c r="U300" s="61" t="str">
        <f t="shared" si="231"/>
        <v>신용</v>
      </c>
      <c r="V300" s="99">
        <f t="shared" si="185"/>
        <v>11300</v>
      </c>
      <c r="W300" s="100">
        <f t="shared" si="186"/>
        <v>0</v>
      </c>
      <c r="X300" s="100">
        <f t="shared" si="187"/>
        <v>0</v>
      </c>
      <c r="Y300" s="100">
        <f t="shared" si="182"/>
        <v>500</v>
      </c>
      <c r="Z300" s="100">
        <f t="shared" si="188"/>
        <v>0</v>
      </c>
      <c r="AA300" s="101">
        <f t="shared" si="189"/>
        <v>0</v>
      </c>
      <c r="AB300" s="102" t="str">
        <f>_xlfn.IFNA(VLOOKUP(D300,'사업자 통관'!F:H,3,0),"")</f>
        <v/>
      </c>
      <c r="AC300" s="102"/>
      <c r="AD300" s="103">
        <f t="shared" si="183"/>
        <v>500</v>
      </c>
      <c r="AE300" s="104">
        <f t="shared" si="184"/>
        <v>11800</v>
      </c>
      <c r="AG300" s="126" t="s">
        <v>2399</v>
      </c>
      <c r="AH300" s="126" t="s">
        <v>65</v>
      </c>
      <c r="AI300" s="126" t="s">
        <v>2400</v>
      </c>
      <c r="AJ300" s="126" t="s">
        <v>2498</v>
      </c>
      <c r="AK300" s="126" t="s">
        <v>2499</v>
      </c>
      <c r="AL300" s="126" t="s">
        <v>2500</v>
      </c>
      <c r="AM300" s="126">
        <v>7599</v>
      </c>
      <c r="AN300" s="126" t="s">
        <v>130</v>
      </c>
      <c r="AO300" s="127">
        <v>1</v>
      </c>
      <c r="AP300" s="128">
        <v>2.0870000000000002</v>
      </c>
      <c r="AQ300" s="128">
        <v>2.903</v>
      </c>
      <c r="AR300" s="128">
        <v>3</v>
      </c>
      <c r="AS300" s="126" t="s">
        <v>4</v>
      </c>
      <c r="AT300" s="128">
        <v>54.36</v>
      </c>
      <c r="AU300" s="126" t="s">
        <v>130</v>
      </c>
      <c r="AV300" s="126" t="s">
        <v>130</v>
      </c>
      <c r="AW300" s="126" t="s">
        <v>130</v>
      </c>
      <c r="AX300" s="126" t="s">
        <v>130</v>
      </c>
      <c r="AY300" s="126" t="s">
        <v>130</v>
      </c>
      <c r="AZ300" s="126" t="s">
        <v>133</v>
      </c>
      <c r="BA300" s="126" t="s">
        <v>192</v>
      </c>
      <c r="BB300" s="126" t="s">
        <v>155</v>
      </c>
      <c r="BC300" s="126" t="s">
        <v>130</v>
      </c>
      <c r="BD300" s="126" t="s">
        <v>156</v>
      </c>
      <c r="BE300" s="126" t="s">
        <v>2501</v>
      </c>
      <c r="BF300" s="126" t="s">
        <v>2502</v>
      </c>
      <c r="BG300" s="126" t="s">
        <v>2503</v>
      </c>
      <c r="BH300" s="126" t="s">
        <v>2408</v>
      </c>
      <c r="BI300" s="126" t="s">
        <v>130</v>
      </c>
      <c r="BJ300" s="126" t="s">
        <v>192</v>
      </c>
      <c r="BK300" s="126" t="s">
        <v>157</v>
      </c>
      <c r="BL300" s="126" t="s">
        <v>126</v>
      </c>
      <c r="BM300" s="126" t="s">
        <v>130</v>
      </c>
      <c r="BN300" s="126" t="s">
        <v>158</v>
      </c>
    </row>
    <row r="301" spans="1:66" ht="15">
      <c r="A301" s="58" t="str">
        <f t="shared" si="211"/>
        <v>2025-08-31</v>
      </c>
      <c r="B301" s="58" t="str">
        <f t="shared" si="212"/>
        <v>LAX</v>
      </c>
      <c r="C301" s="58" t="str">
        <f t="shared" si="213"/>
        <v>18018708620</v>
      </c>
      <c r="D301" s="58" t="str">
        <f t="shared" si="214"/>
        <v>PUS014317601</v>
      </c>
      <c r="E301" s="59" t="str">
        <f t="shared" si="215"/>
        <v>6094315515939</v>
      </c>
      <c r="F301" s="59" t="str">
        <f t="shared" si="216"/>
        <v>718-2060-CA-16</v>
      </c>
      <c r="G301" s="59" t="str">
        <f t="shared" si="217"/>
        <v>2207506</v>
      </c>
      <c r="H301" s="59" t="str">
        <f t="shared" si="218"/>
        <v>IPORTER_LA</v>
      </c>
      <c r="I301" s="57" t="str">
        <f t="shared" si="219"/>
        <v>정광열</v>
      </c>
      <c r="J301" s="57">
        <f t="shared" si="220"/>
        <v>17067</v>
      </c>
      <c r="K301" s="57" t="str">
        <f t="shared" si="221"/>
        <v/>
      </c>
      <c r="L301" s="57">
        <f t="shared" si="222"/>
        <v>1</v>
      </c>
      <c r="M301" s="57">
        <f t="shared" si="223"/>
        <v>1.361</v>
      </c>
      <c r="N301" s="57">
        <f t="shared" si="224"/>
        <v>3.1749999999999998</v>
      </c>
      <c r="O301" s="60">
        <f t="shared" si="225"/>
        <v>1.8139999999999998</v>
      </c>
      <c r="P301" s="60">
        <f t="shared" si="226"/>
        <v>1.5</v>
      </c>
      <c r="Q301" s="61" t="str">
        <f t="shared" si="227"/>
        <v>간이(Simple)</v>
      </c>
      <c r="R301" s="88">
        <f t="shared" si="228"/>
        <v>205.26</v>
      </c>
      <c r="S301" s="61" t="str">
        <f t="shared" si="229"/>
        <v>KE8204</v>
      </c>
      <c r="T301" s="61" t="str">
        <f t="shared" si="230"/>
        <v/>
      </c>
      <c r="U301" s="61" t="str">
        <f t="shared" si="231"/>
        <v>신용</v>
      </c>
      <c r="V301" s="99">
        <f t="shared" si="185"/>
        <v>8760</v>
      </c>
      <c r="W301" s="100">
        <f t="shared" si="186"/>
        <v>0</v>
      </c>
      <c r="X301" s="100">
        <f t="shared" si="187"/>
        <v>0</v>
      </c>
      <c r="Y301" s="100">
        <f t="shared" si="182"/>
        <v>0</v>
      </c>
      <c r="Z301" s="100">
        <f t="shared" si="188"/>
        <v>0</v>
      </c>
      <c r="AA301" s="101">
        <f t="shared" si="189"/>
        <v>1000</v>
      </c>
      <c r="AB301" s="102" t="str">
        <f>_xlfn.IFNA(VLOOKUP(D301,'사업자 통관'!F:H,3,0),"")</f>
        <v/>
      </c>
      <c r="AC301" s="102"/>
      <c r="AD301" s="103">
        <f t="shared" si="183"/>
        <v>1000</v>
      </c>
      <c r="AE301" s="104">
        <f t="shared" si="184"/>
        <v>9760</v>
      </c>
      <c r="AG301" s="126" t="s">
        <v>2399</v>
      </c>
      <c r="AH301" s="126" t="s">
        <v>65</v>
      </c>
      <c r="AI301" s="126" t="s">
        <v>2400</v>
      </c>
      <c r="AJ301" s="126" t="s">
        <v>2504</v>
      </c>
      <c r="AK301" s="126" t="s">
        <v>392</v>
      </c>
      <c r="AL301" s="126" t="s">
        <v>393</v>
      </c>
      <c r="AM301" s="126">
        <v>17067</v>
      </c>
      <c r="AN301" s="126" t="s">
        <v>130</v>
      </c>
      <c r="AO301" s="127">
        <v>1</v>
      </c>
      <c r="AP301" s="128">
        <v>1.361</v>
      </c>
      <c r="AQ301" s="128">
        <v>3.1749999999999998</v>
      </c>
      <c r="AR301" s="128">
        <v>3.2</v>
      </c>
      <c r="AS301" s="126" t="s">
        <v>6</v>
      </c>
      <c r="AT301" s="128">
        <v>205.26</v>
      </c>
      <c r="AU301" s="126" t="s">
        <v>130</v>
      </c>
      <c r="AV301" s="126" t="s">
        <v>130</v>
      </c>
      <c r="AW301" s="126" t="s">
        <v>130</v>
      </c>
      <c r="AX301" s="126" t="s">
        <v>130</v>
      </c>
      <c r="AY301" s="126" t="s">
        <v>130</v>
      </c>
      <c r="AZ301" s="126" t="s">
        <v>133</v>
      </c>
      <c r="BA301" s="126" t="s">
        <v>192</v>
      </c>
      <c r="BB301" s="126" t="s">
        <v>159</v>
      </c>
      <c r="BC301" s="126" t="s">
        <v>130</v>
      </c>
      <c r="BD301" s="126" t="s">
        <v>156</v>
      </c>
      <c r="BE301" s="126" t="s">
        <v>2505</v>
      </c>
      <c r="BF301" s="126" t="s">
        <v>2506</v>
      </c>
      <c r="BG301" s="126" t="s">
        <v>2507</v>
      </c>
      <c r="BH301" s="126" t="s">
        <v>2408</v>
      </c>
      <c r="BI301" s="126" t="s">
        <v>130</v>
      </c>
      <c r="BJ301" s="126" t="s">
        <v>192</v>
      </c>
      <c r="BK301" s="126" t="s">
        <v>157</v>
      </c>
      <c r="BL301" s="126" t="s">
        <v>126</v>
      </c>
      <c r="BM301" s="126" t="s">
        <v>130</v>
      </c>
      <c r="BN301" s="126" t="s">
        <v>158</v>
      </c>
    </row>
    <row r="302" spans="1:66" ht="15">
      <c r="A302" s="58" t="str">
        <f t="shared" si="211"/>
        <v>2025-08-31</v>
      </c>
      <c r="B302" s="58" t="str">
        <f t="shared" si="212"/>
        <v>LAX</v>
      </c>
      <c r="C302" s="58" t="str">
        <f t="shared" si="213"/>
        <v>18018708620</v>
      </c>
      <c r="D302" s="58" t="str">
        <f t="shared" si="214"/>
        <v>PUS014317610</v>
      </c>
      <c r="E302" s="59" t="str">
        <f t="shared" si="215"/>
        <v>6094315515948</v>
      </c>
      <c r="F302" s="59" t="str">
        <f t="shared" si="216"/>
        <v>718-2050-AA-12</v>
      </c>
      <c r="G302" s="59" t="str">
        <f t="shared" si="217"/>
        <v>2207506</v>
      </c>
      <c r="H302" s="59" t="str">
        <f t="shared" si="218"/>
        <v>IPORTER_LA</v>
      </c>
      <c r="I302" s="57" t="str">
        <f t="shared" si="219"/>
        <v>김동혁</v>
      </c>
      <c r="J302" s="57">
        <f t="shared" si="220"/>
        <v>2740</v>
      </c>
      <c r="K302" s="57" t="str">
        <f t="shared" si="221"/>
        <v/>
      </c>
      <c r="L302" s="57">
        <f t="shared" si="222"/>
        <v>1</v>
      </c>
      <c r="M302" s="57">
        <f t="shared" si="223"/>
        <v>2.177</v>
      </c>
      <c r="N302" s="57">
        <f t="shared" si="224"/>
        <v>4.218</v>
      </c>
      <c r="O302" s="60">
        <f t="shared" si="225"/>
        <v>2.0409999999999999</v>
      </c>
      <c r="P302" s="60">
        <f t="shared" si="226"/>
        <v>2.5</v>
      </c>
      <c r="Q302" s="61" t="str">
        <f t="shared" si="227"/>
        <v>일반(목록배제,Normal-Manifest Exception)</v>
      </c>
      <c r="R302" s="88">
        <f t="shared" si="228"/>
        <v>64</v>
      </c>
      <c r="S302" s="61" t="str">
        <f t="shared" si="229"/>
        <v>KE8204</v>
      </c>
      <c r="T302" s="61" t="str">
        <f t="shared" si="230"/>
        <v/>
      </c>
      <c r="U302" s="61" t="str">
        <f t="shared" si="231"/>
        <v>신용</v>
      </c>
      <c r="V302" s="99">
        <f t="shared" si="185"/>
        <v>11300</v>
      </c>
      <c r="W302" s="100">
        <f t="shared" si="186"/>
        <v>0</v>
      </c>
      <c r="X302" s="100">
        <f t="shared" si="187"/>
        <v>0</v>
      </c>
      <c r="Y302" s="100">
        <f t="shared" si="182"/>
        <v>500</v>
      </c>
      <c r="Z302" s="100">
        <f t="shared" si="188"/>
        <v>0</v>
      </c>
      <c r="AA302" s="101">
        <f t="shared" si="189"/>
        <v>1000</v>
      </c>
      <c r="AB302" s="102" t="str">
        <f>_xlfn.IFNA(VLOOKUP(D302,'사업자 통관'!F:H,3,0),"")</f>
        <v/>
      </c>
      <c r="AC302" s="102"/>
      <c r="AD302" s="103">
        <f t="shared" si="183"/>
        <v>1500</v>
      </c>
      <c r="AE302" s="104">
        <f t="shared" si="184"/>
        <v>12800</v>
      </c>
      <c r="AG302" s="126" t="s">
        <v>2399</v>
      </c>
      <c r="AH302" s="126" t="s">
        <v>65</v>
      </c>
      <c r="AI302" s="126" t="s">
        <v>2400</v>
      </c>
      <c r="AJ302" s="126" t="s">
        <v>2508</v>
      </c>
      <c r="AK302" s="126" t="s">
        <v>1819</v>
      </c>
      <c r="AL302" s="126" t="s">
        <v>1820</v>
      </c>
      <c r="AM302" s="126">
        <v>2740</v>
      </c>
      <c r="AN302" s="126" t="s">
        <v>130</v>
      </c>
      <c r="AO302" s="127">
        <v>1</v>
      </c>
      <c r="AP302" s="128">
        <v>2.177</v>
      </c>
      <c r="AQ302" s="128">
        <v>4.218</v>
      </c>
      <c r="AR302" s="128">
        <v>4.3</v>
      </c>
      <c r="AS302" s="126" t="s">
        <v>5</v>
      </c>
      <c r="AT302" s="128">
        <v>64</v>
      </c>
      <c r="AU302" s="126" t="s">
        <v>130</v>
      </c>
      <c r="AV302" s="126" t="s">
        <v>130</v>
      </c>
      <c r="AW302" s="126" t="s">
        <v>130</v>
      </c>
      <c r="AX302" s="126" t="s">
        <v>130</v>
      </c>
      <c r="AY302" s="126" t="s">
        <v>130</v>
      </c>
      <c r="AZ302" s="126" t="s">
        <v>133</v>
      </c>
      <c r="BA302" s="126" t="s">
        <v>192</v>
      </c>
      <c r="BB302" s="126" t="s">
        <v>1821</v>
      </c>
      <c r="BC302" s="126" t="s">
        <v>130</v>
      </c>
      <c r="BD302" s="126" t="s">
        <v>156</v>
      </c>
      <c r="BE302" s="126" t="s">
        <v>2509</v>
      </c>
      <c r="BF302" s="126" t="s">
        <v>2510</v>
      </c>
      <c r="BG302" s="126" t="s">
        <v>2511</v>
      </c>
      <c r="BH302" s="126" t="s">
        <v>2408</v>
      </c>
      <c r="BI302" s="126" t="s">
        <v>130</v>
      </c>
      <c r="BJ302" s="126" t="s">
        <v>192</v>
      </c>
      <c r="BK302" s="126" t="s">
        <v>157</v>
      </c>
      <c r="BL302" s="126" t="s">
        <v>126</v>
      </c>
      <c r="BM302" s="126" t="s">
        <v>130</v>
      </c>
      <c r="BN302" s="126" t="s">
        <v>158</v>
      </c>
    </row>
    <row r="303" spans="1:66" ht="15">
      <c r="A303" s="58" t="str">
        <f t="shared" si="211"/>
        <v>2025-08-31</v>
      </c>
      <c r="B303" s="58" t="str">
        <f t="shared" si="212"/>
        <v>LAX</v>
      </c>
      <c r="C303" s="58" t="str">
        <f t="shared" si="213"/>
        <v>18018708620</v>
      </c>
      <c r="D303" s="58" t="str">
        <f t="shared" si="214"/>
        <v>PUS014317582</v>
      </c>
      <c r="E303" s="59" t="str">
        <f t="shared" si="215"/>
        <v>6094315515920</v>
      </c>
      <c r="F303" s="59" t="str">
        <f t="shared" si="216"/>
        <v>718-2054-DA-15</v>
      </c>
      <c r="G303" s="59" t="str">
        <f t="shared" si="217"/>
        <v>2207506</v>
      </c>
      <c r="H303" s="59" t="str">
        <f t="shared" si="218"/>
        <v>IPORTER_LA</v>
      </c>
      <c r="I303" s="57" t="str">
        <f t="shared" si="219"/>
        <v>박정현</v>
      </c>
      <c r="J303" s="57">
        <f t="shared" si="220"/>
        <v>6621</v>
      </c>
      <c r="K303" s="57" t="str">
        <f t="shared" si="221"/>
        <v/>
      </c>
      <c r="L303" s="57">
        <f t="shared" si="222"/>
        <v>1</v>
      </c>
      <c r="M303" s="57">
        <f t="shared" si="223"/>
        <v>0.36299999999999999</v>
      </c>
      <c r="N303" s="57">
        <f t="shared" si="224"/>
        <v>4.4999999999999998E-2</v>
      </c>
      <c r="O303" s="60">
        <f t="shared" si="225"/>
        <v>-0.318</v>
      </c>
      <c r="P303" s="60">
        <f t="shared" si="226"/>
        <v>0.5</v>
      </c>
      <c r="Q303" s="61" t="str">
        <f t="shared" si="227"/>
        <v>일반(목록배제,Normal-Manifest Exception)</v>
      </c>
      <c r="R303" s="88">
        <f t="shared" si="228"/>
        <v>32.979999999999997</v>
      </c>
      <c r="S303" s="61" t="str">
        <f t="shared" si="229"/>
        <v>KE8204</v>
      </c>
      <c r="T303" s="61" t="str">
        <f t="shared" si="230"/>
        <v/>
      </c>
      <c r="U303" s="61" t="str">
        <f t="shared" si="231"/>
        <v>신용</v>
      </c>
      <c r="V303" s="99">
        <f t="shared" si="185"/>
        <v>6220</v>
      </c>
      <c r="W303" s="100">
        <f t="shared" si="186"/>
        <v>0</v>
      </c>
      <c r="X303" s="100">
        <f t="shared" si="187"/>
        <v>0</v>
      </c>
      <c r="Y303" s="100">
        <f t="shared" si="182"/>
        <v>0</v>
      </c>
      <c r="Z303" s="100">
        <f t="shared" si="188"/>
        <v>0</v>
      </c>
      <c r="AA303" s="101">
        <f t="shared" si="189"/>
        <v>1000</v>
      </c>
      <c r="AB303" s="102" t="str">
        <f>_xlfn.IFNA(VLOOKUP(D303,'사업자 통관'!F:H,3,0),"")</f>
        <v/>
      </c>
      <c r="AC303" s="102"/>
      <c r="AD303" s="103">
        <f t="shared" si="183"/>
        <v>1000</v>
      </c>
      <c r="AE303" s="104">
        <f t="shared" si="184"/>
        <v>7220</v>
      </c>
      <c r="AG303" s="126" t="s">
        <v>2399</v>
      </c>
      <c r="AH303" s="126" t="s">
        <v>65</v>
      </c>
      <c r="AI303" s="126" t="s">
        <v>2400</v>
      </c>
      <c r="AJ303" s="126" t="s">
        <v>2512</v>
      </c>
      <c r="AK303" s="126" t="s">
        <v>2513</v>
      </c>
      <c r="AL303" s="126" t="s">
        <v>2514</v>
      </c>
      <c r="AM303" s="126">
        <v>6621</v>
      </c>
      <c r="AN303" s="126" t="s">
        <v>130</v>
      </c>
      <c r="AO303" s="127">
        <v>1</v>
      </c>
      <c r="AP303" s="128">
        <v>0.36299999999999999</v>
      </c>
      <c r="AQ303" s="128">
        <v>4.4999999999999998E-2</v>
      </c>
      <c r="AR303" s="128">
        <v>0.4</v>
      </c>
      <c r="AS303" s="126" t="s">
        <v>5</v>
      </c>
      <c r="AT303" s="128">
        <v>32.979999999999997</v>
      </c>
      <c r="AU303" s="126" t="s">
        <v>130</v>
      </c>
      <c r="AV303" s="126" t="s">
        <v>130</v>
      </c>
      <c r="AW303" s="126" t="s">
        <v>130</v>
      </c>
      <c r="AX303" s="126" t="s">
        <v>130</v>
      </c>
      <c r="AY303" s="126" t="s">
        <v>130</v>
      </c>
      <c r="AZ303" s="126" t="s">
        <v>133</v>
      </c>
      <c r="BA303" s="126" t="s">
        <v>192</v>
      </c>
      <c r="BB303" s="126" t="s">
        <v>2515</v>
      </c>
      <c r="BC303" s="126" t="s">
        <v>130</v>
      </c>
      <c r="BD303" s="126" t="s">
        <v>156</v>
      </c>
      <c r="BE303" s="126" t="s">
        <v>2516</v>
      </c>
      <c r="BF303" s="126" t="s">
        <v>2517</v>
      </c>
      <c r="BG303" s="126" t="s">
        <v>2518</v>
      </c>
      <c r="BH303" s="126" t="s">
        <v>2408</v>
      </c>
      <c r="BI303" s="126" t="s">
        <v>130</v>
      </c>
      <c r="BJ303" s="126" t="s">
        <v>192</v>
      </c>
      <c r="BK303" s="126" t="s">
        <v>157</v>
      </c>
      <c r="BL303" s="126" t="s">
        <v>126</v>
      </c>
      <c r="BM303" s="126" t="s">
        <v>130</v>
      </c>
      <c r="BN303" s="126" t="s">
        <v>158</v>
      </c>
    </row>
    <row r="304" spans="1:66" ht="15">
      <c r="A304" s="58" t="str">
        <f t="shared" si="211"/>
        <v>2025-08-31</v>
      </c>
      <c r="B304" s="58" t="str">
        <f t="shared" si="212"/>
        <v>LAX</v>
      </c>
      <c r="C304" s="58" t="str">
        <f t="shared" si="213"/>
        <v>18018708620</v>
      </c>
      <c r="D304" s="58" t="str">
        <f t="shared" si="214"/>
        <v>PUS014317569</v>
      </c>
      <c r="E304" s="59" t="str">
        <f t="shared" si="215"/>
        <v>6094315515907</v>
      </c>
      <c r="F304" s="59" t="str">
        <f t="shared" si="216"/>
        <v>718-2604-FB-22</v>
      </c>
      <c r="G304" s="59" t="str">
        <f t="shared" si="217"/>
        <v>2207506</v>
      </c>
      <c r="H304" s="59" t="str">
        <f t="shared" si="218"/>
        <v>IPORTER_LA</v>
      </c>
      <c r="I304" s="57" t="str">
        <f t="shared" si="219"/>
        <v>최재형</v>
      </c>
      <c r="J304" s="57">
        <f t="shared" si="220"/>
        <v>6082</v>
      </c>
      <c r="K304" s="57" t="str">
        <f t="shared" si="221"/>
        <v/>
      </c>
      <c r="L304" s="57">
        <f t="shared" si="222"/>
        <v>1</v>
      </c>
      <c r="M304" s="57">
        <f t="shared" si="223"/>
        <v>0.36299999999999999</v>
      </c>
      <c r="N304" s="57">
        <f t="shared" si="224"/>
        <v>4.4999999999999998E-2</v>
      </c>
      <c r="O304" s="60">
        <f t="shared" si="225"/>
        <v>-0.318</v>
      </c>
      <c r="P304" s="60">
        <f t="shared" si="226"/>
        <v>0.5</v>
      </c>
      <c r="Q304" s="61" t="str">
        <f t="shared" si="227"/>
        <v>목록(Manifest)</v>
      </c>
      <c r="R304" s="88">
        <f t="shared" si="228"/>
        <v>79.2</v>
      </c>
      <c r="S304" s="61" t="str">
        <f t="shared" si="229"/>
        <v>KE8204</v>
      </c>
      <c r="T304" s="61" t="str">
        <f t="shared" si="230"/>
        <v/>
      </c>
      <c r="U304" s="61" t="str">
        <f t="shared" si="231"/>
        <v>신용</v>
      </c>
      <c r="V304" s="99">
        <f t="shared" si="185"/>
        <v>6220</v>
      </c>
      <c r="W304" s="100">
        <f t="shared" si="186"/>
        <v>0</v>
      </c>
      <c r="X304" s="100">
        <f t="shared" si="187"/>
        <v>0</v>
      </c>
      <c r="Y304" s="100">
        <f t="shared" si="182"/>
        <v>0</v>
      </c>
      <c r="Z304" s="100">
        <f t="shared" si="188"/>
        <v>0</v>
      </c>
      <c r="AA304" s="101">
        <f t="shared" si="189"/>
        <v>0</v>
      </c>
      <c r="AB304" s="102" t="str">
        <f>_xlfn.IFNA(VLOOKUP(D304,'사업자 통관'!F:H,3,0),"")</f>
        <v/>
      </c>
      <c r="AC304" s="102"/>
      <c r="AD304" s="103">
        <f t="shared" si="183"/>
        <v>0</v>
      </c>
      <c r="AE304" s="104">
        <f t="shared" si="184"/>
        <v>6220</v>
      </c>
      <c r="AG304" s="126" t="s">
        <v>2399</v>
      </c>
      <c r="AH304" s="126" t="s">
        <v>65</v>
      </c>
      <c r="AI304" s="126" t="s">
        <v>2400</v>
      </c>
      <c r="AJ304" s="126" t="s">
        <v>2519</v>
      </c>
      <c r="AK304" s="126" t="s">
        <v>399</v>
      </c>
      <c r="AL304" s="126" t="s">
        <v>400</v>
      </c>
      <c r="AM304" s="126">
        <v>6082</v>
      </c>
      <c r="AN304" s="126" t="s">
        <v>130</v>
      </c>
      <c r="AO304" s="127">
        <v>1</v>
      </c>
      <c r="AP304" s="128">
        <v>0.36299999999999999</v>
      </c>
      <c r="AQ304" s="128">
        <v>4.4999999999999998E-2</v>
      </c>
      <c r="AR304" s="128">
        <v>0.4</v>
      </c>
      <c r="AS304" s="126" t="s">
        <v>4</v>
      </c>
      <c r="AT304" s="128">
        <v>79.2</v>
      </c>
      <c r="AU304" s="126" t="s">
        <v>130</v>
      </c>
      <c r="AV304" s="126" t="s">
        <v>130</v>
      </c>
      <c r="AW304" s="126" t="s">
        <v>130</v>
      </c>
      <c r="AX304" s="126" t="s">
        <v>130</v>
      </c>
      <c r="AY304" s="126" t="s">
        <v>130</v>
      </c>
      <c r="AZ304" s="126" t="s">
        <v>133</v>
      </c>
      <c r="BA304" s="126" t="s">
        <v>192</v>
      </c>
      <c r="BB304" s="126" t="s">
        <v>2520</v>
      </c>
      <c r="BC304" s="126" t="s">
        <v>130</v>
      </c>
      <c r="BD304" s="126" t="s">
        <v>156</v>
      </c>
      <c r="BE304" s="126" t="s">
        <v>2521</v>
      </c>
      <c r="BF304" s="126" t="s">
        <v>2522</v>
      </c>
      <c r="BG304" s="126" t="s">
        <v>2523</v>
      </c>
      <c r="BH304" s="126" t="s">
        <v>2408</v>
      </c>
      <c r="BI304" s="126" t="s">
        <v>130</v>
      </c>
      <c r="BJ304" s="126" t="s">
        <v>192</v>
      </c>
      <c r="BK304" s="126" t="s">
        <v>157</v>
      </c>
      <c r="BL304" s="126" t="s">
        <v>126</v>
      </c>
      <c r="BM304" s="126" t="s">
        <v>130</v>
      </c>
      <c r="BN304" s="126" t="s">
        <v>158</v>
      </c>
    </row>
    <row r="305" spans="1:66" ht="15">
      <c r="A305" s="58" t="str">
        <f t="shared" si="211"/>
        <v>2025-08-31</v>
      </c>
      <c r="B305" s="58" t="str">
        <f t="shared" si="212"/>
        <v>LAX</v>
      </c>
      <c r="C305" s="58" t="str">
        <f t="shared" si="213"/>
        <v>18018708620</v>
      </c>
      <c r="D305" s="58" t="str">
        <f t="shared" si="214"/>
        <v>PUS014317687</v>
      </c>
      <c r="E305" s="59" t="str">
        <f t="shared" si="215"/>
        <v>6094315516025</v>
      </c>
      <c r="F305" s="59" t="str">
        <f t="shared" si="216"/>
        <v>718-2783-DE-26</v>
      </c>
      <c r="G305" s="59" t="str">
        <f t="shared" si="217"/>
        <v>2207506</v>
      </c>
      <c r="H305" s="59" t="str">
        <f t="shared" si="218"/>
        <v>IPORTER_LA</v>
      </c>
      <c r="I305" s="57" t="str">
        <f t="shared" si="219"/>
        <v>송준우</v>
      </c>
      <c r="J305" s="57">
        <f t="shared" si="220"/>
        <v>38587</v>
      </c>
      <c r="K305" s="57" t="str">
        <f t="shared" si="221"/>
        <v/>
      </c>
      <c r="L305" s="57">
        <f t="shared" si="222"/>
        <v>1</v>
      </c>
      <c r="M305" s="57">
        <f t="shared" si="223"/>
        <v>1.179</v>
      </c>
      <c r="N305" s="57">
        <f t="shared" si="224"/>
        <v>2.359</v>
      </c>
      <c r="O305" s="60">
        <f t="shared" si="225"/>
        <v>1.18</v>
      </c>
      <c r="P305" s="60">
        <f t="shared" si="226"/>
        <v>1.5</v>
      </c>
      <c r="Q305" s="61" t="str">
        <f t="shared" si="227"/>
        <v>목록(Manifest)</v>
      </c>
      <c r="R305" s="88">
        <f t="shared" si="228"/>
        <v>38.08</v>
      </c>
      <c r="S305" s="61" t="str">
        <f t="shared" si="229"/>
        <v>KE8204</v>
      </c>
      <c r="T305" s="61" t="str">
        <f t="shared" si="230"/>
        <v/>
      </c>
      <c r="U305" s="61" t="str">
        <f t="shared" si="231"/>
        <v>신용</v>
      </c>
      <c r="V305" s="99">
        <f t="shared" si="185"/>
        <v>8760</v>
      </c>
      <c r="W305" s="100">
        <f t="shared" si="186"/>
        <v>0</v>
      </c>
      <c r="X305" s="100">
        <f t="shared" si="187"/>
        <v>0</v>
      </c>
      <c r="Y305" s="100">
        <f t="shared" si="182"/>
        <v>0</v>
      </c>
      <c r="Z305" s="100">
        <f t="shared" si="188"/>
        <v>0</v>
      </c>
      <c r="AA305" s="101">
        <f t="shared" si="189"/>
        <v>0</v>
      </c>
      <c r="AB305" s="102" t="str">
        <f>_xlfn.IFNA(VLOOKUP(D305,'사업자 통관'!F:H,3,0),"")</f>
        <v/>
      </c>
      <c r="AC305" s="102"/>
      <c r="AD305" s="103">
        <f t="shared" si="183"/>
        <v>0</v>
      </c>
      <c r="AE305" s="104">
        <f t="shared" si="184"/>
        <v>8760</v>
      </c>
      <c r="AG305" s="126" t="s">
        <v>2399</v>
      </c>
      <c r="AH305" s="126" t="s">
        <v>65</v>
      </c>
      <c r="AI305" s="126" t="s">
        <v>2400</v>
      </c>
      <c r="AJ305" s="126" t="s">
        <v>2524</v>
      </c>
      <c r="AK305" s="126" t="s">
        <v>470</v>
      </c>
      <c r="AL305" s="126" t="s">
        <v>471</v>
      </c>
      <c r="AM305" s="126">
        <v>38587</v>
      </c>
      <c r="AN305" s="126" t="s">
        <v>130</v>
      </c>
      <c r="AO305" s="127">
        <v>1</v>
      </c>
      <c r="AP305" s="128">
        <v>1.179</v>
      </c>
      <c r="AQ305" s="128">
        <v>2.359</v>
      </c>
      <c r="AR305" s="128">
        <v>2.4</v>
      </c>
      <c r="AS305" s="126" t="s">
        <v>4</v>
      </c>
      <c r="AT305" s="128">
        <v>38.08</v>
      </c>
      <c r="AU305" s="126" t="s">
        <v>130</v>
      </c>
      <c r="AV305" s="126" t="s">
        <v>130</v>
      </c>
      <c r="AW305" s="126" t="s">
        <v>130</v>
      </c>
      <c r="AX305" s="126" t="s">
        <v>130</v>
      </c>
      <c r="AY305" s="126" t="s">
        <v>130</v>
      </c>
      <c r="AZ305" s="126" t="s">
        <v>133</v>
      </c>
      <c r="BA305" s="126" t="s">
        <v>192</v>
      </c>
      <c r="BB305" s="126" t="s">
        <v>155</v>
      </c>
      <c r="BC305" s="126" t="s">
        <v>130</v>
      </c>
      <c r="BD305" s="126" t="s">
        <v>156</v>
      </c>
      <c r="BE305" s="126" t="s">
        <v>2525</v>
      </c>
      <c r="BF305" s="126" t="s">
        <v>2526</v>
      </c>
      <c r="BG305" s="126" t="s">
        <v>2527</v>
      </c>
      <c r="BH305" s="126" t="s">
        <v>2408</v>
      </c>
      <c r="BI305" s="126" t="s">
        <v>130</v>
      </c>
      <c r="BJ305" s="126" t="s">
        <v>192</v>
      </c>
      <c r="BK305" s="126" t="s">
        <v>157</v>
      </c>
      <c r="BL305" s="126" t="s">
        <v>126</v>
      </c>
      <c r="BM305" s="126" t="s">
        <v>130</v>
      </c>
      <c r="BN305" s="126" t="s">
        <v>158</v>
      </c>
    </row>
    <row r="306" spans="1:66" ht="15">
      <c r="A306" s="58" t="str">
        <f t="shared" si="211"/>
        <v>2025-08-31</v>
      </c>
      <c r="B306" s="58" t="str">
        <f t="shared" si="212"/>
        <v>LAX</v>
      </c>
      <c r="C306" s="58" t="str">
        <f t="shared" si="213"/>
        <v>18018708620</v>
      </c>
      <c r="D306" s="58" t="str">
        <f t="shared" si="214"/>
        <v>PUS014317634</v>
      </c>
      <c r="E306" s="59" t="str">
        <f t="shared" si="215"/>
        <v>6094315515972</v>
      </c>
      <c r="F306" s="59" t="str">
        <f t="shared" si="216"/>
        <v>718-2045-FA-6</v>
      </c>
      <c r="G306" s="59" t="str">
        <f t="shared" si="217"/>
        <v>2207506</v>
      </c>
      <c r="H306" s="59" t="str">
        <f t="shared" si="218"/>
        <v>IPORTER_LA</v>
      </c>
      <c r="I306" s="57" t="str">
        <f t="shared" si="219"/>
        <v>김이현</v>
      </c>
      <c r="J306" s="57">
        <f t="shared" si="220"/>
        <v>4386</v>
      </c>
      <c r="K306" s="57" t="str">
        <f t="shared" si="221"/>
        <v/>
      </c>
      <c r="L306" s="57">
        <f t="shared" si="222"/>
        <v>1</v>
      </c>
      <c r="M306" s="57">
        <f t="shared" si="223"/>
        <v>0.45400000000000001</v>
      </c>
      <c r="N306" s="57">
        <f t="shared" si="224"/>
        <v>0.59</v>
      </c>
      <c r="O306" s="60">
        <f t="shared" si="225"/>
        <v>0.13599999999999995</v>
      </c>
      <c r="P306" s="60">
        <f t="shared" si="226"/>
        <v>0.5</v>
      </c>
      <c r="Q306" s="61" t="str">
        <f t="shared" si="227"/>
        <v>목록(Manifest)</v>
      </c>
      <c r="R306" s="88">
        <f t="shared" si="228"/>
        <v>52.68</v>
      </c>
      <c r="S306" s="61" t="str">
        <f t="shared" si="229"/>
        <v>KE8204</v>
      </c>
      <c r="T306" s="61" t="str">
        <f t="shared" si="230"/>
        <v/>
      </c>
      <c r="U306" s="61" t="str">
        <f t="shared" si="231"/>
        <v>신용</v>
      </c>
      <c r="V306" s="99">
        <f t="shared" si="185"/>
        <v>6220</v>
      </c>
      <c r="W306" s="100">
        <f t="shared" si="186"/>
        <v>0</v>
      </c>
      <c r="X306" s="100">
        <f t="shared" si="187"/>
        <v>0</v>
      </c>
      <c r="Y306" s="100">
        <f t="shared" si="182"/>
        <v>0</v>
      </c>
      <c r="Z306" s="100">
        <f t="shared" si="188"/>
        <v>0</v>
      </c>
      <c r="AA306" s="101">
        <f t="shared" si="189"/>
        <v>0</v>
      </c>
      <c r="AB306" s="102" t="str">
        <f>_xlfn.IFNA(VLOOKUP(D306,'사업자 통관'!F:H,3,0),"")</f>
        <v/>
      </c>
      <c r="AC306" s="102"/>
      <c r="AD306" s="103">
        <f t="shared" si="183"/>
        <v>0</v>
      </c>
      <c r="AE306" s="104">
        <f t="shared" si="184"/>
        <v>6220</v>
      </c>
      <c r="AG306" s="126" t="s">
        <v>2399</v>
      </c>
      <c r="AH306" s="126" t="s">
        <v>65</v>
      </c>
      <c r="AI306" s="126" t="s">
        <v>2400</v>
      </c>
      <c r="AJ306" s="126" t="s">
        <v>2528</v>
      </c>
      <c r="AK306" s="126" t="s">
        <v>2367</v>
      </c>
      <c r="AL306" s="126" t="s">
        <v>2368</v>
      </c>
      <c r="AM306" s="126">
        <v>4386</v>
      </c>
      <c r="AN306" s="126" t="s">
        <v>130</v>
      </c>
      <c r="AO306" s="127">
        <v>1</v>
      </c>
      <c r="AP306" s="128">
        <v>0.45400000000000001</v>
      </c>
      <c r="AQ306" s="128">
        <v>0.59</v>
      </c>
      <c r="AR306" s="128">
        <v>0.6</v>
      </c>
      <c r="AS306" s="126" t="s">
        <v>4</v>
      </c>
      <c r="AT306" s="128">
        <v>52.68</v>
      </c>
      <c r="AU306" s="126" t="s">
        <v>130</v>
      </c>
      <c r="AV306" s="126" t="s">
        <v>130</v>
      </c>
      <c r="AW306" s="126" t="s">
        <v>130</v>
      </c>
      <c r="AX306" s="126" t="s">
        <v>130</v>
      </c>
      <c r="AY306" s="126" t="s">
        <v>130</v>
      </c>
      <c r="AZ306" s="126" t="s">
        <v>133</v>
      </c>
      <c r="BA306" s="126" t="s">
        <v>192</v>
      </c>
      <c r="BB306" s="126" t="s">
        <v>370</v>
      </c>
      <c r="BC306" s="126" t="s">
        <v>130</v>
      </c>
      <c r="BD306" s="126" t="s">
        <v>156</v>
      </c>
      <c r="BE306" s="126" t="s">
        <v>2529</v>
      </c>
      <c r="BF306" s="126" t="s">
        <v>2530</v>
      </c>
      <c r="BG306" s="126" t="s">
        <v>2531</v>
      </c>
      <c r="BH306" s="126" t="s">
        <v>2408</v>
      </c>
      <c r="BI306" s="126" t="s">
        <v>130</v>
      </c>
      <c r="BJ306" s="126" t="s">
        <v>192</v>
      </c>
      <c r="BK306" s="126" t="s">
        <v>157</v>
      </c>
      <c r="BL306" s="126" t="s">
        <v>126</v>
      </c>
      <c r="BM306" s="126" t="s">
        <v>130</v>
      </c>
      <c r="BN306" s="126" t="s">
        <v>158</v>
      </c>
    </row>
    <row r="307" spans="1:66" ht="15">
      <c r="A307" s="58" t="str">
        <f t="shared" si="211"/>
        <v>2025-08-31</v>
      </c>
      <c r="B307" s="58" t="str">
        <f t="shared" si="212"/>
        <v>LAX</v>
      </c>
      <c r="C307" s="58" t="str">
        <f t="shared" si="213"/>
        <v>18018708620</v>
      </c>
      <c r="D307" s="58" t="str">
        <f t="shared" si="214"/>
        <v>PUS014317577</v>
      </c>
      <c r="E307" s="59" t="str">
        <f t="shared" si="215"/>
        <v>6094315515915</v>
      </c>
      <c r="F307" s="59" t="str">
        <f t="shared" si="216"/>
        <v>718-2057-BB-13</v>
      </c>
      <c r="G307" s="59" t="str">
        <f t="shared" si="217"/>
        <v>2207506</v>
      </c>
      <c r="H307" s="59" t="str">
        <f t="shared" si="218"/>
        <v>IPORTER_LA</v>
      </c>
      <c r="I307" s="57" t="str">
        <f t="shared" si="219"/>
        <v>이세웅</v>
      </c>
      <c r="J307" s="57">
        <f t="shared" si="220"/>
        <v>21316</v>
      </c>
      <c r="K307" s="57" t="str">
        <f t="shared" si="221"/>
        <v/>
      </c>
      <c r="L307" s="57">
        <f t="shared" si="222"/>
        <v>1</v>
      </c>
      <c r="M307" s="57">
        <f t="shared" si="223"/>
        <v>0.36299999999999999</v>
      </c>
      <c r="N307" s="57">
        <f t="shared" si="224"/>
        <v>4.4999999999999998E-2</v>
      </c>
      <c r="O307" s="60">
        <f t="shared" si="225"/>
        <v>-0.318</v>
      </c>
      <c r="P307" s="60">
        <f t="shared" si="226"/>
        <v>0.5</v>
      </c>
      <c r="Q307" s="61" t="str">
        <f t="shared" si="227"/>
        <v>목록(Manifest)</v>
      </c>
      <c r="R307" s="88">
        <f t="shared" si="228"/>
        <v>68.77</v>
      </c>
      <c r="S307" s="61" t="str">
        <f t="shared" si="229"/>
        <v>KE8204</v>
      </c>
      <c r="T307" s="61" t="str">
        <f t="shared" si="230"/>
        <v/>
      </c>
      <c r="U307" s="61" t="str">
        <f t="shared" si="231"/>
        <v>신용</v>
      </c>
      <c r="V307" s="99">
        <f t="shared" si="185"/>
        <v>6220</v>
      </c>
      <c r="W307" s="100">
        <f t="shared" si="186"/>
        <v>0</v>
      </c>
      <c r="X307" s="100">
        <f t="shared" si="187"/>
        <v>0</v>
      </c>
      <c r="Y307" s="100">
        <f t="shared" si="182"/>
        <v>0</v>
      </c>
      <c r="Z307" s="100">
        <f t="shared" si="188"/>
        <v>0</v>
      </c>
      <c r="AA307" s="101">
        <f t="shared" si="189"/>
        <v>0</v>
      </c>
      <c r="AB307" s="102" t="str">
        <f>_xlfn.IFNA(VLOOKUP(D307,'사업자 통관'!F:H,3,0),"")</f>
        <v/>
      </c>
      <c r="AC307" s="102"/>
      <c r="AD307" s="103">
        <f t="shared" si="183"/>
        <v>0</v>
      </c>
      <c r="AE307" s="104">
        <f t="shared" si="184"/>
        <v>6220</v>
      </c>
      <c r="AG307" s="126" t="s">
        <v>2399</v>
      </c>
      <c r="AH307" s="126" t="s">
        <v>65</v>
      </c>
      <c r="AI307" s="126" t="s">
        <v>2400</v>
      </c>
      <c r="AJ307" s="126" t="s">
        <v>2532</v>
      </c>
      <c r="AK307" s="126" t="s">
        <v>2533</v>
      </c>
      <c r="AL307" s="126" t="s">
        <v>2534</v>
      </c>
      <c r="AM307" s="126">
        <v>21316</v>
      </c>
      <c r="AN307" s="126" t="s">
        <v>130</v>
      </c>
      <c r="AO307" s="127">
        <v>1</v>
      </c>
      <c r="AP307" s="128">
        <v>0.36299999999999999</v>
      </c>
      <c r="AQ307" s="128">
        <v>4.4999999999999998E-2</v>
      </c>
      <c r="AR307" s="128">
        <v>0.4</v>
      </c>
      <c r="AS307" s="126" t="s">
        <v>4</v>
      </c>
      <c r="AT307" s="128">
        <v>68.77</v>
      </c>
      <c r="AU307" s="126" t="s">
        <v>130</v>
      </c>
      <c r="AV307" s="126" t="s">
        <v>130</v>
      </c>
      <c r="AW307" s="126" t="s">
        <v>130</v>
      </c>
      <c r="AX307" s="126" t="s">
        <v>130</v>
      </c>
      <c r="AY307" s="126" t="s">
        <v>130</v>
      </c>
      <c r="AZ307" s="126" t="s">
        <v>133</v>
      </c>
      <c r="BA307" s="126" t="s">
        <v>192</v>
      </c>
      <c r="BB307" s="126" t="s">
        <v>2535</v>
      </c>
      <c r="BC307" s="126" t="s">
        <v>130</v>
      </c>
      <c r="BD307" s="126" t="s">
        <v>156</v>
      </c>
      <c r="BE307" s="126" t="s">
        <v>2536</v>
      </c>
      <c r="BF307" s="126" t="s">
        <v>2537</v>
      </c>
      <c r="BG307" s="126" t="s">
        <v>2538</v>
      </c>
      <c r="BH307" s="126" t="s">
        <v>2408</v>
      </c>
      <c r="BI307" s="126" t="s">
        <v>130</v>
      </c>
      <c r="BJ307" s="126" t="s">
        <v>192</v>
      </c>
      <c r="BK307" s="126" t="s">
        <v>157</v>
      </c>
      <c r="BL307" s="126" t="s">
        <v>126</v>
      </c>
      <c r="BM307" s="126" t="s">
        <v>130</v>
      </c>
      <c r="BN307" s="126" t="s">
        <v>158</v>
      </c>
    </row>
    <row r="308" spans="1:66" ht="15">
      <c r="A308" s="58" t="str">
        <f t="shared" si="211"/>
        <v>2025-08-31</v>
      </c>
      <c r="B308" s="58" t="str">
        <f t="shared" si="212"/>
        <v>LAX</v>
      </c>
      <c r="C308" s="58" t="str">
        <f t="shared" si="213"/>
        <v>18018708620</v>
      </c>
      <c r="D308" s="58" t="str">
        <f t="shared" si="214"/>
        <v>PUS014317614</v>
      </c>
      <c r="E308" s="59" t="str">
        <f t="shared" si="215"/>
        <v>6094315515952</v>
      </c>
      <c r="F308" s="59" t="str">
        <f t="shared" si="216"/>
        <v>718-2058-DA-14</v>
      </c>
      <c r="G308" s="59" t="str">
        <f t="shared" si="217"/>
        <v>2207506</v>
      </c>
      <c r="H308" s="59" t="str">
        <f t="shared" si="218"/>
        <v>IPORTER_LA</v>
      </c>
      <c r="I308" s="57" t="str">
        <f t="shared" si="219"/>
        <v>김영호</v>
      </c>
      <c r="J308" s="57">
        <f t="shared" si="220"/>
        <v>18536</v>
      </c>
      <c r="K308" s="57" t="str">
        <f t="shared" si="221"/>
        <v/>
      </c>
      <c r="L308" s="57">
        <f t="shared" si="222"/>
        <v>1</v>
      </c>
      <c r="M308" s="57">
        <f t="shared" si="223"/>
        <v>0.36299999999999999</v>
      </c>
      <c r="N308" s="57">
        <f t="shared" si="224"/>
        <v>4.4999999999999998E-2</v>
      </c>
      <c r="O308" s="60">
        <f t="shared" si="225"/>
        <v>-0.318</v>
      </c>
      <c r="P308" s="60">
        <f t="shared" si="226"/>
        <v>0.5</v>
      </c>
      <c r="Q308" s="61" t="str">
        <f t="shared" si="227"/>
        <v>목록(Manifest)</v>
      </c>
      <c r="R308" s="88">
        <f t="shared" si="228"/>
        <v>60.88</v>
      </c>
      <c r="S308" s="61" t="str">
        <f t="shared" si="229"/>
        <v>KE8204</v>
      </c>
      <c r="T308" s="61" t="str">
        <f t="shared" si="230"/>
        <v/>
      </c>
      <c r="U308" s="61" t="str">
        <f t="shared" si="231"/>
        <v>신용</v>
      </c>
      <c r="V308" s="99">
        <f t="shared" si="185"/>
        <v>6220</v>
      </c>
      <c r="W308" s="100">
        <f t="shared" si="186"/>
        <v>0</v>
      </c>
      <c r="X308" s="100">
        <f t="shared" si="187"/>
        <v>0</v>
      </c>
      <c r="Y308" s="100">
        <f t="shared" si="182"/>
        <v>0</v>
      </c>
      <c r="Z308" s="100">
        <f t="shared" si="188"/>
        <v>0</v>
      </c>
      <c r="AA308" s="101">
        <f t="shared" si="189"/>
        <v>0</v>
      </c>
      <c r="AB308" s="102" t="str">
        <f>_xlfn.IFNA(VLOOKUP(D308,'사업자 통관'!F:H,3,0),"")</f>
        <v/>
      </c>
      <c r="AC308" s="102"/>
      <c r="AD308" s="103">
        <f t="shared" si="183"/>
        <v>0</v>
      </c>
      <c r="AE308" s="104">
        <f t="shared" si="184"/>
        <v>6220</v>
      </c>
      <c r="AG308" s="126" t="s">
        <v>2399</v>
      </c>
      <c r="AH308" s="126" t="s">
        <v>65</v>
      </c>
      <c r="AI308" s="126" t="s">
        <v>2400</v>
      </c>
      <c r="AJ308" s="126" t="s">
        <v>2539</v>
      </c>
      <c r="AK308" s="126" t="s">
        <v>2540</v>
      </c>
      <c r="AL308" s="126" t="s">
        <v>2541</v>
      </c>
      <c r="AM308" s="126">
        <v>18536</v>
      </c>
      <c r="AN308" s="126" t="s">
        <v>130</v>
      </c>
      <c r="AO308" s="127">
        <v>1</v>
      </c>
      <c r="AP308" s="128">
        <v>0.36299999999999999</v>
      </c>
      <c r="AQ308" s="128">
        <v>4.4999999999999998E-2</v>
      </c>
      <c r="AR308" s="128">
        <v>0.4</v>
      </c>
      <c r="AS308" s="126" t="s">
        <v>4</v>
      </c>
      <c r="AT308" s="128">
        <v>60.88</v>
      </c>
      <c r="AU308" s="126" t="s">
        <v>130</v>
      </c>
      <c r="AV308" s="126" t="s">
        <v>130</v>
      </c>
      <c r="AW308" s="126" t="s">
        <v>130</v>
      </c>
      <c r="AX308" s="126" t="s">
        <v>130</v>
      </c>
      <c r="AY308" s="126" t="s">
        <v>130</v>
      </c>
      <c r="AZ308" s="126" t="s">
        <v>133</v>
      </c>
      <c r="BA308" s="126" t="s">
        <v>192</v>
      </c>
      <c r="BB308" s="126" t="s">
        <v>2542</v>
      </c>
      <c r="BC308" s="126" t="s">
        <v>130</v>
      </c>
      <c r="BD308" s="126" t="s">
        <v>156</v>
      </c>
      <c r="BE308" s="126" t="s">
        <v>2543</v>
      </c>
      <c r="BF308" s="126" t="s">
        <v>2544</v>
      </c>
      <c r="BG308" s="126" t="s">
        <v>2545</v>
      </c>
      <c r="BH308" s="126" t="s">
        <v>2408</v>
      </c>
      <c r="BI308" s="126" t="s">
        <v>130</v>
      </c>
      <c r="BJ308" s="126" t="s">
        <v>192</v>
      </c>
      <c r="BK308" s="126" t="s">
        <v>157</v>
      </c>
      <c r="BL308" s="126" t="s">
        <v>126</v>
      </c>
      <c r="BM308" s="126" t="s">
        <v>130</v>
      </c>
      <c r="BN308" s="126" t="s">
        <v>158</v>
      </c>
    </row>
    <row r="309" spans="1:66" ht="15">
      <c r="A309" s="58" t="str">
        <f t="shared" si="211"/>
        <v>2025-08-31</v>
      </c>
      <c r="B309" s="58" t="str">
        <f t="shared" si="212"/>
        <v>LAX</v>
      </c>
      <c r="C309" s="58" t="str">
        <f t="shared" si="213"/>
        <v>18018708620</v>
      </c>
      <c r="D309" s="58" t="str">
        <f t="shared" si="214"/>
        <v>PUS014317642</v>
      </c>
      <c r="E309" s="59" t="str">
        <f t="shared" si="215"/>
        <v>6094315515980</v>
      </c>
      <c r="F309" s="59" t="str">
        <f t="shared" si="216"/>
        <v>718-2022-EF-17</v>
      </c>
      <c r="G309" s="59" t="str">
        <f t="shared" si="217"/>
        <v>2207506</v>
      </c>
      <c r="H309" s="59" t="str">
        <f t="shared" si="218"/>
        <v>IPORTER_LA</v>
      </c>
      <c r="I309" s="57" t="str">
        <f t="shared" si="219"/>
        <v>김선우</v>
      </c>
      <c r="J309" s="57">
        <f t="shared" si="220"/>
        <v>34184</v>
      </c>
      <c r="K309" s="57" t="str">
        <f t="shared" si="221"/>
        <v/>
      </c>
      <c r="L309" s="57">
        <f t="shared" si="222"/>
        <v>1</v>
      </c>
      <c r="M309" s="57">
        <f t="shared" si="223"/>
        <v>1.4510000000000001</v>
      </c>
      <c r="N309" s="57">
        <f t="shared" si="224"/>
        <v>4.4999999999999998E-2</v>
      </c>
      <c r="O309" s="60">
        <f t="shared" si="225"/>
        <v>-1.4060000000000001</v>
      </c>
      <c r="P309" s="60">
        <f t="shared" si="226"/>
        <v>1.5</v>
      </c>
      <c r="Q309" s="61" t="str">
        <f t="shared" si="227"/>
        <v>목록(Manifest)</v>
      </c>
      <c r="R309" s="88">
        <f t="shared" si="228"/>
        <v>81.09</v>
      </c>
      <c r="S309" s="61" t="str">
        <f t="shared" si="229"/>
        <v>KE8204</v>
      </c>
      <c r="T309" s="61" t="str">
        <f t="shared" si="230"/>
        <v/>
      </c>
      <c r="U309" s="61" t="str">
        <f t="shared" si="231"/>
        <v>신용</v>
      </c>
      <c r="V309" s="99">
        <f t="shared" si="185"/>
        <v>8760</v>
      </c>
      <c r="W309" s="100">
        <f t="shared" si="186"/>
        <v>0</v>
      </c>
      <c r="X309" s="100">
        <f t="shared" si="187"/>
        <v>0</v>
      </c>
      <c r="Y309" s="100">
        <f t="shared" si="182"/>
        <v>0</v>
      </c>
      <c r="Z309" s="100">
        <f t="shared" si="188"/>
        <v>0</v>
      </c>
      <c r="AA309" s="101">
        <f t="shared" si="189"/>
        <v>0</v>
      </c>
      <c r="AB309" s="102" t="str">
        <f>_xlfn.IFNA(VLOOKUP(D309,'사업자 통관'!F:H,3,0),"")</f>
        <v/>
      </c>
      <c r="AC309" s="102"/>
      <c r="AD309" s="103">
        <f t="shared" si="183"/>
        <v>0</v>
      </c>
      <c r="AE309" s="104">
        <f t="shared" si="184"/>
        <v>8760</v>
      </c>
      <c r="AG309" s="126" t="s">
        <v>2399</v>
      </c>
      <c r="AH309" s="126" t="s">
        <v>65</v>
      </c>
      <c r="AI309" s="126" t="s">
        <v>2400</v>
      </c>
      <c r="AJ309" s="126" t="s">
        <v>2546</v>
      </c>
      <c r="AK309" s="126" t="s">
        <v>390</v>
      </c>
      <c r="AL309" s="126" t="s">
        <v>2547</v>
      </c>
      <c r="AM309" s="126">
        <v>34184</v>
      </c>
      <c r="AN309" s="126" t="s">
        <v>130</v>
      </c>
      <c r="AO309" s="127">
        <v>1</v>
      </c>
      <c r="AP309" s="128">
        <v>1.4510000000000001</v>
      </c>
      <c r="AQ309" s="128">
        <v>4.4999999999999998E-2</v>
      </c>
      <c r="AR309" s="128">
        <v>1.5</v>
      </c>
      <c r="AS309" s="126" t="s">
        <v>4</v>
      </c>
      <c r="AT309" s="128">
        <v>81.09</v>
      </c>
      <c r="AU309" s="126" t="s">
        <v>130</v>
      </c>
      <c r="AV309" s="126" t="s">
        <v>130</v>
      </c>
      <c r="AW309" s="126" t="s">
        <v>130</v>
      </c>
      <c r="AX309" s="126" t="s">
        <v>130</v>
      </c>
      <c r="AY309" s="126" t="s">
        <v>130</v>
      </c>
      <c r="AZ309" s="126" t="s">
        <v>133</v>
      </c>
      <c r="BA309" s="126" t="s">
        <v>192</v>
      </c>
      <c r="BB309" s="126" t="s">
        <v>159</v>
      </c>
      <c r="BC309" s="126" t="s">
        <v>130</v>
      </c>
      <c r="BD309" s="126" t="s">
        <v>156</v>
      </c>
      <c r="BE309" s="126" t="s">
        <v>2548</v>
      </c>
      <c r="BF309" s="126" t="s">
        <v>2549</v>
      </c>
      <c r="BG309" s="126" t="s">
        <v>2550</v>
      </c>
      <c r="BH309" s="126" t="s">
        <v>2408</v>
      </c>
      <c r="BI309" s="126" t="s">
        <v>130</v>
      </c>
      <c r="BJ309" s="126" t="s">
        <v>192</v>
      </c>
      <c r="BK309" s="126" t="s">
        <v>157</v>
      </c>
      <c r="BL309" s="126" t="s">
        <v>126</v>
      </c>
      <c r="BM309" s="126" t="s">
        <v>130</v>
      </c>
      <c r="BN309" s="126" t="s">
        <v>158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B1E-D311-4867-B4B1-BE808C1A8F35}">
  <dimension ref="A1:BO1097"/>
  <sheetViews>
    <sheetView zoomScaleNormal="100" workbookViewId="0">
      <selection activeCell="D5" sqref="D5"/>
    </sheetView>
  </sheetViews>
  <sheetFormatPr defaultColWidth="9" defaultRowHeight="13.5"/>
  <cols>
    <col min="1" max="1" width="10.625" style="49" customWidth="1"/>
    <col min="2" max="2" width="8.375" style="36" bestFit="1" customWidth="1"/>
    <col min="3" max="3" width="12.125" style="35" bestFit="1" customWidth="1"/>
    <col min="4" max="4" width="13.5" style="46" bestFit="1" customWidth="1"/>
    <col min="5" max="5" width="12.75" style="35" bestFit="1" customWidth="1"/>
    <col min="6" max="8" width="12.75" style="35" customWidth="1"/>
    <col min="9" max="9" width="11.25" style="36" bestFit="1" customWidth="1"/>
    <col min="10" max="10" width="10.5" style="36" bestFit="1" customWidth="1"/>
    <col min="11" max="11" width="15.125" style="36" customWidth="1"/>
    <col min="12" max="12" width="5" style="36" bestFit="1" customWidth="1"/>
    <col min="13" max="13" width="6.75" style="37" bestFit="1" customWidth="1"/>
    <col min="14" max="14" width="7.625" style="38" bestFit="1" customWidth="1"/>
    <col min="15" max="15" width="10.875" style="38" bestFit="1" customWidth="1"/>
    <col min="16" max="16" width="7.5" style="38" bestFit="1" customWidth="1"/>
    <col min="17" max="17" width="11.5" style="39" customWidth="1"/>
    <col min="18" max="18" width="10.125" style="85" bestFit="1" customWidth="1"/>
    <col min="19" max="19" width="8" style="39" bestFit="1" customWidth="1"/>
    <col min="20" max="20" width="16.875" style="39" bestFit="1" customWidth="1"/>
    <col min="21" max="21" width="12.625" style="39" bestFit="1" customWidth="1"/>
    <col min="22" max="22" width="11.25" style="91" bestFit="1" customWidth="1"/>
    <col min="23" max="23" width="12.75" style="91" bestFit="1" customWidth="1"/>
    <col min="24" max="24" width="10.625" style="91" bestFit="1" customWidth="1"/>
    <col min="25" max="25" width="7" style="91" bestFit="1" customWidth="1"/>
    <col min="26" max="26" width="17.5" style="91" bestFit="1" customWidth="1"/>
    <col min="27" max="27" width="17.5" style="91" customWidth="1"/>
    <col min="28" max="28" width="7.75" style="91" bestFit="1" customWidth="1"/>
    <col min="29" max="29" width="9.25" style="92" bestFit="1" customWidth="1"/>
    <col min="30" max="30" width="6.875" style="92" bestFit="1" customWidth="1"/>
    <col min="31" max="31" width="9.875" style="92" bestFit="1" customWidth="1"/>
    <col min="32" max="32" width="12" style="92" bestFit="1" customWidth="1"/>
    <col min="33" max="36" width="9" style="40"/>
    <col min="37" max="37" width="16.625" style="40" customWidth="1"/>
    <col min="38" max="39" width="9" style="40"/>
    <col min="40" max="40" width="12.75" style="40" customWidth="1"/>
    <col min="41" max="41" width="32.625" style="40" customWidth="1"/>
    <col min="42" max="16384" width="9" style="40"/>
  </cols>
  <sheetData>
    <row r="1" spans="1:67">
      <c r="A1" s="34" t="s">
        <v>34</v>
      </c>
      <c r="B1" s="34" t="s">
        <v>38</v>
      </c>
      <c r="C1" s="34" t="s">
        <v>36</v>
      </c>
      <c r="D1" s="34" t="s">
        <v>37</v>
      </c>
    </row>
    <row r="2" spans="1:67">
      <c r="A2" s="34" t="s">
        <v>33</v>
      </c>
      <c r="B2" s="41">
        <v>7445</v>
      </c>
      <c r="C2" s="83">
        <v>5655</v>
      </c>
      <c r="D2" s="42">
        <v>0.5</v>
      </c>
      <c r="E2" s="158" t="s">
        <v>721</v>
      </c>
      <c r="F2" s="160" t="s">
        <v>722</v>
      </c>
      <c r="G2" s="158" t="s">
        <v>723</v>
      </c>
      <c r="H2" s="158" t="s">
        <v>724</v>
      </c>
      <c r="I2" s="159" t="s">
        <v>725</v>
      </c>
      <c r="W2" s="161" t="s">
        <v>726</v>
      </c>
    </row>
    <row r="3" spans="1:67">
      <c r="A3" s="36"/>
      <c r="L3" s="89">
        <f>SUM(L5:L1048576)</f>
        <v>1140</v>
      </c>
      <c r="M3" s="90">
        <f>SUM(M5:M1048576)</f>
        <v>1491.2830000000135</v>
      </c>
      <c r="N3" s="90">
        <f>SUM(N5:N1048576)</f>
        <v>961.37999999998351</v>
      </c>
      <c r="O3" s="90">
        <f>SUM(O5:O1048576)</f>
        <v>672.96600000000524</v>
      </c>
      <c r="P3" s="89">
        <f>SUM(P5:P1048576)</f>
        <v>1714.5</v>
      </c>
      <c r="Q3" s="48"/>
      <c r="R3" s="86">
        <f>SUM(R5:R1048576)</f>
        <v>126738.35999999993</v>
      </c>
      <c r="S3" s="48"/>
      <c r="T3" s="48"/>
      <c r="U3" s="48"/>
      <c r="V3" s="105">
        <f>SUM(V5:V1048576)</f>
        <v>14742627</v>
      </c>
      <c r="W3" s="105">
        <f>SUM(W5:W1048576)</f>
        <v>4372000</v>
      </c>
      <c r="X3" s="105">
        <f>SUM(X5:X1048576)</f>
        <v>70500</v>
      </c>
      <c r="Y3" s="105">
        <f>SUM(Y5:Y1048576)</f>
        <v>8500</v>
      </c>
      <c r="Z3" s="105">
        <f>SUM(Z5:Z1048576)</f>
        <v>126000</v>
      </c>
      <c r="AA3" s="105">
        <f>SUM(AA5:AA1048576)</f>
        <v>15200</v>
      </c>
      <c r="AB3" s="105">
        <f>SUM(AB5:AB1048576)</f>
        <v>501000</v>
      </c>
      <c r="AC3" s="105">
        <f>SUM(AC5:AC1048576)</f>
        <v>0</v>
      </c>
      <c r="AD3" s="105">
        <f>SUM(AD5:AD1048576)</f>
        <v>0</v>
      </c>
      <c r="AE3" s="105">
        <f>SUM(AE5:AE1048576)</f>
        <v>5093200</v>
      </c>
      <c r="AF3" s="105">
        <f>SUM(AF5:AF1048576)</f>
        <v>19835827</v>
      </c>
    </row>
    <row r="4" spans="1:67" ht="15">
      <c r="A4" s="50" t="s">
        <v>53</v>
      </c>
      <c r="B4" s="50" t="s">
        <v>8</v>
      </c>
      <c r="C4" s="51" t="s">
        <v>22</v>
      </c>
      <c r="D4" s="52" t="s">
        <v>3</v>
      </c>
      <c r="E4" s="53" t="s">
        <v>29</v>
      </c>
      <c r="F4" s="53" t="s">
        <v>69</v>
      </c>
      <c r="G4" s="53" t="s">
        <v>54</v>
      </c>
      <c r="H4" s="53" t="s">
        <v>55</v>
      </c>
      <c r="I4" s="50" t="s">
        <v>2</v>
      </c>
      <c r="J4" s="50" t="s">
        <v>23</v>
      </c>
      <c r="K4" s="50" t="s">
        <v>24</v>
      </c>
      <c r="L4" s="50" t="s">
        <v>25</v>
      </c>
      <c r="M4" s="54" t="s">
        <v>1</v>
      </c>
      <c r="N4" s="55" t="s">
        <v>0</v>
      </c>
      <c r="O4" s="55" t="s">
        <v>71</v>
      </c>
      <c r="P4" s="55" t="s">
        <v>26</v>
      </c>
      <c r="Q4" s="56" t="s">
        <v>27</v>
      </c>
      <c r="R4" s="87" t="s">
        <v>28</v>
      </c>
      <c r="S4" s="56" t="s">
        <v>30</v>
      </c>
      <c r="T4" s="56" t="s">
        <v>31</v>
      </c>
      <c r="U4" s="56" t="s">
        <v>125</v>
      </c>
      <c r="V4" s="94" t="s">
        <v>35</v>
      </c>
      <c r="W4" s="120" t="s">
        <v>127</v>
      </c>
      <c r="X4" s="95" t="s">
        <v>42</v>
      </c>
      <c r="Y4" s="96" t="s">
        <v>191</v>
      </c>
      <c r="Z4" s="95" t="s">
        <v>43</v>
      </c>
      <c r="AA4" s="95" t="s">
        <v>220</v>
      </c>
      <c r="AB4" s="96" t="s">
        <v>62</v>
      </c>
      <c r="AC4" s="95" t="s">
        <v>63</v>
      </c>
      <c r="AD4" s="118" t="s">
        <v>131</v>
      </c>
      <c r="AE4" s="97" t="s">
        <v>39</v>
      </c>
      <c r="AF4" s="98" t="s">
        <v>40</v>
      </c>
      <c r="AH4" s="125" t="s">
        <v>53</v>
      </c>
      <c r="AI4" s="125" t="s">
        <v>8</v>
      </c>
      <c r="AJ4" s="125" t="s">
        <v>22</v>
      </c>
      <c r="AK4" s="125" t="s">
        <v>3</v>
      </c>
      <c r="AL4" s="125" t="s">
        <v>2</v>
      </c>
      <c r="AM4" s="125" t="s">
        <v>139</v>
      </c>
      <c r="AN4" s="125" t="s">
        <v>23</v>
      </c>
      <c r="AO4" s="125" t="s">
        <v>24</v>
      </c>
      <c r="AP4" s="125" t="s">
        <v>25</v>
      </c>
      <c r="AQ4" s="125" t="s">
        <v>1</v>
      </c>
      <c r="AR4" s="125" t="s">
        <v>0</v>
      </c>
      <c r="AS4" s="125" t="s">
        <v>26</v>
      </c>
      <c r="AT4" s="125" t="s">
        <v>27</v>
      </c>
      <c r="AU4" s="125" t="s">
        <v>28</v>
      </c>
      <c r="AV4" s="125" t="s">
        <v>140</v>
      </c>
      <c r="AW4" s="125" t="s">
        <v>141</v>
      </c>
      <c r="AX4" s="125" t="s">
        <v>142</v>
      </c>
      <c r="AY4" s="125" t="s">
        <v>143</v>
      </c>
      <c r="AZ4" s="125" t="s">
        <v>144</v>
      </c>
      <c r="BA4" s="125" t="s">
        <v>54</v>
      </c>
      <c r="BB4" s="125" t="s">
        <v>55</v>
      </c>
      <c r="BC4" s="125" t="s">
        <v>145</v>
      </c>
      <c r="BD4" s="125" t="s">
        <v>146</v>
      </c>
      <c r="BE4" s="125" t="s">
        <v>147</v>
      </c>
      <c r="BF4" s="125" t="s">
        <v>29</v>
      </c>
      <c r="BG4" s="125" t="s">
        <v>148</v>
      </c>
      <c r="BH4" s="125" t="s">
        <v>149</v>
      </c>
      <c r="BI4" s="125" t="s">
        <v>30</v>
      </c>
      <c r="BJ4" s="125" t="s">
        <v>31</v>
      </c>
      <c r="BK4" s="125" t="s">
        <v>150</v>
      </c>
      <c r="BL4" s="125" t="s">
        <v>151</v>
      </c>
      <c r="BM4" s="125" t="s">
        <v>125</v>
      </c>
      <c r="BN4" s="125" t="s">
        <v>152</v>
      </c>
      <c r="BO4" s="125" t="s">
        <v>153</v>
      </c>
    </row>
    <row r="5" spans="1:67" ht="15">
      <c r="A5" s="58" t="str">
        <f>AH5</f>
        <v>2025-08-03</v>
      </c>
      <c r="B5" s="58" t="str">
        <f t="shared" ref="B5:D5" si="0">AI5</f>
        <v>LHR</v>
      </c>
      <c r="C5" s="58" t="str">
        <f t="shared" si="0"/>
        <v>99431913744</v>
      </c>
      <c r="D5" s="58" t="str">
        <f t="shared" si="0"/>
        <v>PGB028761167</v>
      </c>
      <c r="E5" s="59" t="str">
        <f>BF5</f>
        <v>6094322901947</v>
      </c>
      <c r="F5" s="59" t="str">
        <f>BG5</f>
        <v>716-2146-EB-4</v>
      </c>
      <c r="G5" s="59" t="str">
        <f>BA5</f>
        <v>2210326</v>
      </c>
      <c r="H5" s="59" t="str">
        <f>BB5</f>
        <v>IPORTER (GB)</v>
      </c>
      <c r="I5" s="57" t="str">
        <f>AL5</f>
        <v>김두현</v>
      </c>
      <c r="J5" s="57">
        <f>AN5</f>
        <v>36632</v>
      </c>
      <c r="K5" s="57" t="str">
        <f>AO5</f>
        <v/>
      </c>
      <c r="L5" s="57">
        <f t="shared" ref="L5:N5" si="1">AP5</f>
        <v>1</v>
      </c>
      <c r="M5" s="57">
        <f t="shared" si="1"/>
        <v>3.5019999999999998</v>
      </c>
      <c r="N5" s="57">
        <f t="shared" si="1"/>
        <v>4.4999999999999998E-2</v>
      </c>
      <c r="O5" s="60">
        <f t="shared" ref="O5" si="2">N5*0.7</f>
        <v>3.15E-2</v>
      </c>
      <c r="P5" s="60">
        <f>CEILING(IF(M5&gt;O5,M5,O5),$D$2)</f>
        <v>4</v>
      </c>
      <c r="Q5" s="61" t="str">
        <f>AT5</f>
        <v>목록(Manifest)</v>
      </c>
      <c r="R5" s="88">
        <f>AU5</f>
        <v>15.39</v>
      </c>
      <c r="S5" s="61" t="str">
        <f>BI5</f>
        <v>KJ794</v>
      </c>
      <c r="T5" s="61" t="str">
        <f>BJ5</f>
        <v>AIRZETA CO., LTD</v>
      </c>
      <c r="U5" s="61" t="str">
        <f>BM5</f>
        <v>신용</v>
      </c>
      <c r="V5" s="99">
        <f>CEILING($B$2+(P5-0.5)*$C$2,1)</f>
        <v>27238</v>
      </c>
      <c r="W5" s="61">
        <v>4000</v>
      </c>
      <c r="X5" s="100">
        <f t="shared" ref="X5:X68" si="3">(L5-1)*1500</f>
        <v>0</v>
      </c>
      <c r="Y5" s="100">
        <f>IF(LEFT(AN5,2)="63",500,0)</f>
        <v>0</v>
      </c>
      <c r="Z5" s="100">
        <f t="shared" ref="Z5:Z68" si="4">IF(U5="신용",_xlfn.IFNA(_xlfn.IFS(
AND(P5/L5&gt;2,P5/L5&lt;=5),500*L5,
AND(P5/L5&gt;5,P5/L5&lt;=10),1000*L5,
AND(P5/L5&gt;10,P5/L5&lt;=20),3000*L5,
AND(P5/L5&gt;20,P5/L5&lt;=25),11000*L5,
AND(P5/L5&gt;25,P5/L5&lt;=999),15000*L5
),0),0)</f>
        <v>500</v>
      </c>
      <c r="AA5" s="100">
        <f>IF(_xlfn.CEILING.MATH(P5-30,1)&lt;0,0,_xlfn.CEILING.MATH(P5-30,1))*400</f>
        <v>0</v>
      </c>
      <c r="AB5" s="101">
        <f t="shared" ref="AB5:AB68" si="5">IF(LEFT(AC5,3)="사업자",10000,IF(OR(Q5="일반(목록배제,Normal-Manifest Exception)",Q5="간이(Simple)",Q5="목록취하(허용배제,Manifest-Drop)",Q5="일반(NORMAL)"),1000,0))</f>
        <v>0</v>
      </c>
      <c r="AC5" s="102" t="str">
        <f>_xlfn.IFNA(VLOOKUP(D5,'사업자 통관'!F:H,3,0),"")</f>
        <v/>
      </c>
      <c r="AD5" s="102"/>
      <c r="AE5" s="103">
        <f t="shared" ref="AE5:AE68" si="6">SUM(W5:AD5)</f>
        <v>4500</v>
      </c>
      <c r="AF5" s="104">
        <f t="shared" ref="AF5:AF68" si="7">SUM(V5,AE5)</f>
        <v>31738</v>
      </c>
      <c r="AH5" s="126" t="s">
        <v>2749</v>
      </c>
      <c r="AI5" s="126" t="s">
        <v>9</v>
      </c>
      <c r="AJ5" s="126" t="s">
        <v>2750</v>
      </c>
      <c r="AK5" s="126" t="s">
        <v>2751</v>
      </c>
      <c r="AL5" s="126" t="s">
        <v>2752</v>
      </c>
      <c r="AM5" s="126" t="s">
        <v>2753</v>
      </c>
      <c r="AN5" s="126">
        <v>36632</v>
      </c>
      <c r="AO5" s="126" t="s">
        <v>130</v>
      </c>
      <c r="AP5" s="127">
        <v>1</v>
      </c>
      <c r="AQ5" s="128">
        <v>3.5019999999999998</v>
      </c>
      <c r="AR5" s="128">
        <v>4.4999999999999998E-2</v>
      </c>
      <c r="AS5" s="128">
        <v>3.6</v>
      </c>
      <c r="AT5" s="126" t="s">
        <v>4</v>
      </c>
      <c r="AU5" s="128">
        <v>15.39</v>
      </c>
      <c r="AV5" s="126" t="s">
        <v>154</v>
      </c>
      <c r="AW5" s="126" t="s">
        <v>154</v>
      </c>
      <c r="AX5" s="126" t="s">
        <v>154</v>
      </c>
      <c r="AY5" s="126" t="s">
        <v>154</v>
      </c>
      <c r="AZ5" s="126" t="s">
        <v>154</v>
      </c>
      <c r="BA5" s="126" t="s">
        <v>132</v>
      </c>
      <c r="BB5" s="126" t="s">
        <v>70</v>
      </c>
      <c r="BC5" s="126" t="s">
        <v>155</v>
      </c>
      <c r="BD5" s="126" t="s">
        <v>130</v>
      </c>
      <c r="BE5" s="126" t="s">
        <v>156</v>
      </c>
      <c r="BF5" s="126" t="s">
        <v>2754</v>
      </c>
      <c r="BG5" s="126" t="s">
        <v>2755</v>
      </c>
      <c r="BH5" s="126" t="s">
        <v>2756</v>
      </c>
      <c r="BI5" s="126" t="s">
        <v>2757</v>
      </c>
      <c r="BJ5" s="126" t="s">
        <v>2758</v>
      </c>
      <c r="BK5" s="126" t="s">
        <v>184</v>
      </c>
      <c r="BL5" s="126" t="s">
        <v>157</v>
      </c>
      <c r="BM5" s="126" t="s">
        <v>126</v>
      </c>
      <c r="BN5" s="126" t="s">
        <v>130</v>
      </c>
      <c r="BO5" s="126" t="s">
        <v>158</v>
      </c>
    </row>
    <row r="6" spans="1:67" ht="15">
      <c r="A6" s="58" t="str">
        <f t="shared" ref="A6:A7" si="8">AH6</f>
        <v>2025-08-03</v>
      </c>
      <c r="B6" s="58" t="str">
        <f t="shared" ref="B6:B7" si="9">AI6</f>
        <v>LHR</v>
      </c>
      <c r="C6" s="58" t="str">
        <f t="shared" ref="C6:C7" si="10">AJ6</f>
        <v>99431913744</v>
      </c>
      <c r="D6" s="58" t="str">
        <f t="shared" ref="D6:D7" si="11">AK6</f>
        <v>PGB028760882</v>
      </c>
      <c r="E6" s="59" t="str">
        <f t="shared" ref="E6:E7" si="12">BF6</f>
        <v>6094322901662</v>
      </c>
      <c r="F6" s="59" t="str">
        <f t="shared" ref="F6:F7" si="13">BG6</f>
        <v>716-0303-FC-37</v>
      </c>
      <c r="G6" s="59" t="str">
        <f t="shared" ref="G6:G7" si="14">BA6</f>
        <v>2210326</v>
      </c>
      <c r="H6" s="59" t="str">
        <f t="shared" ref="H6:H7" si="15">BB6</f>
        <v>IPORTER (GB)</v>
      </c>
      <c r="I6" s="57" t="str">
        <f t="shared" ref="I6:I7" si="16">AL6</f>
        <v>최원준</v>
      </c>
      <c r="J6" s="57">
        <f t="shared" ref="J6:J7" si="17">AN6</f>
        <v>2858</v>
      </c>
      <c r="K6" s="57" t="str">
        <f t="shared" ref="K6:K7" si="18">AO6</f>
        <v/>
      </c>
      <c r="L6" s="57">
        <f t="shared" ref="L6:L7" si="19">AP6</f>
        <v>1</v>
      </c>
      <c r="M6" s="57">
        <f t="shared" ref="M6:M7" si="20">AQ6</f>
        <v>2.4990000000000001</v>
      </c>
      <c r="N6" s="57">
        <f t="shared" ref="N6:N7" si="21">AR6</f>
        <v>5.2160000000000002</v>
      </c>
      <c r="O6" s="60">
        <f t="shared" ref="O6:O7" si="22">N6*0.7</f>
        <v>3.6511999999999998</v>
      </c>
      <c r="P6" s="60">
        <f>CEILING(IF(M6&gt;O6,M6,O6),$D$2)</f>
        <v>4</v>
      </c>
      <c r="Q6" s="61" t="str">
        <f t="shared" ref="Q6:Q7" si="23">AT6</f>
        <v>목록(Manifest)</v>
      </c>
      <c r="R6" s="88">
        <f t="shared" ref="R6:R7" si="24">AU6</f>
        <v>84.38</v>
      </c>
      <c r="S6" s="61" t="str">
        <f t="shared" ref="S6:S7" si="25">BI6</f>
        <v>KJ794</v>
      </c>
      <c r="T6" s="61" t="str">
        <f t="shared" ref="T6:T7" si="26">BJ6</f>
        <v>AIRZETA CO., LTD</v>
      </c>
      <c r="U6" s="61" t="str">
        <f t="shared" ref="U6:U7" si="27">BM6</f>
        <v>신용</v>
      </c>
      <c r="V6" s="99">
        <f>CEILING($B$2+(P6-0.5)*$C$2,1)</f>
        <v>27238</v>
      </c>
      <c r="W6" s="61">
        <v>4000</v>
      </c>
      <c r="X6" s="100">
        <f t="shared" si="3"/>
        <v>0</v>
      </c>
      <c r="Y6" s="100">
        <f t="shared" ref="Y6:Y69" si="28">IF(LEFT(AN6,2)="63",500,0)</f>
        <v>0</v>
      </c>
      <c r="Z6" s="100">
        <f t="shared" si="4"/>
        <v>500</v>
      </c>
      <c r="AA6" s="100">
        <f t="shared" ref="AA6:AA69" si="29">IF(_xlfn.CEILING.MATH(P6-30,1)&lt;0,0,_xlfn.CEILING.MATH(P6-30,1))*400</f>
        <v>0</v>
      </c>
      <c r="AB6" s="101">
        <f t="shared" si="5"/>
        <v>0</v>
      </c>
      <c r="AC6" s="102" t="str">
        <f>_xlfn.IFNA(VLOOKUP(D6,'사업자 통관'!F:H,3,0),"")</f>
        <v/>
      </c>
      <c r="AD6" s="102"/>
      <c r="AE6" s="103">
        <f t="shared" si="6"/>
        <v>4500</v>
      </c>
      <c r="AF6" s="104">
        <f t="shared" si="7"/>
        <v>31738</v>
      </c>
      <c r="AH6" s="126" t="s">
        <v>2749</v>
      </c>
      <c r="AI6" s="126" t="s">
        <v>9</v>
      </c>
      <c r="AJ6" s="126" t="s">
        <v>2750</v>
      </c>
      <c r="AK6" s="126" t="s">
        <v>2705</v>
      </c>
      <c r="AL6" s="126" t="s">
        <v>258</v>
      </c>
      <c r="AM6" s="126" t="s">
        <v>259</v>
      </c>
      <c r="AN6" s="126">
        <v>2858</v>
      </c>
      <c r="AO6" s="126" t="s">
        <v>130</v>
      </c>
      <c r="AP6" s="127">
        <v>1</v>
      </c>
      <c r="AQ6" s="128">
        <v>2.4990000000000001</v>
      </c>
      <c r="AR6" s="128">
        <v>5.2160000000000002</v>
      </c>
      <c r="AS6" s="128">
        <v>5.5</v>
      </c>
      <c r="AT6" s="126" t="s">
        <v>4</v>
      </c>
      <c r="AU6" s="128">
        <v>84.38</v>
      </c>
      <c r="AV6" s="126" t="s">
        <v>154</v>
      </c>
      <c r="AW6" s="126" t="s">
        <v>154</v>
      </c>
      <c r="AX6" s="126" t="s">
        <v>154</v>
      </c>
      <c r="AY6" s="126" t="s">
        <v>154</v>
      </c>
      <c r="AZ6" s="126" t="s">
        <v>154</v>
      </c>
      <c r="BA6" s="126" t="s">
        <v>132</v>
      </c>
      <c r="BB6" s="126" t="s">
        <v>70</v>
      </c>
      <c r="BC6" s="126" t="s">
        <v>163</v>
      </c>
      <c r="BD6" s="126" t="s">
        <v>130</v>
      </c>
      <c r="BE6" s="126" t="s">
        <v>156</v>
      </c>
      <c r="BF6" s="126" t="s">
        <v>2759</v>
      </c>
      <c r="BG6" s="126" t="s">
        <v>2760</v>
      </c>
      <c r="BH6" s="126" t="s">
        <v>2761</v>
      </c>
      <c r="BI6" s="126" t="s">
        <v>2757</v>
      </c>
      <c r="BJ6" s="126" t="s">
        <v>2758</v>
      </c>
      <c r="BK6" s="126" t="s">
        <v>184</v>
      </c>
      <c r="BL6" s="126" t="s">
        <v>157</v>
      </c>
      <c r="BM6" s="126" t="s">
        <v>126</v>
      </c>
      <c r="BN6" s="126" t="s">
        <v>130</v>
      </c>
      <c r="BO6" s="126" t="s">
        <v>158</v>
      </c>
    </row>
    <row r="7" spans="1:67" ht="15">
      <c r="A7" s="58" t="str">
        <f t="shared" si="8"/>
        <v>2025-08-03</v>
      </c>
      <c r="B7" s="58" t="str">
        <f t="shared" si="9"/>
        <v>LHR</v>
      </c>
      <c r="C7" s="58" t="str">
        <f t="shared" si="10"/>
        <v>99431913744</v>
      </c>
      <c r="D7" s="58" t="str">
        <f t="shared" si="11"/>
        <v>PGB028760800</v>
      </c>
      <c r="E7" s="59" t="str">
        <f t="shared" si="12"/>
        <v>6094322901580</v>
      </c>
      <c r="F7" s="59" t="str">
        <f t="shared" si="13"/>
        <v>716-2176-BE-42</v>
      </c>
      <c r="G7" s="59" t="str">
        <f t="shared" si="14"/>
        <v>2210326</v>
      </c>
      <c r="H7" s="59" t="str">
        <f t="shared" si="15"/>
        <v>IPORTER (GB)</v>
      </c>
      <c r="I7" s="57" t="str">
        <f t="shared" si="16"/>
        <v>이은석</v>
      </c>
      <c r="J7" s="57">
        <f t="shared" si="17"/>
        <v>6103</v>
      </c>
      <c r="K7" s="57" t="str">
        <f t="shared" si="18"/>
        <v/>
      </c>
      <c r="L7" s="57">
        <f t="shared" si="19"/>
        <v>1</v>
      </c>
      <c r="M7" s="57">
        <f t="shared" si="20"/>
        <v>0.998</v>
      </c>
      <c r="N7" s="57">
        <f t="shared" si="21"/>
        <v>1.633</v>
      </c>
      <c r="O7" s="60">
        <f t="shared" si="22"/>
        <v>1.1431</v>
      </c>
      <c r="P7" s="60">
        <f>CEILING(IF(M7&gt;O7,M7,O7),$D$2)</f>
        <v>1.5</v>
      </c>
      <c r="Q7" s="61" t="str">
        <f t="shared" si="23"/>
        <v>목록(Manifest)</v>
      </c>
      <c r="R7" s="88">
        <f t="shared" si="24"/>
        <v>114.24</v>
      </c>
      <c r="S7" s="61" t="str">
        <f t="shared" si="25"/>
        <v>KJ794</v>
      </c>
      <c r="T7" s="61" t="str">
        <f t="shared" si="26"/>
        <v>AIRZETA CO., LTD</v>
      </c>
      <c r="U7" s="61" t="str">
        <f t="shared" si="27"/>
        <v>신용</v>
      </c>
      <c r="V7" s="99">
        <f>CEILING($B$2+(P7-0.5)*$C$2,1)</f>
        <v>13100</v>
      </c>
      <c r="W7" s="61">
        <v>4000</v>
      </c>
      <c r="X7" s="100">
        <f t="shared" si="3"/>
        <v>0</v>
      </c>
      <c r="Y7" s="100">
        <f t="shared" si="28"/>
        <v>0</v>
      </c>
      <c r="Z7" s="100">
        <f t="shared" si="4"/>
        <v>0</v>
      </c>
      <c r="AA7" s="100">
        <f t="shared" si="29"/>
        <v>0</v>
      </c>
      <c r="AB7" s="101">
        <f t="shared" si="5"/>
        <v>0</v>
      </c>
      <c r="AC7" s="102" t="str">
        <f>_xlfn.IFNA(VLOOKUP(D7,'사업자 통관'!F:H,3,0),"")</f>
        <v/>
      </c>
      <c r="AD7" s="102"/>
      <c r="AE7" s="103">
        <f t="shared" si="6"/>
        <v>4000</v>
      </c>
      <c r="AF7" s="104">
        <f t="shared" si="7"/>
        <v>17100</v>
      </c>
      <c r="AH7" s="126" t="s">
        <v>2749</v>
      </c>
      <c r="AI7" s="126" t="s">
        <v>9</v>
      </c>
      <c r="AJ7" s="126" t="s">
        <v>2750</v>
      </c>
      <c r="AK7" s="126" t="s">
        <v>2637</v>
      </c>
      <c r="AL7" s="126" t="s">
        <v>247</v>
      </c>
      <c r="AM7" s="126" t="s">
        <v>248</v>
      </c>
      <c r="AN7" s="126">
        <v>6103</v>
      </c>
      <c r="AO7" s="126" t="s">
        <v>130</v>
      </c>
      <c r="AP7" s="127">
        <v>1</v>
      </c>
      <c r="AQ7" s="128">
        <v>0.998</v>
      </c>
      <c r="AR7" s="128">
        <v>1.633</v>
      </c>
      <c r="AS7" s="128">
        <v>1.7</v>
      </c>
      <c r="AT7" s="126" t="s">
        <v>4</v>
      </c>
      <c r="AU7" s="128">
        <v>114.24</v>
      </c>
      <c r="AV7" s="126" t="s">
        <v>154</v>
      </c>
      <c r="AW7" s="126" t="s">
        <v>154</v>
      </c>
      <c r="AX7" s="126" t="s">
        <v>154</v>
      </c>
      <c r="AY7" s="126" t="s">
        <v>154</v>
      </c>
      <c r="AZ7" s="126" t="s">
        <v>154</v>
      </c>
      <c r="BA7" s="126" t="s">
        <v>132</v>
      </c>
      <c r="BB7" s="126" t="s">
        <v>70</v>
      </c>
      <c r="BC7" s="126" t="s">
        <v>163</v>
      </c>
      <c r="BD7" s="126" t="s">
        <v>130</v>
      </c>
      <c r="BE7" s="126" t="s">
        <v>156</v>
      </c>
      <c r="BF7" s="126" t="s">
        <v>2762</v>
      </c>
      <c r="BG7" s="126" t="s">
        <v>2763</v>
      </c>
      <c r="BH7" s="126" t="s">
        <v>2764</v>
      </c>
      <c r="BI7" s="126" t="s">
        <v>2757</v>
      </c>
      <c r="BJ7" s="126" t="s">
        <v>2758</v>
      </c>
      <c r="BK7" s="126" t="s">
        <v>184</v>
      </c>
      <c r="BL7" s="126" t="s">
        <v>157</v>
      </c>
      <c r="BM7" s="126" t="s">
        <v>126</v>
      </c>
      <c r="BN7" s="126" t="s">
        <v>130</v>
      </c>
      <c r="BO7" s="126" t="s">
        <v>158</v>
      </c>
    </row>
    <row r="8" spans="1:67" ht="15">
      <c r="A8" s="58" t="str">
        <f t="shared" ref="A8:A71" si="30">AH8</f>
        <v>2025-08-03</v>
      </c>
      <c r="B8" s="58" t="str">
        <f t="shared" ref="B8:B71" si="31">AI8</f>
        <v>LHR</v>
      </c>
      <c r="C8" s="58" t="str">
        <f t="shared" ref="C8:C71" si="32">AJ8</f>
        <v>99431913744</v>
      </c>
      <c r="D8" s="58" t="str">
        <f t="shared" ref="D8:D71" si="33">AK8</f>
        <v>PGB028760983</v>
      </c>
      <c r="E8" s="59" t="str">
        <f t="shared" ref="E8:E71" si="34">BF8</f>
        <v>6094322901763</v>
      </c>
      <c r="F8" s="59" t="str">
        <f t="shared" ref="F8:F71" si="35">BG8</f>
        <v>716-3146-FA-52</v>
      </c>
      <c r="G8" s="59" t="str">
        <f t="shared" ref="G8:G71" si="36">BA8</f>
        <v>2210326</v>
      </c>
      <c r="H8" s="59" t="str">
        <f t="shared" ref="H8:H71" si="37">BB8</f>
        <v>IPORTER (GB)</v>
      </c>
      <c r="I8" s="57" t="str">
        <f t="shared" ref="I8:I71" si="38">AL8</f>
        <v>이초롱</v>
      </c>
      <c r="J8" s="57">
        <f t="shared" ref="J8:J71" si="39">AN8</f>
        <v>46245</v>
      </c>
      <c r="K8" s="57"/>
      <c r="L8" s="57">
        <f t="shared" ref="L8:L71" si="40">AP8</f>
        <v>1</v>
      </c>
      <c r="M8" s="57">
        <f t="shared" ref="M8:M71" si="41">AQ8</f>
        <v>0.499</v>
      </c>
      <c r="N8" s="57">
        <f t="shared" ref="N8:N71" si="42">AR8</f>
        <v>4.4999999999999998E-2</v>
      </c>
      <c r="O8" s="60">
        <f t="shared" ref="O8:O71" si="43">N8*0.7</f>
        <v>3.15E-2</v>
      </c>
      <c r="P8" s="60">
        <f>CEILING(IF(M8&gt;O8,M8,O8),$D$2)</f>
        <v>0.5</v>
      </c>
      <c r="Q8" s="61" t="str">
        <f t="shared" ref="Q8:Q71" si="44">AT8</f>
        <v>목록(Manifest)</v>
      </c>
      <c r="R8" s="88">
        <f t="shared" ref="R8:R71" si="45">AU8</f>
        <v>135.63999999999999</v>
      </c>
      <c r="S8" s="61" t="str">
        <f t="shared" ref="S8:S71" si="46">BI8</f>
        <v>KJ794</v>
      </c>
      <c r="T8" s="61" t="str">
        <f t="shared" ref="T8:T71" si="47">BJ8</f>
        <v>AIRZETA CO., LTD</v>
      </c>
      <c r="U8" s="61" t="str">
        <f t="shared" ref="U8:U71" si="48">BM8</f>
        <v>신용</v>
      </c>
      <c r="V8" s="99">
        <f>CEILING($B$2+(P8-0.5)*$C$2,1)</f>
        <v>7445</v>
      </c>
      <c r="W8" s="61">
        <v>4000</v>
      </c>
      <c r="X8" s="100">
        <f t="shared" si="3"/>
        <v>0</v>
      </c>
      <c r="Y8" s="100">
        <f t="shared" si="28"/>
        <v>0</v>
      </c>
      <c r="Z8" s="100">
        <f t="shared" si="4"/>
        <v>0</v>
      </c>
      <c r="AA8" s="100">
        <f t="shared" si="29"/>
        <v>0</v>
      </c>
      <c r="AB8" s="101">
        <f t="shared" si="5"/>
        <v>0</v>
      </c>
      <c r="AC8" s="102" t="str">
        <f>_xlfn.IFNA(VLOOKUP(D8,'사업자 통관'!F:H,3,0),"")</f>
        <v/>
      </c>
      <c r="AD8" s="102"/>
      <c r="AE8" s="103">
        <f t="shared" si="6"/>
        <v>4000</v>
      </c>
      <c r="AF8" s="104">
        <f t="shared" si="7"/>
        <v>11445</v>
      </c>
      <c r="AH8" s="126" t="s">
        <v>2749</v>
      </c>
      <c r="AI8" s="126" t="s">
        <v>9</v>
      </c>
      <c r="AJ8" s="126" t="s">
        <v>2750</v>
      </c>
      <c r="AK8" s="126" t="s">
        <v>2765</v>
      </c>
      <c r="AL8" s="126" t="s">
        <v>2766</v>
      </c>
      <c r="AM8" s="126" t="s">
        <v>2767</v>
      </c>
      <c r="AN8" s="126">
        <v>46245</v>
      </c>
      <c r="AO8" s="126" t="s">
        <v>130</v>
      </c>
      <c r="AP8" s="127">
        <v>1</v>
      </c>
      <c r="AQ8" s="128">
        <v>0.499</v>
      </c>
      <c r="AR8" s="128">
        <v>4.4999999999999998E-2</v>
      </c>
      <c r="AS8" s="128">
        <v>0.5</v>
      </c>
      <c r="AT8" s="126" t="s">
        <v>4</v>
      </c>
      <c r="AU8" s="128">
        <v>135.63999999999999</v>
      </c>
      <c r="AV8" s="126" t="s">
        <v>154</v>
      </c>
      <c r="AW8" s="126" t="s">
        <v>154</v>
      </c>
      <c r="AX8" s="126" t="s">
        <v>154</v>
      </c>
      <c r="AY8" s="126" t="s">
        <v>154</v>
      </c>
      <c r="AZ8" s="126" t="s">
        <v>154</v>
      </c>
      <c r="BA8" s="126" t="s">
        <v>132</v>
      </c>
      <c r="BB8" s="126" t="s">
        <v>70</v>
      </c>
      <c r="BC8" s="126" t="s">
        <v>663</v>
      </c>
      <c r="BD8" s="126" t="s">
        <v>130</v>
      </c>
      <c r="BE8" s="126" t="s">
        <v>156</v>
      </c>
      <c r="BF8" s="126" t="s">
        <v>2768</v>
      </c>
      <c r="BG8" s="126" t="s">
        <v>2769</v>
      </c>
      <c r="BH8" s="126" t="s">
        <v>2770</v>
      </c>
      <c r="BI8" s="126" t="s">
        <v>2757</v>
      </c>
      <c r="BJ8" s="126" t="s">
        <v>2758</v>
      </c>
      <c r="BK8" s="126" t="s">
        <v>184</v>
      </c>
      <c r="BL8" s="126" t="s">
        <v>157</v>
      </c>
      <c r="BM8" s="126" t="s">
        <v>126</v>
      </c>
      <c r="BN8" s="126" t="s">
        <v>130</v>
      </c>
      <c r="BO8" s="126" t="s">
        <v>158</v>
      </c>
    </row>
    <row r="9" spans="1:67" ht="15">
      <c r="A9" s="58" t="str">
        <f t="shared" si="30"/>
        <v>2025-08-03</v>
      </c>
      <c r="B9" s="58" t="str">
        <f t="shared" si="31"/>
        <v>LHR</v>
      </c>
      <c r="C9" s="58" t="str">
        <f t="shared" si="32"/>
        <v>99431913744</v>
      </c>
      <c r="D9" s="58" t="str">
        <f t="shared" si="33"/>
        <v>PGB028761176</v>
      </c>
      <c r="E9" s="59" t="str">
        <f t="shared" si="34"/>
        <v>6094322901956</v>
      </c>
      <c r="F9" s="59" t="str">
        <f t="shared" si="35"/>
        <v>716-3349-BB-65</v>
      </c>
      <c r="G9" s="59" t="str">
        <f t="shared" si="36"/>
        <v>2210326</v>
      </c>
      <c r="H9" s="59" t="str">
        <f t="shared" si="37"/>
        <v>IPORTER (GB)</v>
      </c>
      <c r="I9" s="57" t="str">
        <f t="shared" si="38"/>
        <v>박희진</v>
      </c>
      <c r="J9" s="57">
        <f t="shared" si="39"/>
        <v>58922</v>
      </c>
      <c r="K9" s="57" t="str">
        <f t="shared" ref="K9:K71" si="49">AO9</f>
        <v/>
      </c>
      <c r="L9" s="57">
        <f t="shared" si="40"/>
        <v>1</v>
      </c>
      <c r="M9" s="57">
        <f t="shared" si="41"/>
        <v>0.998</v>
      </c>
      <c r="N9" s="57">
        <f t="shared" si="42"/>
        <v>4.4999999999999998E-2</v>
      </c>
      <c r="O9" s="60">
        <f t="shared" si="43"/>
        <v>3.15E-2</v>
      </c>
      <c r="P9" s="60">
        <f>CEILING(IF(M9&gt;O9,M9,O9),$D$2)</f>
        <v>1</v>
      </c>
      <c r="Q9" s="61" t="str">
        <f t="shared" si="44"/>
        <v>목록(Manifest)</v>
      </c>
      <c r="R9" s="88">
        <f t="shared" si="45"/>
        <v>69.540000000000006</v>
      </c>
      <c r="S9" s="61" t="str">
        <f t="shared" si="46"/>
        <v>KJ794</v>
      </c>
      <c r="T9" s="61" t="str">
        <f t="shared" si="47"/>
        <v>AIRZETA CO., LTD</v>
      </c>
      <c r="U9" s="61" t="str">
        <f t="shared" si="48"/>
        <v>신용</v>
      </c>
      <c r="V9" s="99">
        <f>CEILING($B$2+(P9-0.5)*$C$2,1)</f>
        <v>10273</v>
      </c>
      <c r="W9" s="61">
        <v>4000</v>
      </c>
      <c r="X9" s="100">
        <f t="shared" si="3"/>
        <v>0</v>
      </c>
      <c r="Y9" s="100">
        <f t="shared" si="28"/>
        <v>0</v>
      </c>
      <c r="Z9" s="100">
        <f t="shared" si="4"/>
        <v>0</v>
      </c>
      <c r="AA9" s="100">
        <f t="shared" si="29"/>
        <v>0</v>
      </c>
      <c r="AB9" s="101">
        <f t="shared" si="5"/>
        <v>0</v>
      </c>
      <c r="AC9" s="102" t="str">
        <f>_xlfn.IFNA(VLOOKUP(D9,'사업자 통관'!F:H,3,0),"")</f>
        <v/>
      </c>
      <c r="AD9" s="102"/>
      <c r="AE9" s="103">
        <f t="shared" si="6"/>
        <v>4000</v>
      </c>
      <c r="AF9" s="104">
        <f t="shared" si="7"/>
        <v>14273</v>
      </c>
      <c r="AH9" s="126" t="s">
        <v>2749</v>
      </c>
      <c r="AI9" s="126" t="s">
        <v>9</v>
      </c>
      <c r="AJ9" s="126" t="s">
        <v>2750</v>
      </c>
      <c r="AK9" s="126" t="s">
        <v>2771</v>
      </c>
      <c r="AL9" s="126" t="s">
        <v>2772</v>
      </c>
      <c r="AM9" s="126" t="s">
        <v>2773</v>
      </c>
      <c r="AN9" s="126">
        <v>58922</v>
      </c>
      <c r="AO9" s="126" t="s">
        <v>130</v>
      </c>
      <c r="AP9" s="127">
        <v>1</v>
      </c>
      <c r="AQ9" s="128">
        <v>0.998</v>
      </c>
      <c r="AR9" s="128">
        <v>4.4999999999999998E-2</v>
      </c>
      <c r="AS9" s="128">
        <v>1</v>
      </c>
      <c r="AT9" s="126" t="s">
        <v>4</v>
      </c>
      <c r="AU9" s="128">
        <v>69.540000000000006</v>
      </c>
      <c r="AV9" s="126" t="s">
        <v>154</v>
      </c>
      <c r="AW9" s="126" t="s">
        <v>154</v>
      </c>
      <c r="AX9" s="126" t="s">
        <v>154</v>
      </c>
      <c r="AY9" s="126" t="s">
        <v>154</v>
      </c>
      <c r="AZ9" s="126" t="s">
        <v>154</v>
      </c>
      <c r="BA9" s="126" t="s">
        <v>132</v>
      </c>
      <c r="BB9" s="126" t="s">
        <v>70</v>
      </c>
      <c r="BC9" s="126" t="s">
        <v>168</v>
      </c>
      <c r="BD9" s="126" t="s">
        <v>130</v>
      </c>
      <c r="BE9" s="126" t="s">
        <v>156</v>
      </c>
      <c r="BF9" s="126" t="s">
        <v>2774</v>
      </c>
      <c r="BG9" s="126" t="s">
        <v>2775</v>
      </c>
      <c r="BH9" s="126" t="s">
        <v>2776</v>
      </c>
      <c r="BI9" s="126" t="s">
        <v>2757</v>
      </c>
      <c r="BJ9" s="126" t="s">
        <v>2758</v>
      </c>
      <c r="BK9" s="126" t="s">
        <v>184</v>
      </c>
      <c r="BL9" s="126" t="s">
        <v>157</v>
      </c>
      <c r="BM9" s="126" t="s">
        <v>126</v>
      </c>
      <c r="BN9" s="126" t="s">
        <v>130</v>
      </c>
      <c r="BO9" s="126" t="s">
        <v>158</v>
      </c>
    </row>
    <row r="10" spans="1:67" ht="15">
      <c r="A10" s="58" t="str">
        <f t="shared" si="30"/>
        <v>2025-08-03</v>
      </c>
      <c r="B10" s="58" t="str">
        <f t="shared" si="31"/>
        <v>LHR</v>
      </c>
      <c r="C10" s="58" t="str">
        <f t="shared" si="32"/>
        <v>99431913744</v>
      </c>
      <c r="D10" s="58" t="str">
        <f t="shared" si="33"/>
        <v>PGB028761257</v>
      </c>
      <c r="E10" s="59" t="str">
        <f t="shared" si="34"/>
        <v>6094322902037</v>
      </c>
      <c r="F10" s="59" t="str">
        <f t="shared" si="35"/>
        <v>716-3395-EE-71</v>
      </c>
      <c r="G10" s="59" t="str">
        <f t="shared" si="36"/>
        <v>2210326</v>
      </c>
      <c r="H10" s="59" t="str">
        <f t="shared" si="37"/>
        <v>IPORTER (GB)</v>
      </c>
      <c r="I10" s="57" t="str">
        <f t="shared" si="38"/>
        <v>조유정</v>
      </c>
      <c r="J10" s="57">
        <f t="shared" si="39"/>
        <v>34837</v>
      </c>
      <c r="K10" s="57" t="str">
        <f t="shared" si="49"/>
        <v/>
      </c>
      <c r="L10" s="57">
        <f t="shared" si="40"/>
        <v>1</v>
      </c>
      <c r="M10" s="57">
        <f t="shared" si="41"/>
        <v>0.499</v>
      </c>
      <c r="N10" s="57">
        <f t="shared" si="42"/>
        <v>4.4999999999999998E-2</v>
      </c>
      <c r="O10" s="60">
        <f t="shared" si="43"/>
        <v>3.15E-2</v>
      </c>
      <c r="P10" s="60">
        <f>CEILING(IF(M10&gt;O10,M10,O10),$D$2)</f>
        <v>0.5</v>
      </c>
      <c r="Q10" s="61" t="str">
        <f t="shared" si="44"/>
        <v>일반(목록배제,Normal-Manifest Exception)</v>
      </c>
      <c r="R10" s="88">
        <f t="shared" si="45"/>
        <v>13.5</v>
      </c>
      <c r="S10" s="61" t="str">
        <f t="shared" si="46"/>
        <v>KJ794</v>
      </c>
      <c r="T10" s="61" t="str">
        <f t="shared" si="47"/>
        <v>AIRZETA CO., LTD</v>
      </c>
      <c r="U10" s="61" t="str">
        <f t="shared" si="48"/>
        <v>신용</v>
      </c>
      <c r="V10" s="99">
        <f>CEILING($B$2+(P10-0.5)*$C$2,1)</f>
        <v>7445</v>
      </c>
      <c r="W10" s="61">
        <v>4000</v>
      </c>
      <c r="X10" s="100">
        <f t="shared" si="3"/>
        <v>0</v>
      </c>
      <c r="Y10" s="100">
        <f t="shared" si="28"/>
        <v>0</v>
      </c>
      <c r="Z10" s="100">
        <f t="shared" si="4"/>
        <v>0</v>
      </c>
      <c r="AA10" s="100">
        <f t="shared" si="29"/>
        <v>0</v>
      </c>
      <c r="AB10" s="101">
        <f t="shared" si="5"/>
        <v>1000</v>
      </c>
      <c r="AC10" s="102" t="str">
        <f>_xlfn.IFNA(VLOOKUP(D10,'사업자 통관'!F:H,3,0),"")</f>
        <v/>
      </c>
      <c r="AD10" s="102"/>
      <c r="AE10" s="103">
        <f t="shared" si="6"/>
        <v>5000</v>
      </c>
      <c r="AF10" s="104">
        <f t="shared" si="7"/>
        <v>12445</v>
      </c>
      <c r="AH10" s="126" t="s">
        <v>2749</v>
      </c>
      <c r="AI10" s="126" t="s">
        <v>9</v>
      </c>
      <c r="AJ10" s="126" t="s">
        <v>2750</v>
      </c>
      <c r="AK10" s="126" t="s">
        <v>2777</v>
      </c>
      <c r="AL10" s="126" t="s">
        <v>2778</v>
      </c>
      <c r="AM10" s="126" t="s">
        <v>2779</v>
      </c>
      <c r="AN10" s="126">
        <v>34837</v>
      </c>
      <c r="AO10" s="126" t="s">
        <v>130</v>
      </c>
      <c r="AP10" s="127">
        <v>1</v>
      </c>
      <c r="AQ10" s="128">
        <v>0.499</v>
      </c>
      <c r="AR10" s="128">
        <v>4.4999999999999998E-2</v>
      </c>
      <c r="AS10" s="128">
        <v>0.5</v>
      </c>
      <c r="AT10" s="126" t="s">
        <v>5</v>
      </c>
      <c r="AU10" s="128">
        <v>13.5</v>
      </c>
      <c r="AV10" s="126" t="s">
        <v>154</v>
      </c>
      <c r="AW10" s="126" t="s">
        <v>154</v>
      </c>
      <c r="AX10" s="126" t="s">
        <v>154</v>
      </c>
      <c r="AY10" s="126" t="s">
        <v>154</v>
      </c>
      <c r="AZ10" s="126" t="s">
        <v>154</v>
      </c>
      <c r="BA10" s="126" t="s">
        <v>132</v>
      </c>
      <c r="BB10" s="126" t="s">
        <v>70</v>
      </c>
      <c r="BC10" s="126" t="s">
        <v>155</v>
      </c>
      <c r="BD10" s="126" t="s">
        <v>130</v>
      </c>
      <c r="BE10" s="126" t="s">
        <v>156</v>
      </c>
      <c r="BF10" s="126" t="s">
        <v>2780</v>
      </c>
      <c r="BG10" s="126" t="s">
        <v>2781</v>
      </c>
      <c r="BH10" s="126" t="s">
        <v>2782</v>
      </c>
      <c r="BI10" s="126" t="s">
        <v>2757</v>
      </c>
      <c r="BJ10" s="126" t="s">
        <v>2758</v>
      </c>
      <c r="BK10" s="126" t="s">
        <v>184</v>
      </c>
      <c r="BL10" s="126" t="s">
        <v>157</v>
      </c>
      <c r="BM10" s="126" t="s">
        <v>126</v>
      </c>
      <c r="BN10" s="126" t="s">
        <v>130</v>
      </c>
      <c r="BO10" s="126" t="s">
        <v>158</v>
      </c>
    </row>
    <row r="11" spans="1:67" ht="15">
      <c r="A11" s="58" t="str">
        <f t="shared" si="30"/>
        <v>2025-08-03</v>
      </c>
      <c r="B11" s="58" t="str">
        <f t="shared" si="31"/>
        <v>LHR</v>
      </c>
      <c r="C11" s="58" t="str">
        <f t="shared" si="32"/>
        <v>99431913744</v>
      </c>
      <c r="D11" s="58" t="str">
        <f t="shared" si="33"/>
        <v>PGB028761301</v>
      </c>
      <c r="E11" s="59" t="str">
        <f t="shared" si="34"/>
        <v>6094322902081</v>
      </c>
      <c r="F11" s="59" t="str">
        <f t="shared" si="35"/>
        <v>716-3430-AE-82</v>
      </c>
      <c r="G11" s="59" t="str">
        <f t="shared" si="36"/>
        <v>2210326</v>
      </c>
      <c r="H11" s="59" t="str">
        <f t="shared" si="37"/>
        <v>IPORTER (GB)</v>
      </c>
      <c r="I11" s="57" t="str">
        <f t="shared" si="38"/>
        <v>정지은</v>
      </c>
      <c r="J11" s="57">
        <f t="shared" si="39"/>
        <v>18476</v>
      </c>
      <c r="K11" s="57" t="str">
        <f t="shared" si="49"/>
        <v/>
      </c>
      <c r="L11" s="57">
        <f t="shared" si="40"/>
        <v>1</v>
      </c>
      <c r="M11" s="57">
        <f t="shared" si="41"/>
        <v>0.998</v>
      </c>
      <c r="N11" s="57">
        <f t="shared" si="42"/>
        <v>4.4999999999999998E-2</v>
      </c>
      <c r="O11" s="60">
        <f t="shared" si="43"/>
        <v>3.15E-2</v>
      </c>
      <c r="P11" s="60">
        <f>CEILING(IF(M11&gt;O11,M11,O11),$D$2)</f>
        <v>1</v>
      </c>
      <c r="Q11" s="61" t="str">
        <f t="shared" si="44"/>
        <v>일반(목록배제,Normal-Manifest Exception)</v>
      </c>
      <c r="R11" s="88">
        <f t="shared" si="45"/>
        <v>27</v>
      </c>
      <c r="S11" s="61" t="str">
        <f t="shared" si="46"/>
        <v>KJ794</v>
      </c>
      <c r="T11" s="61" t="str">
        <f t="shared" si="47"/>
        <v>AIRZETA CO., LTD</v>
      </c>
      <c r="U11" s="61" t="str">
        <f t="shared" si="48"/>
        <v>신용</v>
      </c>
      <c r="V11" s="99">
        <f>CEILING($B$2+(P11-0.5)*$C$2,1)</f>
        <v>10273</v>
      </c>
      <c r="W11" s="61">
        <v>4000</v>
      </c>
      <c r="X11" s="100">
        <f t="shared" si="3"/>
        <v>0</v>
      </c>
      <c r="Y11" s="100">
        <f t="shared" si="28"/>
        <v>0</v>
      </c>
      <c r="Z11" s="100">
        <f t="shared" si="4"/>
        <v>0</v>
      </c>
      <c r="AA11" s="100">
        <f t="shared" si="29"/>
        <v>0</v>
      </c>
      <c r="AB11" s="101">
        <f t="shared" si="5"/>
        <v>1000</v>
      </c>
      <c r="AC11" s="102" t="str">
        <f>_xlfn.IFNA(VLOOKUP(D11,'사업자 통관'!F:H,3,0),"")</f>
        <v/>
      </c>
      <c r="AD11" s="102"/>
      <c r="AE11" s="103">
        <f t="shared" si="6"/>
        <v>5000</v>
      </c>
      <c r="AF11" s="104">
        <f t="shared" si="7"/>
        <v>15273</v>
      </c>
      <c r="AH11" s="126" t="s">
        <v>2749</v>
      </c>
      <c r="AI11" s="126" t="s">
        <v>9</v>
      </c>
      <c r="AJ11" s="126" t="s">
        <v>2750</v>
      </c>
      <c r="AK11" s="126" t="s">
        <v>2783</v>
      </c>
      <c r="AL11" s="126" t="s">
        <v>2784</v>
      </c>
      <c r="AM11" s="126" t="s">
        <v>2785</v>
      </c>
      <c r="AN11" s="126">
        <v>18476</v>
      </c>
      <c r="AO11" s="126" t="s">
        <v>130</v>
      </c>
      <c r="AP11" s="127">
        <v>1</v>
      </c>
      <c r="AQ11" s="128">
        <v>0.998</v>
      </c>
      <c r="AR11" s="128">
        <v>4.4999999999999998E-2</v>
      </c>
      <c r="AS11" s="128">
        <v>1</v>
      </c>
      <c r="AT11" s="126" t="s">
        <v>5</v>
      </c>
      <c r="AU11" s="128">
        <v>27</v>
      </c>
      <c r="AV11" s="126" t="s">
        <v>154</v>
      </c>
      <c r="AW11" s="126" t="s">
        <v>154</v>
      </c>
      <c r="AX11" s="126" t="s">
        <v>154</v>
      </c>
      <c r="AY11" s="126" t="s">
        <v>154</v>
      </c>
      <c r="AZ11" s="126" t="s">
        <v>154</v>
      </c>
      <c r="BA11" s="126" t="s">
        <v>132</v>
      </c>
      <c r="BB11" s="126" t="s">
        <v>70</v>
      </c>
      <c r="BC11" s="126" t="s">
        <v>155</v>
      </c>
      <c r="BD11" s="126" t="s">
        <v>130</v>
      </c>
      <c r="BE11" s="126" t="s">
        <v>156</v>
      </c>
      <c r="BF11" s="126" t="s">
        <v>2786</v>
      </c>
      <c r="BG11" s="126" t="s">
        <v>2787</v>
      </c>
      <c r="BH11" s="126" t="s">
        <v>2788</v>
      </c>
      <c r="BI11" s="126" t="s">
        <v>2757</v>
      </c>
      <c r="BJ11" s="126" t="s">
        <v>2758</v>
      </c>
      <c r="BK11" s="126" t="s">
        <v>184</v>
      </c>
      <c r="BL11" s="126" t="s">
        <v>157</v>
      </c>
      <c r="BM11" s="126" t="s">
        <v>126</v>
      </c>
      <c r="BN11" s="126" t="s">
        <v>130</v>
      </c>
      <c r="BO11" s="126" t="s">
        <v>158</v>
      </c>
    </row>
    <row r="12" spans="1:67" ht="15">
      <c r="A12" s="58" t="str">
        <f t="shared" si="30"/>
        <v>2025-08-03</v>
      </c>
      <c r="B12" s="58" t="str">
        <f t="shared" si="31"/>
        <v>LHR</v>
      </c>
      <c r="C12" s="58" t="str">
        <f t="shared" si="32"/>
        <v>99431913744</v>
      </c>
      <c r="D12" s="58" t="str">
        <f t="shared" si="33"/>
        <v>PGB028759451</v>
      </c>
      <c r="E12" s="59" t="str">
        <f t="shared" si="34"/>
        <v>6094322900231</v>
      </c>
      <c r="F12" s="59" t="str">
        <f t="shared" si="35"/>
        <v>716-4309-BC-105</v>
      </c>
      <c r="G12" s="59" t="str">
        <f t="shared" si="36"/>
        <v>2210326</v>
      </c>
      <c r="H12" s="59" t="str">
        <f t="shared" si="37"/>
        <v>IPORTER (GB)</v>
      </c>
      <c r="I12" s="57" t="str">
        <f t="shared" si="38"/>
        <v>채아라</v>
      </c>
      <c r="J12" s="57">
        <f t="shared" si="39"/>
        <v>10498</v>
      </c>
      <c r="K12" s="57" t="str">
        <f t="shared" si="49"/>
        <v/>
      </c>
      <c r="L12" s="57">
        <f t="shared" si="40"/>
        <v>1</v>
      </c>
      <c r="M12" s="57">
        <f t="shared" si="41"/>
        <v>0.499</v>
      </c>
      <c r="N12" s="57">
        <f t="shared" si="42"/>
        <v>4.4999999999999998E-2</v>
      </c>
      <c r="O12" s="60">
        <f t="shared" si="43"/>
        <v>3.15E-2</v>
      </c>
      <c r="P12" s="60">
        <f>CEILING(IF(M12&gt;O12,M12,O12),$D$2)</f>
        <v>0.5</v>
      </c>
      <c r="Q12" s="61" t="str">
        <f t="shared" si="44"/>
        <v>목록(Manifest)</v>
      </c>
      <c r="R12" s="88">
        <f t="shared" si="45"/>
        <v>14.84</v>
      </c>
      <c r="S12" s="61" t="str">
        <f t="shared" si="46"/>
        <v>KJ794</v>
      </c>
      <c r="T12" s="61" t="str">
        <f t="shared" si="47"/>
        <v>AIRZETA CO., LTD</v>
      </c>
      <c r="U12" s="61" t="str">
        <f t="shared" si="48"/>
        <v>신용</v>
      </c>
      <c r="V12" s="99">
        <f>CEILING($B$2+(P12-0.5)*$C$2,1)</f>
        <v>7445</v>
      </c>
      <c r="W12" s="61">
        <v>4000</v>
      </c>
      <c r="X12" s="100">
        <f t="shared" si="3"/>
        <v>0</v>
      </c>
      <c r="Y12" s="100">
        <f t="shared" si="28"/>
        <v>0</v>
      </c>
      <c r="Z12" s="100">
        <f t="shared" si="4"/>
        <v>0</v>
      </c>
      <c r="AA12" s="100">
        <f t="shared" si="29"/>
        <v>0</v>
      </c>
      <c r="AB12" s="101">
        <f t="shared" si="5"/>
        <v>0</v>
      </c>
      <c r="AC12" s="102" t="str">
        <f>_xlfn.IFNA(VLOOKUP(D12,'사업자 통관'!F:H,3,0),"")</f>
        <v/>
      </c>
      <c r="AD12" s="102"/>
      <c r="AE12" s="103">
        <f t="shared" si="6"/>
        <v>4000</v>
      </c>
      <c r="AF12" s="104">
        <f t="shared" si="7"/>
        <v>11445</v>
      </c>
      <c r="AH12" s="126" t="s">
        <v>2749</v>
      </c>
      <c r="AI12" s="126" t="s">
        <v>9</v>
      </c>
      <c r="AJ12" s="126" t="s">
        <v>2750</v>
      </c>
      <c r="AK12" s="126" t="s">
        <v>2693</v>
      </c>
      <c r="AL12" s="126" t="s">
        <v>2789</v>
      </c>
      <c r="AM12" s="126" t="s">
        <v>2790</v>
      </c>
      <c r="AN12" s="126">
        <v>10498</v>
      </c>
      <c r="AO12" s="126" t="s">
        <v>130</v>
      </c>
      <c r="AP12" s="127">
        <v>1</v>
      </c>
      <c r="AQ12" s="128">
        <v>0.499</v>
      </c>
      <c r="AR12" s="128">
        <v>4.4999999999999998E-2</v>
      </c>
      <c r="AS12" s="128">
        <v>0.5</v>
      </c>
      <c r="AT12" s="126" t="s">
        <v>4</v>
      </c>
      <c r="AU12" s="128">
        <v>14.84</v>
      </c>
      <c r="AV12" s="126" t="s">
        <v>154</v>
      </c>
      <c r="AW12" s="126" t="s">
        <v>154</v>
      </c>
      <c r="AX12" s="126" t="s">
        <v>154</v>
      </c>
      <c r="AY12" s="126" t="s">
        <v>154</v>
      </c>
      <c r="AZ12" s="126" t="s">
        <v>154</v>
      </c>
      <c r="BA12" s="126" t="s">
        <v>132</v>
      </c>
      <c r="BB12" s="126" t="s">
        <v>70</v>
      </c>
      <c r="BC12" s="126" t="s">
        <v>2791</v>
      </c>
      <c r="BD12" s="126" t="s">
        <v>130</v>
      </c>
      <c r="BE12" s="126" t="s">
        <v>156</v>
      </c>
      <c r="BF12" s="126" t="s">
        <v>2792</v>
      </c>
      <c r="BG12" s="126" t="s">
        <v>2793</v>
      </c>
      <c r="BH12" s="126" t="s">
        <v>2794</v>
      </c>
      <c r="BI12" s="126" t="s">
        <v>2757</v>
      </c>
      <c r="BJ12" s="126" t="s">
        <v>2758</v>
      </c>
      <c r="BK12" s="126" t="s">
        <v>184</v>
      </c>
      <c r="BL12" s="126" t="s">
        <v>157</v>
      </c>
      <c r="BM12" s="126" t="s">
        <v>126</v>
      </c>
      <c r="BN12" s="126" t="s">
        <v>130</v>
      </c>
      <c r="BO12" s="126" t="s">
        <v>158</v>
      </c>
    </row>
    <row r="13" spans="1:67" ht="15">
      <c r="A13" s="58" t="str">
        <f t="shared" si="30"/>
        <v>2025-08-03</v>
      </c>
      <c r="B13" s="58" t="str">
        <f t="shared" si="31"/>
        <v>LHR</v>
      </c>
      <c r="C13" s="58" t="str">
        <f t="shared" si="32"/>
        <v>99431913744</v>
      </c>
      <c r="D13" s="58" t="str">
        <f t="shared" si="33"/>
        <v>PGB028761082</v>
      </c>
      <c r="E13" s="59" t="str">
        <f t="shared" si="34"/>
        <v>6094322901862</v>
      </c>
      <c r="F13" s="59" t="str">
        <f t="shared" si="35"/>
        <v>716-1210-CC-19</v>
      </c>
      <c r="G13" s="59" t="str">
        <f t="shared" si="36"/>
        <v>2210326</v>
      </c>
      <c r="H13" s="59" t="str">
        <f t="shared" si="37"/>
        <v>IPORTER (GB)</v>
      </c>
      <c r="I13" s="57" t="str">
        <f t="shared" si="38"/>
        <v>홍관표</v>
      </c>
      <c r="J13" s="57">
        <f t="shared" si="39"/>
        <v>8701</v>
      </c>
      <c r="K13" s="57" t="str">
        <f t="shared" si="49"/>
        <v/>
      </c>
      <c r="L13" s="57">
        <f t="shared" si="40"/>
        <v>1</v>
      </c>
      <c r="M13" s="57">
        <f t="shared" si="41"/>
        <v>0.499</v>
      </c>
      <c r="N13" s="57">
        <f t="shared" si="42"/>
        <v>4.4999999999999998E-2</v>
      </c>
      <c r="O13" s="60">
        <f t="shared" si="43"/>
        <v>3.15E-2</v>
      </c>
      <c r="P13" s="60">
        <f>CEILING(IF(M13&gt;O13,M13,O13),$D$2)</f>
        <v>0.5</v>
      </c>
      <c r="Q13" s="61" t="str">
        <f t="shared" si="44"/>
        <v>목록(Manifest)</v>
      </c>
      <c r="R13" s="88">
        <f t="shared" si="45"/>
        <v>69.17</v>
      </c>
      <c r="S13" s="61" t="str">
        <f t="shared" si="46"/>
        <v>KJ794</v>
      </c>
      <c r="T13" s="61" t="str">
        <f t="shared" si="47"/>
        <v>AIRZETA CO., LTD</v>
      </c>
      <c r="U13" s="61" t="str">
        <f t="shared" si="48"/>
        <v>신용</v>
      </c>
      <c r="V13" s="99">
        <f>CEILING($B$2+(P13-0.5)*$C$2,1)</f>
        <v>7445</v>
      </c>
      <c r="W13" s="61">
        <v>4000</v>
      </c>
      <c r="X13" s="100">
        <f t="shared" si="3"/>
        <v>0</v>
      </c>
      <c r="Y13" s="100">
        <f t="shared" si="28"/>
        <v>0</v>
      </c>
      <c r="Z13" s="100">
        <f t="shared" si="4"/>
        <v>0</v>
      </c>
      <c r="AA13" s="100">
        <f t="shared" si="29"/>
        <v>0</v>
      </c>
      <c r="AB13" s="101">
        <f t="shared" si="5"/>
        <v>0</v>
      </c>
      <c r="AC13" s="102" t="str">
        <f>_xlfn.IFNA(VLOOKUP(D13,'사업자 통관'!F:H,3,0),"")</f>
        <v/>
      </c>
      <c r="AD13" s="102"/>
      <c r="AE13" s="103">
        <f t="shared" si="6"/>
        <v>4000</v>
      </c>
      <c r="AF13" s="104">
        <f t="shared" si="7"/>
        <v>11445</v>
      </c>
      <c r="AH13" s="126" t="s">
        <v>2749</v>
      </c>
      <c r="AI13" s="126" t="s">
        <v>9</v>
      </c>
      <c r="AJ13" s="126" t="s">
        <v>2750</v>
      </c>
      <c r="AK13" s="126" t="s">
        <v>2795</v>
      </c>
      <c r="AL13" s="126" t="s">
        <v>2796</v>
      </c>
      <c r="AM13" s="126" t="s">
        <v>2797</v>
      </c>
      <c r="AN13" s="126">
        <v>8701</v>
      </c>
      <c r="AO13" s="126" t="s">
        <v>130</v>
      </c>
      <c r="AP13" s="127">
        <v>1</v>
      </c>
      <c r="AQ13" s="128">
        <v>0.499</v>
      </c>
      <c r="AR13" s="128">
        <v>4.4999999999999998E-2</v>
      </c>
      <c r="AS13" s="128">
        <v>0.5</v>
      </c>
      <c r="AT13" s="126" t="s">
        <v>4</v>
      </c>
      <c r="AU13" s="128">
        <v>69.17</v>
      </c>
      <c r="AV13" s="126" t="s">
        <v>154</v>
      </c>
      <c r="AW13" s="126" t="s">
        <v>154</v>
      </c>
      <c r="AX13" s="126" t="s">
        <v>154</v>
      </c>
      <c r="AY13" s="126" t="s">
        <v>154</v>
      </c>
      <c r="AZ13" s="126" t="s">
        <v>154</v>
      </c>
      <c r="BA13" s="126" t="s">
        <v>132</v>
      </c>
      <c r="BB13" s="126" t="s">
        <v>70</v>
      </c>
      <c r="BC13" s="126" t="s">
        <v>162</v>
      </c>
      <c r="BD13" s="126" t="s">
        <v>130</v>
      </c>
      <c r="BE13" s="126" t="s">
        <v>156</v>
      </c>
      <c r="BF13" s="126" t="s">
        <v>2798</v>
      </c>
      <c r="BG13" s="126" t="s">
        <v>2799</v>
      </c>
      <c r="BH13" s="126" t="s">
        <v>2800</v>
      </c>
      <c r="BI13" s="126" t="s">
        <v>2757</v>
      </c>
      <c r="BJ13" s="126" t="s">
        <v>2758</v>
      </c>
      <c r="BK13" s="126" t="s">
        <v>184</v>
      </c>
      <c r="BL13" s="126" t="s">
        <v>157</v>
      </c>
      <c r="BM13" s="126" t="s">
        <v>126</v>
      </c>
      <c r="BN13" s="126" t="s">
        <v>130</v>
      </c>
      <c r="BO13" s="126" t="s">
        <v>158</v>
      </c>
    </row>
    <row r="14" spans="1:67" ht="15">
      <c r="A14" s="58" t="str">
        <f t="shared" si="30"/>
        <v>2025-08-03</v>
      </c>
      <c r="B14" s="58" t="str">
        <f t="shared" si="31"/>
        <v>LHR</v>
      </c>
      <c r="C14" s="58" t="str">
        <f t="shared" si="32"/>
        <v>99431913744</v>
      </c>
      <c r="D14" s="58" t="str">
        <f t="shared" si="33"/>
        <v>PGB028760694</v>
      </c>
      <c r="E14" s="59" t="str">
        <f t="shared" si="34"/>
        <v>6094322901474</v>
      </c>
      <c r="F14" s="59" t="str">
        <f t="shared" si="35"/>
        <v>716-2216-FD-36</v>
      </c>
      <c r="G14" s="59" t="str">
        <f t="shared" si="36"/>
        <v>2210326</v>
      </c>
      <c r="H14" s="59" t="str">
        <f t="shared" si="37"/>
        <v>IPORTER (GB)</v>
      </c>
      <c r="I14" s="57" t="str">
        <f t="shared" si="38"/>
        <v>김성진</v>
      </c>
      <c r="J14" s="57">
        <f t="shared" si="39"/>
        <v>34209</v>
      </c>
      <c r="K14" s="57" t="str">
        <f t="shared" si="49"/>
        <v>[대신착불]/포장불량</v>
      </c>
      <c r="L14" s="57">
        <f t="shared" si="40"/>
        <v>1</v>
      </c>
      <c r="M14" s="57">
        <f t="shared" si="41"/>
        <v>21.001000000000001</v>
      </c>
      <c r="N14" s="57">
        <f t="shared" si="42"/>
        <v>35.97</v>
      </c>
      <c r="O14" s="60">
        <f t="shared" si="43"/>
        <v>25.178999999999998</v>
      </c>
      <c r="P14" s="60">
        <f>CEILING(IF(M14&gt;O14,M14,O14),$D$2)</f>
        <v>25.5</v>
      </c>
      <c r="Q14" s="61" t="str">
        <f t="shared" si="44"/>
        <v>간이(Simple)</v>
      </c>
      <c r="R14" s="88">
        <f t="shared" si="45"/>
        <v>675.13</v>
      </c>
      <c r="S14" s="61" t="str">
        <f t="shared" si="46"/>
        <v>KJ794</v>
      </c>
      <c r="T14" s="61" t="str">
        <f t="shared" si="47"/>
        <v>AIRZETA CO., LTD</v>
      </c>
      <c r="U14" s="61" t="str">
        <f t="shared" si="48"/>
        <v>착불</v>
      </c>
      <c r="V14" s="99">
        <f>CEILING($B$2+(P14-0.5)*$C$2,1)</f>
        <v>148820</v>
      </c>
      <c r="W14" s="61">
        <v>4000</v>
      </c>
      <c r="X14" s="100">
        <f t="shared" si="3"/>
        <v>0</v>
      </c>
      <c r="Y14" s="100">
        <f t="shared" si="28"/>
        <v>0</v>
      </c>
      <c r="Z14" s="100">
        <f t="shared" si="4"/>
        <v>0</v>
      </c>
      <c r="AA14" s="100">
        <f t="shared" si="29"/>
        <v>0</v>
      </c>
      <c r="AB14" s="101">
        <f t="shared" si="5"/>
        <v>1000</v>
      </c>
      <c r="AC14" s="102" t="str">
        <f>_xlfn.IFNA(VLOOKUP(D14,'사업자 통관'!F:H,3,0),"")</f>
        <v/>
      </c>
      <c r="AD14" s="102"/>
      <c r="AE14" s="103">
        <f t="shared" si="6"/>
        <v>5000</v>
      </c>
      <c r="AF14" s="104">
        <f t="shared" si="7"/>
        <v>153820</v>
      </c>
      <c r="AH14" s="126" t="s">
        <v>2749</v>
      </c>
      <c r="AI14" s="126" t="s">
        <v>9</v>
      </c>
      <c r="AJ14" s="126" t="s">
        <v>2750</v>
      </c>
      <c r="AK14" s="126" t="s">
        <v>2703</v>
      </c>
      <c r="AL14" s="126" t="s">
        <v>357</v>
      </c>
      <c r="AM14" s="126" t="s">
        <v>2801</v>
      </c>
      <c r="AN14" s="126">
        <v>34209</v>
      </c>
      <c r="AO14" s="126" t="s">
        <v>2802</v>
      </c>
      <c r="AP14" s="127">
        <v>1</v>
      </c>
      <c r="AQ14" s="128">
        <v>21.001000000000001</v>
      </c>
      <c r="AR14" s="128">
        <v>35.97</v>
      </c>
      <c r="AS14" s="128">
        <v>36</v>
      </c>
      <c r="AT14" s="126" t="s">
        <v>6</v>
      </c>
      <c r="AU14" s="128">
        <v>675.13</v>
      </c>
      <c r="AV14" s="126" t="s">
        <v>154</v>
      </c>
      <c r="AW14" s="126" t="s">
        <v>154</v>
      </c>
      <c r="AX14" s="126" t="s">
        <v>154</v>
      </c>
      <c r="AY14" s="126" t="s">
        <v>130</v>
      </c>
      <c r="AZ14" s="126" t="s">
        <v>130</v>
      </c>
      <c r="BA14" s="126" t="s">
        <v>132</v>
      </c>
      <c r="BB14" s="126" t="s">
        <v>70</v>
      </c>
      <c r="BC14" s="126" t="s">
        <v>2803</v>
      </c>
      <c r="BD14" s="126" t="s">
        <v>130</v>
      </c>
      <c r="BE14" s="126" t="s">
        <v>156</v>
      </c>
      <c r="BF14" s="126" t="s">
        <v>2804</v>
      </c>
      <c r="BG14" s="126" t="s">
        <v>2805</v>
      </c>
      <c r="BH14" s="126" t="s">
        <v>2806</v>
      </c>
      <c r="BI14" s="126" t="s">
        <v>2757</v>
      </c>
      <c r="BJ14" s="126" t="s">
        <v>2758</v>
      </c>
      <c r="BK14" s="126" t="s">
        <v>184</v>
      </c>
      <c r="BL14" s="126" t="s">
        <v>157</v>
      </c>
      <c r="BM14" s="126" t="s">
        <v>496</v>
      </c>
      <c r="BN14" s="126" t="s">
        <v>130</v>
      </c>
      <c r="BO14" s="126" t="s">
        <v>158</v>
      </c>
    </row>
    <row r="15" spans="1:67" ht="15">
      <c r="A15" s="58" t="str">
        <f t="shared" si="30"/>
        <v>2025-08-03</v>
      </c>
      <c r="B15" s="58" t="str">
        <f t="shared" si="31"/>
        <v>LHR</v>
      </c>
      <c r="C15" s="58" t="str">
        <f t="shared" si="32"/>
        <v>99431913744</v>
      </c>
      <c r="D15" s="58" t="str">
        <f t="shared" si="33"/>
        <v>PGB028761124</v>
      </c>
      <c r="E15" s="59" t="str">
        <f t="shared" si="34"/>
        <v>6094322901904</v>
      </c>
      <c r="F15" s="59" t="str">
        <f t="shared" si="35"/>
        <v>716-3129-CC-51</v>
      </c>
      <c r="G15" s="59" t="str">
        <f t="shared" si="36"/>
        <v>2210326</v>
      </c>
      <c r="H15" s="59" t="str">
        <f t="shared" si="37"/>
        <v>IPORTER (GB)</v>
      </c>
      <c r="I15" s="57" t="str">
        <f t="shared" si="38"/>
        <v>이재범</v>
      </c>
      <c r="J15" s="57">
        <f t="shared" si="39"/>
        <v>30064</v>
      </c>
      <c r="K15" s="57" t="str">
        <f t="shared" si="49"/>
        <v/>
      </c>
      <c r="L15" s="57">
        <f t="shared" si="40"/>
        <v>1</v>
      </c>
      <c r="M15" s="57">
        <f t="shared" si="41"/>
        <v>0.499</v>
      </c>
      <c r="N15" s="57">
        <f t="shared" si="42"/>
        <v>4.4999999999999998E-2</v>
      </c>
      <c r="O15" s="60">
        <f t="shared" si="43"/>
        <v>3.15E-2</v>
      </c>
      <c r="P15" s="60">
        <f>CEILING(IF(M15&gt;O15,M15,O15),$D$2)</f>
        <v>0.5</v>
      </c>
      <c r="Q15" s="61" t="str">
        <f t="shared" si="44"/>
        <v>목록(Manifest)</v>
      </c>
      <c r="R15" s="88">
        <f t="shared" si="45"/>
        <v>47.25</v>
      </c>
      <c r="S15" s="61" t="str">
        <f t="shared" si="46"/>
        <v>KJ794</v>
      </c>
      <c r="T15" s="61" t="str">
        <f t="shared" si="47"/>
        <v>AIRZETA CO., LTD</v>
      </c>
      <c r="U15" s="61" t="str">
        <f t="shared" si="48"/>
        <v>신용</v>
      </c>
      <c r="V15" s="99">
        <f>CEILING($B$2+(P15-0.5)*$C$2,1)</f>
        <v>7445</v>
      </c>
      <c r="W15" s="61">
        <v>4000</v>
      </c>
      <c r="X15" s="100">
        <f t="shared" si="3"/>
        <v>0</v>
      </c>
      <c r="Y15" s="100">
        <f t="shared" si="28"/>
        <v>0</v>
      </c>
      <c r="Z15" s="100">
        <f t="shared" si="4"/>
        <v>0</v>
      </c>
      <c r="AA15" s="100">
        <f t="shared" si="29"/>
        <v>0</v>
      </c>
      <c r="AB15" s="101">
        <f t="shared" si="5"/>
        <v>0</v>
      </c>
      <c r="AC15" s="102" t="str">
        <f>_xlfn.IFNA(VLOOKUP(D15,'사업자 통관'!F:H,3,0),"")</f>
        <v/>
      </c>
      <c r="AD15" s="102"/>
      <c r="AE15" s="103">
        <f t="shared" si="6"/>
        <v>4000</v>
      </c>
      <c r="AF15" s="104">
        <f t="shared" si="7"/>
        <v>11445</v>
      </c>
      <c r="AH15" s="126" t="s">
        <v>2749</v>
      </c>
      <c r="AI15" s="126" t="s">
        <v>9</v>
      </c>
      <c r="AJ15" s="126" t="s">
        <v>2750</v>
      </c>
      <c r="AK15" s="126" t="s">
        <v>2807</v>
      </c>
      <c r="AL15" s="126" t="s">
        <v>2808</v>
      </c>
      <c r="AM15" s="126" t="s">
        <v>2809</v>
      </c>
      <c r="AN15" s="126">
        <v>30064</v>
      </c>
      <c r="AO15" s="126" t="s">
        <v>130</v>
      </c>
      <c r="AP15" s="127">
        <v>1</v>
      </c>
      <c r="AQ15" s="128">
        <v>0.499</v>
      </c>
      <c r="AR15" s="128">
        <v>4.4999999999999998E-2</v>
      </c>
      <c r="AS15" s="128">
        <v>0.5</v>
      </c>
      <c r="AT15" s="126" t="s">
        <v>4</v>
      </c>
      <c r="AU15" s="128">
        <v>47.25</v>
      </c>
      <c r="AV15" s="126" t="s">
        <v>154</v>
      </c>
      <c r="AW15" s="126" t="s">
        <v>154</v>
      </c>
      <c r="AX15" s="126" t="s">
        <v>154</v>
      </c>
      <c r="AY15" s="126" t="s">
        <v>154</v>
      </c>
      <c r="AZ15" s="126" t="s">
        <v>154</v>
      </c>
      <c r="BA15" s="126" t="s">
        <v>132</v>
      </c>
      <c r="BB15" s="126" t="s">
        <v>70</v>
      </c>
      <c r="BC15" s="126" t="s">
        <v>403</v>
      </c>
      <c r="BD15" s="126" t="s">
        <v>130</v>
      </c>
      <c r="BE15" s="126" t="s">
        <v>156</v>
      </c>
      <c r="BF15" s="126" t="s">
        <v>2810</v>
      </c>
      <c r="BG15" s="126" t="s">
        <v>2811</v>
      </c>
      <c r="BH15" s="126" t="s">
        <v>2812</v>
      </c>
      <c r="BI15" s="126" t="s">
        <v>2757</v>
      </c>
      <c r="BJ15" s="126" t="s">
        <v>2758</v>
      </c>
      <c r="BK15" s="126" t="s">
        <v>184</v>
      </c>
      <c r="BL15" s="126" t="s">
        <v>157</v>
      </c>
      <c r="BM15" s="126" t="s">
        <v>126</v>
      </c>
      <c r="BN15" s="126" t="s">
        <v>130</v>
      </c>
      <c r="BO15" s="126" t="s">
        <v>158</v>
      </c>
    </row>
    <row r="16" spans="1:67" ht="15">
      <c r="A16" s="58" t="str">
        <f t="shared" si="30"/>
        <v>2025-08-03</v>
      </c>
      <c r="B16" s="58" t="str">
        <f t="shared" si="31"/>
        <v>LHR</v>
      </c>
      <c r="C16" s="58" t="str">
        <f t="shared" si="32"/>
        <v>99431913744</v>
      </c>
      <c r="D16" s="58" t="str">
        <f t="shared" si="33"/>
        <v>PGB028761300</v>
      </c>
      <c r="E16" s="59" t="str">
        <f t="shared" si="34"/>
        <v>6094322902080</v>
      </c>
      <c r="F16" s="59" t="str">
        <f t="shared" si="35"/>
        <v>716-3425-FA-81</v>
      </c>
      <c r="G16" s="59" t="str">
        <f t="shared" si="36"/>
        <v>2210326</v>
      </c>
      <c r="H16" s="59" t="str">
        <f t="shared" si="37"/>
        <v>IPORTER (GB)</v>
      </c>
      <c r="I16" s="57" t="str">
        <f t="shared" si="38"/>
        <v>박세림</v>
      </c>
      <c r="J16" s="57">
        <f t="shared" si="39"/>
        <v>59693</v>
      </c>
      <c r="K16" s="57" t="str">
        <f t="shared" si="49"/>
        <v/>
      </c>
      <c r="L16" s="57">
        <f t="shared" si="40"/>
        <v>1</v>
      </c>
      <c r="M16" s="57">
        <f t="shared" si="41"/>
        <v>0.998</v>
      </c>
      <c r="N16" s="57">
        <f t="shared" si="42"/>
        <v>4.4999999999999998E-2</v>
      </c>
      <c r="O16" s="60">
        <f t="shared" si="43"/>
        <v>3.15E-2</v>
      </c>
      <c r="P16" s="60">
        <f>CEILING(IF(M16&gt;O16,M16,O16),$D$2)</f>
        <v>1</v>
      </c>
      <c r="Q16" s="61" t="str">
        <f t="shared" si="44"/>
        <v>일반(목록배제,Normal-Manifest Exception)</v>
      </c>
      <c r="R16" s="88">
        <f t="shared" si="45"/>
        <v>27</v>
      </c>
      <c r="S16" s="61" t="str">
        <f t="shared" si="46"/>
        <v>KJ794</v>
      </c>
      <c r="T16" s="61" t="str">
        <f t="shared" si="47"/>
        <v>AIRZETA CO., LTD</v>
      </c>
      <c r="U16" s="61" t="str">
        <f t="shared" si="48"/>
        <v>신용</v>
      </c>
      <c r="V16" s="99">
        <f>CEILING($B$2+(P16-0.5)*$C$2,1)</f>
        <v>10273</v>
      </c>
      <c r="W16" s="61">
        <v>4000</v>
      </c>
      <c r="X16" s="100">
        <f t="shared" si="3"/>
        <v>0</v>
      </c>
      <c r="Y16" s="100">
        <f t="shared" si="28"/>
        <v>0</v>
      </c>
      <c r="Z16" s="100">
        <f t="shared" si="4"/>
        <v>0</v>
      </c>
      <c r="AA16" s="100">
        <f t="shared" si="29"/>
        <v>0</v>
      </c>
      <c r="AB16" s="101">
        <f t="shared" si="5"/>
        <v>1000</v>
      </c>
      <c r="AC16" s="102" t="str">
        <f>_xlfn.IFNA(VLOOKUP(D16,'사업자 통관'!F:H,3,0),"")</f>
        <v/>
      </c>
      <c r="AD16" s="102"/>
      <c r="AE16" s="103">
        <f t="shared" si="6"/>
        <v>5000</v>
      </c>
      <c r="AF16" s="104">
        <f t="shared" si="7"/>
        <v>15273</v>
      </c>
      <c r="AH16" s="126" t="s">
        <v>2749</v>
      </c>
      <c r="AI16" s="126" t="s">
        <v>9</v>
      </c>
      <c r="AJ16" s="126" t="s">
        <v>2750</v>
      </c>
      <c r="AK16" s="126" t="s">
        <v>2813</v>
      </c>
      <c r="AL16" s="126" t="s">
        <v>2814</v>
      </c>
      <c r="AM16" s="126" t="s">
        <v>2815</v>
      </c>
      <c r="AN16" s="126">
        <v>59693</v>
      </c>
      <c r="AO16" s="126" t="s">
        <v>130</v>
      </c>
      <c r="AP16" s="127">
        <v>1</v>
      </c>
      <c r="AQ16" s="128">
        <v>0.998</v>
      </c>
      <c r="AR16" s="128">
        <v>4.4999999999999998E-2</v>
      </c>
      <c r="AS16" s="128">
        <v>1</v>
      </c>
      <c r="AT16" s="126" t="s">
        <v>5</v>
      </c>
      <c r="AU16" s="128">
        <v>27</v>
      </c>
      <c r="AV16" s="126" t="s">
        <v>154</v>
      </c>
      <c r="AW16" s="126" t="s">
        <v>154</v>
      </c>
      <c r="AX16" s="126" t="s">
        <v>154</v>
      </c>
      <c r="AY16" s="126" t="s">
        <v>154</v>
      </c>
      <c r="AZ16" s="126" t="s">
        <v>154</v>
      </c>
      <c r="BA16" s="126" t="s">
        <v>132</v>
      </c>
      <c r="BB16" s="126" t="s">
        <v>70</v>
      </c>
      <c r="BC16" s="126" t="s">
        <v>155</v>
      </c>
      <c r="BD16" s="126" t="s">
        <v>130</v>
      </c>
      <c r="BE16" s="126" t="s">
        <v>156</v>
      </c>
      <c r="BF16" s="126" t="s">
        <v>2816</v>
      </c>
      <c r="BG16" s="126" t="s">
        <v>2817</v>
      </c>
      <c r="BH16" s="126" t="s">
        <v>2818</v>
      </c>
      <c r="BI16" s="126" t="s">
        <v>2757</v>
      </c>
      <c r="BJ16" s="126" t="s">
        <v>2758</v>
      </c>
      <c r="BK16" s="126" t="s">
        <v>184</v>
      </c>
      <c r="BL16" s="126" t="s">
        <v>157</v>
      </c>
      <c r="BM16" s="126" t="s">
        <v>126</v>
      </c>
      <c r="BN16" s="126" t="s">
        <v>130</v>
      </c>
      <c r="BO16" s="126" t="s">
        <v>158</v>
      </c>
    </row>
    <row r="17" spans="1:67" ht="15">
      <c r="A17" s="58" t="str">
        <f t="shared" si="30"/>
        <v>2025-08-03</v>
      </c>
      <c r="B17" s="58" t="str">
        <f t="shared" si="31"/>
        <v>LHR</v>
      </c>
      <c r="C17" s="58" t="str">
        <f t="shared" si="32"/>
        <v>99431913744</v>
      </c>
      <c r="D17" s="58" t="str">
        <f t="shared" si="33"/>
        <v>PGB028761213</v>
      </c>
      <c r="E17" s="59" t="str">
        <f t="shared" si="34"/>
        <v>6094322901993</v>
      </c>
      <c r="F17" s="59" t="str">
        <f t="shared" si="35"/>
        <v>716-2195-AC-6</v>
      </c>
      <c r="G17" s="59" t="str">
        <f t="shared" si="36"/>
        <v>2210326</v>
      </c>
      <c r="H17" s="59" t="str">
        <f t="shared" si="37"/>
        <v>IPORTER (GB)</v>
      </c>
      <c r="I17" s="57" t="str">
        <f t="shared" si="38"/>
        <v>김현구</v>
      </c>
      <c r="J17" s="57">
        <f t="shared" si="39"/>
        <v>51393</v>
      </c>
      <c r="K17" s="57" t="str">
        <f t="shared" si="49"/>
        <v>반입예정정보재전송</v>
      </c>
      <c r="L17" s="57">
        <f t="shared" si="40"/>
        <v>1</v>
      </c>
      <c r="M17" s="57">
        <f t="shared" si="41"/>
        <v>0.77100000000000002</v>
      </c>
      <c r="N17" s="57">
        <f t="shared" si="42"/>
        <v>4.4999999999999998E-2</v>
      </c>
      <c r="O17" s="60">
        <f t="shared" si="43"/>
        <v>3.15E-2</v>
      </c>
      <c r="P17" s="60">
        <f>CEILING(IF(M17&gt;O17,M17,O17),$D$2)</f>
        <v>1</v>
      </c>
      <c r="Q17" s="61" t="str">
        <f t="shared" si="44"/>
        <v>식물검역(Plants Inspection)</v>
      </c>
      <c r="R17" s="88">
        <f t="shared" si="45"/>
        <v>22.93</v>
      </c>
      <c r="S17" s="61" t="str">
        <f t="shared" si="46"/>
        <v>KJ794</v>
      </c>
      <c r="T17" s="61" t="str">
        <f t="shared" si="47"/>
        <v>AIRZETA CO., LTD</v>
      </c>
      <c r="U17" s="61" t="str">
        <f t="shared" si="48"/>
        <v>신용</v>
      </c>
      <c r="V17" s="99">
        <f>CEILING($B$2+(P17-0.5)*$C$2,1)</f>
        <v>10273</v>
      </c>
      <c r="W17" s="61">
        <v>4000</v>
      </c>
      <c r="X17" s="100">
        <f t="shared" si="3"/>
        <v>0</v>
      </c>
      <c r="Y17" s="100">
        <f t="shared" si="28"/>
        <v>0</v>
      </c>
      <c r="Z17" s="100">
        <f t="shared" si="4"/>
        <v>0</v>
      </c>
      <c r="AA17" s="100">
        <f t="shared" si="29"/>
        <v>0</v>
      </c>
      <c r="AB17" s="101">
        <f t="shared" si="5"/>
        <v>0</v>
      </c>
      <c r="AC17" s="102" t="str">
        <f>_xlfn.IFNA(VLOOKUP(D17,'사업자 통관'!F:H,3,0),"")</f>
        <v/>
      </c>
      <c r="AD17" s="102"/>
      <c r="AE17" s="103">
        <f t="shared" si="6"/>
        <v>4000</v>
      </c>
      <c r="AF17" s="104">
        <f t="shared" si="7"/>
        <v>14273</v>
      </c>
      <c r="AH17" s="126" t="s">
        <v>2749</v>
      </c>
      <c r="AI17" s="126" t="s">
        <v>9</v>
      </c>
      <c r="AJ17" s="126" t="s">
        <v>2750</v>
      </c>
      <c r="AK17" s="126" t="s">
        <v>2819</v>
      </c>
      <c r="AL17" s="126" t="s">
        <v>2820</v>
      </c>
      <c r="AM17" s="126" t="s">
        <v>2821</v>
      </c>
      <c r="AN17" s="126">
        <v>51393</v>
      </c>
      <c r="AO17" s="126" t="s">
        <v>1622</v>
      </c>
      <c r="AP17" s="127">
        <v>1</v>
      </c>
      <c r="AQ17" s="128">
        <v>0.77100000000000002</v>
      </c>
      <c r="AR17" s="128">
        <v>4.4999999999999998E-2</v>
      </c>
      <c r="AS17" s="128">
        <v>0.8</v>
      </c>
      <c r="AT17" s="126" t="s">
        <v>215</v>
      </c>
      <c r="AU17" s="128">
        <v>22.93</v>
      </c>
      <c r="AV17" s="126" t="s">
        <v>154</v>
      </c>
      <c r="AW17" s="126" t="s">
        <v>154</v>
      </c>
      <c r="AX17" s="126" t="s">
        <v>154</v>
      </c>
      <c r="AY17" s="126" t="s">
        <v>154</v>
      </c>
      <c r="AZ17" s="126" t="s">
        <v>154</v>
      </c>
      <c r="BA17" s="126" t="s">
        <v>132</v>
      </c>
      <c r="BB17" s="126" t="s">
        <v>70</v>
      </c>
      <c r="BC17" s="126" t="s">
        <v>155</v>
      </c>
      <c r="BD17" s="126" t="s">
        <v>130</v>
      </c>
      <c r="BE17" s="126" t="s">
        <v>156</v>
      </c>
      <c r="BF17" s="126" t="s">
        <v>2822</v>
      </c>
      <c r="BG17" s="126" t="s">
        <v>2823</v>
      </c>
      <c r="BH17" s="126" t="s">
        <v>2824</v>
      </c>
      <c r="BI17" s="126" t="s">
        <v>2757</v>
      </c>
      <c r="BJ17" s="126" t="s">
        <v>2758</v>
      </c>
      <c r="BK17" s="126" t="s">
        <v>184</v>
      </c>
      <c r="BL17" s="126" t="s">
        <v>157</v>
      </c>
      <c r="BM17" s="126" t="s">
        <v>126</v>
      </c>
      <c r="BN17" s="126" t="s">
        <v>130</v>
      </c>
      <c r="BO17" s="126" t="s">
        <v>158</v>
      </c>
    </row>
    <row r="18" spans="1:67" ht="15">
      <c r="A18" s="58" t="str">
        <f t="shared" si="30"/>
        <v>2025-08-03</v>
      </c>
      <c r="B18" s="58" t="str">
        <f t="shared" si="31"/>
        <v>LHR</v>
      </c>
      <c r="C18" s="58" t="str">
        <f t="shared" si="32"/>
        <v>99431913744</v>
      </c>
      <c r="D18" s="58" t="str">
        <f t="shared" si="33"/>
        <v>PGB028761275</v>
      </c>
      <c r="E18" s="59" t="str">
        <f t="shared" si="34"/>
        <v>6094322902055</v>
      </c>
      <c r="F18" s="59" t="str">
        <f t="shared" si="35"/>
        <v>716-2197-BF-8</v>
      </c>
      <c r="G18" s="59" t="str">
        <f t="shared" si="36"/>
        <v>2210326</v>
      </c>
      <c r="H18" s="59" t="str">
        <f t="shared" si="37"/>
        <v>IPORTER (GB)</v>
      </c>
      <c r="I18" s="57" t="str">
        <f t="shared" si="38"/>
        <v>EARLY ALISON ELLEN</v>
      </c>
      <c r="J18" s="57">
        <f t="shared" si="39"/>
        <v>12913</v>
      </c>
      <c r="K18" s="57" t="str">
        <f t="shared" si="49"/>
        <v/>
      </c>
      <c r="L18" s="57">
        <f t="shared" si="40"/>
        <v>1</v>
      </c>
      <c r="M18" s="57">
        <f t="shared" si="41"/>
        <v>0.499</v>
      </c>
      <c r="N18" s="57">
        <f t="shared" si="42"/>
        <v>4.4999999999999998E-2</v>
      </c>
      <c r="O18" s="60">
        <f t="shared" si="43"/>
        <v>3.15E-2</v>
      </c>
      <c r="P18" s="60">
        <f>CEILING(IF(M18&gt;O18,M18,O18),$D$2)</f>
        <v>0.5</v>
      </c>
      <c r="Q18" s="61" t="str">
        <f t="shared" si="44"/>
        <v>일반(목록배제,Normal-Manifest Exception)</v>
      </c>
      <c r="R18" s="88">
        <f t="shared" si="45"/>
        <v>22.04</v>
      </c>
      <c r="S18" s="61" t="str">
        <f t="shared" si="46"/>
        <v>KJ794</v>
      </c>
      <c r="T18" s="61" t="str">
        <f t="shared" si="47"/>
        <v>AIRZETA CO., LTD</v>
      </c>
      <c r="U18" s="61" t="str">
        <f t="shared" si="48"/>
        <v>신용</v>
      </c>
      <c r="V18" s="99">
        <f>CEILING($B$2+(P18-0.5)*$C$2,1)</f>
        <v>7445</v>
      </c>
      <c r="W18" s="61">
        <v>4000</v>
      </c>
      <c r="X18" s="100">
        <f t="shared" si="3"/>
        <v>0</v>
      </c>
      <c r="Y18" s="100">
        <f t="shared" si="28"/>
        <v>0</v>
      </c>
      <c r="Z18" s="100">
        <f t="shared" si="4"/>
        <v>0</v>
      </c>
      <c r="AA18" s="100">
        <f t="shared" si="29"/>
        <v>0</v>
      </c>
      <c r="AB18" s="101">
        <f t="shared" si="5"/>
        <v>1000</v>
      </c>
      <c r="AC18" s="102" t="str">
        <f>_xlfn.IFNA(VLOOKUP(D18,'사업자 통관'!F:H,3,0),"")</f>
        <v/>
      </c>
      <c r="AD18" s="102"/>
      <c r="AE18" s="103">
        <f t="shared" si="6"/>
        <v>5000</v>
      </c>
      <c r="AF18" s="104">
        <f t="shared" si="7"/>
        <v>12445</v>
      </c>
      <c r="AH18" s="126" t="s">
        <v>2749</v>
      </c>
      <c r="AI18" s="126" t="s">
        <v>9</v>
      </c>
      <c r="AJ18" s="126" t="s">
        <v>2750</v>
      </c>
      <c r="AK18" s="126" t="s">
        <v>2825</v>
      </c>
      <c r="AL18" s="126" t="s">
        <v>2826</v>
      </c>
      <c r="AM18" s="126" t="s">
        <v>2827</v>
      </c>
      <c r="AN18" s="126">
        <v>12913</v>
      </c>
      <c r="AO18" s="126" t="s">
        <v>130</v>
      </c>
      <c r="AP18" s="127">
        <v>1</v>
      </c>
      <c r="AQ18" s="128">
        <v>0.499</v>
      </c>
      <c r="AR18" s="128">
        <v>4.4999999999999998E-2</v>
      </c>
      <c r="AS18" s="128">
        <v>0.5</v>
      </c>
      <c r="AT18" s="126" t="s">
        <v>5</v>
      </c>
      <c r="AU18" s="128">
        <v>22.04</v>
      </c>
      <c r="AV18" s="126" t="s">
        <v>154</v>
      </c>
      <c r="AW18" s="126" t="s">
        <v>154</v>
      </c>
      <c r="AX18" s="126" t="s">
        <v>154</v>
      </c>
      <c r="AY18" s="126" t="s">
        <v>154</v>
      </c>
      <c r="AZ18" s="126" t="s">
        <v>154</v>
      </c>
      <c r="BA18" s="126" t="s">
        <v>132</v>
      </c>
      <c r="BB18" s="126" t="s">
        <v>70</v>
      </c>
      <c r="BC18" s="126" t="s">
        <v>155</v>
      </c>
      <c r="BD18" s="126" t="s">
        <v>130</v>
      </c>
      <c r="BE18" s="126" t="s">
        <v>156</v>
      </c>
      <c r="BF18" s="126" t="s">
        <v>2828</v>
      </c>
      <c r="BG18" s="126" t="s">
        <v>2829</v>
      </c>
      <c r="BH18" s="126" t="s">
        <v>2830</v>
      </c>
      <c r="BI18" s="126" t="s">
        <v>2757</v>
      </c>
      <c r="BJ18" s="126" t="s">
        <v>2758</v>
      </c>
      <c r="BK18" s="126" t="s">
        <v>184</v>
      </c>
      <c r="BL18" s="126" t="s">
        <v>157</v>
      </c>
      <c r="BM18" s="126" t="s">
        <v>126</v>
      </c>
      <c r="BN18" s="126" t="s">
        <v>130</v>
      </c>
      <c r="BO18" s="126" t="s">
        <v>158</v>
      </c>
    </row>
    <row r="19" spans="1:67" ht="15">
      <c r="A19" s="58" t="str">
        <f t="shared" si="30"/>
        <v>2025-08-03</v>
      </c>
      <c r="B19" s="58" t="str">
        <f t="shared" si="31"/>
        <v>LHR</v>
      </c>
      <c r="C19" s="58" t="str">
        <f t="shared" si="32"/>
        <v>99431913744</v>
      </c>
      <c r="D19" s="58" t="str">
        <f t="shared" si="33"/>
        <v>PGB028761038</v>
      </c>
      <c r="E19" s="59" t="str">
        <f t="shared" si="34"/>
        <v>6094322901818</v>
      </c>
      <c r="F19" s="59" t="str">
        <f t="shared" si="35"/>
        <v>716-2128-BA-23</v>
      </c>
      <c r="G19" s="59" t="str">
        <f t="shared" si="36"/>
        <v>2210326</v>
      </c>
      <c r="H19" s="59" t="str">
        <f t="shared" si="37"/>
        <v>IPORTER (GB)</v>
      </c>
      <c r="I19" s="57" t="str">
        <f t="shared" si="38"/>
        <v>박시후</v>
      </c>
      <c r="J19" s="57">
        <f t="shared" si="39"/>
        <v>10909</v>
      </c>
      <c r="K19" s="57" t="str">
        <f t="shared" si="49"/>
        <v/>
      </c>
      <c r="L19" s="57">
        <f t="shared" si="40"/>
        <v>1</v>
      </c>
      <c r="M19" s="57">
        <f t="shared" si="41"/>
        <v>2</v>
      </c>
      <c r="N19" s="57">
        <f t="shared" si="42"/>
        <v>4.899</v>
      </c>
      <c r="O19" s="60">
        <f t="shared" si="43"/>
        <v>3.4293</v>
      </c>
      <c r="P19" s="60">
        <f>CEILING(IF(M19&gt;O19,M19,O19),$D$2)</f>
        <v>3.5</v>
      </c>
      <c r="Q19" s="61" t="str">
        <f t="shared" si="44"/>
        <v>목록(Manifest)</v>
      </c>
      <c r="R19" s="88">
        <f t="shared" si="45"/>
        <v>132.97999999999999</v>
      </c>
      <c r="S19" s="61" t="str">
        <f t="shared" si="46"/>
        <v>KJ794</v>
      </c>
      <c r="T19" s="61" t="str">
        <f t="shared" si="47"/>
        <v>AIRZETA CO., LTD</v>
      </c>
      <c r="U19" s="61" t="str">
        <f t="shared" si="48"/>
        <v>신용</v>
      </c>
      <c r="V19" s="99">
        <f>CEILING($B$2+(P19-0.5)*$C$2,1)</f>
        <v>24410</v>
      </c>
      <c r="W19" s="61">
        <v>4000</v>
      </c>
      <c r="X19" s="100">
        <f t="shared" si="3"/>
        <v>0</v>
      </c>
      <c r="Y19" s="100">
        <f t="shared" si="28"/>
        <v>0</v>
      </c>
      <c r="Z19" s="100">
        <f t="shared" si="4"/>
        <v>500</v>
      </c>
      <c r="AA19" s="100">
        <f t="shared" si="29"/>
        <v>0</v>
      </c>
      <c r="AB19" s="101">
        <f t="shared" si="5"/>
        <v>0</v>
      </c>
      <c r="AC19" s="102" t="str">
        <f>_xlfn.IFNA(VLOOKUP(D19,'사업자 통관'!F:H,3,0),"")</f>
        <v/>
      </c>
      <c r="AD19" s="102"/>
      <c r="AE19" s="103">
        <f t="shared" si="6"/>
        <v>4500</v>
      </c>
      <c r="AF19" s="104">
        <f t="shared" si="7"/>
        <v>28910</v>
      </c>
      <c r="AH19" s="126" t="s">
        <v>2749</v>
      </c>
      <c r="AI19" s="126" t="s">
        <v>9</v>
      </c>
      <c r="AJ19" s="126" t="s">
        <v>2750</v>
      </c>
      <c r="AK19" s="126" t="s">
        <v>2701</v>
      </c>
      <c r="AL19" s="126" t="s">
        <v>2831</v>
      </c>
      <c r="AM19" s="126" t="s">
        <v>2832</v>
      </c>
      <c r="AN19" s="126">
        <v>10909</v>
      </c>
      <c r="AO19" s="126" t="s">
        <v>130</v>
      </c>
      <c r="AP19" s="127">
        <v>1</v>
      </c>
      <c r="AQ19" s="128">
        <v>2</v>
      </c>
      <c r="AR19" s="128">
        <v>4.899</v>
      </c>
      <c r="AS19" s="128">
        <v>4.9000000000000004</v>
      </c>
      <c r="AT19" s="126" t="s">
        <v>4</v>
      </c>
      <c r="AU19" s="128">
        <v>132.97999999999999</v>
      </c>
      <c r="AV19" s="126" t="s">
        <v>154</v>
      </c>
      <c r="AW19" s="126" t="s">
        <v>154</v>
      </c>
      <c r="AX19" s="126" t="s">
        <v>154</v>
      </c>
      <c r="AY19" s="126" t="s">
        <v>154</v>
      </c>
      <c r="AZ19" s="126" t="s">
        <v>154</v>
      </c>
      <c r="BA19" s="126" t="s">
        <v>132</v>
      </c>
      <c r="BB19" s="126" t="s">
        <v>70</v>
      </c>
      <c r="BC19" s="126" t="s">
        <v>2833</v>
      </c>
      <c r="BD19" s="126" t="s">
        <v>130</v>
      </c>
      <c r="BE19" s="126" t="s">
        <v>156</v>
      </c>
      <c r="BF19" s="126" t="s">
        <v>2834</v>
      </c>
      <c r="BG19" s="126" t="s">
        <v>2835</v>
      </c>
      <c r="BH19" s="126" t="s">
        <v>2836</v>
      </c>
      <c r="BI19" s="126" t="s">
        <v>2757</v>
      </c>
      <c r="BJ19" s="126" t="s">
        <v>2758</v>
      </c>
      <c r="BK19" s="126" t="s">
        <v>184</v>
      </c>
      <c r="BL19" s="126" t="s">
        <v>157</v>
      </c>
      <c r="BM19" s="126" t="s">
        <v>126</v>
      </c>
      <c r="BN19" s="126" t="s">
        <v>130</v>
      </c>
      <c r="BO19" s="126" t="s">
        <v>158</v>
      </c>
    </row>
    <row r="20" spans="1:67" ht="15">
      <c r="A20" s="58" t="str">
        <f t="shared" si="30"/>
        <v>2025-08-03</v>
      </c>
      <c r="B20" s="58" t="str">
        <f t="shared" si="31"/>
        <v>LHR</v>
      </c>
      <c r="C20" s="58" t="str">
        <f t="shared" si="32"/>
        <v>99431913744</v>
      </c>
      <c r="D20" s="58" t="str">
        <f t="shared" si="33"/>
        <v>PGB028761057</v>
      </c>
      <c r="E20" s="59" t="str">
        <f t="shared" si="34"/>
        <v>6094322901837</v>
      </c>
      <c r="F20" s="59" t="str">
        <f t="shared" si="35"/>
        <v>716-2179-EA-31</v>
      </c>
      <c r="G20" s="59" t="str">
        <f t="shared" si="36"/>
        <v>2210326</v>
      </c>
      <c r="H20" s="59" t="str">
        <f t="shared" si="37"/>
        <v>IPORTER (GB)</v>
      </c>
      <c r="I20" s="57" t="str">
        <f t="shared" si="38"/>
        <v>박소영</v>
      </c>
      <c r="J20" s="57">
        <f t="shared" si="39"/>
        <v>12443</v>
      </c>
      <c r="K20" s="57" t="str">
        <f t="shared" si="49"/>
        <v/>
      </c>
      <c r="L20" s="57">
        <f t="shared" si="40"/>
        <v>1</v>
      </c>
      <c r="M20" s="57">
        <f t="shared" si="41"/>
        <v>4.8220000000000001</v>
      </c>
      <c r="N20" s="57">
        <f t="shared" si="42"/>
        <v>12.337999999999999</v>
      </c>
      <c r="O20" s="60">
        <f t="shared" si="43"/>
        <v>8.6365999999999996</v>
      </c>
      <c r="P20" s="60">
        <f>CEILING(IF(M20&gt;O20,M20,O20),$D$2)</f>
        <v>9</v>
      </c>
      <c r="Q20" s="61" t="str">
        <f t="shared" si="44"/>
        <v>간이(Simple)</v>
      </c>
      <c r="R20" s="88">
        <f t="shared" si="45"/>
        <v>538.79999999999995</v>
      </c>
      <c r="S20" s="61" t="str">
        <f t="shared" si="46"/>
        <v>KJ794</v>
      </c>
      <c r="T20" s="61" t="str">
        <f t="shared" si="47"/>
        <v>AIRZETA CO., LTD</v>
      </c>
      <c r="U20" s="61" t="str">
        <f t="shared" si="48"/>
        <v>신용</v>
      </c>
      <c r="V20" s="99">
        <f>CEILING($B$2+(P20-0.5)*$C$2,1)</f>
        <v>55513</v>
      </c>
      <c r="W20" s="61">
        <v>4000</v>
      </c>
      <c r="X20" s="100">
        <f t="shared" si="3"/>
        <v>0</v>
      </c>
      <c r="Y20" s="100">
        <f t="shared" si="28"/>
        <v>0</v>
      </c>
      <c r="Z20" s="100">
        <f t="shared" si="4"/>
        <v>1000</v>
      </c>
      <c r="AA20" s="100">
        <f t="shared" si="29"/>
        <v>0</v>
      </c>
      <c r="AB20" s="101">
        <f t="shared" si="5"/>
        <v>1000</v>
      </c>
      <c r="AC20" s="102" t="str">
        <f>_xlfn.IFNA(VLOOKUP(D20,'사업자 통관'!F:H,3,0),"")</f>
        <v/>
      </c>
      <c r="AD20" s="102"/>
      <c r="AE20" s="103">
        <f t="shared" si="6"/>
        <v>6000</v>
      </c>
      <c r="AF20" s="104">
        <f t="shared" si="7"/>
        <v>61513</v>
      </c>
      <c r="AH20" s="126" t="s">
        <v>2749</v>
      </c>
      <c r="AI20" s="126" t="s">
        <v>9</v>
      </c>
      <c r="AJ20" s="126" t="s">
        <v>2750</v>
      </c>
      <c r="AK20" s="126" t="s">
        <v>2565</v>
      </c>
      <c r="AL20" s="126" t="s">
        <v>2837</v>
      </c>
      <c r="AM20" s="126" t="s">
        <v>2838</v>
      </c>
      <c r="AN20" s="126">
        <v>12443</v>
      </c>
      <c r="AO20" s="126" t="s">
        <v>130</v>
      </c>
      <c r="AP20" s="127">
        <v>1</v>
      </c>
      <c r="AQ20" s="128">
        <v>4.8220000000000001</v>
      </c>
      <c r="AR20" s="128">
        <v>12.337999999999999</v>
      </c>
      <c r="AS20" s="128">
        <v>12.5</v>
      </c>
      <c r="AT20" s="126" t="s">
        <v>6</v>
      </c>
      <c r="AU20" s="128">
        <v>538.79999999999995</v>
      </c>
      <c r="AV20" s="126" t="s">
        <v>154</v>
      </c>
      <c r="AW20" s="126" t="s">
        <v>154</v>
      </c>
      <c r="AX20" s="126" t="s">
        <v>154</v>
      </c>
      <c r="AY20" s="126" t="s">
        <v>154</v>
      </c>
      <c r="AZ20" s="126" t="s">
        <v>154</v>
      </c>
      <c r="BA20" s="126" t="s">
        <v>132</v>
      </c>
      <c r="BB20" s="126" t="s">
        <v>70</v>
      </c>
      <c r="BC20" s="126" t="s">
        <v>2839</v>
      </c>
      <c r="BD20" s="126" t="s">
        <v>130</v>
      </c>
      <c r="BE20" s="126" t="s">
        <v>156</v>
      </c>
      <c r="BF20" s="126" t="s">
        <v>2840</v>
      </c>
      <c r="BG20" s="126" t="s">
        <v>2841</v>
      </c>
      <c r="BH20" s="126" t="s">
        <v>2842</v>
      </c>
      <c r="BI20" s="126" t="s">
        <v>2757</v>
      </c>
      <c r="BJ20" s="126" t="s">
        <v>2758</v>
      </c>
      <c r="BK20" s="126" t="s">
        <v>184</v>
      </c>
      <c r="BL20" s="126" t="s">
        <v>157</v>
      </c>
      <c r="BM20" s="126" t="s">
        <v>126</v>
      </c>
      <c r="BN20" s="126" t="s">
        <v>130</v>
      </c>
      <c r="BO20" s="126" t="s">
        <v>158</v>
      </c>
    </row>
    <row r="21" spans="1:67" ht="15">
      <c r="A21" s="58" t="str">
        <f t="shared" si="30"/>
        <v>2025-08-03</v>
      </c>
      <c r="B21" s="58" t="str">
        <f t="shared" si="31"/>
        <v>LHR</v>
      </c>
      <c r="C21" s="58" t="str">
        <f t="shared" si="32"/>
        <v>99431913744</v>
      </c>
      <c r="D21" s="58" t="str">
        <f t="shared" si="33"/>
        <v>PGB028761187</v>
      </c>
      <c r="E21" s="59" t="str">
        <f t="shared" si="34"/>
        <v>6094322901967</v>
      </c>
      <c r="F21" s="59" t="str">
        <f t="shared" si="35"/>
        <v>716-2083-CD-15</v>
      </c>
      <c r="G21" s="59" t="str">
        <f t="shared" si="36"/>
        <v>2210326</v>
      </c>
      <c r="H21" s="59" t="str">
        <f t="shared" si="37"/>
        <v>IPORTER (GB)</v>
      </c>
      <c r="I21" s="57" t="str">
        <f t="shared" si="38"/>
        <v>오한경</v>
      </c>
      <c r="J21" s="57">
        <f t="shared" si="39"/>
        <v>10545</v>
      </c>
      <c r="K21" s="57" t="str">
        <f t="shared" si="49"/>
        <v/>
      </c>
      <c r="L21" s="57">
        <f t="shared" si="40"/>
        <v>1</v>
      </c>
      <c r="M21" s="57">
        <f t="shared" si="41"/>
        <v>0.499</v>
      </c>
      <c r="N21" s="57">
        <f t="shared" si="42"/>
        <v>4.4999999999999998E-2</v>
      </c>
      <c r="O21" s="60">
        <f t="shared" si="43"/>
        <v>3.15E-2</v>
      </c>
      <c r="P21" s="60">
        <f>CEILING(IF(M21&gt;O21,M21,O21),$D$2)</f>
        <v>0.5</v>
      </c>
      <c r="Q21" s="61" t="str">
        <f t="shared" si="44"/>
        <v>일반(목록배제,Normal-Manifest Exception)</v>
      </c>
      <c r="R21" s="88">
        <f t="shared" si="45"/>
        <v>87.7</v>
      </c>
      <c r="S21" s="61" t="str">
        <f t="shared" si="46"/>
        <v>KJ794</v>
      </c>
      <c r="T21" s="61" t="str">
        <f t="shared" si="47"/>
        <v>AIRZETA CO., LTD</v>
      </c>
      <c r="U21" s="61" t="str">
        <f t="shared" si="48"/>
        <v>신용</v>
      </c>
      <c r="V21" s="99">
        <f>CEILING($B$2+(P21-0.5)*$C$2,1)</f>
        <v>7445</v>
      </c>
      <c r="W21" s="61">
        <v>4000</v>
      </c>
      <c r="X21" s="100">
        <f t="shared" si="3"/>
        <v>0</v>
      </c>
      <c r="Y21" s="100">
        <f t="shared" si="28"/>
        <v>0</v>
      </c>
      <c r="Z21" s="100">
        <f t="shared" si="4"/>
        <v>0</v>
      </c>
      <c r="AA21" s="100">
        <f t="shared" si="29"/>
        <v>0</v>
      </c>
      <c r="AB21" s="101">
        <f t="shared" si="5"/>
        <v>1000</v>
      </c>
      <c r="AC21" s="102" t="str">
        <f>_xlfn.IFNA(VLOOKUP(D21,'사업자 통관'!F:H,3,0),"")</f>
        <v/>
      </c>
      <c r="AD21" s="102"/>
      <c r="AE21" s="103">
        <f t="shared" si="6"/>
        <v>5000</v>
      </c>
      <c r="AF21" s="104">
        <f t="shared" si="7"/>
        <v>12445</v>
      </c>
      <c r="AH21" s="126" t="s">
        <v>2749</v>
      </c>
      <c r="AI21" s="126" t="s">
        <v>9</v>
      </c>
      <c r="AJ21" s="126" t="s">
        <v>2750</v>
      </c>
      <c r="AK21" s="126" t="s">
        <v>2843</v>
      </c>
      <c r="AL21" s="126" t="s">
        <v>349</v>
      </c>
      <c r="AM21" s="126" t="s">
        <v>350</v>
      </c>
      <c r="AN21" s="126">
        <v>10545</v>
      </c>
      <c r="AO21" s="126" t="s">
        <v>130</v>
      </c>
      <c r="AP21" s="127">
        <v>1</v>
      </c>
      <c r="AQ21" s="128">
        <v>0.499</v>
      </c>
      <c r="AR21" s="128">
        <v>4.4999999999999998E-2</v>
      </c>
      <c r="AS21" s="128">
        <v>0.5</v>
      </c>
      <c r="AT21" s="126" t="s">
        <v>5</v>
      </c>
      <c r="AU21" s="128">
        <v>87.7</v>
      </c>
      <c r="AV21" s="126" t="s">
        <v>154</v>
      </c>
      <c r="AW21" s="126" t="s">
        <v>154</v>
      </c>
      <c r="AX21" s="126" t="s">
        <v>154</v>
      </c>
      <c r="AY21" s="126" t="s">
        <v>154</v>
      </c>
      <c r="AZ21" s="126" t="s">
        <v>154</v>
      </c>
      <c r="BA21" s="126" t="s">
        <v>132</v>
      </c>
      <c r="BB21" s="126" t="s">
        <v>70</v>
      </c>
      <c r="BC21" s="126" t="s">
        <v>162</v>
      </c>
      <c r="BD21" s="126" t="s">
        <v>130</v>
      </c>
      <c r="BE21" s="126" t="s">
        <v>156</v>
      </c>
      <c r="BF21" s="126" t="s">
        <v>2844</v>
      </c>
      <c r="BG21" s="126" t="s">
        <v>2845</v>
      </c>
      <c r="BH21" s="126" t="s">
        <v>2846</v>
      </c>
      <c r="BI21" s="126" t="s">
        <v>2757</v>
      </c>
      <c r="BJ21" s="126" t="s">
        <v>2758</v>
      </c>
      <c r="BK21" s="126" t="s">
        <v>184</v>
      </c>
      <c r="BL21" s="126" t="s">
        <v>157</v>
      </c>
      <c r="BM21" s="126" t="s">
        <v>126</v>
      </c>
      <c r="BN21" s="126" t="s">
        <v>130</v>
      </c>
      <c r="BO21" s="126" t="s">
        <v>158</v>
      </c>
    </row>
    <row r="22" spans="1:67" ht="15">
      <c r="A22" s="58" t="str">
        <f t="shared" si="30"/>
        <v>2025-08-03</v>
      </c>
      <c r="B22" s="58" t="str">
        <f t="shared" si="31"/>
        <v>LHR</v>
      </c>
      <c r="C22" s="58" t="str">
        <f t="shared" si="32"/>
        <v>99431913744</v>
      </c>
      <c r="D22" s="58" t="str">
        <f t="shared" si="33"/>
        <v>PGB028760903</v>
      </c>
      <c r="E22" s="59" t="str">
        <f t="shared" si="34"/>
        <v>6094322901683</v>
      </c>
      <c r="F22" s="59" t="str">
        <f t="shared" si="35"/>
        <v>715-6352-EB-39</v>
      </c>
      <c r="G22" s="59" t="str">
        <f t="shared" si="36"/>
        <v>2210326</v>
      </c>
      <c r="H22" s="59" t="str">
        <f t="shared" si="37"/>
        <v>IPORTER (GB)</v>
      </c>
      <c r="I22" s="57" t="str">
        <f t="shared" si="38"/>
        <v>박슬비</v>
      </c>
      <c r="J22" s="57">
        <f t="shared" si="39"/>
        <v>18477</v>
      </c>
      <c r="K22" s="57" t="str">
        <f t="shared" si="49"/>
        <v/>
      </c>
      <c r="L22" s="57">
        <f t="shared" si="40"/>
        <v>1</v>
      </c>
      <c r="M22" s="57">
        <f t="shared" si="41"/>
        <v>4.9989999999999997</v>
      </c>
      <c r="N22" s="57">
        <f t="shared" si="42"/>
        <v>4.4999999999999998E-2</v>
      </c>
      <c r="O22" s="60">
        <f t="shared" si="43"/>
        <v>3.15E-2</v>
      </c>
      <c r="P22" s="60">
        <f>CEILING(IF(M22&gt;O22,M22,O22),$D$2)</f>
        <v>5</v>
      </c>
      <c r="Q22" s="61" t="str">
        <f t="shared" si="44"/>
        <v>일반(목록배제,Normal-Manifest Exception)</v>
      </c>
      <c r="R22" s="88">
        <f t="shared" si="45"/>
        <v>65.150000000000006</v>
      </c>
      <c r="S22" s="61" t="str">
        <f t="shared" si="46"/>
        <v>KJ794</v>
      </c>
      <c r="T22" s="61" t="str">
        <f t="shared" si="47"/>
        <v>AIRZETA CO., LTD</v>
      </c>
      <c r="U22" s="61" t="str">
        <f t="shared" si="48"/>
        <v>신용</v>
      </c>
      <c r="V22" s="99">
        <f>CEILING($B$2+(P22-0.5)*$C$2,1)</f>
        <v>32893</v>
      </c>
      <c r="W22" s="61">
        <v>4000</v>
      </c>
      <c r="X22" s="100">
        <f t="shared" si="3"/>
        <v>0</v>
      </c>
      <c r="Y22" s="100">
        <f t="shared" si="28"/>
        <v>0</v>
      </c>
      <c r="Z22" s="100">
        <f t="shared" si="4"/>
        <v>500</v>
      </c>
      <c r="AA22" s="100">
        <f t="shared" si="29"/>
        <v>0</v>
      </c>
      <c r="AB22" s="101">
        <f t="shared" si="5"/>
        <v>1000</v>
      </c>
      <c r="AC22" s="102" t="str">
        <f>_xlfn.IFNA(VLOOKUP(D22,'사업자 통관'!F:H,3,0),"")</f>
        <v/>
      </c>
      <c r="AD22" s="102"/>
      <c r="AE22" s="103">
        <f t="shared" si="6"/>
        <v>5500</v>
      </c>
      <c r="AF22" s="104">
        <f t="shared" si="7"/>
        <v>38393</v>
      </c>
      <c r="AH22" s="126" t="s">
        <v>2749</v>
      </c>
      <c r="AI22" s="126" t="s">
        <v>9</v>
      </c>
      <c r="AJ22" s="126" t="s">
        <v>2750</v>
      </c>
      <c r="AK22" s="126" t="s">
        <v>2847</v>
      </c>
      <c r="AL22" s="126" t="s">
        <v>2848</v>
      </c>
      <c r="AM22" s="126" t="s">
        <v>2849</v>
      </c>
      <c r="AN22" s="126">
        <v>18477</v>
      </c>
      <c r="AO22" s="126" t="s">
        <v>130</v>
      </c>
      <c r="AP22" s="127">
        <v>1</v>
      </c>
      <c r="AQ22" s="128">
        <v>4.9989999999999997</v>
      </c>
      <c r="AR22" s="128">
        <v>4.4999999999999998E-2</v>
      </c>
      <c r="AS22" s="128">
        <v>5</v>
      </c>
      <c r="AT22" s="126" t="s">
        <v>5</v>
      </c>
      <c r="AU22" s="128">
        <v>65.150000000000006</v>
      </c>
      <c r="AV22" s="126" t="s">
        <v>154</v>
      </c>
      <c r="AW22" s="126" t="s">
        <v>154</v>
      </c>
      <c r="AX22" s="126" t="s">
        <v>154</v>
      </c>
      <c r="AY22" s="126" t="s">
        <v>154</v>
      </c>
      <c r="AZ22" s="126" t="s">
        <v>154</v>
      </c>
      <c r="BA22" s="126" t="s">
        <v>132</v>
      </c>
      <c r="BB22" s="126" t="s">
        <v>70</v>
      </c>
      <c r="BC22" s="126" t="s">
        <v>2850</v>
      </c>
      <c r="BD22" s="126" t="s">
        <v>130</v>
      </c>
      <c r="BE22" s="126" t="s">
        <v>156</v>
      </c>
      <c r="BF22" s="126" t="s">
        <v>2851</v>
      </c>
      <c r="BG22" s="126" t="s">
        <v>2852</v>
      </c>
      <c r="BH22" s="126" t="s">
        <v>2853</v>
      </c>
      <c r="BI22" s="126" t="s">
        <v>2757</v>
      </c>
      <c r="BJ22" s="126" t="s">
        <v>2758</v>
      </c>
      <c r="BK22" s="126" t="s">
        <v>184</v>
      </c>
      <c r="BL22" s="126" t="s">
        <v>157</v>
      </c>
      <c r="BM22" s="126" t="s">
        <v>126</v>
      </c>
      <c r="BN22" s="126" t="s">
        <v>130</v>
      </c>
      <c r="BO22" s="126" t="s">
        <v>158</v>
      </c>
    </row>
    <row r="23" spans="1:67" ht="15">
      <c r="A23" s="58" t="str">
        <f t="shared" si="30"/>
        <v>2025-08-03</v>
      </c>
      <c r="B23" s="58" t="str">
        <f t="shared" si="31"/>
        <v>LHR</v>
      </c>
      <c r="C23" s="58" t="str">
        <f t="shared" si="32"/>
        <v>99431913744</v>
      </c>
      <c r="D23" s="58" t="str">
        <f t="shared" si="33"/>
        <v>PGB028761086</v>
      </c>
      <c r="E23" s="59" t="str">
        <f t="shared" si="34"/>
        <v>6094322901866</v>
      </c>
      <c r="F23" s="59" t="str">
        <f t="shared" si="35"/>
        <v>716-1115-CA-44</v>
      </c>
      <c r="G23" s="59" t="str">
        <f t="shared" si="36"/>
        <v>2210326</v>
      </c>
      <c r="H23" s="59" t="str">
        <f t="shared" si="37"/>
        <v>IPORTER (GB)</v>
      </c>
      <c r="I23" s="57" t="str">
        <f t="shared" si="38"/>
        <v>안혁진</v>
      </c>
      <c r="J23" s="57">
        <f t="shared" si="39"/>
        <v>1434</v>
      </c>
      <c r="K23" s="57" t="str">
        <f t="shared" si="49"/>
        <v/>
      </c>
      <c r="L23" s="57">
        <f t="shared" si="40"/>
        <v>1</v>
      </c>
      <c r="M23" s="57">
        <f t="shared" si="41"/>
        <v>0.66200000000000003</v>
      </c>
      <c r="N23" s="57">
        <f t="shared" si="42"/>
        <v>4.4999999999999998E-2</v>
      </c>
      <c r="O23" s="60">
        <f t="shared" si="43"/>
        <v>3.15E-2</v>
      </c>
      <c r="P23" s="60">
        <f>CEILING(IF(M23&gt;O23,M23,O23),$D$2)</f>
        <v>1</v>
      </c>
      <c r="Q23" s="61" t="str">
        <f t="shared" si="44"/>
        <v>목록(Manifest)</v>
      </c>
      <c r="R23" s="88">
        <f t="shared" si="45"/>
        <v>81.02</v>
      </c>
      <c r="S23" s="61" t="str">
        <f t="shared" si="46"/>
        <v>KJ794</v>
      </c>
      <c r="T23" s="61" t="str">
        <f t="shared" si="47"/>
        <v>AIRZETA CO., LTD</v>
      </c>
      <c r="U23" s="61" t="str">
        <f t="shared" si="48"/>
        <v>신용</v>
      </c>
      <c r="V23" s="99">
        <f>CEILING($B$2+(P23-0.5)*$C$2,1)</f>
        <v>10273</v>
      </c>
      <c r="W23" s="61">
        <v>4000</v>
      </c>
      <c r="X23" s="100">
        <f t="shared" si="3"/>
        <v>0</v>
      </c>
      <c r="Y23" s="100">
        <f t="shared" si="28"/>
        <v>0</v>
      </c>
      <c r="Z23" s="100">
        <f t="shared" si="4"/>
        <v>0</v>
      </c>
      <c r="AA23" s="100">
        <f t="shared" si="29"/>
        <v>0</v>
      </c>
      <c r="AB23" s="101">
        <f t="shared" si="5"/>
        <v>0</v>
      </c>
      <c r="AC23" s="102" t="str">
        <f>_xlfn.IFNA(VLOOKUP(D23,'사업자 통관'!F:H,3,0),"")</f>
        <v/>
      </c>
      <c r="AD23" s="102"/>
      <c r="AE23" s="103">
        <f t="shared" si="6"/>
        <v>4000</v>
      </c>
      <c r="AF23" s="104">
        <f t="shared" si="7"/>
        <v>14273</v>
      </c>
      <c r="AH23" s="126" t="s">
        <v>2749</v>
      </c>
      <c r="AI23" s="126" t="s">
        <v>9</v>
      </c>
      <c r="AJ23" s="126" t="s">
        <v>2750</v>
      </c>
      <c r="AK23" s="126" t="s">
        <v>2854</v>
      </c>
      <c r="AL23" s="126" t="s">
        <v>615</v>
      </c>
      <c r="AM23" s="126" t="s">
        <v>616</v>
      </c>
      <c r="AN23" s="126">
        <v>1434</v>
      </c>
      <c r="AO23" s="126" t="s">
        <v>130</v>
      </c>
      <c r="AP23" s="127">
        <v>1</v>
      </c>
      <c r="AQ23" s="128">
        <v>0.66200000000000003</v>
      </c>
      <c r="AR23" s="128">
        <v>4.4999999999999998E-2</v>
      </c>
      <c r="AS23" s="128">
        <v>0.7</v>
      </c>
      <c r="AT23" s="126" t="s">
        <v>4</v>
      </c>
      <c r="AU23" s="128">
        <v>81.02</v>
      </c>
      <c r="AV23" s="126" t="s">
        <v>154</v>
      </c>
      <c r="AW23" s="126" t="s">
        <v>154</v>
      </c>
      <c r="AX23" s="126" t="s">
        <v>154</v>
      </c>
      <c r="AY23" s="126" t="s">
        <v>154</v>
      </c>
      <c r="AZ23" s="126" t="s">
        <v>154</v>
      </c>
      <c r="BA23" s="126" t="s">
        <v>132</v>
      </c>
      <c r="BB23" s="126" t="s">
        <v>70</v>
      </c>
      <c r="BC23" s="126" t="s">
        <v>199</v>
      </c>
      <c r="BD23" s="126" t="s">
        <v>130</v>
      </c>
      <c r="BE23" s="126" t="s">
        <v>156</v>
      </c>
      <c r="BF23" s="126" t="s">
        <v>2855</v>
      </c>
      <c r="BG23" s="126" t="s">
        <v>2856</v>
      </c>
      <c r="BH23" s="126" t="s">
        <v>2857</v>
      </c>
      <c r="BI23" s="126" t="s">
        <v>2757</v>
      </c>
      <c r="BJ23" s="126" t="s">
        <v>2758</v>
      </c>
      <c r="BK23" s="126" t="s">
        <v>184</v>
      </c>
      <c r="BL23" s="126" t="s">
        <v>157</v>
      </c>
      <c r="BM23" s="126" t="s">
        <v>126</v>
      </c>
      <c r="BN23" s="126" t="s">
        <v>130</v>
      </c>
      <c r="BO23" s="126" t="s">
        <v>158</v>
      </c>
    </row>
    <row r="24" spans="1:67" ht="15">
      <c r="A24" s="58" t="str">
        <f t="shared" si="30"/>
        <v>2025-08-03</v>
      </c>
      <c r="B24" s="58" t="str">
        <f t="shared" si="31"/>
        <v>LHR</v>
      </c>
      <c r="C24" s="58" t="str">
        <f t="shared" si="32"/>
        <v>99431913744</v>
      </c>
      <c r="D24" s="58" t="str">
        <f t="shared" si="33"/>
        <v>PGB028761119</v>
      </c>
      <c r="E24" s="59" t="str">
        <f t="shared" si="34"/>
        <v>6094322901899</v>
      </c>
      <c r="F24" s="59" t="str">
        <f t="shared" si="35"/>
        <v>716-2108-FD-49</v>
      </c>
      <c r="G24" s="59" t="str">
        <f t="shared" si="36"/>
        <v>2210326</v>
      </c>
      <c r="H24" s="59" t="str">
        <f t="shared" si="37"/>
        <v>IPORTER (GB)</v>
      </c>
      <c r="I24" s="57" t="str">
        <f t="shared" si="38"/>
        <v>황미아</v>
      </c>
      <c r="J24" s="57">
        <f t="shared" si="39"/>
        <v>16676</v>
      </c>
      <c r="K24" s="57" t="str">
        <f t="shared" si="49"/>
        <v/>
      </c>
      <c r="L24" s="57">
        <f t="shared" si="40"/>
        <v>1</v>
      </c>
      <c r="M24" s="57">
        <f t="shared" si="41"/>
        <v>0.499</v>
      </c>
      <c r="N24" s="57">
        <f t="shared" si="42"/>
        <v>4.4999999999999998E-2</v>
      </c>
      <c r="O24" s="60">
        <f t="shared" si="43"/>
        <v>3.15E-2</v>
      </c>
      <c r="P24" s="60">
        <f>CEILING(IF(M24&gt;O24,M24,O24),$D$2)</f>
        <v>0.5</v>
      </c>
      <c r="Q24" s="61" t="str">
        <f t="shared" si="44"/>
        <v>목록(Manifest)</v>
      </c>
      <c r="R24" s="88">
        <f t="shared" si="45"/>
        <v>20.239999999999998</v>
      </c>
      <c r="S24" s="61" t="str">
        <f t="shared" si="46"/>
        <v>KJ794</v>
      </c>
      <c r="T24" s="61" t="str">
        <f t="shared" si="47"/>
        <v>AIRZETA CO., LTD</v>
      </c>
      <c r="U24" s="61" t="str">
        <f t="shared" si="48"/>
        <v>신용</v>
      </c>
      <c r="V24" s="99">
        <f>CEILING($B$2+(P24-0.5)*$C$2,1)</f>
        <v>7445</v>
      </c>
      <c r="W24" s="61">
        <v>4000</v>
      </c>
      <c r="X24" s="100">
        <f t="shared" si="3"/>
        <v>0</v>
      </c>
      <c r="Y24" s="100">
        <f t="shared" si="28"/>
        <v>0</v>
      </c>
      <c r="Z24" s="100">
        <f t="shared" si="4"/>
        <v>0</v>
      </c>
      <c r="AA24" s="100">
        <f t="shared" si="29"/>
        <v>0</v>
      </c>
      <c r="AB24" s="101">
        <f t="shared" si="5"/>
        <v>0</v>
      </c>
      <c r="AC24" s="102" t="str">
        <f>_xlfn.IFNA(VLOOKUP(D24,'사업자 통관'!F:H,3,0),"")</f>
        <v/>
      </c>
      <c r="AD24" s="102"/>
      <c r="AE24" s="103">
        <f t="shared" si="6"/>
        <v>4000</v>
      </c>
      <c r="AF24" s="104">
        <f t="shared" si="7"/>
        <v>11445</v>
      </c>
      <c r="AH24" s="126" t="s">
        <v>2749</v>
      </c>
      <c r="AI24" s="126" t="s">
        <v>9</v>
      </c>
      <c r="AJ24" s="126" t="s">
        <v>2750</v>
      </c>
      <c r="AK24" s="126" t="s">
        <v>2858</v>
      </c>
      <c r="AL24" s="126" t="s">
        <v>2859</v>
      </c>
      <c r="AM24" s="126" t="s">
        <v>2860</v>
      </c>
      <c r="AN24" s="126">
        <v>16676</v>
      </c>
      <c r="AO24" s="126" t="s">
        <v>130</v>
      </c>
      <c r="AP24" s="127">
        <v>1</v>
      </c>
      <c r="AQ24" s="128">
        <v>0.499</v>
      </c>
      <c r="AR24" s="128">
        <v>4.4999999999999998E-2</v>
      </c>
      <c r="AS24" s="128">
        <v>0.5</v>
      </c>
      <c r="AT24" s="126" t="s">
        <v>4</v>
      </c>
      <c r="AU24" s="128">
        <v>20.239999999999998</v>
      </c>
      <c r="AV24" s="126" t="s">
        <v>154</v>
      </c>
      <c r="AW24" s="126" t="s">
        <v>154</v>
      </c>
      <c r="AX24" s="126" t="s">
        <v>154</v>
      </c>
      <c r="AY24" s="126" t="s">
        <v>154</v>
      </c>
      <c r="AZ24" s="126" t="s">
        <v>154</v>
      </c>
      <c r="BA24" s="126" t="s">
        <v>132</v>
      </c>
      <c r="BB24" s="126" t="s">
        <v>70</v>
      </c>
      <c r="BC24" s="126" t="s">
        <v>2861</v>
      </c>
      <c r="BD24" s="126" t="s">
        <v>130</v>
      </c>
      <c r="BE24" s="126" t="s">
        <v>156</v>
      </c>
      <c r="BF24" s="126" t="s">
        <v>2862</v>
      </c>
      <c r="BG24" s="126" t="s">
        <v>2863</v>
      </c>
      <c r="BH24" s="126" t="s">
        <v>2864</v>
      </c>
      <c r="BI24" s="126" t="s">
        <v>2757</v>
      </c>
      <c r="BJ24" s="126" t="s">
        <v>2758</v>
      </c>
      <c r="BK24" s="126" t="s">
        <v>184</v>
      </c>
      <c r="BL24" s="126" t="s">
        <v>157</v>
      </c>
      <c r="BM24" s="126" t="s">
        <v>126</v>
      </c>
      <c r="BN24" s="126" t="s">
        <v>130</v>
      </c>
      <c r="BO24" s="126" t="s">
        <v>158</v>
      </c>
    </row>
    <row r="25" spans="1:67" ht="15">
      <c r="A25" s="58" t="str">
        <f t="shared" si="30"/>
        <v>2025-08-03</v>
      </c>
      <c r="B25" s="58" t="str">
        <f t="shared" si="31"/>
        <v>LHR</v>
      </c>
      <c r="C25" s="58" t="str">
        <f t="shared" si="32"/>
        <v>99431913744</v>
      </c>
      <c r="D25" s="58" t="str">
        <f t="shared" si="33"/>
        <v>PGB028761258</v>
      </c>
      <c r="E25" s="59" t="str">
        <f t="shared" si="34"/>
        <v>6094322902038</v>
      </c>
      <c r="F25" s="59" t="str">
        <f t="shared" si="35"/>
        <v>716-3417-DF-74</v>
      </c>
      <c r="G25" s="59" t="str">
        <f t="shared" si="36"/>
        <v>2210326</v>
      </c>
      <c r="H25" s="59" t="str">
        <f t="shared" si="37"/>
        <v>IPORTER (GB)</v>
      </c>
      <c r="I25" s="57" t="str">
        <f t="shared" si="38"/>
        <v>최은정</v>
      </c>
      <c r="J25" s="57">
        <f t="shared" si="39"/>
        <v>6005</v>
      </c>
      <c r="K25" s="57" t="str">
        <f t="shared" si="49"/>
        <v/>
      </c>
      <c r="L25" s="57">
        <f t="shared" si="40"/>
        <v>1</v>
      </c>
      <c r="M25" s="57">
        <f t="shared" si="41"/>
        <v>0.998</v>
      </c>
      <c r="N25" s="57">
        <f t="shared" si="42"/>
        <v>4.4999999999999998E-2</v>
      </c>
      <c r="O25" s="60">
        <f t="shared" si="43"/>
        <v>3.15E-2</v>
      </c>
      <c r="P25" s="60">
        <f>CEILING(IF(M25&gt;O25,M25,O25),$D$2)</f>
        <v>1</v>
      </c>
      <c r="Q25" s="61" t="str">
        <f t="shared" si="44"/>
        <v>일반(목록배제,Normal-Manifest Exception)</v>
      </c>
      <c r="R25" s="88">
        <f t="shared" si="45"/>
        <v>27</v>
      </c>
      <c r="S25" s="61" t="str">
        <f t="shared" si="46"/>
        <v>KJ794</v>
      </c>
      <c r="T25" s="61" t="str">
        <f t="shared" si="47"/>
        <v>AIRZETA CO., LTD</v>
      </c>
      <c r="U25" s="61" t="str">
        <f t="shared" si="48"/>
        <v>신용</v>
      </c>
      <c r="V25" s="99">
        <f>CEILING($B$2+(P25-0.5)*$C$2,1)</f>
        <v>10273</v>
      </c>
      <c r="W25" s="61">
        <v>4000</v>
      </c>
      <c r="X25" s="100">
        <f t="shared" si="3"/>
        <v>0</v>
      </c>
      <c r="Y25" s="100">
        <f t="shared" si="28"/>
        <v>0</v>
      </c>
      <c r="Z25" s="100">
        <f t="shared" si="4"/>
        <v>0</v>
      </c>
      <c r="AA25" s="100">
        <f t="shared" si="29"/>
        <v>0</v>
      </c>
      <c r="AB25" s="101">
        <f t="shared" si="5"/>
        <v>1000</v>
      </c>
      <c r="AC25" s="102" t="str">
        <f>_xlfn.IFNA(VLOOKUP(D25,'사업자 통관'!F:H,3,0),"")</f>
        <v/>
      </c>
      <c r="AD25" s="102"/>
      <c r="AE25" s="103">
        <f t="shared" si="6"/>
        <v>5000</v>
      </c>
      <c r="AF25" s="104">
        <f t="shared" si="7"/>
        <v>15273</v>
      </c>
      <c r="AH25" s="126" t="s">
        <v>2749</v>
      </c>
      <c r="AI25" s="126" t="s">
        <v>9</v>
      </c>
      <c r="AJ25" s="126" t="s">
        <v>2750</v>
      </c>
      <c r="AK25" s="126" t="s">
        <v>2865</v>
      </c>
      <c r="AL25" s="126" t="s">
        <v>2866</v>
      </c>
      <c r="AM25" s="126" t="s">
        <v>2867</v>
      </c>
      <c r="AN25" s="126">
        <v>6005</v>
      </c>
      <c r="AO25" s="126" t="s">
        <v>130</v>
      </c>
      <c r="AP25" s="127">
        <v>1</v>
      </c>
      <c r="AQ25" s="128">
        <v>0.998</v>
      </c>
      <c r="AR25" s="128">
        <v>4.4999999999999998E-2</v>
      </c>
      <c r="AS25" s="128">
        <v>1</v>
      </c>
      <c r="AT25" s="126" t="s">
        <v>5</v>
      </c>
      <c r="AU25" s="128">
        <v>27</v>
      </c>
      <c r="AV25" s="126" t="s">
        <v>154</v>
      </c>
      <c r="AW25" s="126" t="s">
        <v>154</v>
      </c>
      <c r="AX25" s="126" t="s">
        <v>154</v>
      </c>
      <c r="AY25" s="126" t="s">
        <v>154</v>
      </c>
      <c r="AZ25" s="126" t="s">
        <v>154</v>
      </c>
      <c r="BA25" s="126" t="s">
        <v>132</v>
      </c>
      <c r="BB25" s="126" t="s">
        <v>70</v>
      </c>
      <c r="BC25" s="126" t="s">
        <v>155</v>
      </c>
      <c r="BD25" s="126" t="s">
        <v>130</v>
      </c>
      <c r="BE25" s="126" t="s">
        <v>156</v>
      </c>
      <c r="BF25" s="126" t="s">
        <v>2868</v>
      </c>
      <c r="BG25" s="126" t="s">
        <v>2869</v>
      </c>
      <c r="BH25" s="126" t="s">
        <v>2870</v>
      </c>
      <c r="BI25" s="126" t="s">
        <v>2757</v>
      </c>
      <c r="BJ25" s="126" t="s">
        <v>2758</v>
      </c>
      <c r="BK25" s="126" t="s">
        <v>184</v>
      </c>
      <c r="BL25" s="126" t="s">
        <v>157</v>
      </c>
      <c r="BM25" s="126" t="s">
        <v>126</v>
      </c>
      <c r="BN25" s="126" t="s">
        <v>130</v>
      </c>
      <c r="BO25" s="126" t="s">
        <v>158</v>
      </c>
    </row>
    <row r="26" spans="1:67" ht="15">
      <c r="A26" s="58" t="str">
        <f t="shared" si="30"/>
        <v>2025-08-03</v>
      </c>
      <c r="B26" s="58" t="str">
        <f t="shared" si="31"/>
        <v>LHR</v>
      </c>
      <c r="C26" s="58" t="str">
        <f t="shared" si="32"/>
        <v>99431913744</v>
      </c>
      <c r="D26" s="58" t="str">
        <f t="shared" si="33"/>
        <v>PGB028761158</v>
      </c>
      <c r="E26" s="59" t="str">
        <f t="shared" si="34"/>
        <v>6094322901938</v>
      </c>
      <c r="F26" s="59" t="str">
        <f t="shared" si="35"/>
        <v>716-3369-CB-87</v>
      </c>
      <c r="G26" s="59" t="str">
        <f t="shared" si="36"/>
        <v>2210326</v>
      </c>
      <c r="H26" s="59" t="str">
        <f t="shared" si="37"/>
        <v>IPORTER (GB)</v>
      </c>
      <c r="I26" s="57" t="str">
        <f t="shared" si="38"/>
        <v>윤성운</v>
      </c>
      <c r="J26" s="57">
        <f t="shared" si="39"/>
        <v>8542</v>
      </c>
      <c r="K26" s="57" t="str">
        <f t="shared" si="49"/>
        <v/>
      </c>
      <c r="L26" s="57">
        <f t="shared" si="40"/>
        <v>1</v>
      </c>
      <c r="M26" s="57">
        <f t="shared" si="41"/>
        <v>0.499</v>
      </c>
      <c r="N26" s="57">
        <f t="shared" si="42"/>
        <v>4.4999999999999998E-2</v>
      </c>
      <c r="O26" s="60">
        <f t="shared" si="43"/>
        <v>3.15E-2</v>
      </c>
      <c r="P26" s="60">
        <f>CEILING(IF(M26&gt;O26,M26,O26),$D$2)</f>
        <v>0.5</v>
      </c>
      <c r="Q26" s="61" t="str">
        <f t="shared" si="44"/>
        <v>일반(목록배제,Normal-Manifest Exception)</v>
      </c>
      <c r="R26" s="88">
        <f t="shared" si="45"/>
        <v>55.28</v>
      </c>
      <c r="S26" s="61" t="str">
        <f t="shared" si="46"/>
        <v>KJ794</v>
      </c>
      <c r="T26" s="61" t="str">
        <f t="shared" si="47"/>
        <v>AIRZETA CO., LTD</v>
      </c>
      <c r="U26" s="61" t="str">
        <f t="shared" si="48"/>
        <v>신용</v>
      </c>
      <c r="V26" s="99">
        <f>CEILING($B$2+(P26-0.5)*$C$2,1)</f>
        <v>7445</v>
      </c>
      <c r="W26" s="61">
        <v>4000</v>
      </c>
      <c r="X26" s="100">
        <f t="shared" si="3"/>
        <v>0</v>
      </c>
      <c r="Y26" s="100">
        <f t="shared" si="28"/>
        <v>0</v>
      </c>
      <c r="Z26" s="100">
        <f t="shared" si="4"/>
        <v>0</v>
      </c>
      <c r="AA26" s="100">
        <f t="shared" si="29"/>
        <v>0</v>
      </c>
      <c r="AB26" s="101">
        <f t="shared" si="5"/>
        <v>1000</v>
      </c>
      <c r="AC26" s="102" t="str">
        <f>_xlfn.IFNA(VLOOKUP(D26,'사업자 통관'!F:H,3,0),"")</f>
        <v/>
      </c>
      <c r="AD26" s="102"/>
      <c r="AE26" s="103">
        <f t="shared" si="6"/>
        <v>5000</v>
      </c>
      <c r="AF26" s="104">
        <f t="shared" si="7"/>
        <v>12445</v>
      </c>
      <c r="AH26" s="126" t="s">
        <v>2749</v>
      </c>
      <c r="AI26" s="126" t="s">
        <v>9</v>
      </c>
      <c r="AJ26" s="126" t="s">
        <v>2750</v>
      </c>
      <c r="AK26" s="126" t="s">
        <v>2871</v>
      </c>
      <c r="AL26" s="126" t="s">
        <v>2872</v>
      </c>
      <c r="AM26" s="126" t="s">
        <v>2873</v>
      </c>
      <c r="AN26" s="126">
        <v>8542</v>
      </c>
      <c r="AO26" s="126" t="s">
        <v>130</v>
      </c>
      <c r="AP26" s="127">
        <v>1</v>
      </c>
      <c r="AQ26" s="128">
        <v>0.499</v>
      </c>
      <c r="AR26" s="128">
        <v>4.4999999999999998E-2</v>
      </c>
      <c r="AS26" s="128">
        <v>0.5</v>
      </c>
      <c r="AT26" s="126" t="s">
        <v>5</v>
      </c>
      <c r="AU26" s="128">
        <v>55.28</v>
      </c>
      <c r="AV26" s="126" t="s">
        <v>154</v>
      </c>
      <c r="AW26" s="126" t="s">
        <v>154</v>
      </c>
      <c r="AX26" s="126" t="s">
        <v>154</v>
      </c>
      <c r="AY26" s="126" t="s">
        <v>154</v>
      </c>
      <c r="AZ26" s="126" t="s">
        <v>154</v>
      </c>
      <c r="BA26" s="126" t="s">
        <v>132</v>
      </c>
      <c r="BB26" s="126" t="s">
        <v>70</v>
      </c>
      <c r="BC26" s="126" t="s">
        <v>313</v>
      </c>
      <c r="BD26" s="126" t="s">
        <v>130</v>
      </c>
      <c r="BE26" s="126" t="s">
        <v>156</v>
      </c>
      <c r="BF26" s="126" t="s">
        <v>2874</v>
      </c>
      <c r="BG26" s="126" t="s">
        <v>2875</v>
      </c>
      <c r="BH26" s="126" t="s">
        <v>2876</v>
      </c>
      <c r="BI26" s="126" t="s">
        <v>2757</v>
      </c>
      <c r="BJ26" s="126" t="s">
        <v>2758</v>
      </c>
      <c r="BK26" s="126" t="s">
        <v>184</v>
      </c>
      <c r="BL26" s="126" t="s">
        <v>157</v>
      </c>
      <c r="BM26" s="126" t="s">
        <v>126</v>
      </c>
      <c r="BN26" s="126" t="s">
        <v>130</v>
      </c>
      <c r="BO26" s="126" t="s">
        <v>158</v>
      </c>
    </row>
    <row r="27" spans="1:67" ht="15">
      <c r="A27" s="58" t="str">
        <f t="shared" si="30"/>
        <v>2025-08-03</v>
      </c>
      <c r="B27" s="58" t="str">
        <f t="shared" si="31"/>
        <v>LHR</v>
      </c>
      <c r="C27" s="58" t="str">
        <f t="shared" si="32"/>
        <v>99431913744</v>
      </c>
      <c r="D27" s="58" t="str">
        <f t="shared" si="33"/>
        <v>PGB028761161</v>
      </c>
      <c r="E27" s="59" t="str">
        <f t="shared" si="34"/>
        <v>6094322901941</v>
      </c>
      <c r="F27" s="59" t="str">
        <f t="shared" si="35"/>
        <v>716-3372-CC-90</v>
      </c>
      <c r="G27" s="59" t="str">
        <f t="shared" si="36"/>
        <v>2210326</v>
      </c>
      <c r="H27" s="59" t="str">
        <f t="shared" si="37"/>
        <v>IPORTER (GB)</v>
      </c>
      <c r="I27" s="57" t="str">
        <f t="shared" si="38"/>
        <v>김경태</v>
      </c>
      <c r="J27" s="57">
        <f t="shared" si="39"/>
        <v>18298</v>
      </c>
      <c r="K27" s="57"/>
      <c r="L27" s="57">
        <f t="shared" si="40"/>
        <v>1</v>
      </c>
      <c r="M27" s="57">
        <f t="shared" si="41"/>
        <v>0.499</v>
      </c>
      <c r="N27" s="57">
        <f t="shared" si="42"/>
        <v>4.4999999999999998E-2</v>
      </c>
      <c r="O27" s="60">
        <f t="shared" si="43"/>
        <v>3.15E-2</v>
      </c>
      <c r="P27" s="60">
        <f>CEILING(IF(M27&gt;O27,M27,O27),$D$2)</f>
        <v>0.5</v>
      </c>
      <c r="Q27" s="61" t="str">
        <f t="shared" si="44"/>
        <v>일반(목록배제,Normal-Manifest Exception)</v>
      </c>
      <c r="R27" s="88">
        <f t="shared" si="45"/>
        <v>55.28</v>
      </c>
      <c r="S27" s="61" t="str">
        <f t="shared" si="46"/>
        <v>KJ794</v>
      </c>
      <c r="T27" s="61" t="str">
        <f t="shared" si="47"/>
        <v>AIRZETA CO., LTD</v>
      </c>
      <c r="U27" s="61" t="str">
        <f t="shared" si="48"/>
        <v>신용</v>
      </c>
      <c r="V27" s="99">
        <f>CEILING($B$2+(P27-0.5)*$C$2,1)</f>
        <v>7445</v>
      </c>
      <c r="W27" s="61">
        <v>4000</v>
      </c>
      <c r="X27" s="100">
        <f t="shared" si="3"/>
        <v>0</v>
      </c>
      <c r="Y27" s="100">
        <f t="shared" si="28"/>
        <v>0</v>
      </c>
      <c r="Z27" s="100">
        <f t="shared" si="4"/>
        <v>0</v>
      </c>
      <c r="AA27" s="100">
        <f t="shared" si="29"/>
        <v>0</v>
      </c>
      <c r="AB27" s="101">
        <f t="shared" si="5"/>
        <v>1000</v>
      </c>
      <c r="AC27" s="102" t="str">
        <f>_xlfn.IFNA(VLOOKUP(D27,'사업자 통관'!F:H,3,0),"")</f>
        <v/>
      </c>
      <c r="AD27" s="102"/>
      <c r="AE27" s="103">
        <f t="shared" si="6"/>
        <v>5000</v>
      </c>
      <c r="AF27" s="104">
        <f t="shared" si="7"/>
        <v>12445</v>
      </c>
      <c r="AH27" s="126" t="s">
        <v>2749</v>
      </c>
      <c r="AI27" s="126" t="s">
        <v>9</v>
      </c>
      <c r="AJ27" s="126" t="s">
        <v>2750</v>
      </c>
      <c r="AK27" s="126" t="s">
        <v>2877</v>
      </c>
      <c r="AL27" s="126" t="s">
        <v>829</v>
      </c>
      <c r="AM27" s="126" t="s">
        <v>2878</v>
      </c>
      <c r="AN27" s="126">
        <v>18298</v>
      </c>
      <c r="AO27" s="126" t="s">
        <v>130</v>
      </c>
      <c r="AP27" s="127">
        <v>1</v>
      </c>
      <c r="AQ27" s="128">
        <v>0.499</v>
      </c>
      <c r="AR27" s="128">
        <v>4.4999999999999998E-2</v>
      </c>
      <c r="AS27" s="128">
        <v>0.5</v>
      </c>
      <c r="AT27" s="126" t="s">
        <v>5</v>
      </c>
      <c r="AU27" s="128">
        <v>55.28</v>
      </c>
      <c r="AV27" s="126" t="s">
        <v>154</v>
      </c>
      <c r="AW27" s="126" t="s">
        <v>154</v>
      </c>
      <c r="AX27" s="126" t="s">
        <v>154</v>
      </c>
      <c r="AY27" s="126" t="s">
        <v>154</v>
      </c>
      <c r="AZ27" s="126" t="s">
        <v>154</v>
      </c>
      <c r="BA27" s="126" t="s">
        <v>132</v>
      </c>
      <c r="BB27" s="126" t="s">
        <v>70</v>
      </c>
      <c r="BC27" s="126" t="s">
        <v>313</v>
      </c>
      <c r="BD27" s="126" t="s">
        <v>130</v>
      </c>
      <c r="BE27" s="126" t="s">
        <v>156</v>
      </c>
      <c r="BF27" s="126" t="s">
        <v>2879</v>
      </c>
      <c r="BG27" s="126" t="s">
        <v>2880</v>
      </c>
      <c r="BH27" s="126" t="s">
        <v>2881</v>
      </c>
      <c r="BI27" s="126" t="s">
        <v>2757</v>
      </c>
      <c r="BJ27" s="126" t="s">
        <v>2758</v>
      </c>
      <c r="BK27" s="126" t="s">
        <v>184</v>
      </c>
      <c r="BL27" s="126" t="s">
        <v>157</v>
      </c>
      <c r="BM27" s="126" t="s">
        <v>126</v>
      </c>
      <c r="BN27" s="126" t="s">
        <v>130</v>
      </c>
      <c r="BO27" s="126" t="s">
        <v>158</v>
      </c>
    </row>
    <row r="28" spans="1:67" ht="15">
      <c r="A28" s="58" t="str">
        <f t="shared" si="30"/>
        <v>2025-08-03</v>
      </c>
      <c r="B28" s="58" t="str">
        <f t="shared" si="31"/>
        <v>LHR</v>
      </c>
      <c r="C28" s="58" t="str">
        <f t="shared" si="32"/>
        <v>99431913744</v>
      </c>
      <c r="D28" s="58" t="str">
        <f t="shared" si="33"/>
        <v>PGB028760816</v>
      </c>
      <c r="E28" s="59" t="str">
        <f t="shared" si="34"/>
        <v>6094322901596</v>
      </c>
      <c r="F28" s="59" t="str">
        <f t="shared" si="35"/>
        <v>716-4312-FF-106</v>
      </c>
      <c r="G28" s="59" t="str">
        <f t="shared" si="36"/>
        <v>2210326</v>
      </c>
      <c r="H28" s="59" t="str">
        <f t="shared" si="37"/>
        <v>IPORTER (GB)</v>
      </c>
      <c r="I28" s="57" t="str">
        <f t="shared" si="38"/>
        <v>강민석</v>
      </c>
      <c r="J28" s="57">
        <f t="shared" si="39"/>
        <v>14306</v>
      </c>
      <c r="K28" s="57" t="str">
        <f t="shared" si="49"/>
        <v/>
      </c>
      <c r="L28" s="57">
        <f t="shared" si="40"/>
        <v>1</v>
      </c>
      <c r="M28" s="57">
        <f t="shared" si="41"/>
        <v>0.86199999999999999</v>
      </c>
      <c r="N28" s="57">
        <f t="shared" si="42"/>
        <v>4.4999999999999998E-2</v>
      </c>
      <c r="O28" s="60">
        <f t="shared" si="43"/>
        <v>3.15E-2</v>
      </c>
      <c r="P28" s="60">
        <f>CEILING(IF(M28&gt;O28,M28,O28),$D$2)</f>
        <v>1</v>
      </c>
      <c r="Q28" s="61" t="str">
        <f t="shared" si="44"/>
        <v>목록(Manifest)</v>
      </c>
      <c r="R28" s="88">
        <f t="shared" si="45"/>
        <v>108.04</v>
      </c>
      <c r="S28" s="61" t="str">
        <f t="shared" si="46"/>
        <v>KJ794</v>
      </c>
      <c r="T28" s="61" t="str">
        <f t="shared" si="47"/>
        <v>AIRZETA CO., LTD</v>
      </c>
      <c r="U28" s="61" t="str">
        <f t="shared" si="48"/>
        <v>신용</v>
      </c>
      <c r="V28" s="99">
        <f>CEILING($B$2+(P28-0.5)*$C$2,1)</f>
        <v>10273</v>
      </c>
      <c r="W28" s="61">
        <v>4000</v>
      </c>
      <c r="X28" s="100">
        <f t="shared" si="3"/>
        <v>0</v>
      </c>
      <c r="Y28" s="100">
        <f t="shared" si="28"/>
        <v>0</v>
      </c>
      <c r="Z28" s="100">
        <f t="shared" si="4"/>
        <v>0</v>
      </c>
      <c r="AA28" s="100">
        <f t="shared" si="29"/>
        <v>0</v>
      </c>
      <c r="AB28" s="101">
        <f t="shared" si="5"/>
        <v>0</v>
      </c>
      <c r="AC28" s="102" t="str">
        <f>_xlfn.IFNA(VLOOKUP(D28,'사업자 통관'!F:H,3,0),"")</f>
        <v/>
      </c>
      <c r="AD28" s="102"/>
      <c r="AE28" s="103">
        <f t="shared" si="6"/>
        <v>4000</v>
      </c>
      <c r="AF28" s="104">
        <f t="shared" si="7"/>
        <v>14273</v>
      </c>
      <c r="AH28" s="126" t="s">
        <v>2749</v>
      </c>
      <c r="AI28" s="126" t="s">
        <v>9</v>
      </c>
      <c r="AJ28" s="126" t="s">
        <v>2750</v>
      </c>
      <c r="AK28" s="126" t="s">
        <v>2638</v>
      </c>
      <c r="AL28" s="126" t="s">
        <v>232</v>
      </c>
      <c r="AM28" s="126" t="s">
        <v>233</v>
      </c>
      <c r="AN28" s="126">
        <v>14306</v>
      </c>
      <c r="AO28" s="126" t="s">
        <v>130</v>
      </c>
      <c r="AP28" s="127">
        <v>1</v>
      </c>
      <c r="AQ28" s="128">
        <v>0.86199999999999999</v>
      </c>
      <c r="AR28" s="128">
        <v>4.4999999999999998E-2</v>
      </c>
      <c r="AS28" s="128">
        <v>0.9</v>
      </c>
      <c r="AT28" s="126" t="s">
        <v>4</v>
      </c>
      <c r="AU28" s="128">
        <v>108.04</v>
      </c>
      <c r="AV28" s="126" t="s">
        <v>154</v>
      </c>
      <c r="AW28" s="126" t="s">
        <v>154</v>
      </c>
      <c r="AX28" s="126" t="s">
        <v>154</v>
      </c>
      <c r="AY28" s="126" t="s">
        <v>154</v>
      </c>
      <c r="AZ28" s="126" t="s">
        <v>154</v>
      </c>
      <c r="BA28" s="126" t="s">
        <v>132</v>
      </c>
      <c r="BB28" s="126" t="s">
        <v>70</v>
      </c>
      <c r="BC28" s="126" t="s">
        <v>163</v>
      </c>
      <c r="BD28" s="126" t="s">
        <v>130</v>
      </c>
      <c r="BE28" s="126" t="s">
        <v>156</v>
      </c>
      <c r="BF28" s="126" t="s">
        <v>2882</v>
      </c>
      <c r="BG28" s="126" t="s">
        <v>2883</v>
      </c>
      <c r="BH28" s="126" t="s">
        <v>2884</v>
      </c>
      <c r="BI28" s="126" t="s">
        <v>2757</v>
      </c>
      <c r="BJ28" s="126" t="s">
        <v>2758</v>
      </c>
      <c r="BK28" s="126" t="s">
        <v>184</v>
      </c>
      <c r="BL28" s="126" t="s">
        <v>157</v>
      </c>
      <c r="BM28" s="126" t="s">
        <v>126</v>
      </c>
      <c r="BN28" s="126" t="s">
        <v>130</v>
      </c>
      <c r="BO28" s="126" t="s">
        <v>158</v>
      </c>
    </row>
    <row r="29" spans="1:67" ht="15">
      <c r="A29" s="58" t="str">
        <f t="shared" si="30"/>
        <v>2025-08-03</v>
      </c>
      <c r="B29" s="58" t="str">
        <f t="shared" si="31"/>
        <v>LHR</v>
      </c>
      <c r="C29" s="58" t="str">
        <f t="shared" si="32"/>
        <v>99431913744</v>
      </c>
      <c r="D29" s="58" t="str">
        <f t="shared" si="33"/>
        <v>PGB028761125</v>
      </c>
      <c r="E29" s="59" t="str">
        <f t="shared" si="34"/>
        <v>6094322901905</v>
      </c>
      <c r="F29" s="59" t="str">
        <f t="shared" si="35"/>
        <v>716-2145-DB-3</v>
      </c>
      <c r="G29" s="59" t="str">
        <f t="shared" si="36"/>
        <v>2210326</v>
      </c>
      <c r="H29" s="59" t="str">
        <f t="shared" si="37"/>
        <v>IPORTER (GB)</v>
      </c>
      <c r="I29" s="57" t="str">
        <f t="shared" si="38"/>
        <v>신정민</v>
      </c>
      <c r="J29" s="57">
        <f t="shared" si="39"/>
        <v>34018</v>
      </c>
      <c r="K29" s="57" t="str">
        <f t="shared" si="49"/>
        <v/>
      </c>
      <c r="L29" s="57">
        <f t="shared" si="40"/>
        <v>1</v>
      </c>
      <c r="M29" s="57">
        <f t="shared" si="41"/>
        <v>0.998</v>
      </c>
      <c r="N29" s="57">
        <f t="shared" si="42"/>
        <v>4.4999999999999998E-2</v>
      </c>
      <c r="O29" s="60">
        <f t="shared" si="43"/>
        <v>3.15E-2</v>
      </c>
      <c r="P29" s="60">
        <f>CEILING(IF(M29&gt;O29,M29,O29),$D$2)</f>
        <v>1</v>
      </c>
      <c r="Q29" s="61" t="str">
        <f t="shared" si="44"/>
        <v>일반(목록배제,Normal-Manifest Exception)</v>
      </c>
      <c r="R29" s="88">
        <f t="shared" si="45"/>
        <v>25.64</v>
      </c>
      <c r="S29" s="61" t="str">
        <f t="shared" si="46"/>
        <v>KJ794</v>
      </c>
      <c r="T29" s="61" t="str">
        <f t="shared" si="47"/>
        <v>AIRZETA CO., LTD</v>
      </c>
      <c r="U29" s="61" t="str">
        <f t="shared" si="48"/>
        <v>신용</v>
      </c>
      <c r="V29" s="99">
        <f>CEILING($B$2+(P29-0.5)*$C$2,1)</f>
        <v>10273</v>
      </c>
      <c r="W29" s="61">
        <v>4000</v>
      </c>
      <c r="X29" s="100">
        <f t="shared" si="3"/>
        <v>0</v>
      </c>
      <c r="Y29" s="100">
        <f t="shared" si="28"/>
        <v>0</v>
      </c>
      <c r="Z29" s="100">
        <f t="shared" si="4"/>
        <v>0</v>
      </c>
      <c r="AA29" s="100">
        <f t="shared" si="29"/>
        <v>0</v>
      </c>
      <c r="AB29" s="101">
        <f t="shared" si="5"/>
        <v>1000</v>
      </c>
      <c r="AC29" s="102" t="str">
        <f>_xlfn.IFNA(VLOOKUP(D29,'사업자 통관'!F:H,3,0),"")</f>
        <v/>
      </c>
      <c r="AD29" s="102"/>
      <c r="AE29" s="103">
        <f t="shared" si="6"/>
        <v>5000</v>
      </c>
      <c r="AF29" s="104">
        <f t="shared" si="7"/>
        <v>15273</v>
      </c>
      <c r="AH29" s="126" t="s">
        <v>2749</v>
      </c>
      <c r="AI29" s="126" t="s">
        <v>9</v>
      </c>
      <c r="AJ29" s="126" t="s">
        <v>2750</v>
      </c>
      <c r="AK29" s="126" t="s">
        <v>2885</v>
      </c>
      <c r="AL29" s="126" t="s">
        <v>2886</v>
      </c>
      <c r="AM29" s="126" t="s">
        <v>2887</v>
      </c>
      <c r="AN29" s="126">
        <v>34018</v>
      </c>
      <c r="AO29" s="126" t="s">
        <v>130</v>
      </c>
      <c r="AP29" s="127">
        <v>1</v>
      </c>
      <c r="AQ29" s="128">
        <v>0.998</v>
      </c>
      <c r="AR29" s="128">
        <v>4.4999999999999998E-2</v>
      </c>
      <c r="AS29" s="128">
        <v>1</v>
      </c>
      <c r="AT29" s="126" t="s">
        <v>5</v>
      </c>
      <c r="AU29" s="128">
        <v>25.64</v>
      </c>
      <c r="AV29" s="126" t="s">
        <v>154</v>
      </c>
      <c r="AW29" s="126" t="s">
        <v>154</v>
      </c>
      <c r="AX29" s="126" t="s">
        <v>154</v>
      </c>
      <c r="AY29" s="126" t="s">
        <v>154</v>
      </c>
      <c r="AZ29" s="126" t="s">
        <v>154</v>
      </c>
      <c r="BA29" s="126" t="s">
        <v>132</v>
      </c>
      <c r="BB29" s="126" t="s">
        <v>70</v>
      </c>
      <c r="BC29" s="126" t="s">
        <v>155</v>
      </c>
      <c r="BD29" s="126" t="s">
        <v>130</v>
      </c>
      <c r="BE29" s="126" t="s">
        <v>156</v>
      </c>
      <c r="BF29" s="126" t="s">
        <v>2888</v>
      </c>
      <c r="BG29" s="126" t="s">
        <v>2889</v>
      </c>
      <c r="BH29" s="126" t="s">
        <v>2890</v>
      </c>
      <c r="BI29" s="126" t="s">
        <v>2757</v>
      </c>
      <c r="BJ29" s="126" t="s">
        <v>2758</v>
      </c>
      <c r="BK29" s="126" t="s">
        <v>184</v>
      </c>
      <c r="BL29" s="126" t="s">
        <v>157</v>
      </c>
      <c r="BM29" s="126" t="s">
        <v>126</v>
      </c>
      <c r="BN29" s="126" t="s">
        <v>130</v>
      </c>
      <c r="BO29" s="126" t="s">
        <v>158</v>
      </c>
    </row>
    <row r="30" spans="1:67" ht="15">
      <c r="A30" s="58" t="str">
        <f t="shared" si="30"/>
        <v>2025-08-03</v>
      </c>
      <c r="B30" s="58" t="str">
        <f t="shared" si="31"/>
        <v>LHR</v>
      </c>
      <c r="C30" s="58" t="str">
        <f t="shared" si="32"/>
        <v>99431913744</v>
      </c>
      <c r="D30" s="58" t="str">
        <f t="shared" si="33"/>
        <v>PGB028760765</v>
      </c>
      <c r="E30" s="59" t="str">
        <f t="shared" si="34"/>
        <v>6094322901545</v>
      </c>
      <c r="F30" s="59" t="str">
        <f t="shared" si="35"/>
        <v>716-2226-BD-32</v>
      </c>
      <c r="G30" s="59" t="str">
        <f t="shared" si="36"/>
        <v>2210326</v>
      </c>
      <c r="H30" s="59" t="str">
        <f t="shared" si="37"/>
        <v>IPORTER (GB)</v>
      </c>
      <c r="I30" s="57" t="str">
        <f t="shared" si="38"/>
        <v>박해준</v>
      </c>
      <c r="J30" s="57">
        <f t="shared" si="39"/>
        <v>13558</v>
      </c>
      <c r="K30" s="57" t="str">
        <f t="shared" si="49"/>
        <v/>
      </c>
      <c r="L30" s="57">
        <f t="shared" si="40"/>
        <v>1</v>
      </c>
      <c r="M30" s="57">
        <f t="shared" si="41"/>
        <v>17.001000000000001</v>
      </c>
      <c r="N30" s="57">
        <f t="shared" si="42"/>
        <v>25.038</v>
      </c>
      <c r="O30" s="60">
        <f t="shared" si="43"/>
        <v>17.526599999999998</v>
      </c>
      <c r="P30" s="60">
        <f>CEILING(IF(M30&gt;O30,M30,O30),$D$2)</f>
        <v>18</v>
      </c>
      <c r="Q30" s="61" t="str">
        <f t="shared" si="44"/>
        <v>목록(Manifest)</v>
      </c>
      <c r="R30" s="88">
        <f t="shared" si="45"/>
        <v>55.37</v>
      </c>
      <c r="S30" s="61" t="str">
        <f t="shared" si="46"/>
        <v>KJ794</v>
      </c>
      <c r="T30" s="61" t="str">
        <f t="shared" si="47"/>
        <v>AIRZETA CO., LTD</v>
      </c>
      <c r="U30" s="61" t="str">
        <f t="shared" si="48"/>
        <v>신용</v>
      </c>
      <c r="V30" s="99">
        <f>CEILING($B$2+(P30-0.5)*$C$2,1)</f>
        <v>106408</v>
      </c>
      <c r="W30" s="61">
        <v>4000</v>
      </c>
      <c r="X30" s="100">
        <f t="shared" si="3"/>
        <v>0</v>
      </c>
      <c r="Y30" s="100">
        <f t="shared" si="28"/>
        <v>0</v>
      </c>
      <c r="Z30" s="100">
        <f t="shared" si="4"/>
        <v>3000</v>
      </c>
      <c r="AA30" s="100">
        <f t="shared" si="29"/>
        <v>0</v>
      </c>
      <c r="AB30" s="101">
        <f t="shared" si="5"/>
        <v>0</v>
      </c>
      <c r="AC30" s="102" t="str">
        <f>_xlfn.IFNA(VLOOKUP(D30,'사업자 통관'!F:H,3,0),"")</f>
        <v/>
      </c>
      <c r="AD30" s="102"/>
      <c r="AE30" s="103">
        <f t="shared" si="6"/>
        <v>7000</v>
      </c>
      <c r="AF30" s="104">
        <f t="shared" si="7"/>
        <v>113408</v>
      </c>
      <c r="AH30" s="126" t="s">
        <v>2749</v>
      </c>
      <c r="AI30" s="126" t="s">
        <v>9</v>
      </c>
      <c r="AJ30" s="126" t="s">
        <v>2750</v>
      </c>
      <c r="AK30" s="126" t="s">
        <v>2747</v>
      </c>
      <c r="AL30" s="126" t="s">
        <v>2891</v>
      </c>
      <c r="AM30" s="126" t="s">
        <v>2892</v>
      </c>
      <c r="AN30" s="126">
        <v>13558</v>
      </c>
      <c r="AO30" s="126" t="s">
        <v>130</v>
      </c>
      <c r="AP30" s="127">
        <v>1</v>
      </c>
      <c r="AQ30" s="128">
        <v>17.001000000000001</v>
      </c>
      <c r="AR30" s="128">
        <v>25.038</v>
      </c>
      <c r="AS30" s="128">
        <v>25.5</v>
      </c>
      <c r="AT30" s="126" t="s">
        <v>4</v>
      </c>
      <c r="AU30" s="128">
        <v>55.37</v>
      </c>
      <c r="AV30" s="126" t="s">
        <v>154</v>
      </c>
      <c r="AW30" s="126" t="s">
        <v>154</v>
      </c>
      <c r="AX30" s="126" t="s">
        <v>154</v>
      </c>
      <c r="AY30" s="126" t="s">
        <v>154</v>
      </c>
      <c r="AZ30" s="126" t="s">
        <v>154</v>
      </c>
      <c r="BA30" s="126" t="s">
        <v>132</v>
      </c>
      <c r="BB30" s="126" t="s">
        <v>70</v>
      </c>
      <c r="BC30" s="126" t="s">
        <v>159</v>
      </c>
      <c r="BD30" s="126" t="s">
        <v>130</v>
      </c>
      <c r="BE30" s="126" t="s">
        <v>156</v>
      </c>
      <c r="BF30" s="126" t="s">
        <v>2893</v>
      </c>
      <c r="BG30" s="126" t="s">
        <v>2894</v>
      </c>
      <c r="BH30" s="126" t="s">
        <v>2895</v>
      </c>
      <c r="BI30" s="126" t="s">
        <v>2757</v>
      </c>
      <c r="BJ30" s="126" t="s">
        <v>2758</v>
      </c>
      <c r="BK30" s="126" t="s">
        <v>184</v>
      </c>
      <c r="BL30" s="126" t="s">
        <v>157</v>
      </c>
      <c r="BM30" s="126" t="s">
        <v>126</v>
      </c>
      <c r="BN30" s="126" t="s">
        <v>130</v>
      </c>
      <c r="BO30" s="126" t="s">
        <v>158</v>
      </c>
    </row>
    <row r="31" spans="1:67" ht="15">
      <c r="A31" s="58" t="str">
        <f t="shared" si="30"/>
        <v>2025-08-03</v>
      </c>
      <c r="B31" s="58" t="str">
        <f t="shared" si="31"/>
        <v>LHR</v>
      </c>
      <c r="C31" s="58" t="str">
        <f t="shared" si="32"/>
        <v>99431913744</v>
      </c>
      <c r="D31" s="58" t="str">
        <f t="shared" si="33"/>
        <v>PGB028761065</v>
      </c>
      <c r="E31" s="59" t="str">
        <f t="shared" si="34"/>
        <v>6094322901845</v>
      </c>
      <c r="F31" s="59" t="str">
        <f t="shared" si="35"/>
        <v>716-2162-AB-22</v>
      </c>
      <c r="G31" s="59" t="str">
        <f t="shared" si="36"/>
        <v>2210326</v>
      </c>
      <c r="H31" s="59" t="str">
        <f t="shared" si="37"/>
        <v>IPORTER (GB)</v>
      </c>
      <c r="I31" s="57" t="str">
        <f t="shared" si="38"/>
        <v>임현정</v>
      </c>
      <c r="J31" s="57">
        <f t="shared" si="39"/>
        <v>11413</v>
      </c>
      <c r="K31" s="57" t="str">
        <f t="shared" si="49"/>
        <v/>
      </c>
      <c r="L31" s="57">
        <f t="shared" si="40"/>
        <v>1</v>
      </c>
      <c r="M31" s="57">
        <f t="shared" si="41"/>
        <v>0.84799999999999998</v>
      </c>
      <c r="N31" s="57">
        <f t="shared" si="42"/>
        <v>1.724</v>
      </c>
      <c r="O31" s="60">
        <f t="shared" si="43"/>
        <v>1.2067999999999999</v>
      </c>
      <c r="P31" s="60">
        <f>CEILING(IF(M31&gt;O31,M31,O31),$D$2)</f>
        <v>1.5</v>
      </c>
      <c r="Q31" s="61" t="str">
        <f t="shared" si="44"/>
        <v>목록(Manifest)</v>
      </c>
      <c r="R31" s="88">
        <f t="shared" si="45"/>
        <v>46.59</v>
      </c>
      <c r="S31" s="61" t="str">
        <f t="shared" si="46"/>
        <v>KJ794</v>
      </c>
      <c r="T31" s="61" t="str">
        <f t="shared" si="47"/>
        <v>AIRZETA CO., LTD</v>
      </c>
      <c r="U31" s="61" t="str">
        <f t="shared" si="48"/>
        <v>신용</v>
      </c>
      <c r="V31" s="99">
        <f>CEILING($B$2+(P31-0.5)*$C$2,1)</f>
        <v>13100</v>
      </c>
      <c r="W31" s="61">
        <v>4000</v>
      </c>
      <c r="X31" s="100">
        <f t="shared" si="3"/>
        <v>0</v>
      </c>
      <c r="Y31" s="100">
        <f t="shared" si="28"/>
        <v>0</v>
      </c>
      <c r="Z31" s="100">
        <f t="shared" si="4"/>
        <v>0</v>
      </c>
      <c r="AA31" s="100">
        <f t="shared" si="29"/>
        <v>0</v>
      </c>
      <c r="AB31" s="101">
        <f t="shared" si="5"/>
        <v>0</v>
      </c>
      <c r="AC31" s="102" t="str">
        <f>_xlfn.IFNA(VLOOKUP(D31,'사업자 통관'!F:H,3,0),"")</f>
        <v/>
      </c>
      <c r="AD31" s="102"/>
      <c r="AE31" s="103">
        <f t="shared" si="6"/>
        <v>4000</v>
      </c>
      <c r="AF31" s="104">
        <f t="shared" si="7"/>
        <v>17100</v>
      </c>
      <c r="AH31" s="126" t="s">
        <v>2749</v>
      </c>
      <c r="AI31" s="126" t="s">
        <v>9</v>
      </c>
      <c r="AJ31" s="126" t="s">
        <v>2750</v>
      </c>
      <c r="AK31" s="126" t="s">
        <v>2699</v>
      </c>
      <c r="AL31" s="126" t="s">
        <v>2896</v>
      </c>
      <c r="AM31" s="126" t="s">
        <v>2897</v>
      </c>
      <c r="AN31" s="126">
        <v>11413</v>
      </c>
      <c r="AO31" s="126" t="s">
        <v>130</v>
      </c>
      <c r="AP31" s="127">
        <v>1</v>
      </c>
      <c r="AQ31" s="128">
        <v>0.84799999999999998</v>
      </c>
      <c r="AR31" s="128">
        <v>1.724</v>
      </c>
      <c r="AS31" s="128">
        <v>1.8</v>
      </c>
      <c r="AT31" s="126" t="s">
        <v>4</v>
      </c>
      <c r="AU31" s="128">
        <v>46.59</v>
      </c>
      <c r="AV31" s="126" t="s">
        <v>154</v>
      </c>
      <c r="AW31" s="126" t="s">
        <v>154</v>
      </c>
      <c r="AX31" s="126" t="s">
        <v>154</v>
      </c>
      <c r="AY31" s="126" t="s">
        <v>154</v>
      </c>
      <c r="AZ31" s="126" t="s">
        <v>154</v>
      </c>
      <c r="BA31" s="126" t="s">
        <v>132</v>
      </c>
      <c r="BB31" s="126" t="s">
        <v>70</v>
      </c>
      <c r="BC31" s="126" t="s">
        <v>159</v>
      </c>
      <c r="BD31" s="126" t="s">
        <v>130</v>
      </c>
      <c r="BE31" s="126" t="s">
        <v>156</v>
      </c>
      <c r="BF31" s="126" t="s">
        <v>2898</v>
      </c>
      <c r="BG31" s="126" t="s">
        <v>2899</v>
      </c>
      <c r="BH31" s="126" t="s">
        <v>2900</v>
      </c>
      <c r="BI31" s="126" t="s">
        <v>2757</v>
      </c>
      <c r="BJ31" s="126" t="s">
        <v>2758</v>
      </c>
      <c r="BK31" s="126" t="s">
        <v>184</v>
      </c>
      <c r="BL31" s="126" t="s">
        <v>157</v>
      </c>
      <c r="BM31" s="126" t="s">
        <v>126</v>
      </c>
      <c r="BN31" s="126" t="s">
        <v>130</v>
      </c>
      <c r="BO31" s="126" t="s">
        <v>158</v>
      </c>
    </row>
    <row r="32" spans="1:67" ht="15">
      <c r="A32" s="58" t="str">
        <f t="shared" si="30"/>
        <v>2025-08-03</v>
      </c>
      <c r="B32" s="58" t="str">
        <f t="shared" si="31"/>
        <v>LHR</v>
      </c>
      <c r="C32" s="58" t="str">
        <f t="shared" si="32"/>
        <v>99431913744</v>
      </c>
      <c r="D32" s="58" t="str">
        <f t="shared" si="33"/>
        <v>PGB028761253</v>
      </c>
      <c r="E32" s="59" t="str">
        <f t="shared" si="34"/>
        <v>6094322902033</v>
      </c>
      <c r="F32" s="59" t="str">
        <f t="shared" si="35"/>
        <v>716-2114-FC-30</v>
      </c>
      <c r="G32" s="59" t="str">
        <f t="shared" si="36"/>
        <v>2210326</v>
      </c>
      <c r="H32" s="59" t="str">
        <f t="shared" si="37"/>
        <v>IPORTER (GB)</v>
      </c>
      <c r="I32" s="57" t="str">
        <f t="shared" si="38"/>
        <v>김겸호</v>
      </c>
      <c r="J32" s="57">
        <f t="shared" si="39"/>
        <v>22784</v>
      </c>
      <c r="K32" s="57"/>
      <c r="L32" s="57">
        <f t="shared" si="40"/>
        <v>1</v>
      </c>
      <c r="M32" s="57">
        <f t="shared" si="41"/>
        <v>0.81200000000000006</v>
      </c>
      <c r="N32" s="57">
        <f t="shared" si="42"/>
        <v>4.4999999999999998E-2</v>
      </c>
      <c r="O32" s="60">
        <f t="shared" si="43"/>
        <v>3.15E-2</v>
      </c>
      <c r="P32" s="60">
        <f>CEILING(IF(M32&gt;O32,M32,O32),$D$2)</f>
        <v>1</v>
      </c>
      <c r="Q32" s="61" t="str">
        <f t="shared" si="44"/>
        <v>일반(목록배제,Normal-Manifest Exception)</v>
      </c>
      <c r="R32" s="88">
        <f t="shared" si="45"/>
        <v>27</v>
      </c>
      <c r="S32" s="61" t="str">
        <f t="shared" si="46"/>
        <v>KJ794</v>
      </c>
      <c r="T32" s="61" t="str">
        <f t="shared" si="47"/>
        <v>AIRZETA CO., LTD</v>
      </c>
      <c r="U32" s="61" t="str">
        <f t="shared" si="48"/>
        <v>신용</v>
      </c>
      <c r="V32" s="99">
        <f>CEILING($B$2+(P32-0.5)*$C$2,1)</f>
        <v>10273</v>
      </c>
      <c r="W32" s="61">
        <v>4000</v>
      </c>
      <c r="X32" s="100">
        <f t="shared" si="3"/>
        <v>0</v>
      </c>
      <c r="Y32" s="100">
        <f t="shared" si="28"/>
        <v>0</v>
      </c>
      <c r="Z32" s="100">
        <f t="shared" si="4"/>
        <v>0</v>
      </c>
      <c r="AA32" s="100">
        <f t="shared" si="29"/>
        <v>0</v>
      </c>
      <c r="AB32" s="101">
        <f t="shared" si="5"/>
        <v>1000</v>
      </c>
      <c r="AC32" s="102" t="str">
        <f>_xlfn.IFNA(VLOOKUP(D32,'사업자 통관'!F:H,3,0),"")</f>
        <v/>
      </c>
      <c r="AD32" s="102"/>
      <c r="AE32" s="103">
        <f t="shared" si="6"/>
        <v>5000</v>
      </c>
      <c r="AF32" s="104">
        <f t="shared" si="7"/>
        <v>15273</v>
      </c>
      <c r="AH32" s="126" t="s">
        <v>2749</v>
      </c>
      <c r="AI32" s="126" t="s">
        <v>9</v>
      </c>
      <c r="AJ32" s="126" t="s">
        <v>2750</v>
      </c>
      <c r="AK32" s="126" t="s">
        <v>2901</v>
      </c>
      <c r="AL32" s="126" t="s">
        <v>2902</v>
      </c>
      <c r="AM32" s="126" t="s">
        <v>2903</v>
      </c>
      <c r="AN32" s="126">
        <v>22784</v>
      </c>
      <c r="AO32" s="126" t="s">
        <v>130</v>
      </c>
      <c r="AP32" s="127">
        <v>1</v>
      </c>
      <c r="AQ32" s="128">
        <v>0.81200000000000006</v>
      </c>
      <c r="AR32" s="128">
        <v>4.4999999999999998E-2</v>
      </c>
      <c r="AS32" s="128">
        <v>0.9</v>
      </c>
      <c r="AT32" s="126" t="s">
        <v>5</v>
      </c>
      <c r="AU32" s="128">
        <v>27</v>
      </c>
      <c r="AV32" s="126" t="s">
        <v>154</v>
      </c>
      <c r="AW32" s="126" t="s">
        <v>154</v>
      </c>
      <c r="AX32" s="126" t="s">
        <v>154</v>
      </c>
      <c r="AY32" s="126" t="s">
        <v>154</v>
      </c>
      <c r="AZ32" s="126" t="s">
        <v>154</v>
      </c>
      <c r="BA32" s="126" t="s">
        <v>132</v>
      </c>
      <c r="BB32" s="126" t="s">
        <v>70</v>
      </c>
      <c r="BC32" s="126" t="s">
        <v>155</v>
      </c>
      <c r="BD32" s="126" t="s">
        <v>130</v>
      </c>
      <c r="BE32" s="126" t="s">
        <v>156</v>
      </c>
      <c r="BF32" s="126" t="s">
        <v>2904</v>
      </c>
      <c r="BG32" s="126" t="s">
        <v>2905</v>
      </c>
      <c r="BH32" s="126" t="s">
        <v>2906</v>
      </c>
      <c r="BI32" s="126" t="s">
        <v>2757</v>
      </c>
      <c r="BJ32" s="126" t="s">
        <v>2758</v>
      </c>
      <c r="BK32" s="126" t="s">
        <v>184</v>
      </c>
      <c r="BL32" s="126" t="s">
        <v>157</v>
      </c>
      <c r="BM32" s="126" t="s">
        <v>126</v>
      </c>
      <c r="BN32" s="126" t="s">
        <v>130</v>
      </c>
      <c r="BO32" s="126" t="s">
        <v>158</v>
      </c>
    </row>
    <row r="33" spans="1:67" ht="15">
      <c r="A33" s="58" t="str">
        <f t="shared" si="30"/>
        <v>2025-08-03</v>
      </c>
      <c r="B33" s="58" t="str">
        <f t="shared" si="31"/>
        <v>LHR</v>
      </c>
      <c r="C33" s="58" t="str">
        <f t="shared" si="32"/>
        <v>99431913744</v>
      </c>
      <c r="D33" s="58" t="str">
        <f t="shared" si="33"/>
        <v>PGB028761164</v>
      </c>
      <c r="E33" s="59" t="str">
        <f t="shared" si="34"/>
        <v>6094322901944</v>
      </c>
      <c r="F33" s="59" t="str">
        <f t="shared" si="35"/>
        <v>716-3359-FF-83</v>
      </c>
      <c r="G33" s="59" t="str">
        <f t="shared" si="36"/>
        <v>2210326</v>
      </c>
      <c r="H33" s="59" t="str">
        <f t="shared" si="37"/>
        <v>IPORTER (GB)</v>
      </c>
      <c r="I33" s="57" t="str">
        <f t="shared" si="38"/>
        <v>이주형</v>
      </c>
      <c r="J33" s="57">
        <f t="shared" si="39"/>
        <v>7216</v>
      </c>
      <c r="K33" s="57" t="str">
        <f t="shared" si="49"/>
        <v/>
      </c>
      <c r="L33" s="57">
        <f t="shared" si="40"/>
        <v>1</v>
      </c>
      <c r="M33" s="57">
        <f t="shared" si="41"/>
        <v>1.5009999999999999</v>
      </c>
      <c r="N33" s="57">
        <f t="shared" si="42"/>
        <v>1.179</v>
      </c>
      <c r="O33" s="60">
        <f t="shared" si="43"/>
        <v>0.82530000000000003</v>
      </c>
      <c r="P33" s="60">
        <f>CEILING(IF(M33&gt;O33,M33,O33),$D$2)</f>
        <v>2</v>
      </c>
      <c r="Q33" s="61" t="str">
        <f t="shared" si="44"/>
        <v>일반(목록배제,Normal-Manifest Exception)</v>
      </c>
      <c r="R33" s="88">
        <f t="shared" si="45"/>
        <v>104.3</v>
      </c>
      <c r="S33" s="61" t="str">
        <f t="shared" si="46"/>
        <v>KJ794</v>
      </c>
      <c r="T33" s="61" t="str">
        <f t="shared" si="47"/>
        <v>AIRZETA CO., LTD</v>
      </c>
      <c r="U33" s="61" t="str">
        <f t="shared" si="48"/>
        <v>신용</v>
      </c>
      <c r="V33" s="99">
        <f>CEILING($B$2+(P33-0.5)*$C$2,1)</f>
        <v>15928</v>
      </c>
      <c r="W33" s="61">
        <v>4000</v>
      </c>
      <c r="X33" s="100">
        <f t="shared" si="3"/>
        <v>0</v>
      </c>
      <c r="Y33" s="100">
        <f t="shared" si="28"/>
        <v>0</v>
      </c>
      <c r="Z33" s="100">
        <f t="shared" si="4"/>
        <v>0</v>
      </c>
      <c r="AA33" s="100">
        <f t="shared" si="29"/>
        <v>0</v>
      </c>
      <c r="AB33" s="101">
        <f t="shared" si="5"/>
        <v>1000</v>
      </c>
      <c r="AC33" s="102" t="str">
        <f>_xlfn.IFNA(VLOOKUP(D33,'사업자 통관'!F:H,3,0),"")</f>
        <v/>
      </c>
      <c r="AD33" s="102"/>
      <c r="AE33" s="103">
        <f t="shared" si="6"/>
        <v>5000</v>
      </c>
      <c r="AF33" s="104">
        <f t="shared" si="7"/>
        <v>20928</v>
      </c>
      <c r="AH33" s="126" t="s">
        <v>2749</v>
      </c>
      <c r="AI33" s="126" t="s">
        <v>9</v>
      </c>
      <c r="AJ33" s="126" t="s">
        <v>2750</v>
      </c>
      <c r="AK33" s="126" t="s">
        <v>2907</v>
      </c>
      <c r="AL33" s="126" t="s">
        <v>2908</v>
      </c>
      <c r="AM33" s="126" t="s">
        <v>2909</v>
      </c>
      <c r="AN33" s="126">
        <v>7216</v>
      </c>
      <c r="AO33" s="126" t="s">
        <v>130</v>
      </c>
      <c r="AP33" s="127">
        <v>1</v>
      </c>
      <c r="AQ33" s="128">
        <v>1.5009999999999999</v>
      </c>
      <c r="AR33" s="128">
        <v>1.179</v>
      </c>
      <c r="AS33" s="128">
        <v>1.6</v>
      </c>
      <c r="AT33" s="126" t="s">
        <v>5</v>
      </c>
      <c r="AU33" s="128">
        <v>104.3</v>
      </c>
      <c r="AV33" s="126" t="s">
        <v>154</v>
      </c>
      <c r="AW33" s="126" t="s">
        <v>154</v>
      </c>
      <c r="AX33" s="126" t="s">
        <v>154</v>
      </c>
      <c r="AY33" s="126" t="s">
        <v>154</v>
      </c>
      <c r="AZ33" s="126" t="s">
        <v>154</v>
      </c>
      <c r="BA33" s="126" t="s">
        <v>132</v>
      </c>
      <c r="BB33" s="126" t="s">
        <v>70</v>
      </c>
      <c r="BC33" s="126" t="s">
        <v>2910</v>
      </c>
      <c r="BD33" s="126" t="s">
        <v>130</v>
      </c>
      <c r="BE33" s="126" t="s">
        <v>156</v>
      </c>
      <c r="BF33" s="126" t="s">
        <v>2911</v>
      </c>
      <c r="BG33" s="126" t="s">
        <v>2912</v>
      </c>
      <c r="BH33" s="126" t="s">
        <v>2913</v>
      </c>
      <c r="BI33" s="126" t="s">
        <v>2757</v>
      </c>
      <c r="BJ33" s="126" t="s">
        <v>2758</v>
      </c>
      <c r="BK33" s="126" t="s">
        <v>184</v>
      </c>
      <c r="BL33" s="126" t="s">
        <v>157</v>
      </c>
      <c r="BM33" s="126" t="s">
        <v>126</v>
      </c>
      <c r="BN33" s="126" t="s">
        <v>130</v>
      </c>
      <c r="BO33" s="126" t="s">
        <v>158</v>
      </c>
    </row>
    <row r="34" spans="1:67" ht="15">
      <c r="A34" s="58" t="str">
        <f t="shared" si="30"/>
        <v>2025-08-03</v>
      </c>
      <c r="B34" s="58" t="str">
        <f t="shared" si="31"/>
        <v>LHR</v>
      </c>
      <c r="C34" s="58" t="str">
        <f t="shared" si="32"/>
        <v>99431913744</v>
      </c>
      <c r="D34" s="58" t="str">
        <f t="shared" si="33"/>
        <v>PGB028760364</v>
      </c>
      <c r="E34" s="59" t="str">
        <f t="shared" si="34"/>
        <v>6094372974864 (3)</v>
      </c>
      <c r="F34" s="59" t="str">
        <f t="shared" si="35"/>
        <v>716-3344-FE-91</v>
      </c>
      <c r="G34" s="59" t="str">
        <f t="shared" si="36"/>
        <v>2210326</v>
      </c>
      <c r="H34" s="59" t="str">
        <f t="shared" si="37"/>
        <v>IPORTER (GB)</v>
      </c>
      <c r="I34" s="57" t="str">
        <f t="shared" si="38"/>
        <v>휴피니스</v>
      </c>
      <c r="J34" s="57">
        <f t="shared" si="39"/>
        <v>11511</v>
      </c>
      <c r="K34" s="57" t="str">
        <f t="shared" si="49"/>
        <v>[사업자]</v>
      </c>
      <c r="L34" s="57">
        <f t="shared" si="40"/>
        <v>3</v>
      </c>
      <c r="M34" s="57">
        <f t="shared" si="41"/>
        <v>36.999000000000002</v>
      </c>
      <c r="N34" s="57">
        <f t="shared" si="42"/>
        <v>52.298999999999999</v>
      </c>
      <c r="O34" s="60">
        <f t="shared" si="43"/>
        <v>36.609299999999998</v>
      </c>
      <c r="P34" s="60">
        <f>CEILING(IF(M34&gt;O34,M34,O34),$D$2)</f>
        <v>37</v>
      </c>
      <c r="Q34" s="61" t="str">
        <f t="shared" si="44"/>
        <v>일반(NORMAL)</v>
      </c>
      <c r="R34" s="88">
        <f t="shared" si="45"/>
        <v>3057.1</v>
      </c>
      <c r="S34" s="61" t="str">
        <f t="shared" si="46"/>
        <v>KJ794</v>
      </c>
      <c r="T34" s="61" t="str">
        <f t="shared" si="47"/>
        <v>AIRZETA CO., LTD</v>
      </c>
      <c r="U34" s="61" t="str">
        <f t="shared" si="48"/>
        <v>신용</v>
      </c>
      <c r="V34" s="99">
        <f>CEILING($B$2+(P34-0.5)*$C$2,1)</f>
        <v>213853</v>
      </c>
      <c r="W34" s="61">
        <v>4000</v>
      </c>
      <c r="X34" s="100">
        <f t="shared" si="3"/>
        <v>3000</v>
      </c>
      <c r="Y34" s="100">
        <f t="shared" si="28"/>
        <v>0</v>
      </c>
      <c r="Z34" s="100">
        <f t="shared" si="4"/>
        <v>9000</v>
      </c>
      <c r="AA34" s="100">
        <f t="shared" si="29"/>
        <v>2800</v>
      </c>
      <c r="AB34" s="101">
        <f t="shared" si="5"/>
        <v>10000</v>
      </c>
      <c r="AC34" s="151" t="s">
        <v>2551</v>
      </c>
      <c r="AD34" s="102"/>
      <c r="AE34" s="103">
        <f t="shared" si="6"/>
        <v>28800</v>
      </c>
      <c r="AF34" s="104">
        <f t="shared" si="7"/>
        <v>242653</v>
      </c>
      <c r="AH34" s="126" t="s">
        <v>2749</v>
      </c>
      <c r="AI34" s="126" t="s">
        <v>9</v>
      </c>
      <c r="AJ34" s="126" t="s">
        <v>2750</v>
      </c>
      <c r="AK34" s="126" t="s">
        <v>2689</v>
      </c>
      <c r="AL34" s="126" t="s">
        <v>245</v>
      </c>
      <c r="AM34" s="126" t="s">
        <v>246</v>
      </c>
      <c r="AN34" s="126">
        <v>11511</v>
      </c>
      <c r="AO34" s="126" t="s">
        <v>137</v>
      </c>
      <c r="AP34" s="127">
        <v>3</v>
      </c>
      <c r="AQ34" s="128">
        <v>36.999000000000002</v>
      </c>
      <c r="AR34" s="128">
        <v>52.298999999999999</v>
      </c>
      <c r="AS34" s="128">
        <v>52.5</v>
      </c>
      <c r="AT34" s="126" t="s">
        <v>7</v>
      </c>
      <c r="AU34" s="128">
        <v>3057.1</v>
      </c>
      <c r="AV34" s="126" t="s">
        <v>154</v>
      </c>
      <c r="AW34" s="126" t="s">
        <v>154</v>
      </c>
      <c r="AX34" s="126" t="s">
        <v>154</v>
      </c>
      <c r="AY34" s="126" t="s">
        <v>154</v>
      </c>
      <c r="AZ34" s="126" t="s">
        <v>154</v>
      </c>
      <c r="BA34" s="126" t="s">
        <v>132</v>
      </c>
      <c r="BB34" s="126" t="s">
        <v>70</v>
      </c>
      <c r="BC34" s="126" t="s">
        <v>2914</v>
      </c>
      <c r="BD34" s="126" t="s">
        <v>130</v>
      </c>
      <c r="BE34" s="126" t="s">
        <v>156</v>
      </c>
      <c r="BF34" s="126" t="s">
        <v>2915</v>
      </c>
      <c r="BG34" s="126" t="s">
        <v>2916</v>
      </c>
      <c r="BH34" s="126" t="s">
        <v>2917</v>
      </c>
      <c r="BI34" s="126" t="s">
        <v>2757</v>
      </c>
      <c r="BJ34" s="126" t="s">
        <v>2758</v>
      </c>
      <c r="BK34" s="126" t="s">
        <v>184</v>
      </c>
      <c r="BL34" s="126" t="s">
        <v>157</v>
      </c>
      <c r="BM34" s="126" t="s">
        <v>126</v>
      </c>
      <c r="BN34" s="126" t="s">
        <v>130</v>
      </c>
      <c r="BO34" s="126" t="s">
        <v>158</v>
      </c>
    </row>
    <row r="35" spans="1:67" ht="15">
      <c r="A35" s="58" t="str">
        <f t="shared" si="30"/>
        <v>2025-08-03</v>
      </c>
      <c r="B35" s="58" t="str">
        <f t="shared" si="31"/>
        <v>LHR</v>
      </c>
      <c r="C35" s="58" t="str">
        <f t="shared" si="32"/>
        <v>99431913744</v>
      </c>
      <c r="D35" s="58" t="str">
        <f t="shared" si="33"/>
        <v>PGB028761250</v>
      </c>
      <c r="E35" s="59" t="str">
        <f t="shared" si="34"/>
        <v>6094322902030</v>
      </c>
      <c r="F35" s="59" t="str">
        <f t="shared" si="35"/>
        <v>716-2133-BE-27</v>
      </c>
      <c r="G35" s="59" t="str">
        <f t="shared" si="36"/>
        <v>2210326</v>
      </c>
      <c r="H35" s="59" t="str">
        <f t="shared" si="37"/>
        <v>IPORTER (GB)</v>
      </c>
      <c r="I35" s="57" t="str">
        <f t="shared" si="38"/>
        <v>권체우</v>
      </c>
      <c r="J35" s="57">
        <f t="shared" si="39"/>
        <v>47877</v>
      </c>
      <c r="K35" s="57" t="str">
        <f t="shared" si="49"/>
        <v/>
      </c>
      <c r="L35" s="57">
        <f t="shared" si="40"/>
        <v>1</v>
      </c>
      <c r="M35" s="57">
        <f t="shared" si="41"/>
        <v>0.871</v>
      </c>
      <c r="N35" s="57">
        <f t="shared" si="42"/>
        <v>4.4999999999999998E-2</v>
      </c>
      <c r="O35" s="60">
        <f t="shared" si="43"/>
        <v>3.15E-2</v>
      </c>
      <c r="P35" s="60">
        <f>CEILING(IF(M35&gt;O35,M35,O35),$D$2)</f>
        <v>1</v>
      </c>
      <c r="Q35" s="61" t="str">
        <f t="shared" si="44"/>
        <v>일반(목록배제,Normal-Manifest Exception)</v>
      </c>
      <c r="R35" s="88">
        <f t="shared" si="45"/>
        <v>27</v>
      </c>
      <c r="S35" s="61" t="str">
        <f t="shared" si="46"/>
        <v>KJ794</v>
      </c>
      <c r="T35" s="61" t="str">
        <f t="shared" si="47"/>
        <v>AIRZETA CO., LTD</v>
      </c>
      <c r="U35" s="61" t="str">
        <f t="shared" si="48"/>
        <v>신용</v>
      </c>
      <c r="V35" s="99">
        <f>CEILING($B$2+(P35-0.5)*$C$2,1)</f>
        <v>10273</v>
      </c>
      <c r="W35" s="61">
        <v>4000</v>
      </c>
      <c r="X35" s="100">
        <f t="shared" si="3"/>
        <v>0</v>
      </c>
      <c r="Y35" s="100">
        <f t="shared" si="28"/>
        <v>0</v>
      </c>
      <c r="Z35" s="100">
        <f t="shared" si="4"/>
        <v>0</v>
      </c>
      <c r="AA35" s="100">
        <f t="shared" si="29"/>
        <v>0</v>
      </c>
      <c r="AB35" s="101">
        <f t="shared" si="5"/>
        <v>1000</v>
      </c>
      <c r="AC35" s="102" t="str">
        <f>_xlfn.IFNA(VLOOKUP(D35,'사업자 통관'!F:H,3,0),"")</f>
        <v/>
      </c>
      <c r="AD35" s="102"/>
      <c r="AE35" s="103">
        <f t="shared" si="6"/>
        <v>5000</v>
      </c>
      <c r="AF35" s="104">
        <f t="shared" si="7"/>
        <v>15273</v>
      </c>
      <c r="AH35" s="126" t="s">
        <v>2749</v>
      </c>
      <c r="AI35" s="126" t="s">
        <v>9</v>
      </c>
      <c r="AJ35" s="126" t="s">
        <v>2750</v>
      </c>
      <c r="AK35" s="126" t="s">
        <v>2918</v>
      </c>
      <c r="AL35" s="126" t="s">
        <v>2919</v>
      </c>
      <c r="AM35" s="126" t="s">
        <v>2920</v>
      </c>
      <c r="AN35" s="126">
        <v>47877</v>
      </c>
      <c r="AO35" s="126" t="s">
        <v>130</v>
      </c>
      <c r="AP35" s="127">
        <v>1</v>
      </c>
      <c r="AQ35" s="128">
        <v>0.871</v>
      </c>
      <c r="AR35" s="128">
        <v>4.4999999999999998E-2</v>
      </c>
      <c r="AS35" s="128">
        <v>0.9</v>
      </c>
      <c r="AT35" s="126" t="s">
        <v>5</v>
      </c>
      <c r="AU35" s="128">
        <v>27</v>
      </c>
      <c r="AV35" s="126" t="s">
        <v>154</v>
      </c>
      <c r="AW35" s="126" t="s">
        <v>154</v>
      </c>
      <c r="AX35" s="126" t="s">
        <v>154</v>
      </c>
      <c r="AY35" s="126" t="s">
        <v>154</v>
      </c>
      <c r="AZ35" s="126" t="s">
        <v>154</v>
      </c>
      <c r="BA35" s="126" t="s">
        <v>132</v>
      </c>
      <c r="BB35" s="126" t="s">
        <v>70</v>
      </c>
      <c r="BC35" s="126" t="s">
        <v>155</v>
      </c>
      <c r="BD35" s="126" t="s">
        <v>130</v>
      </c>
      <c r="BE35" s="126" t="s">
        <v>156</v>
      </c>
      <c r="BF35" s="126" t="s">
        <v>2921</v>
      </c>
      <c r="BG35" s="126" t="s">
        <v>2922</v>
      </c>
      <c r="BH35" s="126" t="s">
        <v>2923</v>
      </c>
      <c r="BI35" s="126" t="s">
        <v>2757</v>
      </c>
      <c r="BJ35" s="126" t="s">
        <v>2758</v>
      </c>
      <c r="BK35" s="126" t="s">
        <v>184</v>
      </c>
      <c r="BL35" s="126" t="s">
        <v>157</v>
      </c>
      <c r="BM35" s="126" t="s">
        <v>126</v>
      </c>
      <c r="BN35" s="126" t="s">
        <v>130</v>
      </c>
      <c r="BO35" s="126" t="s">
        <v>158</v>
      </c>
    </row>
    <row r="36" spans="1:67" ht="15">
      <c r="A36" s="58" t="str">
        <f t="shared" si="30"/>
        <v>2025-08-03</v>
      </c>
      <c r="B36" s="58" t="str">
        <f t="shared" si="31"/>
        <v>LHR</v>
      </c>
      <c r="C36" s="58" t="str">
        <f t="shared" si="32"/>
        <v>99431913744</v>
      </c>
      <c r="D36" s="58" t="str">
        <f t="shared" si="33"/>
        <v>PGB028761155</v>
      </c>
      <c r="E36" s="59" t="str">
        <f t="shared" si="34"/>
        <v>6094322901935</v>
      </c>
      <c r="F36" s="59" t="str">
        <f t="shared" si="35"/>
        <v>716-3366-DF-84</v>
      </c>
      <c r="G36" s="59" t="str">
        <f t="shared" si="36"/>
        <v>2210326</v>
      </c>
      <c r="H36" s="59" t="str">
        <f t="shared" si="37"/>
        <v>IPORTER (GB)</v>
      </c>
      <c r="I36" s="57" t="str">
        <f t="shared" si="38"/>
        <v>김보민</v>
      </c>
      <c r="J36" s="57">
        <f t="shared" si="39"/>
        <v>14769</v>
      </c>
      <c r="K36" s="57" t="str">
        <f t="shared" si="49"/>
        <v/>
      </c>
      <c r="L36" s="57">
        <f t="shared" si="40"/>
        <v>1</v>
      </c>
      <c r="M36" s="57">
        <f t="shared" si="41"/>
        <v>0.499</v>
      </c>
      <c r="N36" s="57">
        <f t="shared" si="42"/>
        <v>4.4999999999999998E-2</v>
      </c>
      <c r="O36" s="60">
        <f t="shared" si="43"/>
        <v>3.15E-2</v>
      </c>
      <c r="P36" s="60">
        <f>CEILING(IF(M36&gt;O36,M36,O36),$D$2)</f>
        <v>0.5</v>
      </c>
      <c r="Q36" s="61" t="str">
        <f t="shared" si="44"/>
        <v>일반(목록배제,Normal-Manifest Exception)</v>
      </c>
      <c r="R36" s="88">
        <f t="shared" si="45"/>
        <v>55.28</v>
      </c>
      <c r="S36" s="61" t="str">
        <f t="shared" si="46"/>
        <v>KJ794</v>
      </c>
      <c r="T36" s="61" t="str">
        <f t="shared" si="47"/>
        <v>AIRZETA CO., LTD</v>
      </c>
      <c r="U36" s="61" t="str">
        <f t="shared" si="48"/>
        <v>신용</v>
      </c>
      <c r="V36" s="99">
        <f>CEILING($B$2+(P36-0.5)*$C$2,1)</f>
        <v>7445</v>
      </c>
      <c r="W36" s="61">
        <v>4000</v>
      </c>
      <c r="X36" s="100">
        <f t="shared" si="3"/>
        <v>0</v>
      </c>
      <c r="Y36" s="100">
        <f t="shared" si="28"/>
        <v>0</v>
      </c>
      <c r="Z36" s="100">
        <f t="shared" si="4"/>
        <v>0</v>
      </c>
      <c r="AA36" s="100">
        <f t="shared" si="29"/>
        <v>0</v>
      </c>
      <c r="AB36" s="101">
        <f t="shared" si="5"/>
        <v>1000</v>
      </c>
      <c r="AC36" s="102" t="str">
        <f>_xlfn.IFNA(VLOOKUP(D36,'사업자 통관'!F:H,3,0),"")</f>
        <v/>
      </c>
      <c r="AD36" s="102"/>
      <c r="AE36" s="103">
        <f t="shared" si="6"/>
        <v>5000</v>
      </c>
      <c r="AF36" s="104">
        <f t="shared" si="7"/>
        <v>12445</v>
      </c>
      <c r="AH36" s="126" t="s">
        <v>2749</v>
      </c>
      <c r="AI36" s="126" t="s">
        <v>9</v>
      </c>
      <c r="AJ36" s="126" t="s">
        <v>2750</v>
      </c>
      <c r="AK36" s="126" t="s">
        <v>2924</v>
      </c>
      <c r="AL36" s="126" t="s">
        <v>773</v>
      </c>
      <c r="AM36" s="126" t="s">
        <v>2925</v>
      </c>
      <c r="AN36" s="126">
        <v>14769</v>
      </c>
      <c r="AO36" s="126" t="s">
        <v>130</v>
      </c>
      <c r="AP36" s="127">
        <v>1</v>
      </c>
      <c r="AQ36" s="128">
        <v>0.499</v>
      </c>
      <c r="AR36" s="128">
        <v>4.4999999999999998E-2</v>
      </c>
      <c r="AS36" s="128">
        <v>0.5</v>
      </c>
      <c r="AT36" s="126" t="s">
        <v>5</v>
      </c>
      <c r="AU36" s="128">
        <v>55.28</v>
      </c>
      <c r="AV36" s="126" t="s">
        <v>154</v>
      </c>
      <c r="AW36" s="126" t="s">
        <v>154</v>
      </c>
      <c r="AX36" s="126" t="s">
        <v>154</v>
      </c>
      <c r="AY36" s="126" t="s">
        <v>154</v>
      </c>
      <c r="AZ36" s="126" t="s">
        <v>154</v>
      </c>
      <c r="BA36" s="126" t="s">
        <v>132</v>
      </c>
      <c r="BB36" s="126" t="s">
        <v>70</v>
      </c>
      <c r="BC36" s="126" t="s">
        <v>313</v>
      </c>
      <c r="BD36" s="126" t="s">
        <v>130</v>
      </c>
      <c r="BE36" s="126" t="s">
        <v>156</v>
      </c>
      <c r="BF36" s="126" t="s">
        <v>2926</v>
      </c>
      <c r="BG36" s="126" t="s">
        <v>2927</v>
      </c>
      <c r="BH36" s="126" t="s">
        <v>2928</v>
      </c>
      <c r="BI36" s="126" t="s">
        <v>2757</v>
      </c>
      <c r="BJ36" s="126" t="s">
        <v>2758</v>
      </c>
      <c r="BK36" s="126" t="s">
        <v>184</v>
      </c>
      <c r="BL36" s="126" t="s">
        <v>157</v>
      </c>
      <c r="BM36" s="126" t="s">
        <v>126</v>
      </c>
      <c r="BN36" s="126" t="s">
        <v>130</v>
      </c>
      <c r="BO36" s="126" t="s">
        <v>158</v>
      </c>
    </row>
    <row r="37" spans="1:67" ht="15">
      <c r="A37" s="58" t="str">
        <f t="shared" si="30"/>
        <v>2025-08-03</v>
      </c>
      <c r="B37" s="58" t="str">
        <f t="shared" si="31"/>
        <v>LHR</v>
      </c>
      <c r="C37" s="58" t="str">
        <f t="shared" si="32"/>
        <v>99431913744</v>
      </c>
      <c r="D37" s="58" t="str">
        <f t="shared" si="33"/>
        <v>PGB028761207</v>
      </c>
      <c r="E37" s="59" t="str">
        <f t="shared" si="34"/>
        <v>6094322901987</v>
      </c>
      <c r="F37" s="59" t="str">
        <f t="shared" si="35"/>
        <v>716-2071-FA-94</v>
      </c>
      <c r="G37" s="59" t="str">
        <f t="shared" si="36"/>
        <v>2210326</v>
      </c>
      <c r="H37" s="59" t="str">
        <f t="shared" si="37"/>
        <v>IPORTER (GB)</v>
      </c>
      <c r="I37" s="57" t="str">
        <f t="shared" si="38"/>
        <v>이보배</v>
      </c>
      <c r="J37" s="57">
        <f t="shared" si="39"/>
        <v>53047</v>
      </c>
      <c r="K37" s="57" t="str">
        <f t="shared" si="49"/>
        <v/>
      </c>
      <c r="L37" s="57">
        <f t="shared" si="40"/>
        <v>1</v>
      </c>
      <c r="M37" s="57">
        <f t="shared" si="41"/>
        <v>1.1879999999999999</v>
      </c>
      <c r="N37" s="57">
        <f t="shared" si="42"/>
        <v>4.4999999999999998E-2</v>
      </c>
      <c r="O37" s="60">
        <f t="shared" si="43"/>
        <v>3.15E-2</v>
      </c>
      <c r="P37" s="60">
        <f>CEILING(IF(M37&gt;O37,M37,O37),$D$2)</f>
        <v>1.5</v>
      </c>
      <c r="Q37" s="61" t="str">
        <f t="shared" si="44"/>
        <v>목록(Manifest)</v>
      </c>
      <c r="R37" s="88">
        <f t="shared" si="45"/>
        <v>54.01</v>
      </c>
      <c r="S37" s="61" t="str">
        <f t="shared" si="46"/>
        <v>KJ794</v>
      </c>
      <c r="T37" s="61" t="str">
        <f t="shared" si="47"/>
        <v>AIRZETA CO., LTD</v>
      </c>
      <c r="U37" s="61" t="str">
        <f t="shared" si="48"/>
        <v>신용</v>
      </c>
      <c r="V37" s="99">
        <f>CEILING($B$2+(P37-0.5)*$C$2,1)</f>
        <v>13100</v>
      </c>
      <c r="W37" s="61">
        <v>4000</v>
      </c>
      <c r="X37" s="100">
        <f t="shared" si="3"/>
        <v>0</v>
      </c>
      <c r="Y37" s="100">
        <f t="shared" si="28"/>
        <v>0</v>
      </c>
      <c r="Z37" s="100">
        <f t="shared" si="4"/>
        <v>0</v>
      </c>
      <c r="AA37" s="100">
        <f t="shared" si="29"/>
        <v>0</v>
      </c>
      <c r="AB37" s="101">
        <f t="shared" si="5"/>
        <v>0</v>
      </c>
      <c r="AC37" s="102" t="str">
        <f>_xlfn.IFNA(VLOOKUP(D37,'사업자 통관'!F:H,3,0),"")</f>
        <v/>
      </c>
      <c r="AD37" s="102"/>
      <c r="AE37" s="103">
        <f t="shared" si="6"/>
        <v>4000</v>
      </c>
      <c r="AF37" s="104">
        <f t="shared" si="7"/>
        <v>17100</v>
      </c>
      <c r="AH37" s="126" t="s">
        <v>2749</v>
      </c>
      <c r="AI37" s="126" t="s">
        <v>9</v>
      </c>
      <c r="AJ37" s="126" t="s">
        <v>2750</v>
      </c>
      <c r="AK37" s="126" t="s">
        <v>2929</v>
      </c>
      <c r="AL37" s="126" t="s">
        <v>2930</v>
      </c>
      <c r="AM37" s="126" t="s">
        <v>2931</v>
      </c>
      <c r="AN37" s="126">
        <v>53047</v>
      </c>
      <c r="AO37" s="126" t="s">
        <v>130</v>
      </c>
      <c r="AP37" s="127">
        <v>1</v>
      </c>
      <c r="AQ37" s="128">
        <v>1.1879999999999999</v>
      </c>
      <c r="AR37" s="128">
        <v>4.4999999999999998E-2</v>
      </c>
      <c r="AS37" s="128">
        <v>1.2</v>
      </c>
      <c r="AT37" s="126" t="s">
        <v>4</v>
      </c>
      <c r="AU37" s="128">
        <v>54.01</v>
      </c>
      <c r="AV37" s="126" t="s">
        <v>154</v>
      </c>
      <c r="AW37" s="126" t="s">
        <v>154</v>
      </c>
      <c r="AX37" s="126" t="s">
        <v>154</v>
      </c>
      <c r="AY37" s="126" t="s">
        <v>154</v>
      </c>
      <c r="AZ37" s="126" t="s">
        <v>154</v>
      </c>
      <c r="BA37" s="126" t="s">
        <v>132</v>
      </c>
      <c r="BB37" s="126" t="s">
        <v>70</v>
      </c>
      <c r="BC37" s="126" t="s">
        <v>162</v>
      </c>
      <c r="BD37" s="126" t="s">
        <v>130</v>
      </c>
      <c r="BE37" s="126" t="s">
        <v>156</v>
      </c>
      <c r="BF37" s="126" t="s">
        <v>2932</v>
      </c>
      <c r="BG37" s="126" t="s">
        <v>2933</v>
      </c>
      <c r="BH37" s="126" t="s">
        <v>2934</v>
      </c>
      <c r="BI37" s="126" t="s">
        <v>2757</v>
      </c>
      <c r="BJ37" s="126" t="s">
        <v>2758</v>
      </c>
      <c r="BK37" s="126" t="s">
        <v>184</v>
      </c>
      <c r="BL37" s="126" t="s">
        <v>157</v>
      </c>
      <c r="BM37" s="126" t="s">
        <v>126</v>
      </c>
      <c r="BN37" s="126" t="s">
        <v>130</v>
      </c>
      <c r="BO37" s="126" t="s">
        <v>158</v>
      </c>
    </row>
    <row r="38" spans="1:67" ht="15">
      <c r="A38" s="58" t="str">
        <f t="shared" si="30"/>
        <v>2025-08-03</v>
      </c>
      <c r="B38" s="58" t="str">
        <f t="shared" si="31"/>
        <v>LHR</v>
      </c>
      <c r="C38" s="58" t="str">
        <f t="shared" si="32"/>
        <v>99431913744</v>
      </c>
      <c r="D38" s="58" t="str">
        <f t="shared" si="33"/>
        <v>PGB028761215</v>
      </c>
      <c r="E38" s="59" t="str">
        <f t="shared" si="34"/>
        <v>6094322901995</v>
      </c>
      <c r="F38" s="59" t="str">
        <f t="shared" si="35"/>
        <v>716-2117-DA-7</v>
      </c>
      <c r="G38" s="59" t="str">
        <f t="shared" si="36"/>
        <v>2210326</v>
      </c>
      <c r="H38" s="59" t="str">
        <f t="shared" si="37"/>
        <v>IPORTER (GB)</v>
      </c>
      <c r="I38" s="57" t="str">
        <f t="shared" si="38"/>
        <v>양영주</v>
      </c>
      <c r="J38" s="57">
        <f t="shared" si="39"/>
        <v>41771</v>
      </c>
      <c r="K38" s="57" t="str">
        <f t="shared" si="49"/>
        <v/>
      </c>
      <c r="L38" s="57">
        <f t="shared" si="40"/>
        <v>1</v>
      </c>
      <c r="M38" s="57">
        <f t="shared" si="41"/>
        <v>3.5019999999999998</v>
      </c>
      <c r="N38" s="57">
        <f t="shared" si="42"/>
        <v>4.4999999999999998E-2</v>
      </c>
      <c r="O38" s="60">
        <f t="shared" si="43"/>
        <v>3.15E-2</v>
      </c>
      <c r="P38" s="60">
        <f>CEILING(IF(M38&gt;O38,M38,O38),$D$2)</f>
        <v>4</v>
      </c>
      <c r="Q38" s="61" t="str">
        <f t="shared" si="44"/>
        <v>목록(Manifest)</v>
      </c>
      <c r="R38" s="88">
        <f t="shared" si="45"/>
        <v>15.39</v>
      </c>
      <c r="S38" s="61" t="str">
        <f t="shared" si="46"/>
        <v>KJ794</v>
      </c>
      <c r="T38" s="61" t="str">
        <f t="shared" si="47"/>
        <v>AIRZETA CO., LTD</v>
      </c>
      <c r="U38" s="61" t="str">
        <f t="shared" si="48"/>
        <v>신용</v>
      </c>
      <c r="V38" s="99">
        <f>CEILING($B$2+(P38-0.5)*$C$2,1)</f>
        <v>27238</v>
      </c>
      <c r="W38" s="61">
        <v>4000</v>
      </c>
      <c r="X38" s="100">
        <f t="shared" si="3"/>
        <v>0</v>
      </c>
      <c r="Y38" s="100">
        <f t="shared" si="28"/>
        <v>0</v>
      </c>
      <c r="Z38" s="100">
        <f t="shared" si="4"/>
        <v>500</v>
      </c>
      <c r="AA38" s="100">
        <f t="shared" si="29"/>
        <v>0</v>
      </c>
      <c r="AB38" s="101">
        <f t="shared" si="5"/>
        <v>0</v>
      </c>
      <c r="AC38" s="102" t="str">
        <f>_xlfn.IFNA(VLOOKUP(D38,'사업자 통관'!F:H,3,0),"")</f>
        <v/>
      </c>
      <c r="AD38" s="102"/>
      <c r="AE38" s="103">
        <f t="shared" si="6"/>
        <v>4500</v>
      </c>
      <c r="AF38" s="104">
        <f t="shared" si="7"/>
        <v>31738</v>
      </c>
      <c r="AH38" s="126" t="s">
        <v>2749</v>
      </c>
      <c r="AI38" s="126" t="s">
        <v>9</v>
      </c>
      <c r="AJ38" s="126" t="s">
        <v>2750</v>
      </c>
      <c r="AK38" s="126" t="s">
        <v>2935</v>
      </c>
      <c r="AL38" s="126" t="s">
        <v>2936</v>
      </c>
      <c r="AM38" s="126" t="s">
        <v>2937</v>
      </c>
      <c r="AN38" s="126">
        <v>41771</v>
      </c>
      <c r="AO38" s="126" t="s">
        <v>130</v>
      </c>
      <c r="AP38" s="127">
        <v>1</v>
      </c>
      <c r="AQ38" s="128">
        <v>3.5019999999999998</v>
      </c>
      <c r="AR38" s="128">
        <v>4.4999999999999998E-2</v>
      </c>
      <c r="AS38" s="128">
        <v>3.6</v>
      </c>
      <c r="AT38" s="126" t="s">
        <v>4</v>
      </c>
      <c r="AU38" s="128">
        <v>15.39</v>
      </c>
      <c r="AV38" s="126" t="s">
        <v>154</v>
      </c>
      <c r="AW38" s="126" t="s">
        <v>154</v>
      </c>
      <c r="AX38" s="126" t="s">
        <v>154</v>
      </c>
      <c r="AY38" s="126" t="s">
        <v>154</v>
      </c>
      <c r="AZ38" s="126" t="s">
        <v>154</v>
      </c>
      <c r="BA38" s="126" t="s">
        <v>132</v>
      </c>
      <c r="BB38" s="126" t="s">
        <v>70</v>
      </c>
      <c r="BC38" s="126" t="s">
        <v>155</v>
      </c>
      <c r="BD38" s="126" t="s">
        <v>130</v>
      </c>
      <c r="BE38" s="126" t="s">
        <v>156</v>
      </c>
      <c r="BF38" s="126" t="s">
        <v>2938</v>
      </c>
      <c r="BG38" s="126" t="s">
        <v>2939</v>
      </c>
      <c r="BH38" s="126" t="s">
        <v>2940</v>
      </c>
      <c r="BI38" s="126" t="s">
        <v>2757</v>
      </c>
      <c r="BJ38" s="126" t="s">
        <v>2758</v>
      </c>
      <c r="BK38" s="126" t="s">
        <v>184</v>
      </c>
      <c r="BL38" s="126" t="s">
        <v>157</v>
      </c>
      <c r="BM38" s="126" t="s">
        <v>126</v>
      </c>
      <c r="BN38" s="126" t="s">
        <v>130</v>
      </c>
      <c r="BO38" s="126" t="s">
        <v>158</v>
      </c>
    </row>
    <row r="39" spans="1:67" ht="15">
      <c r="A39" s="58" t="str">
        <f t="shared" si="30"/>
        <v>2025-08-03</v>
      </c>
      <c r="B39" s="58" t="str">
        <f t="shared" si="31"/>
        <v>LHR</v>
      </c>
      <c r="C39" s="58" t="str">
        <f t="shared" si="32"/>
        <v>99431913744</v>
      </c>
      <c r="D39" s="58" t="str">
        <f t="shared" si="33"/>
        <v>PGB028761121</v>
      </c>
      <c r="E39" s="59" t="str">
        <f t="shared" si="34"/>
        <v>6094322901901</v>
      </c>
      <c r="F39" s="59" t="str">
        <f t="shared" si="35"/>
        <v>716-2098-FC-45</v>
      </c>
      <c r="G39" s="59" t="str">
        <f t="shared" si="36"/>
        <v>2210326</v>
      </c>
      <c r="H39" s="59" t="str">
        <f t="shared" si="37"/>
        <v>IPORTER (GB)</v>
      </c>
      <c r="I39" s="57" t="str">
        <f t="shared" si="38"/>
        <v>박주은</v>
      </c>
      <c r="J39" s="57">
        <f t="shared" si="39"/>
        <v>4386</v>
      </c>
      <c r="K39" s="57" t="str">
        <f t="shared" si="49"/>
        <v/>
      </c>
      <c r="L39" s="57">
        <f t="shared" si="40"/>
        <v>1</v>
      </c>
      <c r="M39" s="57">
        <f t="shared" si="41"/>
        <v>0.499</v>
      </c>
      <c r="N39" s="57">
        <f t="shared" si="42"/>
        <v>4.4999999999999998E-2</v>
      </c>
      <c r="O39" s="60">
        <f t="shared" si="43"/>
        <v>3.15E-2</v>
      </c>
      <c r="P39" s="60">
        <f>CEILING(IF(M39&gt;O39,M39,O39),$D$2)</f>
        <v>0.5</v>
      </c>
      <c r="Q39" s="61" t="str">
        <f t="shared" si="44"/>
        <v>목록(Manifest)</v>
      </c>
      <c r="R39" s="88">
        <f t="shared" si="45"/>
        <v>40.4</v>
      </c>
      <c r="S39" s="61" t="str">
        <f t="shared" si="46"/>
        <v>KJ794</v>
      </c>
      <c r="T39" s="61" t="str">
        <f t="shared" si="47"/>
        <v>AIRZETA CO., LTD</v>
      </c>
      <c r="U39" s="61" t="str">
        <f t="shared" si="48"/>
        <v>신용</v>
      </c>
      <c r="V39" s="99">
        <f>CEILING($B$2+(P39-0.5)*$C$2,1)</f>
        <v>7445</v>
      </c>
      <c r="W39" s="61">
        <v>4000</v>
      </c>
      <c r="X39" s="100">
        <f t="shared" si="3"/>
        <v>0</v>
      </c>
      <c r="Y39" s="100">
        <f t="shared" si="28"/>
        <v>0</v>
      </c>
      <c r="Z39" s="100">
        <f t="shared" si="4"/>
        <v>0</v>
      </c>
      <c r="AA39" s="100">
        <f t="shared" si="29"/>
        <v>0</v>
      </c>
      <c r="AB39" s="101">
        <f t="shared" si="5"/>
        <v>0</v>
      </c>
      <c r="AC39" s="102" t="str">
        <f>_xlfn.IFNA(VLOOKUP(D39,'사업자 통관'!F:H,3,0),"")</f>
        <v/>
      </c>
      <c r="AD39" s="102"/>
      <c r="AE39" s="103">
        <f t="shared" si="6"/>
        <v>4000</v>
      </c>
      <c r="AF39" s="104">
        <f t="shared" si="7"/>
        <v>11445</v>
      </c>
      <c r="AH39" s="126" t="s">
        <v>2749</v>
      </c>
      <c r="AI39" s="126" t="s">
        <v>9</v>
      </c>
      <c r="AJ39" s="126" t="s">
        <v>2750</v>
      </c>
      <c r="AK39" s="126" t="s">
        <v>2941</v>
      </c>
      <c r="AL39" s="126" t="s">
        <v>2942</v>
      </c>
      <c r="AM39" s="126" t="s">
        <v>2943</v>
      </c>
      <c r="AN39" s="126">
        <v>4386</v>
      </c>
      <c r="AO39" s="126" t="s">
        <v>130</v>
      </c>
      <c r="AP39" s="127">
        <v>1</v>
      </c>
      <c r="AQ39" s="128">
        <v>0.499</v>
      </c>
      <c r="AR39" s="128">
        <v>4.4999999999999998E-2</v>
      </c>
      <c r="AS39" s="128">
        <v>0.5</v>
      </c>
      <c r="AT39" s="126" t="s">
        <v>4</v>
      </c>
      <c r="AU39" s="128">
        <v>40.4</v>
      </c>
      <c r="AV39" s="126" t="s">
        <v>154</v>
      </c>
      <c r="AW39" s="126" t="s">
        <v>154</v>
      </c>
      <c r="AX39" s="126" t="s">
        <v>154</v>
      </c>
      <c r="AY39" s="126" t="s">
        <v>154</v>
      </c>
      <c r="AZ39" s="126" t="s">
        <v>154</v>
      </c>
      <c r="BA39" s="126" t="s">
        <v>132</v>
      </c>
      <c r="BB39" s="126" t="s">
        <v>70</v>
      </c>
      <c r="BC39" s="126" t="s">
        <v>673</v>
      </c>
      <c r="BD39" s="126" t="s">
        <v>130</v>
      </c>
      <c r="BE39" s="126" t="s">
        <v>156</v>
      </c>
      <c r="BF39" s="126" t="s">
        <v>2944</v>
      </c>
      <c r="BG39" s="126" t="s">
        <v>2945</v>
      </c>
      <c r="BH39" s="126" t="s">
        <v>2946</v>
      </c>
      <c r="BI39" s="126" t="s">
        <v>2757</v>
      </c>
      <c r="BJ39" s="126" t="s">
        <v>2758</v>
      </c>
      <c r="BK39" s="126" t="s">
        <v>184</v>
      </c>
      <c r="BL39" s="126" t="s">
        <v>157</v>
      </c>
      <c r="BM39" s="126" t="s">
        <v>126</v>
      </c>
      <c r="BN39" s="126" t="s">
        <v>130</v>
      </c>
      <c r="BO39" s="126" t="s">
        <v>158</v>
      </c>
    </row>
    <row r="40" spans="1:67" ht="15">
      <c r="A40" s="58" t="str">
        <f t="shared" si="30"/>
        <v>2025-08-03</v>
      </c>
      <c r="B40" s="58" t="str">
        <f t="shared" si="31"/>
        <v>LHR</v>
      </c>
      <c r="C40" s="58" t="str">
        <f t="shared" si="32"/>
        <v>99431913744</v>
      </c>
      <c r="D40" s="58" t="str">
        <f t="shared" si="33"/>
        <v>PGB028761302</v>
      </c>
      <c r="E40" s="59" t="str">
        <f t="shared" si="34"/>
        <v>6094322902082</v>
      </c>
      <c r="F40" s="59" t="str">
        <f t="shared" si="35"/>
        <v>716-3435-CA-75</v>
      </c>
      <c r="G40" s="59" t="str">
        <f t="shared" si="36"/>
        <v>2210326</v>
      </c>
      <c r="H40" s="59" t="str">
        <f t="shared" si="37"/>
        <v>IPORTER (GB)</v>
      </c>
      <c r="I40" s="57" t="str">
        <f t="shared" si="38"/>
        <v>김혜원</v>
      </c>
      <c r="J40" s="57">
        <f t="shared" si="39"/>
        <v>42621</v>
      </c>
      <c r="K40" s="57" t="str">
        <f t="shared" si="49"/>
        <v/>
      </c>
      <c r="L40" s="57">
        <f t="shared" si="40"/>
        <v>1</v>
      </c>
      <c r="M40" s="57">
        <f t="shared" si="41"/>
        <v>0.2</v>
      </c>
      <c r="N40" s="57">
        <f t="shared" si="42"/>
        <v>4.4999999999999998E-2</v>
      </c>
      <c r="O40" s="60">
        <f t="shared" si="43"/>
        <v>3.15E-2</v>
      </c>
      <c r="P40" s="60">
        <f>CEILING(IF(M40&gt;O40,M40,O40),$D$2)</f>
        <v>0.5</v>
      </c>
      <c r="Q40" s="61" t="str">
        <f t="shared" si="44"/>
        <v>일반(목록배제,Normal-Manifest Exception)</v>
      </c>
      <c r="R40" s="88">
        <f t="shared" si="45"/>
        <v>27</v>
      </c>
      <c r="S40" s="61" t="str">
        <f t="shared" si="46"/>
        <v>KJ794</v>
      </c>
      <c r="T40" s="61" t="str">
        <f t="shared" si="47"/>
        <v>AIRZETA CO., LTD</v>
      </c>
      <c r="U40" s="61" t="str">
        <f t="shared" si="48"/>
        <v>신용</v>
      </c>
      <c r="V40" s="99">
        <f>CEILING($B$2+(P40-0.5)*$C$2,1)</f>
        <v>7445</v>
      </c>
      <c r="W40" s="61">
        <v>4000</v>
      </c>
      <c r="X40" s="100">
        <f t="shared" si="3"/>
        <v>0</v>
      </c>
      <c r="Y40" s="100">
        <f t="shared" si="28"/>
        <v>0</v>
      </c>
      <c r="Z40" s="100">
        <f t="shared" si="4"/>
        <v>0</v>
      </c>
      <c r="AA40" s="100">
        <f t="shared" si="29"/>
        <v>0</v>
      </c>
      <c r="AB40" s="101">
        <f t="shared" si="5"/>
        <v>1000</v>
      </c>
      <c r="AC40" s="102" t="str">
        <f>_xlfn.IFNA(VLOOKUP(D40,'사업자 통관'!F:H,3,0),"")</f>
        <v/>
      </c>
      <c r="AD40" s="102"/>
      <c r="AE40" s="103">
        <f t="shared" si="6"/>
        <v>5000</v>
      </c>
      <c r="AF40" s="104">
        <f t="shared" si="7"/>
        <v>12445</v>
      </c>
      <c r="AH40" s="126" t="s">
        <v>2749</v>
      </c>
      <c r="AI40" s="126" t="s">
        <v>9</v>
      </c>
      <c r="AJ40" s="126" t="s">
        <v>2750</v>
      </c>
      <c r="AK40" s="126" t="s">
        <v>2947</v>
      </c>
      <c r="AL40" s="126" t="s">
        <v>2948</v>
      </c>
      <c r="AM40" s="126" t="s">
        <v>2949</v>
      </c>
      <c r="AN40" s="126">
        <v>42621</v>
      </c>
      <c r="AO40" s="126" t="s">
        <v>130</v>
      </c>
      <c r="AP40" s="127">
        <v>1</v>
      </c>
      <c r="AQ40" s="128">
        <v>0.2</v>
      </c>
      <c r="AR40" s="128">
        <v>4.4999999999999998E-2</v>
      </c>
      <c r="AS40" s="128">
        <v>0.2</v>
      </c>
      <c r="AT40" s="126" t="s">
        <v>5</v>
      </c>
      <c r="AU40" s="128">
        <v>27</v>
      </c>
      <c r="AV40" s="126" t="s">
        <v>154</v>
      </c>
      <c r="AW40" s="126" t="s">
        <v>154</v>
      </c>
      <c r="AX40" s="126" t="s">
        <v>154</v>
      </c>
      <c r="AY40" s="126" t="s">
        <v>154</v>
      </c>
      <c r="AZ40" s="126" t="s">
        <v>154</v>
      </c>
      <c r="BA40" s="126" t="s">
        <v>132</v>
      </c>
      <c r="BB40" s="126" t="s">
        <v>70</v>
      </c>
      <c r="BC40" s="126" t="s">
        <v>155</v>
      </c>
      <c r="BD40" s="126" t="s">
        <v>130</v>
      </c>
      <c r="BE40" s="126" t="s">
        <v>156</v>
      </c>
      <c r="BF40" s="126" t="s">
        <v>2950</v>
      </c>
      <c r="BG40" s="126" t="s">
        <v>2951</v>
      </c>
      <c r="BH40" s="126" t="s">
        <v>2952</v>
      </c>
      <c r="BI40" s="126" t="s">
        <v>2757</v>
      </c>
      <c r="BJ40" s="126" t="s">
        <v>2758</v>
      </c>
      <c r="BK40" s="126" t="s">
        <v>184</v>
      </c>
      <c r="BL40" s="126" t="s">
        <v>157</v>
      </c>
      <c r="BM40" s="126" t="s">
        <v>126</v>
      </c>
      <c r="BN40" s="126" t="s">
        <v>130</v>
      </c>
      <c r="BO40" s="126" t="s">
        <v>158</v>
      </c>
    </row>
    <row r="41" spans="1:67" ht="15">
      <c r="A41" s="58" t="str">
        <f t="shared" si="30"/>
        <v>2025-08-03</v>
      </c>
      <c r="B41" s="58" t="str">
        <f t="shared" si="31"/>
        <v>LHR</v>
      </c>
      <c r="C41" s="58" t="str">
        <f t="shared" si="32"/>
        <v>99431913744</v>
      </c>
      <c r="D41" s="58" t="str">
        <f t="shared" si="33"/>
        <v>PGB028761211</v>
      </c>
      <c r="E41" s="59" t="str">
        <f t="shared" si="34"/>
        <v>6094322901991</v>
      </c>
      <c r="F41" s="59" t="str">
        <f t="shared" si="35"/>
        <v>716-2193-FC-5</v>
      </c>
      <c r="G41" s="59" t="str">
        <f t="shared" si="36"/>
        <v>2210326</v>
      </c>
      <c r="H41" s="59" t="str">
        <f t="shared" si="37"/>
        <v>IPORTER (GB)</v>
      </c>
      <c r="I41" s="57" t="str">
        <f t="shared" si="38"/>
        <v>이영지</v>
      </c>
      <c r="J41" s="57">
        <f t="shared" si="39"/>
        <v>5834</v>
      </c>
      <c r="K41" s="57" t="str">
        <f t="shared" si="49"/>
        <v/>
      </c>
      <c r="L41" s="57">
        <f t="shared" si="40"/>
        <v>1</v>
      </c>
      <c r="M41" s="57">
        <f t="shared" si="41"/>
        <v>0.499</v>
      </c>
      <c r="N41" s="57">
        <f t="shared" si="42"/>
        <v>4.4999999999999998E-2</v>
      </c>
      <c r="O41" s="60">
        <f t="shared" si="43"/>
        <v>3.15E-2</v>
      </c>
      <c r="P41" s="60">
        <f>CEILING(IF(M41&gt;O41,M41,O41),$D$2)</f>
        <v>0.5</v>
      </c>
      <c r="Q41" s="61" t="str">
        <f t="shared" si="44"/>
        <v>목록(Manifest)</v>
      </c>
      <c r="R41" s="88">
        <f t="shared" si="45"/>
        <v>10.8</v>
      </c>
      <c r="S41" s="61" t="str">
        <f t="shared" si="46"/>
        <v>KJ794</v>
      </c>
      <c r="T41" s="61" t="str">
        <f t="shared" si="47"/>
        <v>AIRZETA CO., LTD</v>
      </c>
      <c r="U41" s="61" t="str">
        <f t="shared" si="48"/>
        <v>신용</v>
      </c>
      <c r="V41" s="99">
        <f>CEILING($B$2+(P41-0.5)*$C$2,1)</f>
        <v>7445</v>
      </c>
      <c r="W41" s="61">
        <v>4000</v>
      </c>
      <c r="X41" s="100">
        <f t="shared" si="3"/>
        <v>0</v>
      </c>
      <c r="Y41" s="100">
        <f t="shared" si="28"/>
        <v>0</v>
      </c>
      <c r="Z41" s="100">
        <f t="shared" si="4"/>
        <v>0</v>
      </c>
      <c r="AA41" s="100">
        <f t="shared" si="29"/>
        <v>0</v>
      </c>
      <c r="AB41" s="101">
        <f t="shared" si="5"/>
        <v>0</v>
      </c>
      <c r="AC41" s="102" t="str">
        <f>_xlfn.IFNA(VLOOKUP(D41,'사업자 통관'!F:H,3,0),"")</f>
        <v/>
      </c>
      <c r="AD41" s="102"/>
      <c r="AE41" s="103">
        <f t="shared" si="6"/>
        <v>4000</v>
      </c>
      <c r="AF41" s="104">
        <f t="shared" si="7"/>
        <v>11445</v>
      </c>
      <c r="AH41" s="126" t="s">
        <v>2749</v>
      </c>
      <c r="AI41" s="126" t="s">
        <v>9</v>
      </c>
      <c r="AJ41" s="126" t="s">
        <v>2750</v>
      </c>
      <c r="AK41" s="126" t="s">
        <v>2953</v>
      </c>
      <c r="AL41" s="126" t="s">
        <v>2954</v>
      </c>
      <c r="AM41" s="126" t="s">
        <v>2955</v>
      </c>
      <c r="AN41" s="126">
        <v>5834</v>
      </c>
      <c r="AO41" s="126" t="s">
        <v>130</v>
      </c>
      <c r="AP41" s="127">
        <v>1</v>
      </c>
      <c r="AQ41" s="128">
        <v>0.499</v>
      </c>
      <c r="AR41" s="128">
        <v>4.4999999999999998E-2</v>
      </c>
      <c r="AS41" s="128">
        <v>0.5</v>
      </c>
      <c r="AT41" s="126" t="s">
        <v>4</v>
      </c>
      <c r="AU41" s="128">
        <v>10.8</v>
      </c>
      <c r="AV41" s="126" t="s">
        <v>154</v>
      </c>
      <c r="AW41" s="126" t="s">
        <v>154</v>
      </c>
      <c r="AX41" s="126" t="s">
        <v>154</v>
      </c>
      <c r="AY41" s="126" t="s">
        <v>154</v>
      </c>
      <c r="AZ41" s="126" t="s">
        <v>154</v>
      </c>
      <c r="BA41" s="126" t="s">
        <v>132</v>
      </c>
      <c r="BB41" s="126" t="s">
        <v>70</v>
      </c>
      <c r="BC41" s="126" t="s">
        <v>155</v>
      </c>
      <c r="BD41" s="126" t="s">
        <v>130</v>
      </c>
      <c r="BE41" s="126" t="s">
        <v>156</v>
      </c>
      <c r="BF41" s="126" t="s">
        <v>2956</v>
      </c>
      <c r="BG41" s="126" t="s">
        <v>2957</v>
      </c>
      <c r="BH41" s="126" t="s">
        <v>2958</v>
      </c>
      <c r="BI41" s="126" t="s">
        <v>2757</v>
      </c>
      <c r="BJ41" s="126" t="s">
        <v>2758</v>
      </c>
      <c r="BK41" s="126" t="s">
        <v>184</v>
      </c>
      <c r="BL41" s="126" t="s">
        <v>157</v>
      </c>
      <c r="BM41" s="126" t="s">
        <v>126</v>
      </c>
      <c r="BN41" s="126" t="s">
        <v>130</v>
      </c>
      <c r="BO41" s="126" t="s">
        <v>158</v>
      </c>
    </row>
    <row r="42" spans="1:67" ht="15">
      <c r="A42" s="58" t="str">
        <f t="shared" si="30"/>
        <v>2025-08-03</v>
      </c>
      <c r="B42" s="58" t="str">
        <f t="shared" si="31"/>
        <v>LHR</v>
      </c>
      <c r="C42" s="58" t="str">
        <f t="shared" si="32"/>
        <v>99431913744</v>
      </c>
      <c r="D42" s="58" t="str">
        <f t="shared" si="33"/>
        <v>PGB028760953</v>
      </c>
      <c r="E42" s="59" t="str">
        <f t="shared" si="34"/>
        <v>6094322901733</v>
      </c>
      <c r="F42" s="59" t="str">
        <f t="shared" si="35"/>
        <v>716-2017-FA-11</v>
      </c>
      <c r="G42" s="59" t="str">
        <f t="shared" si="36"/>
        <v>2210326</v>
      </c>
      <c r="H42" s="59" t="str">
        <f t="shared" si="37"/>
        <v>IPORTER (GB)</v>
      </c>
      <c r="I42" s="57" t="str">
        <f t="shared" si="38"/>
        <v>김정민</v>
      </c>
      <c r="J42" s="57">
        <f t="shared" si="39"/>
        <v>16648</v>
      </c>
      <c r="K42" s="57" t="str">
        <f t="shared" si="49"/>
        <v/>
      </c>
      <c r="L42" s="57">
        <f t="shared" si="40"/>
        <v>1</v>
      </c>
      <c r="M42" s="57">
        <f t="shared" si="41"/>
        <v>0.499</v>
      </c>
      <c r="N42" s="57">
        <f t="shared" si="42"/>
        <v>4.4999999999999998E-2</v>
      </c>
      <c r="O42" s="60">
        <f t="shared" si="43"/>
        <v>3.15E-2</v>
      </c>
      <c r="P42" s="60">
        <f>CEILING(IF(M42&gt;O42,M42,O42),$D$2)</f>
        <v>0.5</v>
      </c>
      <c r="Q42" s="61" t="str">
        <f t="shared" si="44"/>
        <v>목록(Manifest)</v>
      </c>
      <c r="R42" s="88">
        <f t="shared" si="45"/>
        <v>65.75</v>
      </c>
      <c r="S42" s="61" t="str">
        <f t="shared" si="46"/>
        <v>KJ794</v>
      </c>
      <c r="T42" s="61" t="str">
        <f t="shared" si="47"/>
        <v>AIRZETA CO., LTD</v>
      </c>
      <c r="U42" s="61" t="str">
        <f t="shared" si="48"/>
        <v>신용</v>
      </c>
      <c r="V42" s="99">
        <f>CEILING($B$2+(P42-0.5)*$C$2,1)</f>
        <v>7445</v>
      </c>
      <c r="W42" s="61">
        <v>4000</v>
      </c>
      <c r="X42" s="100">
        <f t="shared" si="3"/>
        <v>0</v>
      </c>
      <c r="Y42" s="100">
        <f t="shared" si="28"/>
        <v>0</v>
      </c>
      <c r="Z42" s="100">
        <f t="shared" si="4"/>
        <v>0</v>
      </c>
      <c r="AA42" s="100">
        <f t="shared" si="29"/>
        <v>0</v>
      </c>
      <c r="AB42" s="101">
        <f t="shared" si="5"/>
        <v>0</v>
      </c>
      <c r="AC42" s="102" t="str">
        <f>_xlfn.IFNA(VLOOKUP(D42,'사업자 통관'!F:H,3,0),"")</f>
        <v/>
      </c>
      <c r="AD42" s="102"/>
      <c r="AE42" s="103">
        <f t="shared" si="6"/>
        <v>4000</v>
      </c>
      <c r="AF42" s="104">
        <f t="shared" si="7"/>
        <v>11445</v>
      </c>
      <c r="AH42" s="126" t="s">
        <v>2749</v>
      </c>
      <c r="AI42" s="126" t="s">
        <v>9</v>
      </c>
      <c r="AJ42" s="126" t="s">
        <v>2750</v>
      </c>
      <c r="AK42" s="126" t="s">
        <v>2697</v>
      </c>
      <c r="AL42" s="126" t="s">
        <v>594</v>
      </c>
      <c r="AM42" s="126" t="s">
        <v>2959</v>
      </c>
      <c r="AN42" s="126">
        <v>16648</v>
      </c>
      <c r="AO42" s="126" t="s">
        <v>130</v>
      </c>
      <c r="AP42" s="127">
        <v>1</v>
      </c>
      <c r="AQ42" s="128">
        <v>0.499</v>
      </c>
      <c r="AR42" s="128">
        <v>4.4999999999999998E-2</v>
      </c>
      <c r="AS42" s="128">
        <v>0.5</v>
      </c>
      <c r="AT42" s="126" t="s">
        <v>4</v>
      </c>
      <c r="AU42" s="128">
        <v>65.75</v>
      </c>
      <c r="AV42" s="126" t="s">
        <v>154</v>
      </c>
      <c r="AW42" s="126" t="s">
        <v>154</v>
      </c>
      <c r="AX42" s="126" t="s">
        <v>154</v>
      </c>
      <c r="AY42" s="126" t="s">
        <v>154</v>
      </c>
      <c r="AZ42" s="126" t="s">
        <v>154</v>
      </c>
      <c r="BA42" s="126" t="s">
        <v>132</v>
      </c>
      <c r="BB42" s="126" t="s">
        <v>70</v>
      </c>
      <c r="BC42" s="126" t="s">
        <v>2960</v>
      </c>
      <c r="BD42" s="126" t="s">
        <v>130</v>
      </c>
      <c r="BE42" s="126" t="s">
        <v>156</v>
      </c>
      <c r="BF42" s="126" t="s">
        <v>2961</v>
      </c>
      <c r="BG42" s="126" t="s">
        <v>2962</v>
      </c>
      <c r="BH42" s="126" t="s">
        <v>2963</v>
      </c>
      <c r="BI42" s="126" t="s">
        <v>2757</v>
      </c>
      <c r="BJ42" s="126" t="s">
        <v>2758</v>
      </c>
      <c r="BK42" s="126" t="s">
        <v>184</v>
      </c>
      <c r="BL42" s="126" t="s">
        <v>157</v>
      </c>
      <c r="BM42" s="126" t="s">
        <v>126</v>
      </c>
      <c r="BN42" s="126" t="s">
        <v>130</v>
      </c>
      <c r="BO42" s="126" t="s">
        <v>158</v>
      </c>
    </row>
    <row r="43" spans="1:67" ht="15">
      <c r="A43" s="58" t="str">
        <f t="shared" si="30"/>
        <v>2025-08-03</v>
      </c>
      <c r="B43" s="58" t="str">
        <f t="shared" si="31"/>
        <v>LHR</v>
      </c>
      <c r="C43" s="58" t="str">
        <f t="shared" si="32"/>
        <v>99431913744</v>
      </c>
      <c r="D43" s="58" t="str">
        <f t="shared" si="33"/>
        <v>PGB028761185</v>
      </c>
      <c r="E43" s="59" t="str">
        <f t="shared" si="34"/>
        <v>6094322901965</v>
      </c>
      <c r="F43" s="59" t="str">
        <f t="shared" si="35"/>
        <v>716-2073-DF-12</v>
      </c>
      <c r="G43" s="59" t="str">
        <f t="shared" si="36"/>
        <v>2210326</v>
      </c>
      <c r="H43" s="59" t="str">
        <f t="shared" si="37"/>
        <v>IPORTER (GB)</v>
      </c>
      <c r="I43" s="57" t="str">
        <f t="shared" si="38"/>
        <v>구지숙</v>
      </c>
      <c r="J43" s="57">
        <f t="shared" si="39"/>
        <v>10545</v>
      </c>
      <c r="K43" s="57" t="str">
        <f t="shared" si="49"/>
        <v/>
      </c>
      <c r="L43" s="57">
        <f t="shared" si="40"/>
        <v>1</v>
      </c>
      <c r="M43" s="57">
        <f t="shared" si="41"/>
        <v>0.499</v>
      </c>
      <c r="N43" s="57">
        <f t="shared" si="42"/>
        <v>4.4999999999999998E-2</v>
      </c>
      <c r="O43" s="60">
        <f t="shared" si="43"/>
        <v>3.15E-2</v>
      </c>
      <c r="P43" s="60">
        <f>CEILING(IF(M43&gt;O43,M43,O43),$D$2)</f>
        <v>0.5</v>
      </c>
      <c r="Q43" s="61" t="str">
        <f t="shared" si="44"/>
        <v>일반(목록배제,Normal-Manifest Exception)</v>
      </c>
      <c r="R43" s="88">
        <f t="shared" si="45"/>
        <v>105.24</v>
      </c>
      <c r="S43" s="61" t="str">
        <f t="shared" si="46"/>
        <v>KJ794</v>
      </c>
      <c r="T43" s="61" t="str">
        <f t="shared" si="47"/>
        <v>AIRZETA CO., LTD</v>
      </c>
      <c r="U43" s="61" t="str">
        <f t="shared" si="48"/>
        <v>신용</v>
      </c>
      <c r="V43" s="99">
        <f>CEILING($B$2+(P43-0.5)*$C$2,1)</f>
        <v>7445</v>
      </c>
      <c r="W43" s="61">
        <v>4000</v>
      </c>
      <c r="X43" s="100">
        <f t="shared" si="3"/>
        <v>0</v>
      </c>
      <c r="Y43" s="100">
        <f t="shared" si="28"/>
        <v>0</v>
      </c>
      <c r="Z43" s="100">
        <f t="shared" si="4"/>
        <v>0</v>
      </c>
      <c r="AA43" s="100">
        <f t="shared" si="29"/>
        <v>0</v>
      </c>
      <c r="AB43" s="101">
        <f t="shared" si="5"/>
        <v>1000</v>
      </c>
      <c r="AC43" s="102" t="str">
        <f>_xlfn.IFNA(VLOOKUP(D43,'사업자 통관'!F:H,3,0),"")</f>
        <v/>
      </c>
      <c r="AD43" s="102"/>
      <c r="AE43" s="103">
        <f t="shared" si="6"/>
        <v>5000</v>
      </c>
      <c r="AF43" s="104">
        <f t="shared" si="7"/>
        <v>12445</v>
      </c>
      <c r="AH43" s="126" t="s">
        <v>2749</v>
      </c>
      <c r="AI43" s="126" t="s">
        <v>9</v>
      </c>
      <c r="AJ43" s="126" t="s">
        <v>2750</v>
      </c>
      <c r="AK43" s="126" t="s">
        <v>2964</v>
      </c>
      <c r="AL43" s="126" t="s">
        <v>266</v>
      </c>
      <c r="AM43" s="126" t="s">
        <v>267</v>
      </c>
      <c r="AN43" s="126">
        <v>10545</v>
      </c>
      <c r="AO43" s="126" t="s">
        <v>130</v>
      </c>
      <c r="AP43" s="127">
        <v>1</v>
      </c>
      <c r="AQ43" s="128">
        <v>0.499</v>
      </c>
      <c r="AR43" s="128">
        <v>4.4999999999999998E-2</v>
      </c>
      <c r="AS43" s="128">
        <v>0.5</v>
      </c>
      <c r="AT43" s="126" t="s">
        <v>5</v>
      </c>
      <c r="AU43" s="128">
        <v>105.24</v>
      </c>
      <c r="AV43" s="126" t="s">
        <v>154</v>
      </c>
      <c r="AW43" s="126" t="s">
        <v>154</v>
      </c>
      <c r="AX43" s="126" t="s">
        <v>154</v>
      </c>
      <c r="AY43" s="126" t="s">
        <v>154</v>
      </c>
      <c r="AZ43" s="126" t="s">
        <v>154</v>
      </c>
      <c r="BA43" s="126" t="s">
        <v>132</v>
      </c>
      <c r="BB43" s="126" t="s">
        <v>70</v>
      </c>
      <c r="BC43" s="126" t="s">
        <v>162</v>
      </c>
      <c r="BD43" s="126" t="s">
        <v>130</v>
      </c>
      <c r="BE43" s="126" t="s">
        <v>156</v>
      </c>
      <c r="BF43" s="126" t="s">
        <v>2965</v>
      </c>
      <c r="BG43" s="126" t="s">
        <v>2966</v>
      </c>
      <c r="BH43" s="126" t="s">
        <v>2967</v>
      </c>
      <c r="BI43" s="126" t="s">
        <v>2757</v>
      </c>
      <c r="BJ43" s="126" t="s">
        <v>2758</v>
      </c>
      <c r="BK43" s="126" t="s">
        <v>184</v>
      </c>
      <c r="BL43" s="126" t="s">
        <v>157</v>
      </c>
      <c r="BM43" s="126" t="s">
        <v>126</v>
      </c>
      <c r="BN43" s="126" t="s">
        <v>130</v>
      </c>
      <c r="BO43" s="126" t="s">
        <v>158</v>
      </c>
    </row>
    <row r="44" spans="1:67" ht="15">
      <c r="A44" s="58" t="str">
        <f t="shared" si="30"/>
        <v>2025-08-03</v>
      </c>
      <c r="B44" s="58" t="str">
        <f t="shared" si="31"/>
        <v>LHR</v>
      </c>
      <c r="C44" s="58" t="str">
        <f t="shared" si="32"/>
        <v>99431913744</v>
      </c>
      <c r="D44" s="58" t="str">
        <f t="shared" si="33"/>
        <v>PGB028760977</v>
      </c>
      <c r="E44" s="59" t="str">
        <f t="shared" si="34"/>
        <v>6094322901757</v>
      </c>
      <c r="F44" s="59" t="str">
        <f t="shared" si="35"/>
        <v>716-2089-AC-16</v>
      </c>
      <c r="G44" s="59" t="str">
        <f t="shared" si="36"/>
        <v>2210326</v>
      </c>
      <c r="H44" s="59" t="str">
        <f t="shared" si="37"/>
        <v>IPORTER (GB)</v>
      </c>
      <c r="I44" s="57" t="str">
        <f t="shared" si="38"/>
        <v>김선미</v>
      </c>
      <c r="J44" s="57">
        <f t="shared" si="39"/>
        <v>28221</v>
      </c>
      <c r="K44" s="57" t="str">
        <f t="shared" si="49"/>
        <v/>
      </c>
      <c r="L44" s="57">
        <f t="shared" si="40"/>
        <v>1</v>
      </c>
      <c r="M44" s="57">
        <f t="shared" si="41"/>
        <v>0.499</v>
      </c>
      <c r="N44" s="57">
        <f t="shared" si="42"/>
        <v>4.4999999999999998E-2</v>
      </c>
      <c r="O44" s="60">
        <f t="shared" si="43"/>
        <v>3.15E-2</v>
      </c>
      <c r="P44" s="60">
        <f>CEILING(IF(M44&gt;O44,M44,O44),$D$2)</f>
        <v>0.5</v>
      </c>
      <c r="Q44" s="61" t="str">
        <f t="shared" si="44"/>
        <v>목록(Manifest)</v>
      </c>
      <c r="R44" s="88">
        <f t="shared" si="45"/>
        <v>58.07</v>
      </c>
      <c r="S44" s="61" t="str">
        <f t="shared" si="46"/>
        <v>KJ794</v>
      </c>
      <c r="T44" s="61" t="str">
        <f t="shared" si="47"/>
        <v>AIRZETA CO., LTD</v>
      </c>
      <c r="U44" s="61" t="str">
        <f t="shared" si="48"/>
        <v>신용</v>
      </c>
      <c r="V44" s="99">
        <f>CEILING($B$2+(P44-0.5)*$C$2,1)</f>
        <v>7445</v>
      </c>
      <c r="W44" s="61">
        <v>4000</v>
      </c>
      <c r="X44" s="100">
        <f t="shared" si="3"/>
        <v>0</v>
      </c>
      <c r="Y44" s="100">
        <f t="shared" si="28"/>
        <v>0</v>
      </c>
      <c r="Z44" s="100">
        <f t="shared" si="4"/>
        <v>0</v>
      </c>
      <c r="AA44" s="100">
        <f t="shared" si="29"/>
        <v>0</v>
      </c>
      <c r="AB44" s="101">
        <f t="shared" si="5"/>
        <v>0</v>
      </c>
      <c r="AC44" s="102" t="str">
        <f>_xlfn.IFNA(VLOOKUP(D44,'사업자 통관'!F:H,3,0),"")</f>
        <v/>
      </c>
      <c r="AD44" s="102"/>
      <c r="AE44" s="103">
        <f t="shared" si="6"/>
        <v>4000</v>
      </c>
      <c r="AF44" s="104">
        <f t="shared" si="7"/>
        <v>11445</v>
      </c>
      <c r="AH44" s="126" t="s">
        <v>2749</v>
      </c>
      <c r="AI44" s="126" t="s">
        <v>9</v>
      </c>
      <c r="AJ44" s="126" t="s">
        <v>2750</v>
      </c>
      <c r="AK44" s="126" t="s">
        <v>2968</v>
      </c>
      <c r="AL44" s="126" t="s">
        <v>2969</v>
      </c>
      <c r="AM44" s="126" t="s">
        <v>2970</v>
      </c>
      <c r="AN44" s="126">
        <v>28221</v>
      </c>
      <c r="AO44" s="126" t="s">
        <v>130</v>
      </c>
      <c r="AP44" s="127">
        <v>1</v>
      </c>
      <c r="AQ44" s="128">
        <v>0.499</v>
      </c>
      <c r="AR44" s="128">
        <v>4.4999999999999998E-2</v>
      </c>
      <c r="AS44" s="128">
        <v>0.5</v>
      </c>
      <c r="AT44" s="126" t="s">
        <v>4</v>
      </c>
      <c r="AU44" s="128">
        <v>58.07</v>
      </c>
      <c r="AV44" s="126" t="s">
        <v>154</v>
      </c>
      <c r="AW44" s="126" t="s">
        <v>154</v>
      </c>
      <c r="AX44" s="126" t="s">
        <v>154</v>
      </c>
      <c r="AY44" s="126" t="s">
        <v>154</v>
      </c>
      <c r="AZ44" s="126" t="s">
        <v>154</v>
      </c>
      <c r="BA44" s="126" t="s">
        <v>132</v>
      </c>
      <c r="BB44" s="126" t="s">
        <v>70</v>
      </c>
      <c r="BC44" s="126" t="s">
        <v>163</v>
      </c>
      <c r="BD44" s="126" t="s">
        <v>130</v>
      </c>
      <c r="BE44" s="126" t="s">
        <v>156</v>
      </c>
      <c r="BF44" s="126" t="s">
        <v>2971</v>
      </c>
      <c r="BG44" s="126" t="s">
        <v>2972</v>
      </c>
      <c r="BH44" s="126" t="s">
        <v>2973</v>
      </c>
      <c r="BI44" s="126" t="s">
        <v>2757</v>
      </c>
      <c r="BJ44" s="126" t="s">
        <v>2758</v>
      </c>
      <c r="BK44" s="126" t="s">
        <v>184</v>
      </c>
      <c r="BL44" s="126" t="s">
        <v>157</v>
      </c>
      <c r="BM44" s="126" t="s">
        <v>126</v>
      </c>
      <c r="BN44" s="126" t="s">
        <v>130</v>
      </c>
      <c r="BO44" s="126" t="s">
        <v>158</v>
      </c>
    </row>
    <row r="45" spans="1:67" ht="15">
      <c r="A45" s="58" t="str">
        <f t="shared" si="30"/>
        <v>2025-08-03</v>
      </c>
      <c r="B45" s="58" t="str">
        <f t="shared" si="31"/>
        <v>LHR</v>
      </c>
      <c r="C45" s="58" t="str">
        <f t="shared" si="32"/>
        <v>99431913744</v>
      </c>
      <c r="D45" s="58" t="str">
        <f t="shared" si="33"/>
        <v>PGB028761151</v>
      </c>
      <c r="E45" s="59" t="str">
        <f t="shared" si="34"/>
        <v>6094322901931</v>
      </c>
      <c r="F45" s="59" t="str">
        <f t="shared" si="35"/>
        <v>716-2157-DE-20</v>
      </c>
      <c r="G45" s="59" t="str">
        <f t="shared" si="36"/>
        <v>2210326</v>
      </c>
      <c r="H45" s="59" t="str">
        <f t="shared" si="37"/>
        <v>IPORTER (GB)</v>
      </c>
      <c r="I45" s="57" t="str">
        <f t="shared" si="38"/>
        <v>정경화</v>
      </c>
      <c r="J45" s="57">
        <f t="shared" si="39"/>
        <v>41453</v>
      </c>
      <c r="K45" s="57" t="str">
        <f t="shared" si="49"/>
        <v/>
      </c>
      <c r="L45" s="57">
        <f t="shared" si="40"/>
        <v>1</v>
      </c>
      <c r="M45" s="57">
        <f t="shared" si="41"/>
        <v>0.499</v>
      </c>
      <c r="N45" s="57">
        <f t="shared" si="42"/>
        <v>4.4999999999999998E-2</v>
      </c>
      <c r="O45" s="60">
        <f t="shared" si="43"/>
        <v>3.15E-2</v>
      </c>
      <c r="P45" s="60">
        <f>CEILING(IF(M45&gt;O45,M45,O45),$D$2)</f>
        <v>0.5</v>
      </c>
      <c r="Q45" s="61" t="str">
        <f t="shared" si="44"/>
        <v>목록(Manifest)</v>
      </c>
      <c r="R45" s="88">
        <f t="shared" si="45"/>
        <v>13.36</v>
      </c>
      <c r="S45" s="61" t="str">
        <f t="shared" si="46"/>
        <v>KJ794</v>
      </c>
      <c r="T45" s="61" t="str">
        <f t="shared" si="47"/>
        <v>AIRZETA CO., LTD</v>
      </c>
      <c r="U45" s="61" t="str">
        <f t="shared" si="48"/>
        <v>신용</v>
      </c>
      <c r="V45" s="99">
        <f>CEILING($B$2+(P45-0.5)*$C$2,1)</f>
        <v>7445</v>
      </c>
      <c r="W45" s="61">
        <v>4000</v>
      </c>
      <c r="X45" s="100">
        <f t="shared" si="3"/>
        <v>0</v>
      </c>
      <c r="Y45" s="100">
        <f t="shared" si="28"/>
        <v>0</v>
      </c>
      <c r="Z45" s="100">
        <f t="shared" si="4"/>
        <v>0</v>
      </c>
      <c r="AA45" s="100">
        <f t="shared" si="29"/>
        <v>0</v>
      </c>
      <c r="AB45" s="101">
        <f t="shared" si="5"/>
        <v>0</v>
      </c>
      <c r="AC45" s="102" t="str">
        <f>_xlfn.IFNA(VLOOKUP(D45,'사업자 통관'!F:H,3,0),"")</f>
        <v/>
      </c>
      <c r="AD45" s="102"/>
      <c r="AE45" s="103">
        <f t="shared" si="6"/>
        <v>4000</v>
      </c>
      <c r="AF45" s="104">
        <f t="shared" si="7"/>
        <v>11445</v>
      </c>
      <c r="AH45" s="126" t="s">
        <v>2749</v>
      </c>
      <c r="AI45" s="126" t="s">
        <v>9</v>
      </c>
      <c r="AJ45" s="126" t="s">
        <v>2750</v>
      </c>
      <c r="AK45" s="126" t="s">
        <v>2974</v>
      </c>
      <c r="AL45" s="126" t="s">
        <v>2975</v>
      </c>
      <c r="AM45" s="126" t="s">
        <v>2976</v>
      </c>
      <c r="AN45" s="126">
        <v>41453</v>
      </c>
      <c r="AO45" s="126" t="s">
        <v>130</v>
      </c>
      <c r="AP45" s="127">
        <v>1</v>
      </c>
      <c r="AQ45" s="128">
        <v>0.499</v>
      </c>
      <c r="AR45" s="128">
        <v>4.4999999999999998E-2</v>
      </c>
      <c r="AS45" s="128">
        <v>0.5</v>
      </c>
      <c r="AT45" s="126" t="s">
        <v>4</v>
      </c>
      <c r="AU45" s="128">
        <v>13.36</v>
      </c>
      <c r="AV45" s="126" t="s">
        <v>154</v>
      </c>
      <c r="AW45" s="126" t="s">
        <v>154</v>
      </c>
      <c r="AX45" s="126" t="s">
        <v>154</v>
      </c>
      <c r="AY45" s="126" t="s">
        <v>154</v>
      </c>
      <c r="AZ45" s="126" t="s">
        <v>154</v>
      </c>
      <c r="BA45" s="126" t="s">
        <v>132</v>
      </c>
      <c r="BB45" s="126" t="s">
        <v>70</v>
      </c>
      <c r="BC45" s="126" t="s">
        <v>159</v>
      </c>
      <c r="BD45" s="126" t="s">
        <v>130</v>
      </c>
      <c r="BE45" s="126" t="s">
        <v>156</v>
      </c>
      <c r="BF45" s="126" t="s">
        <v>2977</v>
      </c>
      <c r="BG45" s="126" t="s">
        <v>2978</v>
      </c>
      <c r="BH45" s="126" t="s">
        <v>2979</v>
      </c>
      <c r="BI45" s="126" t="s">
        <v>2757</v>
      </c>
      <c r="BJ45" s="126" t="s">
        <v>2758</v>
      </c>
      <c r="BK45" s="126" t="s">
        <v>184</v>
      </c>
      <c r="BL45" s="126" t="s">
        <v>157</v>
      </c>
      <c r="BM45" s="126" t="s">
        <v>126</v>
      </c>
      <c r="BN45" s="126" t="s">
        <v>130</v>
      </c>
      <c r="BO45" s="126" t="s">
        <v>158</v>
      </c>
    </row>
    <row r="46" spans="1:67" ht="15">
      <c r="A46" s="58" t="str">
        <f t="shared" si="30"/>
        <v>2025-08-03</v>
      </c>
      <c r="B46" s="58" t="str">
        <f t="shared" si="31"/>
        <v>LHR</v>
      </c>
      <c r="C46" s="58" t="str">
        <f t="shared" si="32"/>
        <v>99431913744</v>
      </c>
      <c r="D46" s="58" t="str">
        <f t="shared" si="33"/>
        <v>PGB028761262</v>
      </c>
      <c r="E46" s="59" t="str">
        <f t="shared" si="34"/>
        <v>6094322902042</v>
      </c>
      <c r="F46" s="59" t="str">
        <f t="shared" si="35"/>
        <v>716-1431-CD-21</v>
      </c>
      <c r="G46" s="59" t="str">
        <f t="shared" si="36"/>
        <v>2210326</v>
      </c>
      <c r="H46" s="59" t="str">
        <f t="shared" si="37"/>
        <v>IPORTER (GB)</v>
      </c>
      <c r="I46" s="57" t="str">
        <f t="shared" si="38"/>
        <v>류호윤</v>
      </c>
      <c r="J46" s="57">
        <f t="shared" si="39"/>
        <v>5800</v>
      </c>
      <c r="K46" s="57" t="str">
        <f t="shared" si="49"/>
        <v/>
      </c>
      <c r="L46" s="57">
        <f t="shared" si="40"/>
        <v>1</v>
      </c>
      <c r="M46" s="57">
        <f t="shared" si="41"/>
        <v>0.499</v>
      </c>
      <c r="N46" s="57">
        <f t="shared" si="42"/>
        <v>4.4999999999999998E-2</v>
      </c>
      <c r="O46" s="60">
        <f t="shared" si="43"/>
        <v>3.15E-2</v>
      </c>
      <c r="P46" s="60">
        <f>CEILING(IF(M46&gt;O46,M46,O46),$D$2)</f>
        <v>0.5</v>
      </c>
      <c r="Q46" s="61" t="str">
        <f t="shared" si="44"/>
        <v>목록(Manifest)</v>
      </c>
      <c r="R46" s="88">
        <f t="shared" si="45"/>
        <v>60.77</v>
      </c>
      <c r="S46" s="61" t="str">
        <f t="shared" si="46"/>
        <v>KJ794</v>
      </c>
      <c r="T46" s="61" t="str">
        <f t="shared" si="47"/>
        <v>AIRZETA CO., LTD</v>
      </c>
      <c r="U46" s="61" t="str">
        <f t="shared" si="48"/>
        <v>신용</v>
      </c>
      <c r="V46" s="99">
        <f>CEILING($B$2+(P46-0.5)*$C$2,1)</f>
        <v>7445</v>
      </c>
      <c r="W46" s="61">
        <v>4000</v>
      </c>
      <c r="X46" s="100">
        <f t="shared" si="3"/>
        <v>0</v>
      </c>
      <c r="Y46" s="100">
        <f t="shared" si="28"/>
        <v>0</v>
      </c>
      <c r="Z46" s="100">
        <f t="shared" si="4"/>
        <v>0</v>
      </c>
      <c r="AA46" s="100">
        <f t="shared" si="29"/>
        <v>0</v>
      </c>
      <c r="AB46" s="101">
        <f t="shared" si="5"/>
        <v>0</v>
      </c>
      <c r="AC46" s="102" t="str">
        <f>_xlfn.IFNA(VLOOKUP(D46,'사업자 통관'!F:H,3,0),"")</f>
        <v/>
      </c>
      <c r="AD46" s="102"/>
      <c r="AE46" s="103">
        <f t="shared" si="6"/>
        <v>4000</v>
      </c>
      <c r="AF46" s="104">
        <f t="shared" si="7"/>
        <v>11445</v>
      </c>
      <c r="AH46" s="126" t="s">
        <v>2749</v>
      </c>
      <c r="AI46" s="126" t="s">
        <v>9</v>
      </c>
      <c r="AJ46" s="126" t="s">
        <v>2750</v>
      </c>
      <c r="AK46" s="126" t="s">
        <v>2980</v>
      </c>
      <c r="AL46" s="126" t="s">
        <v>566</v>
      </c>
      <c r="AM46" s="126" t="s">
        <v>567</v>
      </c>
      <c r="AN46" s="126">
        <v>5800</v>
      </c>
      <c r="AO46" s="126" t="s">
        <v>130</v>
      </c>
      <c r="AP46" s="127">
        <v>1</v>
      </c>
      <c r="AQ46" s="128">
        <v>0.499</v>
      </c>
      <c r="AR46" s="128">
        <v>4.4999999999999998E-2</v>
      </c>
      <c r="AS46" s="128">
        <v>0.5</v>
      </c>
      <c r="AT46" s="126" t="s">
        <v>4</v>
      </c>
      <c r="AU46" s="128">
        <v>60.77</v>
      </c>
      <c r="AV46" s="126" t="s">
        <v>154</v>
      </c>
      <c r="AW46" s="126" t="s">
        <v>154</v>
      </c>
      <c r="AX46" s="126" t="s">
        <v>154</v>
      </c>
      <c r="AY46" s="126" t="s">
        <v>154</v>
      </c>
      <c r="AZ46" s="126" t="s">
        <v>154</v>
      </c>
      <c r="BA46" s="126" t="s">
        <v>132</v>
      </c>
      <c r="BB46" s="126" t="s">
        <v>70</v>
      </c>
      <c r="BC46" s="126" t="s">
        <v>169</v>
      </c>
      <c r="BD46" s="126" t="s">
        <v>130</v>
      </c>
      <c r="BE46" s="126" t="s">
        <v>156</v>
      </c>
      <c r="BF46" s="126" t="s">
        <v>2981</v>
      </c>
      <c r="BG46" s="126" t="s">
        <v>2982</v>
      </c>
      <c r="BH46" s="126" t="s">
        <v>2983</v>
      </c>
      <c r="BI46" s="126" t="s">
        <v>2757</v>
      </c>
      <c r="BJ46" s="126" t="s">
        <v>2758</v>
      </c>
      <c r="BK46" s="126" t="s">
        <v>184</v>
      </c>
      <c r="BL46" s="126" t="s">
        <v>157</v>
      </c>
      <c r="BM46" s="126" t="s">
        <v>126</v>
      </c>
      <c r="BN46" s="126" t="s">
        <v>130</v>
      </c>
      <c r="BO46" s="126" t="s">
        <v>158</v>
      </c>
    </row>
    <row r="47" spans="1:67" ht="15">
      <c r="A47" s="58" t="str">
        <f t="shared" si="30"/>
        <v>2025-08-03</v>
      </c>
      <c r="B47" s="58" t="str">
        <f t="shared" si="31"/>
        <v>LHR</v>
      </c>
      <c r="C47" s="58" t="str">
        <f t="shared" si="32"/>
        <v>99431913744</v>
      </c>
      <c r="D47" s="58" t="str">
        <f t="shared" si="33"/>
        <v>PGB028760834</v>
      </c>
      <c r="E47" s="59" t="str">
        <f t="shared" si="34"/>
        <v>6094322901614</v>
      </c>
      <c r="F47" s="59" t="str">
        <f t="shared" si="35"/>
        <v>715-7115-BF-46</v>
      </c>
      <c r="G47" s="59" t="str">
        <f t="shared" si="36"/>
        <v>2210326</v>
      </c>
      <c r="H47" s="59" t="str">
        <f t="shared" si="37"/>
        <v>IPORTER (GB)</v>
      </c>
      <c r="I47" s="57" t="str">
        <f t="shared" si="38"/>
        <v>황준필</v>
      </c>
      <c r="J47" s="57">
        <f t="shared" si="39"/>
        <v>47395</v>
      </c>
      <c r="K47" s="57" t="str">
        <f t="shared" si="49"/>
        <v/>
      </c>
      <c r="L47" s="57">
        <f t="shared" si="40"/>
        <v>1</v>
      </c>
      <c r="M47" s="57">
        <f t="shared" si="41"/>
        <v>2.2090000000000001</v>
      </c>
      <c r="N47" s="57">
        <f t="shared" si="42"/>
        <v>4.4999999999999998E-2</v>
      </c>
      <c r="O47" s="60">
        <f t="shared" si="43"/>
        <v>3.15E-2</v>
      </c>
      <c r="P47" s="60">
        <f>CEILING(IF(M47&gt;O47,M47,O47),$D$2)</f>
        <v>2.5</v>
      </c>
      <c r="Q47" s="61" t="str">
        <f t="shared" si="44"/>
        <v>목록(Manifest)</v>
      </c>
      <c r="R47" s="88">
        <f t="shared" si="45"/>
        <v>24.99</v>
      </c>
      <c r="S47" s="61" t="str">
        <f t="shared" si="46"/>
        <v>KJ794</v>
      </c>
      <c r="T47" s="61" t="str">
        <f t="shared" si="47"/>
        <v>AIRZETA CO., LTD</v>
      </c>
      <c r="U47" s="61" t="str">
        <f t="shared" si="48"/>
        <v>신용</v>
      </c>
      <c r="V47" s="99">
        <f>CEILING($B$2+(P47-0.5)*$C$2,1)</f>
        <v>18755</v>
      </c>
      <c r="W47" s="61">
        <v>4000</v>
      </c>
      <c r="X47" s="100">
        <f t="shared" si="3"/>
        <v>0</v>
      </c>
      <c r="Y47" s="100">
        <f t="shared" si="28"/>
        <v>0</v>
      </c>
      <c r="Z47" s="100">
        <f t="shared" si="4"/>
        <v>500</v>
      </c>
      <c r="AA47" s="100">
        <f t="shared" si="29"/>
        <v>0</v>
      </c>
      <c r="AB47" s="101">
        <f t="shared" si="5"/>
        <v>0</v>
      </c>
      <c r="AC47" s="102" t="str">
        <f>_xlfn.IFNA(VLOOKUP(D47,'사업자 통관'!F:H,3,0),"")</f>
        <v/>
      </c>
      <c r="AD47" s="102"/>
      <c r="AE47" s="103">
        <f t="shared" si="6"/>
        <v>4500</v>
      </c>
      <c r="AF47" s="104">
        <f t="shared" si="7"/>
        <v>23255</v>
      </c>
      <c r="AH47" s="126" t="s">
        <v>2749</v>
      </c>
      <c r="AI47" s="126" t="s">
        <v>9</v>
      </c>
      <c r="AJ47" s="126" t="s">
        <v>2750</v>
      </c>
      <c r="AK47" s="126" t="s">
        <v>2579</v>
      </c>
      <c r="AL47" s="126" t="s">
        <v>550</v>
      </c>
      <c r="AM47" s="126" t="s">
        <v>551</v>
      </c>
      <c r="AN47" s="126">
        <v>47395</v>
      </c>
      <c r="AO47" s="126" t="s">
        <v>130</v>
      </c>
      <c r="AP47" s="127">
        <v>1</v>
      </c>
      <c r="AQ47" s="128">
        <v>2.2090000000000001</v>
      </c>
      <c r="AR47" s="128">
        <v>4.4999999999999998E-2</v>
      </c>
      <c r="AS47" s="128">
        <v>2.2999999999999998</v>
      </c>
      <c r="AT47" s="126" t="s">
        <v>4</v>
      </c>
      <c r="AU47" s="128">
        <v>24.99</v>
      </c>
      <c r="AV47" s="126" t="s">
        <v>154</v>
      </c>
      <c r="AW47" s="126" t="s">
        <v>154</v>
      </c>
      <c r="AX47" s="126" t="s">
        <v>154</v>
      </c>
      <c r="AY47" s="126" t="s">
        <v>154</v>
      </c>
      <c r="AZ47" s="126" t="s">
        <v>154</v>
      </c>
      <c r="BA47" s="126" t="s">
        <v>132</v>
      </c>
      <c r="BB47" s="126" t="s">
        <v>70</v>
      </c>
      <c r="BC47" s="126" t="s">
        <v>2984</v>
      </c>
      <c r="BD47" s="126" t="s">
        <v>130</v>
      </c>
      <c r="BE47" s="126" t="s">
        <v>156</v>
      </c>
      <c r="BF47" s="126" t="s">
        <v>2985</v>
      </c>
      <c r="BG47" s="126" t="s">
        <v>2986</v>
      </c>
      <c r="BH47" s="126" t="s">
        <v>2987</v>
      </c>
      <c r="BI47" s="126" t="s">
        <v>2757</v>
      </c>
      <c r="BJ47" s="126" t="s">
        <v>2758</v>
      </c>
      <c r="BK47" s="126" t="s">
        <v>184</v>
      </c>
      <c r="BL47" s="126" t="s">
        <v>157</v>
      </c>
      <c r="BM47" s="126" t="s">
        <v>126</v>
      </c>
      <c r="BN47" s="126" t="s">
        <v>130</v>
      </c>
      <c r="BO47" s="126" t="s">
        <v>158</v>
      </c>
    </row>
    <row r="48" spans="1:67" ht="15">
      <c r="A48" s="58" t="str">
        <f t="shared" si="30"/>
        <v>2025-08-03</v>
      </c>
      <c r="B48" s="58" t="str">
        <f t="shared" si="31"/>
        <v>LHR</v>
      </c>
      <c r="C48" s="58" t="str">
        <f t="shared" si="32"/>
        <v>99431913744</v>
      </c>
      <c r="D48" s="58" t="str">
        <f t="shared" si="33"/>
        <v>PGB028760846</v>
      </c>
      <c r="E48" s="59" t="str">
        <f t="shared" si="34"/>
        <v>6094322901626</v>
      </c>
      <c r="F48" s="59" t="str">
        <f t="shared" si="35"/>
        <v>716-1412-DD-48</v>
      </c>
      <c r="G48" s="59" t="str">
        <f t="shared" si="36"/>
        <v>2210326</v>
      </c>
      <c r="H48" s="59" t="str">
        <f t="shared" si="37"/>
        <v>IPORTER (GB)</v>
      </c>
      <c r="I48" s="57" t="str">
        <f t="shared" si="38"/>
        <v>김난미</v>
      </c>
      <c r="J48" s="57">
        <f t="shared" si="39"/>
        <v>18271</v>
      </c>
      <c r="K48" s="57" t="str">
        <f t="shared" si="49"/>
        <v/>
      </c>
      <c r="L48" s="57">
        <f t="shared" si="40"/>
        <v>1</v>
      </c>
      <c r="M48" s="57">
        <f t="shared" si="41"/>
        <v>0.59899999999999998</v>
      </c>
      <c r="N48" s="57">
        <f t="shared" si="42"/>
        <v>0.72599999999999998</v>
      </c>
      <c r="O48" s="60">
        <f t="shared" si="43"/>
        <v>0.50819999999999999</v>
      </c>
      <c r="P48" s="60">
        <f>CEILING(IF(M48&gt;O48,M48,O48),$D$2)</f>
        <v>1</v>
      </c>
      <c r="Q48" s="61" t="str">
        <f t="shared" si="44"/>
        <v>목록(Manifest)</v>
      </c>
      <c r="R48" s="88">
        <f t="shared" si="45"/>
        <v>39.130000000000003</v>
      </c>
      <c r="S48" s="61" t="str">
        <f t="shared" si="46"/>
        <v>KJ794</v>
      </c>
      <c r="T48" s="61" t="str">
        <f t="shared" si="47"/>
        <v>AIRZETA CO., LTD</v>
      </c>
      <c r="U48" s="61" t="str">
        <f t="shared" si="48"/>
        <v>신용</v>
      </c>
      <c r="V48" s="99">
        <f>CEILING($B$2+(P48-0.5)*$C$2,1)</f>
        <v>10273</v>
      </c>
      <c r="W48" s="61">
        <v>4000</v>
      </c>
      <c r="X48" s="100">
        <f t="shared" si="3"/>
        <v>0</v>
      </c>
      <c r="Y48" s="100">
        <f t="shared" si="28"/>
        <v>0</v>
      </c>
      <c r="Z48" s="100">
        <f t="shared" si="4"/>
        <v>0</v>
      </c>
      <c r="AA48" s="100">
        <f t="shared" si="29"/>
        <v>0</v>
      </c>
      <c r="AB48" s="101">
        <f t="shared" si="5"/>
        <v>0</v>
      </c>
      <c r="AC48" s="102" t="str">
        <f>_xlfn.IFNA(VLOOKUP(D48,'사업자 통관'!F:H,3,0),"")</f>
        <v/>
      </c>
      <c r="AD48" s="102"/>
      <c r="AE48" s="103">
        <f t="shared" si="6"/>
        <v>4000</v>
      </c>
      <c r="AF48" s="104">
        <f t="shared" si="7"/>
        <v>14273</v>
      </c>
      <c r="AH48" s="126" t="s">
        <v>2749</v>
      </c>
      <c r="AI48" s="126" t="s">
        <v>9</v>
      </c>
      <c r="AJ48" s="126" t="s">
        <v>2750</v>
      </c>
      <c r="AK48" s="126" t="s">
        <v>2988</v>
      </c>
      <c r="AL48" s="126" t="s">
        <v>2989</v>
      </c>
      <c r="AM48" s="126" t="s">
        <v>2990</v>
      </c>
      <c r="AN48" s="126">
        <v>18271</v>
      </c>
      <c r="AO48" s="126" t="s">
        <v>130</v>
      </c>
      <c r="AP48" s="127">
        <v>1</v>
      </c>
      <c r="AQ48" s="128">
        <v>0.59899999999999998</v>
      </c>
      <c r="AR48" s="128">
        <v>0.72599999999999998</v>
      </c>
      <c r="AS48" s="128">
        <v>0.8</v>
      </c>
      <c r="AT48" s="126" t="s">
        <v>4</v>
      </c>
      <c r="AU48" s="128">
        <v>39.130000000000003</v>
      </c>
      <c r="AV48" s="126" t="s">
        <v>154</v>
      </c>
      <c r="AW48" s="126" t="s">
        <v>154</v>
      </c>
      <c r="AX48" s="126" t="s">
        <v>154</v>
      </c>
      <c r="AY48" s="126" t="s">
        <v>154</v>
      </c>
      <c r="AZ48" s="126" t="s">
        <v>154</v>
      </c>
      <c r="BA48" s="126" t="s">
        <v>132</v>
      </c>
      <c r="BB48" s="126" t="s">
        <v>70</v>
      </c>
      <c r="BC48" s="126" t="s">
        <v>310</v>
      </c>
      <c r="BD48" s="126" t="s">
        <v>130</v>
      </c>
      <c r="BE48" s="126" t="s">
        <v>156</v>
      </c>
      <c r="BF48" s="126" t="s">
        <v>2991</v>
      </c>
      <c r="BG48" s="126" t="s">
        <v>2992</v>
      </c>
      <c r="BH48" s="126" t="s">
        <v>2993</v>
      </c>
      <c r="BI48" s="126" t="s">
        <v>2757</v>
      </c>
      <c r="BJ48" s="126" t="s">
        <v>2758</v>
      </c>
      <c r="BK48" s="126" t="s">
        <v>184</v>
      </c>
      <c r="BL48" s="126" t="s">
        <v>157</v>
      </c>
      <c r="BM48" s="126" t="s">
        <v>126</v>
      </c>
      <c r="BN48" s="126" t="s">
        <v>130</v>
      </c>
      <c r="BO48" s="126" t="s">
        <v>158</v>
      </c>
    </row>
    <row r="49" spans="1:67" ht="15">
      <c r="A49" s="58" t="str">
        <f t="shared" si="30"/>
        <v>2025-08-03</v>
      </c>
      <c r="B49" s="58" t="str">
        <f t="shared" si="31"/>
        <v>LHR</v>
      </c>
      <c r="C49" s="58" t="str">
        <f t="shared" si="32"/>
        <v>99431913744</v>
      </c>
      <c r="D49" s="58" t="str">
        <f t="shared" si="33"/>
        <v>PGB028760887</v>
      </c>
      <c r="E49" s="59" t="str">
        <f t="shared" si="34"/>
        <v>6094322901667</v>
      </c>
      <c r="F49" s="59" t="str">
        <f t="shared" si="35"/>
        <v>716-1130-AF-50</v>
      </c>
      <c r="G49" s="59" t="str">
        <f t="shared" si="36"/>
        <v>2210326</v>
      </c>
      <c r="H49" s="59" t="str">
        <f t="shared" si="37"/>
        <v>IPORTER (GB)</v>
      </c>
      <c r="I49" s="57" t="str">
        <f t="shared" si="38"/>
        <v>박정범</v>
      </c>
      <c r="J49" s="57">
        <f t="shared" si="39"/>
        <v>36136</v>
      </c>
      <c r="K49" s="57" t="str">
        <f t="shared" si="49"/>
        <v/>
      </c>
      <c r="L49" s="57">
        <f t="shared" si="40"/>
        <v>1</v>
      </c>
      <c r="M49" s="57">
        <f t="shared" si="41"/>
        <v>1.5009999999999999</v>
      </c>
      <c r="N49" s="57">
        <f t="shared" si="42"/>
        <v>4.4999999999999998E-2</v>
      </c>
      <c r="O49" s="60">
        <f t="shared" si="43"/>
        <v>3.15E-2</v>
      </c>
      <c r="P49" s="60">
        <f>CEILING(IF(M49&gt;O49,M49,O49),$D$2)</f>
        <v>2</v>
      </c>
      <c r="Q49" s="61" t="str">
        <f t="shared" si="44"/>
        <v>목록(Manifest)</v>
      </c>
      <c r="R49" s="88">
        <f t="shared" si="45"/>
        <v>147.47</v>
      </c>
      <c r="S49" s="61" t="str">
        <f t="shared" si="46"/>
        <v>KJ794</v>
      </c>
      <c r="T49" s="61" t="str">
        <f t="shared" si="47"/>
        <v>AIRZETA CO., LTD</v>
      </c>
      <c r="U49" s="61" t="str">
        <f t="shared" si="48"/>
        <v>신용</v>
      </c>
      <c r="V49" s="99">
        <f>CEILING($B$2+(P49-0.5)*$C$2,1)</f>
        <v>15928</v>
      </c>
      <c r="W49" s="61">
        <v>4000</v>
      </c>
      <c r="X49" s="100">
        <f t="shared" si="3"/>
        <v>0</v>
      </c>
      <c r="Y49" s="100">
        <f t="shared" si="28"/>
        <v>0</v>
      </c>
      <c r="Z49" s="100">
        <f t="shared" si="4"/>
        <v>0</v>
      </c>
      <c r="AA49" s="100">
        <f t="shared" si="29"/>
        <v>0</v>
      </c>
      <c r="AB49" s="101">
        <f t="shared" si="5"/>
        <v>0</v>
      </c>
      <c r="AC49" s="102" t="str">
        <f>_xlfn.IFNA(VLOOKUP(D49,'사업자 통관'!F:H,3,0),"")</f>
        <v/>
      </c>
      <c r="AD49" s="102"/>
      <c r="AE49" s="103">
        <f t="shared" si="6"/>
        <v>4000</v>
      </c>
      <c r="AF49" s="104">
        <f t="shared" si="7"/>
        <v>19928</v>
      </c>
      <c r="AH49" s="126" t="s">
        <v>2749</v>
      </c>
      <c r="AI49" s="126" t="s">
        <v>9</v>
      </c>
      <c r="AJ49" s="126" t="s">
        <v>2750</v>
      </c>
      <c r="AK49" s="126" t="s">
        <v>2673</v>
      </c>
      <c r="AL49" s="126" t="s">
        <v>263</v>
      </c>
      <c r="AM49" s="126" t="s">
        <v>264</v>
      </c>
      <c r="AN49" s="126">
        <v>36136</v>
      </c>
      <c r="AO49" s="126" t="s">
        <v>130</v>
      </c>
      <c r="AP49" s="127">
        <v>1</v>
      </c>
      <c r="AQ49" s="128">
        <v>1.5009999999999999</v>
      </c>
      <c r="AR49" s="128">
        <v>4.4999999999999998E-2</v>
      </c>
      <c r="AS49" s="128">
        <v>1.6</v>
      </c>
      <c r="AT49" s="126" t="s">
        <v>4</v>
      </c>
      <c r="AU49" s="128">
        <v>147.47</v>
      </c>
      <c r="AV49" s="126" t="s">
        <v>154</v>
      </c>
      <c r="AW49" s="126" t="s">
        <v>154</v>
      </c>
      <c r="AX49" s="126" t="s">
        <v>154</v>
      </c>
      <c r="AY49" s="126" t="s">
        <v>154</v>
      </c>
      <c r="AZ49" s="126" t="s">
        <v>154</v>
      </c>
      <c r="BA49" s="126" t="s">
        <v>132</v>
      </c>
      <c r="BB49" s="126" t="s">
        <v>70</v>
      </c>
      <c r="BC49" s="126" t="s">
        <v>163</v>
      </c>
      <c r="BD49" s="126" t="s">
        <v>130</v>
      </c>
      <c r="BE49" s="126" t="s">
        <v>156</v>
      </c>
      <c r="BF49" s="126" t="s">
        <v>2994</v>
      </c>
      <c r="BG49" s="126" t="s">
        <v>2995</v>
      </c>
      <c r="BH49" s="126" t="s">
        <v>2996</v>
      </c>
      <c r="BI49" s="126" t="s">
        <v>2757</v>
      </c>
      <c r="BJ49" s="126" t="s">
        <v>2758</v>
      </c>
      <c r="BK49" s="126" t="s">
        <v>184</v>
      </c>
      <c r="BL49" s="126" t="s">
        <v>157</v>
      </c>
      <c r="BM49" s="126" t="s">
        <v>126</v>
      </c>
      <c r="BN49" s="126" t="s">
        <v>130</v>
      </c>
      <c r="BO49" s="126" t="s">
        <v>158</v>
      </c>
    </row>
    <row r="50" spans="1:67" ht="15">
      <c r="A50" s="58" t="str">
        <f t="shared" si="30"/>
        <v>2025-08-03</v>
      </c>
      <c r="B50" s="58" t="str">
        <f t="shared" si="31"/>
        <v>LHR</v>
      </c>
      <c r="C50" s="58" t="str">
        <f t="shared" si="32"/>
        <v>99431913744</v>
      </c>
      <c r="D50" s="58" t="str">
        <f t="shared" si="33"/>
        <v>PGB028761183</v>
      </c>
      <c r="E50" s="59" t="str">
        <f t="shared" si="34"/>
        <v>6094322901963</v>
      </c>
      <c r="F50" s="59" t="str">
        <f t="shared" si="35"/>
        <v>716-2178-BE-63</v>
      </c>
      <c r="G50" s="59" t="str">
        <f t="shared" si="36"/>
        <v>2210326</v>
      </c>
      <c r="H50" s="59" t="str">
        <f t="shared" si="37"/>
        <v>IPORTER (GB)</v>
      </c>
      <c r="I50" s="57" t="str">
        <f t="shared" si="38"/>
        <v>김동욱</v>
      </c>
      <c r="J50" s="57">
        <f t="shared" si="39"/>
        <v>4092</v>
      </c>
      <c r="K50" s="57" t="str">
        <f t="shared" si="49"/>
        <v/>
      </c>
      <c r="L50" s="57">
        <f t="shared" si="40"/>
        <v>1</v>
      </c>
      <c r="M50" s="57">
        <f t="shared" si="41"/>
        <v>0.81200000000000006</v>
      </c>
      <c r="N50" s="57">
        <f t="shared" si="42"/>
        <v>1.3149999999999999</v>
      </c>
      <c r="O50" s="60">
        <f t="shared" si="43"/>
        <v>0.92049999999999987</v>
      </c>
      <c r="P50" s="60">
        <f>CEILING(IF(M50&gt;O50,M50,O50),$D$2)</f>
        <v>1</v>
      </c>
      <c r="Q50" s="61" t="str">
        <f t="shared" si="44"/>
        <v>목록(Manifest)</v>
      </c>
      <c r="R50" s="88">
        <f t="shared" si="45"/>
        <v>108.03</v>
      </c>
      <c r="S50" s="61" t="str">
        <f t="shared" si="46"/>
        <v>KJ794</v>
      </c>
      <c r="T50" s="61" t="str">
        <f t="shared" si="47"/>
        <v>AIRZETA CO., LTD</v>
      </c>
      <c r="U50" s="61" t="str">
        <f t="shared" si="48"/>
        <v>신용</v>
      </c>
      <c r="V50" s="99">
        <f>CEILING($B$2+(P50-0.5)*$C$2,1)</f>
        <v>10273</v>
      </c>
      <c r="W50" s="61">
        <v>4000</v>
      </c>
      <c r="X50" s="100">
        <f t="shared" si="3"/>
        <v>0</v>
      </c>
      <c r="Y50" s="100">
        <f t="shared" si="28"/>
        <v>0</v>
      </c>
      <c r="Z50" s="100">
        <f t="shared" si="4"/>
        <v>0</v>
      </c>
      <c r="AA50" s="100">
        <f t="shared" si="29"/>
        <v>0</v>
      </c>
      <c r="AB50" s="101">
        <f t="shared" si="5"/>
        <v>0</v>
      </c>
      <c r="AC50" s="102" t="str">
        <f>_xlfn.IFNA(VLOOKUP(D50,'사업자 통관'!F:H,3,0),"")</f>
        <v/>
      </c>
      <c r="AD50" s="102"/>
      <c r="AE50" s="103">
        <f t="shared" si="6"/>
        <v>4000</v>
      </c>
      <c r="AF50" s="104">
        <f t="shared" si="7"/>
        <v>14273</v>
      </c>
      <c r="AH50" s="126" t="s">
        <v>2749</v>
      </c>
      <c r="AI50" s="126" t="s">
        <v>9</v>
      </c>
      <c r="AJ50" s="126" t="s">
        <v>2750</v>
      </c>
      <c r="AK50" s="126" t="s">
        <v>2997</v>
      </c>
      <c r="AL50" s="126" t="s">
        <v>451</v>
      </c>
      <c r="AM50" s="126" t="s">
        <v>2998</v>
      </c>
      <c r="AN50" s="126">
        <v>4092</v>
      </c>
      <c r="AO50" s="126" t="s">
        <v>130</v>
      </c>
      <c r="AP50" s="127">
        <v>1</v>
      </c>
      <c r="AQ50" s="128">
        <v>0.81200000000000006</v>
      </c>
      <c r="AR50" s="128">
        <v>1.3149999999999999</v>
      </c>
      <c r="AS50" s="128">
        <v>1.4</v>
      </c>
      <c r="AT50" s="126" t="s">
        <v>4</v>
      </c>
      <c r="AU50" s="128">
        <v>108.03</v>
      </c>
      <c r="AV50" s="126" t="s">
        <v>154</v>
      </c>
      <c r="AW50" s="126" t="s">
        <v>154</v>
      </c>
      <c r="AX50" s="126" t="s">
        <v>154</v>
      </c>
      <c r="AY50" s="126" t="s">
        <v>154</v>
      </c>
      <c r="AZ50" s="126" t="s">
        <v>154</v>
      </c>
      <c r="BA50" s="126" t="s">
        <v>132</v>
      </c>
      <c r="BB50" s="126" t="s">
        <v>70</v>
      </c>
      <c r="BC50" s="126" t="s">
        <v>406</v>
      </c>
      <c r="BD50" s="126" t="s">
        <v>130</v>
      </c>
      <c r="BE50" s="126" t="s">
        <v>156</v>
      </c>
      <c r="BF50" s="126" t="s">
        <v>2999</v>
      </c>
      <c r="BG50" s="126" t="s">
        <v>3000</v>
      </c>
      <c r="BH50" s="126" t="s">
        <v>3001</v>
      </c>
      <c r="BI50" s="126" t="s">
        <v>2757</v>
      </c>
      <c r="BJ50" s="126" t="s">
        <v>2758</v>
      </c>
      <c r="BK50" s="126" t="s">
        <v>184</v>
      </c>
      <c r="BL50" s="126" t="s">
        <v>157</v>
      </c>
      <c r="BM50" s="126" t="s">
        <v>126</v>
      </c>
      <c r="BN50" s="126" t="s">
        <v>130</v>
      </c>
      <c r="BO50" s="126" t="s">
        <v>158</v>
      </c>
    </row>
    <row r="51" spans="1:67" ht="15">
      <c r="A51" s="58" t="str">
        <f t="shared" si="30"/>
        <v>2025-08-03</v>
      </c>
      <c r="B51" s="58" t="str">
        <f t="shared" si="31"/>
        <v>LHR</v>
      </c>
      <c r="C51" s="58" t="str">
        <f t="shared" si="32"/>
        <v>99431913744</v>
      </c>
      <c r="D51" s="58" t="str">
        <f t="shared" si="33"/>
        <v>PGB028761171</v>
      </c>
      <c r="E51" s="59" t="str">
        <f t="shared" si="34"/>
        <v>6094322901951</v>
      </c>
      <c r="F51" s="59" t="str">
        <f t="shared" si="35"/>
        <v>716-3383-EA-68</v>
      </c>
      <c r="G51" s="59" t="str">
        <f t="shared" si="36"/>
        <v>2210326</v>
      </c>
      <c r="H51" s="59" t="str">
        <f t="shared" si="37"/>
        <v>IPORTER (GB)</v>
      </c>
      <c r="I51" s="57" t="str">
        <f t="shared" si="38"/>
        <v>변해일</v>
      </c>
      <c r="J51" s="57">
        <f t="shared" si="39"/>
        <v>42781</v>
      </c>
      <c r="K51" s="57" t="str">
        <f t="shared" si="49"/>
        <v/>
      </c>
      <c r="L51" s="57">
        <f t="shared" si="40"/>
        <v>1</v>
      </c>
      <c r="M51" s="57">
        <f t="shared" si="41"/>
        <v>2</v>
      </c>
      <c r="N51" s="57">
        <f t="shared" si="42"/>
        <v>1.6779999999999999</v>
      </c>
      <c r="O51" s="60">
        <f t="shared" si="43"/>
        <v>1.1745999999999999</v>
      </c>
      <c r="P51" s="60">
        <f>CEILING(IF(M51&gt;O51,M51,O51),$D$2)</f>
        <v>2</v>
      </c>
      <c r="Q51" s="61" t="str">
        <f t="shared" si="44"/>
        <v>목록(Manifest)</v>
      </c>
      <c r="R51" s="88">
        <f t="shared" si="45"/>
        <v>135.02000000000001</v>
      </c>
      <c r="S51" s="61" t="str">
        <f t="shared" si="46"/>
        <v>KJ794</v>
      </c>
      <c r="T51" s="61" t="str">
        <f t="shared" si="47"/>
        <v>AIRZETA CO., LTD</v>
      </c>
      <c r="U51" s="61" t="str">
        <f t="shared" si="48"/>
        <v>신용</v>
      </c>
      <c r="V51" s="99">
        <f>CEILING($B$2+(P51-0.5)*$C$2,1)</f>
        <v>15928</v>
      </c>
      <c r="W51" s="61">
        <v>4000</v>
      </c>
      <c r="X51" s="100">
        <f t="shared" si="3"/>
        <v>0</v>
      </c>
      <c r="Y51" s="100">
        <f t="shared" si="28"/>
        <v>0</v>
      </c>
      <c r="Z51" s="100">
        <f t="shared" si="4"/>
        <v>0</v>
      </c>
      <c r="AA51" s="100">
        <f t="shared" si="29"/>
        <v>0</v>
      </c>
      <c r="AB51" s="101">
        <f t="shared" si="5"/>
        <v>0</v>
      </c>
      <c r="AC51" s="102" t="str">
        <f>_xlfn.IFNA(VLOOKUP(D51,'사업자 통관'!F:H,3,0),"")</f>
        <v/>
      </c>
      <c r="AD51" s="102"/>
      <c r="AE51" s="103">
        <f t="shared" si="6"/>
        <v>4000</v>
      </c>
      <c r="AF51" s="104">
        <f t="shared" si="7"/>
        <v>19928</v>
      </c>
      <c r="AH51" s="126" t="s">
        <v>2749</v>
      </c>
      <c r="AI51" s="126" t="s">
        <v>9</v>
      </c>
      <c r="AJ51" s="126" t="s">
        <v>2750</v>
      </c>
      <c r="AK51" s="126" t="s">
        <v>3002</v>
      </c>
      <c r="AL51" s="126" t="s">
        <v>3003</v>
      </c>
      <c r="AM51" s="126" t="s">
        <v>3004</v>
      </c>
      <c r="AN51" s="126">
        <v>42781</v>
      </c>
      <c r="AO51" s="126" t="s">
        <v>130</v>
      </c>
      <c r="AP51" s="127">
        <v>1</v>
      </c>
      <c r="AQ51" s="128">
        <v>2</v>
      </c>
      <c r="AR51" s="128">
        <v>1.6779999999999999</v>
      </c>
      <c r="AS51" s="128">
        <v>2.1</v>
      </c>
      <c r="AT51" s="126" t="s">
        <v>4</v>
      </c>
      <c r="AU51" s="128">
        <v>135.02000000000001</v>
      </c>
      <c r="AV51" s="126" t="s">
        <v>154</v>
      </c>
      <c r="AW51" s="126" t="s">
        <v>154</v>
      </c>
      <c r="AX51" s="126" t="s">
        <v>154</v>
      </c>
      <c r="AY51" s="126" t="s">
        <v>154</v>
      </c>
      <c r="AZ51" s="126" t="s">
        <v>154</v>
      </c>
      <c r="BA51" s="126" t="s">
        <v>132</v>
      </c>
      <c r="BB51" s="126" t="s">
        <v>70</v>
      </c>
      <c r="BC51" s="126" t="s">
        <v>3005</v>
      </c>
      <c r="BD51" s="126" t="s">
        <v>130</v>
      </c>
      <c r="BE51" s="126" t="s">
        <v>156</v>
      </c>
      <c r="BF51" s="126" t="s">
        <v>3006</v>
      </c>
      <c r="BG51" s="126" t="s">
        <v>3007</v>
      </c>
      <c r="BH51" s="126" t="s">
        <v>3008</v>
      </c>
      <c r="BI51" s="126" t="s">
        <v>2757</v>
      </c>
      <c r="BJ51" s="126" t="s">
        <v>2758</v>
      </c>
      <c r="BK51" s="126" t="s">
        <v>184</v>
      </c>
      <c r="BL51" s="126" t="s">
        <v>157</v>
      </c>
      <c r="BM51" s="126" t="s">
        <v>126</v>
      </c>
      <c r="BN51" s="126" t="s">
        <v>130</v>
      </c>
      <c r="BO51" s="126" t="s">
        <v>158</v>
      </c>
    </row>
    <row r="52" spans="1:67" ht="15">
      <c r="A52" s="58" t="str">
        <f t="shared" si="30"/>
        <v>2025-08-03</v>
      </c>
      <c r="B52" s="58" t="str">
        <f t="shared" si="31"/>
        <v>LHR</v>
      </c>
      <c r="C52" s="58" t="str">
        <f t="shared" si="32"/>
        <v>99431913744</v>
      </c>
      <c r="D52" s="58" t="str">
        <f t="shared" si="33"/>
        <v>PGB028761156</v>
      </c>
      <c r="E52" s="59" t="str">
        <f t="shared" si="34"/>
        <v>6094322901936</v>
      </c>
      <c r="F52" s="59" t="str">
        <f t="shared" si="35"/>
        <v>716-3367-AF-85</v>
      </c>
      <c r="G52" s="59" t="str">
        <f t="shared" si="36"/>
        <v>2210326</v>
      </c>
      <c r="H52" s="59" t="str">
        <f t="shared" si="37"/>
        <v>IPORTER (GB)</v>
      </c>
      <c r="I52" s="57" t="str">
        <f t="shared" si="38"/>
        <v>공국진</v>
      </c>
      <c r="J52" s="57">
        <f t="shared" si="39"/>
        <v>10131</v>
      </c>
      <c r="K52" s="57" t="str">
        <f t="shared" si="49"/>
        <v/>
      </c>
      <c r="L52" s="57">
        <f t="shared" si="40"/>
        <v>1</v>
      </c>
      <c r="M52" s="57">
        <f t="shared" si="41"/>
        <v>0.499</v>
      </c>
      <c r="N52" s="57">
        <f t="shared" si="42"/>
        <v>4.4999999999999998E-2</v>
      </c>
      <c r="O52" s="60">
        <f t="shared" si="43"/>
        <v>3.15E-2</v>
      </c>
      <c r="P52" s="60">
        <f>CEILING(IF(M52&gt;O52,M52,O52),$D$2)</f>
        <v>0.5</v>
      </c>
      <c r="Q52" s="61" t="str">
        <f t="shared" si="44"/>
        <v>일반(목록배제,Normal-Manifest Exception)</v>
      </c>
      <c r="R52" s="88">
        <f t="shared" si="45"/>
        <v>55.28</v>
      </c>
      <c r="S52" s="61" t="str">
        <f t="shared" si="46"/>
        <v>KJ794</v>
      </c>
      <c r="T52" s="61" t="str">
        <f t="shared" si="47"/>
        <v>AIRZETA CO., LTD</v>
      </c>
      <c r="U52" s="61" t="str">
        <f t="shared" si="48"/>
        <v>신용</v>
      </c>
      <c r="V52" s="99">
        <f>CEILING($B$2+(P52-0.5)*$C$2,1)</f>
        <v>7445</v>
      </c>
      <c r="W52" s="61">
        <v>4000</v>
      </c>
      <c r="X52" s="100">
        <f t="shared" si="3"/>
        <v>0</v>
      </c>
      <c r="Y52" s="100">
        <f t="shared" si="28"/>
        <v>0</v>
      </c>
      <c r="Z52" s="100">
        <f t="shared" si="4"/>
        <v>0</v>
      </c>
      <c r="AA52" s="100">
        <f t="shared" si="29"/>
        <v>0</v>
      </c>
      <c r="AB52" s="101">
        <f t="shared" si="5"/>
        <v>1000</v>
      </c>
      <c r="AC52" s="102" t="str">
        <f>_xlfn.IFNA(VLOOKUP(D52,'사업자 통관'!F:H,3,0),"")</f>
        <v/>
      </c>
      <c r="AD52" s="102"/>
      <c r="AE52" s="103">
        <f t="shared" si="6"/>
        <v>5000</v>
      </c>
      <c r="AF52" s="104">
        <f t="shared" si="7"/>
        <v>12445</v>
      </c>
      <c r="AH52" s="126" t="s">
        <v>2749</v>
      </c>
      <c r="AI52" s="126" t="s">
        <v>9</v>
      </c>
      <c r="AJ52" s="126" t="s">
        <v>2750</v>
      </c>
      <c r="AK52" s="126" t="s">
        <v>3009</v>
      </c>
      <c r="AL52" s="126" t="s">
        <v>3010</v>
      </c>
      <c r="AM52" s="126" t="s">
        <v>3011</v>
      </c>
      <c r="AN52" s="126">
        <v>10131</v>
      </c>
      <c r="AO52" s="126" t="s">
        <v>130</v>
      </c>
      <c r="AP52" s="127">
        <v>1</v>
      </c>
      <c r="AQ52" s="128">
        <v>0.499</v>
      </c>
      <c r="AR52" s="128">
        <v>4.4999999999999998E-2</v>
      </c>
      <c r="AS52" s="128">
        <v>0.5</v>
      </c>
      <c r="AT52" s="126" t="s">
        <v>5</v>
      </c>
      <c r="AU52" s="128">
        <v>55.28</v>
      </c>
      <c r="AV52" s="126" t="s">
        <v>154</v>
      </c>
      <c r="AW52" s="126" t="s">
        <v>154</v>
      </c>
      <c r="AX52" s="126" t="s">
        <v>154</v>
      </c>
      <c r="AY52" s="126" t="s">
        <v>154</v>
      </c>
      <c r="AZ52" s="126" t="s">
        <v>154</v>
      </c>
      <c r="BA52" s="126" t="s">
        <v>132</v>
      </c>
      <c r="BB52" s="126" t="s">
        <v>70</v>
      </c>
      <c r="BC52" s="126" t="s">
        <v>313</v>
      </c>
      <c r="BD52" s="126" t="s">
        <v>130</v>
      </c>
      <c r="BE52" s="126" t="s">
        <v>156</v>
      </c>
      <c r="BF52" s="126" t="s">
        <v>3012</v>
      </c>
      <c r="BG52" s="126" t="s">
        <v>3013</v>
      </c>
      <c r="BH52" s="126" t="s">
        <v>3014</v>
      </c>
      <c r="BI52" s="126" t="s">
        <v>2757</v>
      </c>
      <c r="BJ52" s="126" t="s">
        <v>2758</v>
      </c>
      <c r="BK52" s="126" t="s">
        <v>184</v>
      </c>
      <c r="BL52" s="126" t="s">
        <v>157</v>
      </c>
      <c r="BM52" s="126" t="s">
        <v>126</v>
      </c>
      <c r="BN52" s="126" t="s">
        <v>130</v>
      </c>
      <c r="BO52" s="126" t="s">
        <v>158</v>
      </c>
    </row>
    <row r="53" spans="1:67" ht="15">
      <c r="A53" s="58" t="str">
        <f t="shared" si="30"/>
        <v>2025-08-03</v>
      </c>
      <c r="B53" s="58" t="str">
        <f t="shared" si="31"/>
        <v>LHR</v>
      </c>
      <c r="C53" s="58" t="str">
        <f t="shared" si="32"/>
        <v>99431913744</v>
      </c>
      <c r="D53" s="58" t="str">
        <f t="shared" si="33"/>
        <v>PGB028761160</v>
      </c>
      <c r="E53" s="59" t="str">
        <f t="shared" si="34"/>
        <v>6094322901940</v>
      </c>
      <c r="F53" s="59" t="str">
        <f t="shared" si="35"/>
        <v>716-3371-BD-89</v>
      </c>
      <c r="G53" s="59" t="str">
        <f t="shared" si="36"/>
        <v>2210326</v>
      </c>
      <c r="H53" s="59" t="str">
        <f t="shared" si="37"/>
        <v>IPORTER (GB)</v>
      </c>
      <c r="I53" s="57" t="str">
        <f t="shared" si="38"/>
        <v>전유진</v>
      </c>
      <c r="J53" s="57">
        <f t="shared" si="39"/>
        <v>16662</v>
      </c>
      <c r="K53" s="57" t="str">
        <f t="shared" si="49"/>
        <v/>
      </c>
      <c r="L53" s="57">
        <f t="shared" si="40"/>
        <v>1</v>
      </c>
      <c r="M53" s="57">
        <f t="shared" si="41"/>
        <v>0.499</v>
      </c>
      <c r="N53" s="57">
        <f t="shared" si="42"/>
        <v>4.4999999999999998E-2</v>
      </c>
      <c r="O53" s="60">
        <f t="shared" si="43"/>
        <v>3.15E-2</v>
      </c>
      <c r="P53" s="60">
        <f>CEILING(IF(M53&gt;O53,M53,O53),$D$2)</f>
        <v>0.5</v>
      </c>
      <c r="Q53" s="61" t="str">
        <f t="shared" si="44"/>
        <v>일반(목록배제,Normal-Manifest Exception)</v>
      </c>
      <c r="R53" s="88">
        <f t="shared" si="45"/>
        <v>55.28</v>
      </c>
      <c r="S53" s="61" t="str">
        <f t="shared" si="46"/>
        <v>KJ794</v>
      </c>
      <c r="T53" s="61" t="str">
        <f t="shared" si="47"/>
        <v>AIRZETA CO., LTD</v>
      </c>
      <c r="U53" s="61" t="str">
        <f t="shared" si="48"/>
        <v>신용</v>
      </c>
      <c r="V53" s="99">
        <f>CEILING($B$2+(P53-0.5)*$C$2,1)</f>
        <v>7445</v>
      </c>
      <c r="W53" s="61">
        <v>4000</v>
      </c>
      <c r="X53" s="100">
        <f t="shared" si="3"/>
        <v>0</v>
      </c>
      <c r="Y53" s="100">
        <f t="shared" si="28"/>
        <v>0</v>
      </c>
      <c r="Z53" s="100">
        <f t="shared" si="4"/>
        <v>0</v>
      </c>
      <c r="AA53" s="100">
        <f t="shared" si="29"/>
        <v>0</v>
      </c>
      <c r="AB53" s="101">
        <f t="shared" si="5"/>
        <v>1000</v>
      </c>
      <c r="AC53" s="102" t="str">
        <f>_xlfn.IFNA(VLOOKUP(D53,'사업자 통관'!F:H,3,0),"")</f>
        <v/>
      </c>
      <c r="AD53" s="102"/>
      <c r="AE53" s="103">
        <f t="shared" si="6"/>
        <v>5000</v>
      </c>
      <c r="AF53" s="104">
        <f t="shared" si="7"/>
        <v>12445</v>
      </c>
      <c r="AH53" s="126" t="s">
        <v>2749</v>
      </c>
      <c r="AI53" s="126" t="s">
        <v>9</v>
      </c>
      <c r="AJ53" s="126" t="s">
        <v>2750</v>
      </c>
      <c r="AK53" s="126" t="s">
        <v>3015</v>
      </c>
      <c r="AL53" s="126" t="s">
        <v>3016</v>
      </c>
      <c r="AM53" s="126" t="s">
        <v>3017</v>
      </c>
      <c r="AN53" s="126">
        <v>16662</v>
      </c>
      <c r="AO53" s="126" t="s">
        <v>130</v>
      </c>
      <c r="AP53" s="127">
        <v>1</v>
      </c>
      <c r="AQ53" s="128">
        <v>0.499</v>
      </c>
      <c r="AR53" s="128">
        <v>4.4999999999999998E-2</v>
      </c>
      <c r="AS53" s="128">
        <v>0.5</v>
      </c>
      <c r="AT53" s="126" t="s">
        <v>5</v>
      </c>
      <c r="AU53" s="128">
        <v>55.28</v>
      </c>
      <c r="AV53" s="126" t="s">
        <v>154</v>
      </c>
      <c r="AW53" s="126" t="s">
        <v>154</v>
      </c>
      <c r="AX53" s="126" t="s">
        <v>154</v>
      </c>
      <c r="AY53" s="126" t="s">
        <v>154</v>
      </c>
      <c r="AZ53" s="126" t="s">
        <v>154</v>
      </c>
      <c r="BA53" s="126" t="s">
        <v>132</v>
      </c>
      <c r="BB53" s="126" t="s">
        <v>70</v>
      </c>
      <c r="BC53" s="126" t="s">
        <v>313</v>
      </c>
      <c r="BD53" s="126" t="s">
        <v>130</v>
      </c>
      <c r="BE53" s="126" t="s">
        <v>156</v>
      </c>
      <c r="BF53" s="126" t="s">
        <v>3018</v>
      </c>
      <c r="BG53" s="126" t="s">
        <v>3019</v>
      </c>
      <c r="BH53" s="126" t="s">
        <v>3020</v>
      </c>
      <c r="BI53" s="126" t="s">
        <v>2757</v>
      </c>
      <c r="BJ53" s="126" t="s">
        <v>2758</v>
      </c>
      <c r="BK53" s="126" t="s">
        <v>184</v>
      </c>
      <c r="BL53" s="126" t="s">
        <v>157</v>
      </c>
      <c r="BM53" s="126" t="s">
        <v>126</v>
      </c>
      <c r="BN53" s="126" t="s">
        <v>130</v>
      </c>
      <c r="BO53" s="126" t="s">
        <v>158</v>
      </c>
    </row>
    <row r="54" spans="1:67" ht="15">
      <c r="A54" s="58" t="str">
        <f t="shared" si="30"/>
        <v>2025-08-03</v>
      </c>
      <c r="B54" s="58" t="str">
        <f t="shared" si="31"/>
        <v>LHR</v>
      </c>
      <c r="C54" s="58" t="str">
        <f t="shared" si="32"/>
        <v>99431913744</v>
      </c>
      <c r="D54" s="58" t="str">
        <f t="shared" si="33"/>
        <v>PGB028760892</v>
      </c>
      <c r="E54" s="59" t="str">
        <f t="shared" si="34"/>
        <v>6094322901672</v>
      </c>
      <c r="F54" s="59" t="str">
        <f t="shared" si="35"/>
        <v>716-3387-DA-92</v>
      </c>
      <c r="G54" s="59" t="str">
        <f t="shared" si="36"/>
        <v>2210326</v>
      </c>
      <c r="H54" s="59" t="str">
        <f t="shared" si="37"/>
        <v>IPORTER (GB)</v>
      </c>
      <c r="I54" s="57" t="str">
        <f t="shared" si="38"/>
        <v>양승수</v>
      </c>
      <c r="J54" s="57">
        <f t="shared" si="39"/>
        <v>12798</v>
      </c>
      <c r="K54" s="57" t="str">
        <f t="shared" si="49"/>
        <v/>
      </c>
      <c r="L54" s="57">
        <f t="shared" si="40"/>
        <v>1</v>
      </c>
      <c r="M54" s="57">
        <f t="shared" si="41"/>
        <v>0.499</v>
      </c>
      <c r="N54" s="57">
        <f t="shared" si="42"/>
        <v>0.95299999999999996</v>
      </c>
      <c r="O54" s="60">
        <f t="shared" si="43"/>
        <v>0.66709999999999992</v>
      </c>
      <c r="P54" s="60">
        <f>CEILING(IF(M54&gt;O54,M54,O54),$D$2)</f>
        <v>1</v>
      </c>
      <c r="Q54" s="61" t="str">
        <f t="shared" si="44"/>
        <v>목록(Manifest)</v>
      </c>
      <c r="R54" s="88">
        <f t="shared" si="45"/>
        <v>100.9</v>
      </c>
      <c r="S54" s="61" t="str">
        <f t="shared" si="46"/>
        <v>KJ794</v>
      </c>
      <c r="T54" s="61" t="str">
        <f t="shared" si="47"/>
        <v>AIRZETA CO., LTD</v>
      </c>
      <c r="U54" s="61" t="str">
        <f t="shared" si="48"/>
        <v>신용</v>
      </c>
      <c r="V54" s="99">
        <f>CEILING($B$2+(P54-0.5)*$C$2,1)</f>
        <v>10273</v>
      </c>
      <c r="W54" s="61">
        <v>4000</v>
      </c>
      <c r="X54" s="100">
        <f t="shared" si="3"/>
        <v>0</v>
      </c>
      <c r="Y54" s="100">
        <f t="shared" si="28"/>
        <v>0</v>
      </c>
      <c r="Z54" s="100">
        <f t="shared" si="4"/>
        <v>0</v>
      </c>
      <c r="AA54" s="100">
        <f t="shared" si="29"/>
        <v>0</v>
      </c>
      <c r="AB54" s="101">
        <f t="shared" si="5"/>
        <v>0</v>
      </c>
      <c r="AC54" s="102" t="str">
        <f>_xlfn.IFNA(VLOOKUP(D54,'사업자 통관'!F:H,3,0),"")</f>
        <v/>
      </c>
      <c r="AD54" s="102"/>
      <c r="AE54" s="103">
        <f t="shared" si="6"/>
        <v>4000</v>
      </c>
      <c r="AF54" s="104">
        <f t="shared" si="7"/>
        <v>14273</v>
      </c>
      <c r="AH54" s="126" t="s">
        <v>2749</v>
      </c>
      <c r="AI54" s="126" t="s">
        <v>9</v>
      </c>
      <c r="AJ54" s="126" t="s">
        <v>2750</v>
      </c>
      <c r="AK54" s="126" t="s">
        <v>3021</v>
      </c>
      <c r="AL54" s="126" t="s">
        <v>3022</v>
      </c>
      <c r="AM54" s="126" t="s">
        <v>3023</v>
      </c>
      <c r="AN54" s="126">
        <v>12798</v>
      </c>
      <c r="AO54" s="126" t="s">
        <v>130</v>
      </c>
      <c r="AP54" s="127">
        <v>1</v>
      </c>
      <c r="AQ54" s="128">
        <v>0.499</v>
      </c>
      <c r="AR54" s="128">
        <v>0.95299999999999996</v>
      </c>
      <c r="AS54" s="128">
        <v>1</v>
      </c>
      <c r="AT54" s="126" t="s">
        <v>4</v>
      </c>
      <c r="AU54" s="128">
        <v>100.9</v>
      </c>
      <c r="AV54" s="126" t="s">
        <v>154</v>
      </c>
      <c r="AW54" s="126" t="s">
        <v>154</v>
      </c>
      <c r="AX54" s="126" t="s">
        <v>154</v>
      </c>
      <c r="AY54" s="126" t="s">
        <v>154</v>
      </c>
      <c r="AZ54" s="126" t="s">
        <v>154</v>
      </c>
      <c r="BA54" s="126" t="s">
        <v>132</v>
      </c>
      <c r="BB54" s="126" t="s">
        <v>70</v>
      </c>
      <c r="BC54" s="126" t="s">
        <v>3024</v>
      </c>
      <c r="BD54" s="126" t="s">
        <v>130</v>
      </c>
      <c r="BE54" s="126" t="s">
        <v>156</v>
      </c>
      <c r="BF54" s="126" t="s">
        <v>3025</v>
      </c>
      <c r="BG54" s="126" t="s">
        <v>3026</v>
      </c>
      <c r="BH54" s="126" t="s">
        <v>3027</v>
      </c>
      <c r="BI54" s="126" t="s">
        <v>2757</v>
      </c>
      <c r="BJ54" s="126" t="s">
        <v>2758</v>
      </c>
      <c r="BK54" s="126" t="s">
        <v>184</v>
      </c>
      <c r="BL54" s="126" t="s">
        <v>157</v>
      </c>
      <c r="BM54" s="126" t="s">
        <v>126</v>
      </c>
      <c r="BN54" s="126" t="s">
        <v>130</v>
      </c>
      <c r="BO54" s="126" t="s">
        <v>158</v>
      </c>
    </row>
    <row r="55" spans="1:67" ht="15">
      <c r="A55" s="58" t="str">
        <f t="shared" si="30"/>
        <v>2025-08-03</v>
      </c>
      <c r="B55" s="58" t="str">
        <f t="shared" si="31"/>
        <v>LHR</v>
      </c>
      <c r="C55" s="58" t="str">
        <f t="shared" si="32"/>
        <v>99431913744</v>
      </c>
      <c r="D55" s="58" t="str">
        <f t="shared" si="33"/>
        <v>PGB028761204</v>
      </c>
      <c r="E55" s="59" t="str">
        <f t="shared" si="34"/>
        <v>6094322901984</v>
      </c>
      <c r="F55" s="59" t="str">
        <f t="shared" si="35"/>
        <v>716-3364-CF-93</v>
      </c>
      <c r="G55" s="59" t="str">
        <f t="shared" si="36"/>
        <v>2210326</v>
      </c>
      <c r="H55" s="59" t="str">
        <f t="shared" si="37"/>
        <v>IPORTER (GB)</v>
      </c>
      <c r="I55" s="57" t="str">
        <f t="shared" si="38"/>
        <v>장미희</v>
      </c>
      <c r="J55" s="57">
        <f t="shared" si="39"/>
        <v>12262</v>
      </c>
      <c r="K55" s="57" t="str">
        <f t="shared" si="49"/>
        <v/>
      </c>
      <c r="L55" s="57">
        <f t="shared" si="40"/>
        <v>1</v>
      </c>
      <c r="M55" s="57">
        <f t="shared" si="41"/>
        <v>1.7010000000000001</v>
      </c>
      <c r="N55" s="57">
        <f t="shared" si="42"/>
        <v>4.4999999999999998E-2</v>
      </c>
      <c r="O55" s="60">
        <f t="shared" si="43"/>
        <v>3.15E-2</v>
      </c>
      <c r="P55" s="60">
        <f>CEILING(IF(M55&gt;O55,M55,O55),$D$2)</f>
        <v>2</v>
      </c>
      <c r="Q55" s="61" t="str">
        <f t="shared" si="44"/>
        <v>일반(목록배제,Normal-Manifest Exception)</v>
      </c>
      <c r="R55" s="88">
        <f t="shared" si="45"/>
        <v>50.45</v>
      </c>
      <c r="S55" s="61" t="str">
        <f t="shared" si="46"/>
        <v>KJ794</v>
      </c>
      <c r="T55" s="61" t="str">
        <f t="shared" si="47"/>
        <v>AIRZETA CO., LTD</v>
      </c>
      <c r="U55" s="61" t="str">
        <f t="shared" si="48"/>
        <v>신용</v>
      </c>
      <c r="V55" s="99">
        <f>CEILING($B$2+(P55-0.5)*$C$2,1)</f>
        <v>15928</v>
      </c>
      <c r="W55" s="61">
        <v>4000</v>
      </c>
      <c r="X55" s="100">
        <f t="shared" si="3"/>
        <v>0</v>
      </c>
      <c r="Y55" s="100">
        <f t="shared" si="28"/>
        <v>0</v>
      </c>
      <c r="Z55" s="100">
        <f t="shared" si="4"/>
        <v>0</v>
      </c>
      <c r="AA55" s="100">
        <f t="shared" si="29"/>
        <v>0</v>
      </c>
      <c r="AB55" s="101">
        <f t="shared" si="5"/>
        <v>1000</v>
      </c>
      <c r="AC55" s="102" t="str">
        <f>_xlfn.IFNA(VLOOKUP(D55,'사업자 통관'!F:H,3,0),"")</f>
        <v/>
      </c>
      <c r="AD55" s="102"/>
      <c r="AE55" s="103">
        <f t="shared" si="6"/>
        <v>5000</v>
      </c>
      <c r="AF55" s="104">
        <f t="shared" si="7"/>
        <v>20928</v>
      </c>
      <c r="AH55" s="126" t="s">
        <v>2749</v>
      </c>
      <c r="AI55" s="126" t="s">
        <v>9</v>
      </c>
      <c r="AJ55" s="126" t="s">
        <v>2750</v>
      </c>
      <c r="AK55" s="126" t="s">
        <v>3028</v>
      </c>
      <c r="AL55" s="126" t="s">
        <v>299</v>
      </c>
      <c r="AM55" s="126" t="s">
        <v>300</v>
      </c>
      <c r="AN55" s="126">
        <v>12262</v>
      </c>
      <c r="AO55" s="126" t="s">
        <v>130</v>
      </c>
      <c r="AP55" s="127">
        <v>1</v>
      </c>
      <c r="AQ55" s="128">
        <v>1.7010000000000001</v>
      </c>
      <c r="AR55" s="128">
        <v>4.4999999999999998E-2</v>
      </c>
      <c r="AS55" s="128">
        <v>1.8</v>
      </c>
      <c r="AT55" s="126" t="s">
        <v>5</v>
      </c>
      <c r="AU55" s="128">
        <v>50.45</v>
      </c>
      <c r="AV55" s="126" t="s">
        <v>154</v>
      </c>
      <c r="AW55" s="126" t="s">
        <v>154</v>
      </c>
      <c r="AX55" s="126" t="s">
        <v>154</v>
      </c>
      <c r="AY55" s="126" t="s">
        <v>154</v>
      </c>
      <c r="AZ55" s="126" t="s">
        <v>154</v>
      </c>
      <c r="BA55" s="126" t="s">
        <v>132</v>
      </c>
      <c r="BB55" s="126" t="s">
        <v>70</v>
      </c>
      <c r="BC55" s="126" t="s">
        <v>3029</v>
      </c>
      <c r="BD55" s="126" t="s">
        <v>130</v>
      </c>
      <c r="BE55" s="126" t="s">
        <v>156</v>
      </c>
      <c r="BF55" s="126" t="s">
        <v>3030</v>
      </c>
      <c r="BG55" s="126" t="s">
        <v>3031</v>
      </c>
      <c r="BH55" s="126" t="s">
        <v>3032</v>
      </c>
      <c r="BI55" s="126" t="s">
        <v>2757</v>
      </c>
      <c r="BJ55" s="126" t="s">
        <v>2758</v>
      </c>
      <c r="BK55" s="126" t="s">
        <v>184</v>
      </c>
      <c r="BL55" s="126" t="s">
        <v>157</v>
      </c>
      <c r="BM55" s="126" t="s">
        <v>126</v>
      </c>
      <c r="BN55" s="126" t="s">
        <v>130</v>
      </c>
      <c r="BO55" s="126" t="s">
        <v>158</v>
      </c>
    </row>
    <row r="56" spans="1:67" ht="15">
      <c r="A56" s="58" t="str">
        <f t="shared" si="30"/>
        <v>2025-08-03</v>
      </c>
      <c r="B56" s="58" t="str">
        <f t="shared" si="31"/>
        <v>LHR</v>
      </c>
      <c r="C56" s="58" t="str">
        <f t="shared" si="32"/>
        <v>99431913744</v>
      </c>
      <c r="D56" s="58" t="str">
        <f t="shared" si="33"/>
        <v>PGB028761240</v>
      </c>
      <c r="E56" s="59" t="str">
        <f t="shared" si="34"/>
        <v>6094322902020</v>
      </c>
      <c r="F56" s="59" t="str">
        <f t="shared" si="35"/>
        <v>716-2183-BA-96</v>
      </c>
      <c r="G56" s="59" t="str">
        <f t="shared" si="36"/>
        <v>2210326</v>
      </c>
      <c r="H56" s="59" t="str">
        <f t="shared" si="37"/>
        <v>IPORTER (GB)</v>
      </c>
      <c r="I56" s="57" t="str">
        <f t="shared" si="38"/>
        <v>김경호</v>
      </c>
      <c r="J56" s="57">
        <f t="shared" si="39"/>
        <v>15466</v>
      </c>
      <c r="K56" s="57" t="str">
        <f t="shared" si="49"/>
        <v/>
      </c>
      <c r="L56" s="57">
        <f t="shared" si="40"/>
        <v>1</v>
      </c>
      <c r="M56" s="57">
        <f t="shared" si="41"/>
        <v>0.499</v>
      </c>
      <c r="N56" s="57">
        <f t="shared" si="42"/>
        <v>4.4999999999999998E-2</v>
      </c>
      <c r="O56" s="60">
        <f t="shared" si="43"/>
        <v>3.15E-2</v>
      </c>
      <c r="P56" s="60">
        <f>CEILING(IF(M56&gt;O56,M56,O56),$D$2)</f>
        <v>0.5</v>
      </c>
      <c r="Q56" s="61" t="str">
        <f t="shared" si="44"/>
        <v>목록(Manifest)</v>
      </c>
      <c r="R56" s="88">
        <f t="shared" si="45"/>
        <v>121.52</v>
      </c>
      <c r="S56" s="61" t="str">
        <f t="shared" si="46"/>
        <v>KJ794</v>
      </c>
      <c r="T56" s="61" t="str">
        <f t="shared" si="47"/>
        <v>AIRZETA CO., LTD</v>
      </c>
      <c r="U56" s="61" t="str">
        <f t="shared" si="48"/>
        <v>신용</v>
      </c>
      <c r="V56" s="99">
        <f>CEILING($B$2+(P56-0.5)*$C$2,1)</f>
        <v>7445</v>
      </c>
      <c r="W56" s="61">
        <v>4000</v>
      </c>
      <c r="X56" s="100">
        <f t="shared" si="3"/>
        <v>0</v>
      </c>
      <c r="Y56" s="100">
        <f t="shared" si="28"/>
        <v>0</v>
      </c>
      <c r="Z56" s="100">
        <f t="shared" si="4"/>
        <v>0</v>
      </c>
      <c r="AA56" s="100">
        <f t="shared" si="29"/>
        <v>0</v>
      </c>
      <c r="AB56" s="101">
        <f t="shared" si="5"/>
        <v>0</v>
      </c>
      <c r="AC56" s="102" t="str">
        <f>_xlfn.IFNA(VLOOKUP(D56,'사업자 통관'!F:H,3,0),"")</f>
        <v/>
      </c>
      <c r="AD56" s="102"/>
      <c r="AE56" s="103">
        <f t="shared" si="6"/>
        <v>4000</v>
      </c>
      <c r="AF56" s="104">
        <f t="shared" si="7"/>
        <v>11445</v>
      </c>
      <c r="AH56" s="126" t="s">
        <v>2749</v>
      </c>
      <c r="AI56" s="126" t="s">
        <v>9</v>
      </c>
      <c r="AJ56" s="126" t="s">
        <v>2750</v>
      </c>
      <c r="AK56" s="126" t="s">
        <v>3033</v>
      </c>
      <c r="AL56" s="126" t="s">
        <v>481</v>
      </c>
      <c r="AM56" s="126" t="s">
        <v>3034</v>
      </c>
      <c r="AN56" s="126">
        <v>15466</v>
      </c>
      <c r="AO56" s="126" t="s">
        <v>130</v>
      </c>
      <c r="AP56" s="127">
        <v>1</v>
      </c>
      <c r="AQ56" s="128">
        <v>0.499</v>
      </c>
      <c r="AR56" s="128">
        <v>4.4999999999999998E-2</v>
      </c>
      <c r="AS56" s="128">
        <v>0.5</v>
      </c>
      <c r="AT56" s="126" t="s">
        <v>4</v>
      </c>
      <c r="AU56" s="128">
        <v>121.52</v>
      </c>
      <c r="AV56" s="126" t="s">
        <v>154</v>
      </c>
      <c r="AW56" s="126" t="s">
        <v>154</v>
      </c>
      <c r="AX56" s="126" t="s">
        <v>154</v>
      </c>
      <c r="AY56" s="126" t="s">
        <v>154</v>
      </c>
      <c r="AZ56" s="126" t="s">
        <v>154</v>
      </c>
      <c r="BA56" s="126" t="s">
        <v>132</v>
      </c>
      <c r="BB56" s="126" t="s">
        <v>70</v>
      </c>
      <c r="BC56" s="126" t="s">
        <v>185</v>
      </c>
      <c r="BD56" s="126" t="s">
        <v>130</v>
      </c>
      <c r="BE56" s="126" t="s">
        <v>156</v>
      </c>
      <c r="BF56" s="126" t="s">
        <v>3035</v>
      </c>
      <c r="BG56" s="126" t="s">
        <v>3036</v>
      </c>
      <c r="BH56" s="126" t="s">
        <v>3037</v>
      </c>
      <c r="BI56" s="126" t="s">
        <v>2757</v>
      </c>
      <c r="BJ56" s="126" t="s">
        <v>2758</v>
      </c>
      <c r="BK56" s="126" t="s">
        <v>184</v>
      </c>
      <c r="BL56" s="126" t="s">
        <v>157</v>
      </c>
      <c r="BM56" s="126" t="s">
        <v>126</v>
      </c>
      <c r="BN56" s="126" t="s">
        <v>130</v>
      </c>
      <c r="BO56" s="126" t="s">
        <v>158</v>
      </c>
    </row>
    <row r="57" spans="1:67" ht="15">
      <c r="A57" s="58" t="str">
        <f t="shared" si="30"/>
        <v>2025-08-03</v>
      </c>
      <c r="B57" s="58" t="str">
        <f t="shared" si="31"/>
        <v>LHR</v>
      </c>
      <c r="C57" s="58" t="str">
        <f t="shared" si="32"/>
        <v>99431913744</v>
      </c>
      <c r="D57" s="58" t="str">
        <f t="shared" si="33"/>
        <v>PGB028761267</v>
      </c>
      <c r="E57" s="59" t="str">
        <f t="shared" si="34"/>
        <v>6094322902047</v>
      </c>
      <c r="F57" s="59" t="str">
        <f t="shared" si="35"/>
        <v>716-2065-DF-14</v>
      </c>
      <c r="G57" s="59" t="str">
        <f t="shared" si="36"/>
        <v>2210326</v>
      </c>
      <c r="H57" s="59" t="str">
        <f t="shared" si="37"/>
        <v>IPORTER (GB)</v>
      </c>
      <c r="I57" s="57" t="str">
        <f t="shared" si="38"/>
        <v>최창열</v>
      </c>
      <c r="J57" s="57">
        <f t="shared" si="39"/>
        <v>3339</v>
      </c>
      <c r="K57" s="57" t="str">
        <f t="shared" si="49"/>
        <v/>
      </c>
      <c r="L57" s="57">
        <f t="shared" si="40"/>
        <v>1</v>
      </c>
      <c r="M57" s="57">
        <f t="shared" si="41"/>
        <v>1.202</v>
      </c>
      <c r="N57" s="57">
        <f t="shared" si="42"/>
        <v>2.177</v>
      </c>
      <c r="O57" s="60">
        <f t="shared" si="43"/>
        <v>1.5239</v>
      </c>
      <c r="P57" s="60">
        <f>CEILING(IF(M57&gt;O57,M57,O57),$D$2)</f>
        <v>2</v>
      </c>
      <c r="Q57" s="61" t="str">
        <f t="shared" si="44"/>
        <v>목록(Manifest)</v>
      </c>
      <c r="R57" s="88">
        <f t="shared" si="45"/>
        <v>103.97</v>
      </c>
      <c r="S57" s="61" t="str">
        <f t="shared" si="46"/>
        <v>KJ794</v>
      </c>
      <c r="T57" s="61" t="str">
        <f t="shared" si="47"/>
        <v>AIRZETA CO., LTD</v>
      </c>
      <c r="U57" s="61" t="str">
        <f t="shared" si="48"/>
        <v>신용</v>
      </c>
      <c r="V57" s="99">
        <f>CEILING($B$2+(P57-0.5)*$C$2,1)</f>
        <v>15928</v>
      </c>
      <c r="W57" s="61">
        <v>4000</v>
      </c>
      <c r="X57" s="100">
        <f t="shared" si="3"/>
        <v>0</v>
      </c>
      <c r="Y57" s="100">
        <f t="shared" si="28"/>
        <v>0</v>
      </c>
      <c r="Z57" s="100">
        <f t="shared" si="4"/>
        <v>0</v>
      </c>
      <c r="AA57" s="100">
        <f t="shared" si="29"/>
        <v>0</v>
      </c>
      <c r="AB57" s="101">
        <f t="shared" si="5"/>
        <v>0</v>
      </c>
      <c r="AC57" s="102" t="str">
        <f>_xlfn.IFNA(VLOOKUP(D57,'사업자 통관'!F:H,3,0),"")</f>
        <v/>
      </c>
      <c r="AD57" s="102"/>
      <c r="AE57" s="103">
        <f t="shared" si="6"/>
        <v>4000</v>
      </c>
      <c r="AF57" s="104">
        <f t="shared" si="7"/>
        <v>19928</v>
      </c>
      <c r="AH57" s="126" t="s">
        <v>2749</v>
      </c>
      <c r="AI57" s="126" t="s">
        <v>9</v>
      </c>
      <c r="AJ57" s="126" t="s">
        <v>2750</v>
      </c>
      <c r="AK57" s="126" t="s">
        <v>3038</v>
      </c>
      <c r="AL57" s="126" t="s">
        <v>625</v>
      </c>
      <c r="AM57" s="126" t="s">
        <v>626</v>
      </c>
      <c r="AN57" s="126">
        <v>3339</v>
      </c>
      <c r="AO57" s="126" t="s">
        <v>130</v>
      </c>
      <c r="AP57" s="127">
        <v>1</v>
      </c>
      <c r="AQ57" s="128">
        <v>1.202</v>
      </c>
      <c r="AR57" s="128">
        <v>2.177</v>
      </c>
      <c r="AS57" s="128">
        <v>2.2000000000000002</v>
      </c>
      <c r="AT57" s="126" t="s">
        <v>4</v>
      </c>
      <c r="AU57" s="128">
        <v>103.97</v>
      </c>
      <c r="AV57" s="126" t="s">
        <v>154</v>
      </c>
      <c r="AW57" s="126" t="s">
        <v>154</v>
      </c>
      <c r="AX57" s="126" t="s">
        <v>154</v>
      </c>
      <c r="AY57" s="126" t="s">
        <v>154</v>
      </c>
      <c r="AZ57" s="126" t="s">
        <v>154</v>
      </c>
      <c r="BA57" s="126" t="s">
        <v>132</v>
      </c>
      <c r="BB57" s="126" t="s">
        <v>70</v>
      </c>
      <c r="BC57" s="126" t="s">
        <v>3039</v>
      </c>
      <c r="BD57" s="126" t="s">
        <v>130</v>
      </c>
      <c r="BE57" s="126" t="s">
        <v>156</v>
      </c>
      <c r="BF57" s="126" t="s">
        <v>3040</v>
      </c>
      <c r="BG57" s="126" t="s">
        <v>3041</v>
      </c>
      <c r="BH57" s="126" t="s">
        <v>3042</v>
      </c>
      <c r="BI57" s="126" t="s">
        <v>2757</v>
      </c>
      <c r="BJ57" s="126" t="s">
        <v>2758</v>
      </c>
      <c r="BK57" s="126" t="s">
        <v>184</v>
      </c>
      <c r="BL57" s="126" t="s">
        <v>157</v>
      </c>
      <c r="BM57" s="126" t="s">
        <v>126</v>
      </c>
      <c r="BN57" s="126" t="s">
        <v>130</v>
      </c>
      <c r="BO57" s="126" t="s">
        <v>158</v>
      </c>
    </row>
    <row r="58" spans="1:67" ht="15">
      <c r="A58" s="58" t="str">
        <f t="shared" si="30"/>
        <v>2025-08-03</v>
      </c>
      <c r="B58" s="58" t="str">
        <f t="shared" si="31"/>
        <v>LHR</v>
      </c>
      <c r="C58" s="58" t="str">
        <f t="shared" si="32"/>
        <v>99431913744</v>
      </c>
      <c r="D58" s="58" t="str">
        <f t="shared" si="33"/>
        <v>PGB028761446</v>
      </c>
      <c r="E58" s="59" t="str">
        <f t="shared" si="34"/>
        <v>6094322902226</v>
      </c>
      <c r="F58" s="59" t="str">
        <f t="shared" si="35"/>
        <v>716-4302-BD-103</v>
      </c>
      <c r="G58" s="59" t="str">
        <f t="shared" si="36"/>
        <v>2210326</v>
      </c>
      <c r="H58" s="59" t="str">
        <f t="shared" si="37"/>
        <v>IPORTER (GB)</v>
      </c>
      <c r="I58" s="57" t="str">
        <f t="shared" si="38"/>
        <v>황규빈</v>
      </c>
      <c r="J58" s="57">
        <f t="shared" si="39"/>
        <v>49268</v>
      </c>
      <c r="K58" s="57" t="str">
        <f t="shared" si="49"/>
        <v/>
      </c>
      <c r="L58" s="57">
        <f t="shared" si="40"/>
        <v>1</v>
      </c>
      <c r="M58" s="57">
        <f t="shared" si="41"/>
        <v>0.499</v>
      </c>
      <c r="N58" s="57">
        <f t="shared" si="42"/>
        <v>4.4999999999999998E-2</v>
      </c>
      <c r="O58" s="60">
        <f t="shared" si="43"/>
        <v>3.15E-2</v>
      </c>
      <c r="P58" s="60">
        <f>CEILING(IF(M58&gt;O58,M58,O58),$D$2)</f>
        <v>0.5</v>
      </c>
      <c r="Q58" s="61" t="str">
        <f t="shared" si="44"/>
        <v>목록(Manifest)</v>
      </c>
      <c r="R58" s="88">
        <f t="shared" si="45"/>
        <v>60.77</v>
      </c>
      <c r="S58" s="61" t="str">
        <f t="shared" si="46"/>
        <v>KJ794</v>
      </c>
      <c r="T58" s="61" t="str">
        <f t="shared" si="47"/>
        <v>AIRZETA CO., LTD</v>
      </c>
      <c r="U58" s="61" t="str">
        <f t="shared" si="48"/>
        <v>신용</v>
      </c>
      <c r="V58" s="99">
        <f>CEILING($B$2+(P58-0.5)*$C$2,1)</f>
        <v>7445</v>
      </c>
      <c r="W58" s="61">
        <v>4000</v>
      </c>
      <c r="X58" s="100">
        <f t="shared" si="3"/>
        <v>0</v>
      </c>
      <c r="Y58" s="100">
        <f t="shared" si="28"/>
        <v>0</v>
      </c>
      <c r="Z58" s="100">
        <f t="shared" si="4"/>
        <v>0</v>
      </c>
      <c r="AA58" s="100">
        <f t="shared" si="29"/>
        <v>0</v>
      </c>
      <c r="AB58" s="101">
        <f t="shared" si="5"/>
        <v>0</v>
      </c>
      <c r="AC58" s="102" t="str">
        <f>_xlfn.IFNA(VLOOKUP(D58,'사업자 통관'!F:H,3,0),"")</f>
        <v/>
      </c>
      <c r="AD58" s="102"/>
      <c r="AE58" s="103">
        <f t="shared" si="6"/>
        <v>4000</v>
      </c>
      <c r="AF58" s="104">
        <f t="shared" si="7"/>
        <v>11445</v>
      </c>
      <c r="AH58" s="126" t="s">
        <v>2749</v>
      </c>
      <c r="AI58" s="126" t="s">
        <v>9</v>
      </c>
      <c r="AJ58" s="126" t="s">
        <v>2750</v>
      </c>
      <c r="AK58" s="126" t="s">
        <v>3043</v>
      </c>
      <c r="AL58" s="126" t="s">
        <v>3044</v>
      </c>
      <c r="AM58" s="126" t="s">
        <v>3045</v>
      </c>
      <c r="AN58" s="126">
        <v>49268</v>
      </c>
      <c r="AO58" s="126" t="s">
        <v>130</v>
      </c>
      <c r="AP58" s="127">
        <v>1</v>
      </c>
      <c r="AQ58" s="128">
        <v>0.499</v>
      </c>
      <c r="AR58" s="128">
        <v>4.4999999999999998E-2</v>
      </c>
      <c r="AS58" s="128">
        <v>0.5</v>
      </c>
      <c r="AT58" s="126" t="s">
        <v>4</v>
      </c>
      <c r="AU58" s="128">
        <v>60.77</v>
      </c>
      <c r="AV58" s="126" t="s">
        <v>154</v>
      </c>
      <c r="AW58" s="126" t="s">
        <v>154</v>
      </c>
      <c r="AX58" s="126" t="s">
        <v>154</v>
      </c>
      <c r="AY58" s="126" t="s">
        <v>154</v>
      </c>
      <c r="AZ58" s="126" t="s">
        <v>154</v>
      </c>
      <c r="BA58" s="126" t="s">
        <v>132</v>
      </c>
      <c r="BB58" s="126" t="s">
        <v>70</v>
      </c>
      <c r="BC58" s="126" t="s">
        <v>164</v>
      </c>
      <c r="BD58" s="126" t="s">
        <v>130</v>
      </c>
      <c r="BE58" s="126" t="s">
        <v>156</v>
      </c>
      <c r="BF58" s="126" t="s">
        <v>3046</v>
      </c>
      <c r="BG58" s="126" t="s">
        <v>3047</v>
      </c>
      <c r="BH58" s="126" t="s">
        <v>3048</v>
      </c>
      <c r="BI58" s="126" t="s">
        <v>2757</v>
      </c>
      <c r="BJ58" s="126" t="s">
        <v>2758</v>
      </c>
      <c r="BK58" s="126" t="s">
        <v>184</v>
      </c>
      <c r="BL58" s="126" t="s">
        <v>157</v>
      </c>
      <c r="BM58" s="126" t="s">
        <v>126</v>
      </c>
      <c r="BN58" s="126" t="s">
        <v>130</v>
      </c>
      <c r="BO58" s="126" t="s">
        <v>158</v>
      </c>
    </row>
    <row r="59" spans="1:67" ht="15">
      <c r="A59" s="58" t="str">
        <f t="shared" si="30"/>
        <v>2025-08-03</v>
      </c>
      <c r="B59" s="58" t="str">
        <f t="shared" si="31"/>
        <v>LHR</v>
      </c>
      <c r="C59" s="58" t="str">
        <f t="shared" si="32"/>
        <v>99431913744</v>
      </c>
      <c r="D59" s="58" t="str">
        <f t="shared" si="33"/>
        <v>PGB028761249</v>
      </c>
      <c r="E59" s="59" t="str">
        <f t="shared" si="34"/>
        <v>6094322902029</v>
      </c>
      <c r="F59" s="59" t="str">
        <f t="shared" si="35"/>
        <v>716-2127-EF-26</v>
      </c>
      <c r="G59" s="59" t="str">
        <f t="shared" si="36"/>
        <v>2210326</v>
      </c>
      <c r="H59" s="59" t="str">
        <f t="shared" si="37"/>
        <v>IPORTER (GB)</v>
      </c>
      <c r="I59" s="57" t="str">
        <f t="shared" si="38"/>
        <v>이지영</v>
      </c>
      <c r="J59" s="57">
        <f t="shared" si="39"/>
        <v>44496</v>
      </c>
      <c r="K59" s="57" t="str">
        <f t="shared" si="49"/>
        <v/>
      </c>
      <c r="L59" s="57">
        <f t="shared" si="40"/>
        <v>1</v>
      </c>
      <c r="M59" s="57">
        <f t="shared" si="41"/>
        <v>0.93899999999999995</v>
      </c>
      <c r="N59" s="57">
        <f t="shared" si="42"/>
        <v>4.4999999999999998E-2</v>
      </c>
      <c r="O59" s="60">
        <f t="shared" si="43"/>
        <v>3.15E-2</v>
      </c>
      <c r="P59" s="60">
        <f>CEILING(IF(M59&gt;O59,M59,O59),$D$2)</f>
        <v>1</v>
      </c>
      <c r="Q59" s="61" t="str">
        <f t="shared" si="44"/>
        <v>일반(목록배제,Normal-Manifest Exception)</v>
      </c>
      <c r="R59" s="88">
        <f t="shared" si="45"/>
        <v>27</v>
      </c>
      <c r="S59" s="61" t="str">
        <f t="shared" si="46"/>
        <v>KJ794</v>
      </c>
      <c r="T59" s="61" t="str">
        <f t="shared" si="47"/>
        <v>AIRZETA CO., LTD</v>
      </c>
      <c r="U59" s="61" t="str">
        <f t="shared" si="48"/>
        <v>신용</v>
      </c>
      <c r="V59" s="99">
        <f>CEILING($B$2+(P59-0.5)*$C$2,1)</f>
        <v>10273</v>
      </c>
      <c r="W59" s="61">
        <v>4000</v>
      </c>
      <c r="X59" s="100">
        <f t="shared" si="3"/>
        <v>0</v>
      </c>
      <c r="Y59" s="100">
        <f t="shared" si="28"/>
        <v>0</v>
      </c>
      <c r="Z59" s="100">
        <f t="shared" si="4"/>
        <v>0</v>
      </c>
      <c r="AA59" s="100">
        <f t="shared" si="29"/>
        <v>0</v>
      </c>
      <c r="AB59" s="101">
        <f t="shared" si="5"/>
        <v>1000</v>
      </c>
      <c r="AC59" s="102" t="str">
        <f>_xlfn.IFNA(VLOOKUP(D59,'사업자 통관'!F:H,3,0),"")</f>
        <v/>
      </c>
      <c r="AD59" s="102"/>
      <c r="AE59" s="103">
        <f t="shared" si="6"/>
        <v>5000</v>
      </c>
      <c r="AF59" s="104">
        <f t="shared" si="7"/>
        <v>15273</v>
      </c>
      <c r="AH59" s="126" t="s">
        <v>2749</v>
      </c>
      <c r="AI59" s="126" t="s">
        <v>9</v>
      </c>
      <c r="AJ59" s="126" t="s">
        <v>2750</v>
      </c>
      <c r="AK59" s="126" t="s">
        <v>3049</v>
      </c>
      <c r="AL59" s="126" t="s">
        <v>3050</v>
      </c>
      <c r="AM59" s="126" t="s">
        <v>3051</v>
      </c>
      <c r="AN59" s="126">
        <v>44496</v>
      </c>
      <c r="AO59" s="126" t="s">
        <v>130</v>
      </c>
      <c r="AP59" s="127">
        <v>1</v>
      </c>
      <c r="AQ59" s="128">
        <v>0.93899999999999995</v>
      </c>
      <c r="AR59" s="128">
        <v>4.4999999999999998E-2</v>
      </c>
      <c r="AS59" s="128">
        <v>1</v>
      </c>
      <c r="AT59" s="126" t="s">
        <v>5</v>
      </c>
      <c r="AU59" s="128">
        <v>27</v>
      </c>
      <c r="AV59" s="126" t="s">
        <v>154</v>
      </c>
      <c r="AW59" s="126" t="s">
        <v>154</v>
      </c>
      <c r="AX59" s="126" t="s">
        <v>154</v>
      </c>
      <c r="AY59" s="126" t="s">
        <v>154</v>
      </c>
      <c r="AZ59" s="126" t="s">
        <v>154</v>
      </c>
      <c r="BA59" s="126" t="s">
        <v>132</v>
      </c>
      <c r="BB59" s="126" t="s">
        <v>70</v>
      </c>
      <c r="BC59" s="126" t="s">
        <v>155</v>
      </c>
      <c r="BD59" s="126" t="s">
        <v>130</v>
      </c>
      <c r="BE59" s="126" t="s">
        <v>156</v>
      </c>
      <c r="BF59" s="126" t="s">
        <v>3052</v>
      </c>
      <c r="BG59" s="126" t="s">
        <v>3053</v>
      </c>
      <c r="BH59" s="126" t="s">
        <v>3054</v>
      </c>
      <c r="BI59" s="126" t="s">
        <v>2757</v>
      </c>
      <c r="BJ59" s="126" t="s">
        <v>2758</v>
      </c>
      <c r="BK59" s="126" t="s">
        <v>184</v>
      </c>
      <c r="BL59" s="126" t="s">
        <v>157</v>
      </c>
      <c r="BM59" s="126" t="s">
        <v>126</v>
      </c>
      <c r="BN59" s="126" t="s">
        <v>130</v>
      </c>
      <c r="BO59" s="126" t="s">
        <v>158</v>
      </c>
    </row>
    <row r="60" spans="1:67" ht="15">
      <c r="A60" s="58" t="str">
        <f t="shared" si="30"/>
        <v>2025-08-03</v>
      </c>
      <c r="B60" s="58" t="str">
        <f t="shared" si="31"/>
        <v>LHR</v>
      </c>
      <c r="C60" s="58" t="str">
        <f t="shared" si="32"/>
        <v>99431913744</v>
      </c>
      <c r="D60" s="58" t="str">
        <f t="shared" si="33"/>
        <v>PGB028760536</v>
      </c>
      <c r="E60" s="59" t="str">
        <f t="shared" si="34"/>
        <v>6094322901316</v>
      </c>
      <c r="F60" s="59" t="str">
        <f t="shared" si="35"/>
        <v>716-3131-CD-53</v>
      </c>
      <c r="G60" s="59" t="str">
        <f t="shared" si="36"/>
        <v>2210326</v>
      </c>
      <c r="H60" s="59" t="str">
        <f t="shared" si="37"/>
        <v>IPORTER (GB)</v>
      </c>
      <c r="I60" s="57" t="str">
        <f t="shared" si="38"/>
        <v>최미진</v>
      </c>
      <c r="J60" s="57">
        <f t="shared" si="39"/>
        <v>22635</v>
      </c>
      <c r="K60" s="57" t="str">
        <f t="shared" si="49"/>
        <v/>
      </c>
      <c r="L60" s="57">
        <f t="shared" si="40"/>
        <v>1</v>
      </c>
      <c r="M60" s="57">
        <f t="shared" si="41"/>
        <v>1.7689999999999999</v>
      </c>
      <c r="N60" s="57">
        <f t="shared" si="42"/>
        <v>4.4999999999999998E-2</v>
      </c>
      <c r="O60" s="60">
        <f t="shared" si="43"/>
        <v>3.15E-2</v>
      </c>
      <c r="P60" s="60">
        <f>CEILING(IF(M60&gt;O60,M60,O60),$D$2)</f>
        <v>2</v>
      </c>
      <c r="Q60" s="61" t="str">
        <f t="shared" si="44"/>
        <v>목록(Manifest)</v>
      </c>
      <c r="R60" s="88">
        <f t="shared" si="45"/>
        <v>139.94999999999999</v>
      </c>
      <c r="S60" s="61" t="str">
        <f t="shared" si="46"/>
        <v>KJ794</v>
      </c>
      <c r="T60" s="61" t="str">
        <f t="shared" si="47"/>
        <v>AIRZETA CO., LTD</v>
      </c>
      <c r="U60" s="61" t="str">
        <f t="shared" si="48"/>
        <v>신용</v>
      </c>
      <c r="V60" s="99">
        <f>CEILING($B$2+(P60-0.5)*$C$2,1)</f>
        <v>15928</v>
      </c>
      <c r="W60" s="61">
        <v>4000</v>
      </c>
      <c r="X60" s="100">
        <f t="shared" si="3"/>
        <v>0</v>
      </c>
      <c r="Y60" s="100">
        <f t="shared" si="28"/>
        <v>0</v>
      </c>
      <c r="Z60" s="100">
        <f t="shared" si="4"/>
        <v>0</v>
      </c>
      <c r="AA60" s="100">
        <f t="shared" si="29"/>
        <v>0</v>
      </c>
      <c r="AB60" s="101">
        <f t="shared" si="5"/>
        <v>0</v>
      </c>
      <c r="AC60" s="102" t="str">
        <f>_xlfn.IFNA(VLOOKUP(D60,'사업자 통관'!F:H,3,0),"")</f>
        <v/>
      </c>
      <c r="AD60" s="102"/>
      <c r="AE60" s="103">
        <f t="shared" si="6"/>
        <v>4000</v>
      </c>
      <c r="AF60" s="104">
        <f t="shared" si="7"/>
        <v>19928</v>
      </c>
      <c r="AH60" s="126" t="s">
        <v>2749</v>
      </c>
      <c r="AI60" s="126" t="s">
        <v>9</v>
      </c>
      <c r="AJ60" s="126" t="s">
        <v>2750</v>
      </c>
      <c r="AK60" s="126" t="s">
        <v>2657</v>
      </c>
      <c r="AL60" s="126" t="s">
        <v>363</v>
      </c>
      <c r="AM60" s="126" t="s">
        <v>364</v>
      </c>
      <c r="AN60" s="126">
        <v>22635</v>
      </c>
      <c r="AO60" s="126" t="s">
        <v>130</v>
      </c>
      <c r="AP60" s="127">
        <v>1</v>
      </c>
      <c r="AQ60" s="128">
        <v>1.7689999999999999</v>
      </c>
      <c r="AR60" s="128">
        <v>4.4999999999999998E-2</v>
      </c>
      <c r="AS60" s="128">
        <v>1.8</v>
      </c>
      <c r="AT60" s="126" t="s">
        <v>4</v>
      </c>
      <c r="AU60" s="128">
        <v>139.94999999999999</v>
      </c>
      <c r="AV60" s="126" t="s">
        <v>154</v>
      </c>
      <c r="AW60" s="126" t="s">
        <v>154</v>
      </c>
      <c r="AX60" s="126" t="s">
        <v>154</v>
      </c>
      <c r="AY60" s="126" t="s">
        <v>154</v>
      </c>
      <c r="AZ60" s="126" t="s">
        <v>154</v>
      </c>
      <c r="BA60" s="126" t="s">
        <v>132</v>
      </c>
      <c r="BB60" s="126" t="s">
        <v>70</v>
      </c>
      <c r="BC60" s="126" t="s">
        <v>177</v>
      </c>
      <c r="BD60" s="126" t="s">
        <v>130</v>
      </c>
      <c r="BE60" s="126" t="s">
        <v>156</v>
      </c>
      <c r="BF60" s="126" t="s">
        <v>3055</v>
      </c>
      <c r="BG60" s="126" t="s">
        <v>3056</v>
      </c>
      <c r="BH60" s="126" t="s">
        <v>3057</v>
      </c>
      <c r="BI60" s="126" t="s">
        <v>2757</v>
      </c>
      <c r="BJ60" s="126" t="s">
        <v>2758</v>
      </c>
      <c r="BK60" s="126" t="s">
        <v>184</v>
      </c>
      <c r="BL60" s="126" t="s">
        <v>157</v>
      </c>
      <c r="BM60" s="126" t="s">
        <v>126</v>
      </c>
      <c r="BN60" s="126" t="s">
        <v>130</v>
      </c>
      <c r="BO60" s="126" t="s">
        <v>158</v>
      </c>
    </row>
    <row r="61" spans="1:67" ht="15">
      <c r="A61" s="58" t="str">
        <f t="shared" si="30"/>
        <v>2025-08-03</v>
      </c>
      <c r="B61" s="58" t="str">
        <f t="shared" si="31"/>
        <v>LHR</v>
      </c>
      <c r="C61" s="58" t="str">
        <f t="shared" si="32"/>
        <v>99431913744</v>
      </c>
      <c r="D61" s="58" t="str">
        <f t="shared" si="33"/>
        <v>PGB028761058</v>
      </c>
      <c r="E61" s="59" t="str">
        <f t="shared" si="34"/>
        <v>6094322901838</v>
      </c>
      <c r="F61" s="59" t="str">
        <f t="shared" si="35"/>
        <v>716-3118-CB-57</v>
      </c>
      <c r="G61" s="59" t="str">
        <f t="shared" si="36"/>
        <v>2210326</v>
      </c>
      <c r="H61" s="59" t="str">
        <f t="shared" si="37"/>
        <v>IPORTER (GB)</v>
      </c>
      <c r="I61" s="57" t="str">
        <f t="shared" si="38"/>
        <v>이승준</v>
      </c>
      <c r="J61" s="57">
        <f t="shared" si="39"/>
        <v>8015</v>
      </c>
      <c r="K61" s="57" t="str">
        <f t="shared" si="49"/>
        <v/>
      </c>
      <c r="L61" s="57">
        <f t="shared" si="40"/>
        <v>1</v>
      </c>
      <c r="M61" s="57">
        <f t="shared" si="41"/>
        <v>3.8279999999999998</v>
      </c>
      <c r="N61" s="57">
        <f t="shared" si="42"/>
        <v>4.8529999999999998</v>
      </c>
      <c r="O61" s="60">
        <f t="shared" si="43"/>
        <v>3.3970999999999996</v>
      </c>
      <c r="P61" s="60">
        <f>CEILING(IF(M61&gt;O61,M61,O61),$D$2)</f>
        <v>4</v>
      </c>
      <c r="Q61" s="61" t="str">
        <f t="shared" si="44"/>
        <v>목록(Manifest)</v>
      </c>
      <c r="R61" s="88">
        <f t="shared" si="45"/>
        <v>55.79</v>
      </c>
      <c r="S61" s="61" t="str">
        <f t="shared" si="46"/>
        <v>KJ794</v>
      </c>
      <c r="T61" s="61" t="str">
        <f t="shared" si="47"/>
        <v>AIRZETA CO., LTD</v>
      </c>
      <c r="U61" s="61" t="str">
        <f t="shared" si="48"/>
        <v>신용</v>
      </c>
      <c r="V61" s="99">
        <f>CEILING($B$2+(P61-0.5)*$C$2,1)</f>
        <v>27238</v>
      </c>
      <c r="W61" s="61">
        <v>4000</v>
      </c>
      <c r="X61" s="100">
        <f t="shared" si="3"/>
        <v>0</v>
      </c>
      <c r="Y61" s="100">
        <f t="shared" si="28"/>
        <v>0</v>
      </c>
      <c r="Z61" s="100">
        <f t="shared" si="4"/>
        <v>500</v>
      </c>
      <c r="AA61" s="100">
        <f t="shared" si="29"/>
        <v>0</v>
      </c>
      <c r="AB61" s="101">
        <f t="shared" si="5"/>
        <v>0</v>
      </c>
      <c r="AC61" s="102" t="str">
        <f>_xlfn.IFNA(VLOOKUP(D61,'사업자 통관'!F:H,3,0),"")</f>
        <v/>
      </c>
      <c r="AD61" s="102"/>
      <c r="AE61" s="103">
        <f t="shared" si="6"/>
        <v>4500</v>
      </c>
      <c r="AF61" s="104">
        <f t="shared" si="7"/>
        <v>31738</v>
      </c>
      <c r="AH61" s="126" t="s">
        <v>2749</v>
      </c>
      <c r="AI61" s="126" t="s">
        <v>9</v>
      </c>
      <c r="AJ61" s="126" t="s">
        <v>2750</v>
      </c>
      <c r="AK61" s="126" t="s">
        <v>2658</v>
      </c>
      <c r="AL61" s="126" t="s">
        <v>260</v>
      </c>
      <c r="AM61" s="126" t="s">
        <v>338</v>
      </c>
      <c r="AN61" s="126">
        <v>8015</v>
      </c>
      <c r="AO61" s="126" t="s">
        <v>130</v>
      </c>
      <c r="AP61" s="127">
        <v>1</v>
      </c>
      <c r="AQ61" s="128">
        <v>3.8279999999999998</v>
      </c>
      <c r="AR61" s="128">
        <v>4.8529999999999998</v>
      </c>
      <c r="AS61" s="128">
        <v>4.9000000000000004</v>
      </c>
      <c r="AT61" s="126" t="s">
        <v>4</v>
      </c>
      <c r="AU61" s="128">
        <v>55.79</v>
      </c>
      <c r="AV61" s="126" t="s">
        <v>154</v>
      </c>
      <c r="AW61" s="126" t="s">
        <v>154</v>
      </c>
      <c r="AX61" s="126" t="s">
        <v>154</v>
      </c>
      <c r="AY61" s="126" t="s">
        <v>154</v>
      </c>
      <c r="AZ61" s="126" t="s">
        <v>154</v>
      </c>
      <c r="BA61" s="126" t="s">
        <v>132</v>
      </c>
      <c r="BB61" s="126" t="s">
        <v>70</v>
      </c>
      <c r="BC61" s="126" t="s">
        <v>172</v>
      </c>
      <c r="BD61" s="126" t="s">
        <v>130</v>
      </c>
      <c r="BE61" s="126" t="s">
        <v>156</v>
      </c>
      <c r="BF61" s="126" t="s">
        <v>3058</v>
      </c>
      <c r="BG61" s="126" t="s">
        <v>3059</v>
      </c>
      <c r="BH61" s="126" t="s">
        <v>3060</v>
      </c>
      <c r="BI61" s="126" t="s">
        <v>2757</v>
      </c>
      <c r="BJ61" s="126" t="s">
        <v>2758</v>
      </c>
      <c r="BK61" s="126" t="s">
        <v>184</v>
      </c>
      <c r="BL61" s="126" t="s">
        <v>157</v>
      </c>
      <c r="BM61" s="126" t="s">
        <v>126</v>
      </c>
      <c r="BN61" s="126" t="s">
        <v>130</v>
      </c>
      <c r="BO61" s="126" t="s">
        <v>158</v>
      </c>
    </row>
    <row r="62" spans="1:67" ht="15">
      <c r="A62" s="58" t="str">
        <f t="shared" si="30"/>
        <v>2025-08-03</v>
      </c>
      <c r="B62" s="58" t="str">
        <f t="shared" si="31"/>
        <v>LHR</v>
      </c>
      <c r="C62" s="58" t="str">
        <f t="shared" si="32"/>
        <v>99431913744</v>
      </c>
      <c r="D62" s="58" t="str">
        <f t="shared" si="33"/>
        <v>PGB028761263</v>
      </c>
      <c r="E62" s="59" t="str">
        <f t="shared" si="34"/>
        <v>6094322902043</v>
      </c>
      <c r="F62" s="59" t="str">
        <f t="shared" si="35"/>
        <v>716-3134-AB-58</v>
      </c>
      <c r="G62" s="59" t="str">
        <f t="shared" si="36"/>
        <v>2210326</v>
      </c>
      <c r="H62" s="59" t="str">
        <f t="shared" si="37"/>
        <v>IPORTER (GB)</v>
      </c>
      <c r="I62" s="57" t="str">
        <f t="shared" si="38"/>
        <v>김현중</v>
      </c>
      <c r="J62" s="57">
        <f t="shared" si="39"/>
        <v>7634</v>
      </c>
      <c r="K62" s="57" t="str">
        <f t="shared" si="49"/>
        <v/>
      </c>
      <c r="L62" s="57">
        <f t="shared" si="40"/>
        <v>1</v>
      </c>
      <c r="M62" s="57">
        <f t="shared" si="41"/>
        <v>1.2789999999999999</v>
      </c>
      <c r="N62" s="57">
        <f t="shared" si="42"/>
        <v>4.4999999999999998E-2</v>
      </c>
      <c r="O62" s="60">
        <f t="shared" si="43"/>
        <v>3.15E-2</v>
      </c>
      <c r="P62" s="60">
        <f>CEILING(IF(M62&gt;O62,M62,O62),$D$2)</f>
        <v>1.5</v>
      </c>
      <c r="Q62" s="61" t="str">
        <f t="shared" si="44"/>
        <v>목록(Manifest)</v>
      </c>
      <c r="R62" s="88">
        <f t="shared" si="45"/>
        <v>14.86</v>
      </c>
      <c r="S62" s="61" t="str">
        <f t="shared" si="46"/>
        <v>KJ794</v>
      </c>
      <c r="T62" s="61" t="str">
        <f t="shared" si="47"/>
        <v>AIRZETA CO., LTD</v>
      </c>
      <c r="U62" s="61" t="str">
        <f t="shared" si="48"/>
        <v>신용</v>
      </c>
      <c r="V62" s="99">
        <f>CEILING($B$2+(P62-0.5)*$C$2,1)</f>
        <v>13100</v>
      </c>
      <c r="W62" s="61">
        <v>4000</v>
      </c>
      <c r="X62" s="100">
        <f t="shared" si="3"/>
        <v>0</v>
      </c>
      <c r="Y62" s="100">
        <f t="shared" si="28"/>
        <v>0</v>
      </c>
      <c r="Z62" s="100">
        <f t="shared" si="4"/>
        <v>0</v>
      </c>
      <c r="AA62" s="100">
        <f t="shared" si="29"/>
        <v>0</v>
      </c>
      <c r="AB62" s="101">
        <f t="shared" si="5"/>
        <v>0</v>
      </c>
      <c r="AC62" s="102" t="str">
        <f>_xlfn.IFNA(VLOOKUP(D62,'사업자 통관'!F:H,3,0),"")</f>
        <v/>
      </c>
      <c r="AD62" s="102"/>
      <c r="AE62" s="103">
        <f t="shared" si="6"/>
        <v>4000</v>
      </c>
      <c r="AF62" s="104">
        <f t="shared" si="7"/>
        <v>17100</v>
      </c>
      <c r="AH62" s="126" t="s">
        <v>2749</v>
      </c>
      <c r="AI62" s="126" t="s">
        <v>9</v>
      </c>
      <c r="AJ62" s="126" t="s">
        <v>2750</v>
      </c>
      <c r="AK62" s="126" t="s">
        <v>3061</v>
      </c>
      <c r="AL62" s="126" t="s">
        <v>3062</v>
      </c>
      <c r="AM62" s="126" t="s">
        <v>3063</v>
      </c>
      <c r="AN62" s="126">
        <v>7634</v>
      </c>
      <c r="AO62" s="126" t="s">
        <v>130</v>
      </c>
      <c r="AP62" s="127">
        <v>1</v>
      </c>
      <c r="AQ62" s="128">
        <v>1.2789999999999999</v>
      </c>
      <c r="AR62" s="128">
        <v>4.4999999999999998E-2</v>
      </c>
      <c r="AS62" s="128">
        <v>1.3</v>
      </c>
      <c r="AT62" s="126" t="s">
        <v>4</v>
      </c>
      <c r="AU62" s="128">
        <v>14.86</v>
      </c>
      <c r="AV62" s="126" t="s">
        <v>154</v>
      </c>
      <c r="AW62" s="126" t="s">
        <v>154</v>
      </c>
      <c r="AX62" s="126" t="s">
        <v>154</v>
      </c>
      <c r="AY62" s="126" t="s">
        <v>154</v>
      </c>
      <c r="AZ62" s="126" t="s">
        <v>154</v>
      </c>
      <c r="BA62" s="126" t="s">
        <v>132</v>
      </c>
      <c r="BB62" s="126" t="s">
        <v>70</v>
      </c>
      <c r="BC62" s="126" t="s">
        <v>155</v>
      </c>
      <c r="BD62" s="126" t="s">
        <v>130</v>
      </c>
      <c r="BE62" s="126" t="s">
        <v>156</v>
      </c>
      <c r="BF62" s="126" t="s">
        <v>3064</v>
      </c>
      <c r="BG62" s="126" t="s">
        <v>3065</v>
      </c>
      <c r="BH62" s="126" t="s">
        <v>3066</v>
      </c>
      <c r="BI62" s="126" t="s">
        <v>2757</v>
      </c>
      <c r="BJ62" s="126" t="s">
        <v>2758</v>
      </c>
      <c r="BK62" s="126" t="s">
        <v>184</v>
      </c>
      <c r="BL62" s="126" t="s">
        <v>157</v>
      </c>
      <c r="BM62" s="126" t="s">
        <v>126</v>
      </c>
      <c r="BN62" s="126" t="s">
        <v>130</v>
      </c>
      <c r="BO62" s="126" t="s">
        <v>158</v>
      </c>
    </row>
    <row r="63" spans="1:67" ht="15">
      <c r="A63" s="58" t="str">
        <f t="shared" si="30"/>
        <v>2025-08-03</v>
      </c>
      <c r="B63" s="58" t="str">
        <f t="shared" si="31"/>
        <v>LHR</v>
      </c>
      <c r="C63" s="58" t="str">
        <f t="shared" si="32"/>
        <v>99431913744</v>
      </c>
      <c r="D63" s="58" t="str">
        <f t="shared" si="33"/>
        <v>PGB028761005</v>
      </c>
      <c r="E63" s="59" t="str">
        <f t="shared" si="34"/>
        <v>6094322901785</v>
      </c>
      <c r="F63" s="59" t="str">
        <f t="shared" si="35"/>
        <v>716-3365-CE-79</v>
      </c>
      <c r="G63" s="59" t="str">
        <f t="shared" si="36"/>
        <v>2210326</v>
      </c>
      <c r="H63" s="59" t="str">
        <f t="shared" si="37"/>
        <v>IPORTER (GB)</v>
      </c>
      <c r="I63" s="57" t="str">
        <f t="shared" si="38"/>
        <v>구본욱</v>
      </c>
      <c r="J63" s="57">
        <f t="shared" si="39"/>
        <v>10569</v>
      </c>
      <c r="K63" s="57" t="str">
        <f t="shared" si="49"/>
        <v/>
      </c>
      <c r="L63" s="57">
        <f t="shared" si="40"/>
        <v>1</v>
      </c>
      <c r="M63" s="57">
        <f t="shared" si="41"/>
        <v>0.499</v>
      </c>
      <c r="N63" s="57">
        <f t="shared" si="42"/>
        <v>4.4999999999999998E-2</v>
      </c>
      <c r="O63" s="60">
        <f t="shared" si="43"/>
        <v>3.15E-2</v>
      </c>
      <c r="P63" s="60">
        <f>CEILING(IF(M63&gt;O63,M63,O63),$D$2)</f>
        <v>0.5</v>
      </c>
      <c r="Q63" s="61" t="str">
        <f t="shared" si="44"/>
        <v>목록(Manifest)</v>
      </c>
      <c r="R63" s="88">
        <f t="shared" si="45"/>
        <v>122.74</v>
      </c>
      <c r="S63" s="61" t="str">
        <f t="shared" si="46"/>
        <v>KJ794</v>
      </c>
      <c r="T63" s="61" t="str">
        <f t="shared" si="47"/>
        <v>AIRZETA CO., LTD</v>
      </c>
      <c r="U63" s="61" t="str">
        <f t="shared" si="48"/>
        <v>신용</v>
      </c>
      <c r="V63" s="99">
        <f>CEILING($B$2+(P63-0.5)*$C$2,1)</f>
        <v>7445</v>
      </c>
      <c r="W63" s="61">
        <v>4000</v>
      </c>
      <c r="X63" s="100">
        <f t="shared" si="3"/>
        <v>0</v>
      </c>
      <c r="Y63" s="100">
        <f t="shared" si="28"/>
        <v>0</v>
      </c>
      <c r="Z63" s="100">
        <f t="shared" si="4"/>
        <v>0</v>
      </c>
      <c r="AA63" s="100">
        <f t="shared" si="29"/>
        <v>0</v>
      </c>
      <c r="AB63" s="101">
        <f t="shared" si="5"/>
        <v>0</v>
      </c>
      <c r="AC63" s="102" t="str">
        <f>_xlfn.IFNA(VLOOKUP(D63,'사업자 통관'!F:H,3,0),"")</f>
        <v/>
      </c>
      <c r="AD63" s="102"/>
      <c r="AE63" s="103">
        <f t="shared" si="6"/>
        <v>4000</v>
      </c>
      <c r="AF63" s="104">
        <f t="shared" si="7"/>
        <v>11445</v>
      </c>
      <c r="AH63" s="126" t="s">
        <v>2749</v>
      </c>
      <c r="AI63" s="126" t="s">
        <v>9</v>
      </c>
      <c r="AJ63" s="126" t="s">
        <v>2750</v>
      </c>
      <c r="AK63" s="126" t="s">
        <v>3067</v>
      </c>
      <c r="AL63" s="126" t="s">
        <v>3068</v>
      </c>
      <c r="AM63" s="126" t="s">
        <v>3069</v>
      </c>
      <c r="AN63" s="126">
        <v>10569</v>
      </c>
      <c r="AO63" s="126" t="s">
        <v>130</v>
      </c>
      <c r="AP63" s="127">
        <v>1</v>
      </c>
      <c r="AQ63" s="128">
        <v>0.499</v>
      </c>
      <c r="AR63" s="128">
        <v>4.4999999999999998E-2</v>
      </c>
      <c r="AS63" s="128">
        <v>0.5</v>
      </c>
      <c r="AT63" s="126" t="s">
        <v>4</v>
      </c>
      <c r="AU63" s="128">
        <v>122.74</v>
      </c>
      <c r="AV63" s="126" t="s">
        <v>154</v>
      </c>
      <c r="AW63" s="126" t="s">
        <v>154</v>
      </c>
      <c r="AX63" s="126" t="s">
        <v>154</v>
      </c>
      <c r="AY63" s="126" t="s">
        <v>154</v>
      </c>
      <c r="AZ63" s="126" t="s">
        <v>154</v>
      </c>
      <c r="BA63" s="126" t="s">
        <v>132</v>
      </c>
      <c r="BB63" s="126" t="s">
        <v>70</v>
      </c>
      <c r="BC63" s="126" t="s">
        <v>3070</v>
      </c>
      <c r="BD63" s="126" t="s">
        <v>130</v>
      </c>
      <c r="BE63" s="126" t="s">
        <v>156</v>
      </c>
      <c r="BF63" s="126" t="s">
        <v>3071</v>
      </c>
      <c r="BG63" s="126" t="s">
        <v>3072</v>
      </c>
      <c r="BH63" s="126" t="s">
        <v>3073</v>
      </c>
      <c r="BI63" s="126" t="s">
        <v>2757</v>
      </c>
      <c r="BJ63" s="126" t="s">
        <v>2758</v>
      </c>
      <c r="BK63" s="126" t="s">
        <v>184</v>
      </c>
      <c r="BL63" s="126" t="s">
        <v>157</v>
      </c>
      <c r="BM63" s="126" t="s">
        <v>126</v>
      </c>
      <c r="BN63" s="126" t="s">
        <v>130</v>
      </c>
      <c r="BO63" s="126" t="s">
        <v>158</v>
      </c>
    </row>
    <row r="64" spans="1:67" ht="15">
      <c r="A64" s="58" t="str">
        <f t="shared" si="30"/>
        <v>2025-08-03</v>
      </c>
      <c r="B64" s="58" t="str">
        <f t="shared" si="31"/>
        <v>LHR</v>
      </c>
      <c r="C64" s="58" t="str">
        <f t="shared" si="32"/>
        <v>99431913744</v>
      </c>
      <c r="D64" s="58" t="str">
        <f t="shared" si="33"/>
        <v>PGB028761252</v>
      </c>
      <c r="E64" s="59" t="str">
        <f t="shared" si="34"/>
        <v>6094322902032</v>
      </c>
      <c r="F64" s="59" t="str">
        <f t="shared" si="35"/>
        <v>716-2113-AC-29</v>
      </c>
      <c r="G64" s="59" t="str">
        <f t="shared" si="36"/>
        <v>2210326</v>
      </c>
      <c r="H64" s="59" t="str">
        <f t="shared" si="37"/>
        <v>IPORTER (GB)</v>
      </c>
      <c r="I64" s="57" t="str">
        <f t="shared" si="38"/>
        <v>고은별</v>
      </c>
      <c r="J64" s="57">
        <f t="shared" si="39"/>
        <v>61269</v>
      </c>
      <c r="K64" s="57" t="str">
        <f t="shared" si="49"/>
        <v/>
      </c>
      <c r="L64" s="57">
        <f t="shared" si="40"/>
        <v>1</v>
      </c>
      <c r="M64" s="57">
        <f t="shared" si="41"/>
        <v>0.499</v>
      </c>
      <c r="N64" s="57">
        <f t="shared" si="42"/>
        <v>4.4999999999999998E-2</v>
      </c>
      <c r="O64" s="60">
        <f t="shared" si="43"/>
        <v>3.15E-2</v>
      </c>
      <c r="P64" s="60">
        <f>CEILING(IF(M64&gt;O64,M64,O64),$D$2)</f>
        <v>0.5</v>
      </c>
      <c r="Q64" s="61" t="str">
        <f t="shared" si="44"/>
        <v>일반(목록배제,Normal-Manifest Exception)</v>
      </c>
      <c r="R64" s="88">
        <f t="shared" si="45"/>
        <v>13.5</v>
      </c>
      <c r="S64" s="61" t="str">
        <f t="shared" si="46"/>
        <v>KJ794</v>
      </c>
      <c r="T64" s="61" t="str">
        <f t="shared" si="47"/>
        <v>AIRZETA CO., LTD</v>
      </c>
      <c r="U64" s="61" t="str">
        <f t="shared" si="48"/>
        <v>신용</v>
      </c>
      <c r="V64" s="99">
        <f>CEILING($B$2+(P64-0.5)*$C$2,1)</f>
        <v>7445</v>
      </c>
      <c r="W64" s="61">
        <v>4000</v>
      </c>
      <c r="X64" s="100">
        <f t="shared" si="3"/>
        <v>0</v>
      </c>
      <c r="Y64" s="100">
        <f t="shared" si="28"/>
        <v>0</v>
      </c>
      <c r="Z64" s="100">
        <f t="shared" si="4"/>
        <v>0</v>
      </c>
      <c r="AA64" s="100">
        <f t="shared" si="29"/>
        <v>0</v>
      </c>
      <c r="AB64" s="101">
        <f t="shared" si="5"/>
        <v>1000</v>
      </c>
      <c r="AC64" s="102" t="str">
        <f>_xlfn.IFNA(VLOOKUP(D64,'사업자 통관'!F:H,3,0),"")</f>
        <v/>
      </c>
      <c r="AD64" s="102"/>
      <c r="AE64" s="103">
        <f t="shared" si="6"/>
        <v>5000</v>
      </c>
      <c r="AF64" s="104">
        <f t="shared" si="7"/>
        <v>12445</v>
      </c>
      <c r="AH64" s="126" t="s">
        <v>2749</v>
      </c>
      <c r="AI64" s="126" t="s">
        <v>9</v>
      </c>
      <c r="AJ64" s="126" t="s">
        <v>2750</v>
      </c>
      <c r="AK64" s="126" t="s">
        <v>3074</v>
      </c>
      <c r="AL64" s="126" t="s">
        <v>3075</v>
      </c>
      <c r="AM64" s="126" t="s">
        <v>3076</v>
      </c>
      <c r="AN64" s="126">
        <v>61269</v>
      </c>
      <c r="AO64" s="126" t="s">
        <v>130</v>
      </c>
      <c r="AP64" s="127">
        <v>1</v>
      </c>
      <c r="AQ64" s="128">
        <v>0.499</v>
      </c>
      <c r="AR64" s="128">
        <v>4.4999999999999998E-2</v>
      </c>
      <c r="AS64" s="128">
        <v>0.5</v>
      </c>
      <c r="AT64" s="126" t="s">
        <v>5</v>
      </c>
      <c r="AU64" s="128">
        <v>13.5</v>
      </c>
      <c r="AV64" s="126" t="s">
        <v>154</v>
      </c>
      <c r="AW64" s="126" t="s">
        <v>154</v>
      </c>
      <c r="AX64" s="126" t="s">
        <v>154</v>
      </c>
      <c r="AY64" s="126" t="s">
        <v>154</v>
      </c>
      <c r="AZ64" s="126" t="s">
        <v>154</v>
      </c>
      <c r="BA64" s="126" t="s">
        <v>132</v>
      </c>
      <c r="BB64" s="126" t="s">
        <v>70</v>
      </c>
      <c r="BC64" s="126" t="s">
        <v>155</v>
      </c>
      <c r="BD64" s="126" t="s">
        <v>130</v>
      </c>
      <c r="BE64" s="126" t="s">
        <v>156</v>
      </c>
      <c r="BF64" s="126" t="s">
        <v>3077</v>
      </c>
      <c r="BG64" s="126" t="s">
        <v>3078</v>
      </c>
      <c r="BH64" s="126" t="s">
        <v>3079</v>
      </c>
      <c r="BI64" s="126" t="s">
        <v>2757</v>
      </c>
      <c r="BJ64" s="126" t="s">
        <v>2758</v>
      </c>
      <c r="BK64" s="126" t="s">
        <v>184</v>
      </c>
      <c r="BL64" s="126" t="s">
        <v>157</v>
      </c>
      <c r="BM64" s="126" t="s">
        <v>126</v>
      </c>
      <c r="BN64" s="126" t="s">
        <v>130</v>
      </c>
      <c r="BO64" s="126" t="s">
        <v>158</v>
      </c>
    </row>
    <row r="65" spans="1:67" ht="15">
      <c r="A65" s="58" t="str">
        <f t="shared" si="30"/>
        <v>2025-08-03</v>
      </c>
      <c r="B65" s="58" t="str">
        <f t="shared" si="31"/>
        <v>LHR</v>
      </c>
      <c r="C65" s="58" t="str">
        <f t="shared" si="32"/>
        <v>99431913744</v>
      </c>
      <c r="D65" s="58" t="str">
        <f t="shared" si="33"/>
        <v>PGB028760085</v>
      </c>
      <c r="E65" s="59" t="str">
        <f t="shared" si="34"/>
        <v>6094372974862 (2)</v>
      </c>
      <c r="F65" s="59" t="str">
        <f t="shared" si="35"/>
        <v>715-7066-AF-40</v>
      </c>
      <c r="G65" s="59" t="str">
        <f t="shared" si="36"/>
        <v>2210326</v>
      </c>
      <c r="H65" s="59" t="str">
        <f t="shared" si="37"/>
        <v>IPORTER (GB)</v>
      </c>
      <c r="I65" s="57" t="str">
        <f t="shared" si="38"/>
        <v>진연정</v>
      </c>
      <c r="J65" s="57">
        <f t="shared" si="39"/>
        <v>5098</v>
      </c>
      <c r="K65" s="57" t="str">
        <f t="shared" si="49"/>
        <v/>
      </c>
      <c r="L65" s="57">
        <f t="shared" si="40"/>
        <v>2</v>
      </c>
      <c r="M65" s="57">
        <f t="shared" si="41"/>
        <v>1.8779999999999999</v>
      </c>
      <c r="N65" s="57">
        <f t="shared" si="42"/>
        <v>3.9460000000000002</v>
      </c>
      <c r="O65" s="60">
        <f t="shared" si="43"/>
        <v>2.7622</v>
      </c>
      <c r="P65" s="60">
        <f>CEILING(IF(M65&gt;O65,M65,O65),$D$2)</f>
        <v>3</v>
      </c>
      <c r="Q65" s="61" t="str">
        <f t="shared" si="44"/>
        <v>목록(Manifest)</v>
      </c>
      <c r="R65" s="88">
        <f t="shared" si="45"/>
        <v>89.22</v>
      </c>
      <c r="S65" s="61" t="str">
        <f t="shared" si="46"/>
        <v>KJ794</v>
      </c>
      <c r="T65" s="61" t="str">
        <f t="shared" si="47"/>
        <v>AIRZETA CO., LTD</v>
      </c>
      <c r="U65" s="61" t="str">
        <f t="shared" si="48"/>
        <v>신용</v>
      </c>
      <c r="V65" s="99">
        <f>CEILING($B$2+(P65-0.5)*$C$2,1)</f>
        <v>21583</v>
      </c>
      <c r="W65" s="61">
        <v>4000</v>
      </c>
      <c r="X65" s="100">
        <f t="shared" si="3"/>
        <v>1500</v>
      </c>
      <c r="Y65" s="100">
        <f t="shared" si="28"/>
        <v>0</v>
      </c>
      <c r="Z65" s="100">
        <f t="shared" si="4"/>
        <v>0</v>
      </c>
      <c r="AA65" s="100">
        <f t="shared" si="29"/>
        <v>0</v>
      </c>
      <c r="AB65" s="101">
        <f t="shared" si="5"/>
        <v>0</v>
      </c>
      <c r="AC65" s="102" t="str">
        <f>_xlfn.IFNA(VLOOKUP(D65,'사업자 통관'!F:H,3,0),"")</f>
        <v/>
      </c>
      <c r="AD65" s="102"/>
      <c r="AE65" s="103">
        <f t="shared" si="6"/>
        <v>5500</v>
      </c>
      <c r="AF65" s="104">
        <f t="shared" si="7"/>
        <v>27083</v>
      </c>
      <c r="AH65" s="126" t="s">
        <v>2749</v>
      </c>
      <c r="AI65" s="126" t="s">
        <v>9</v>
      </c>
      <c r="AJ65" s="126" t="s">
        <v>2750</v>
      </c>
      <c r="AK65" s="126" t="s">
        <v>2635</v>
      </c>
      <c r="AL65" s="126" t="s">
        <v>3080</v>
      </c>
      <c r="AM65" s="126" t="s">
        <v>3081</v>
      </c>
      <c r="AN65" s="126">
        <v>5098</v>
      </c>
      <c r="AO65" s="126" t="s">
        <v>130</v>
      </c>
      <c r="AP65" s="127">
        <v>2</v>
      </c>
      <c r="AQ65" s="128">
        <v>1.8779999999999999</v>
      </c>
      <c r="AR65" s="128">
        <v>3.9460000000000002</v>
      </c>
      <c r="AS65" s="128">
        <v>4</v>
      </c>
      <c r="AT65" s="126" t="s">
        <v>4</v>
      </c>
      <c r="AU65" s="128">
        <v>89.22</v>
      </c>
      <c r="AV65" s="126" t="s">
        <v>154</v>
      </c>
      <c r="AW65" s="126" t="s">
        <v>154</v>
      </c>
      <c r="AX65" s="126" t="s">
        <v>154</v>
      </c>
      <c r="AY65" s="126" t="s">
        <v>154</v>
      </c>
      <c r="AZ65" s="126" t="s">
        <v>154</v>
      </c>
      <c r="BA65" s="126" t="s">
        <v>132</v>
      </c>
      <c r="BB65" s="126" t="s">
        <v>70</v>
      </c>
      <c r="BC65" s="126" t="s">
        <v>163</v>
      </c>
      <c r="BD65" s="126" t="s">
        <v>130</v>
      </c>
      <c r="BE65" s="126" t="s">
        <v>156</v>
      </c>
      <c r="BF65" s="126" t="s">
        <v>3082</v>
      </c>
      <c r="BG65" s="126" t="s">
        <v>3083</v>
      </c>
      <c r="BH65" s="126" t="s">
        <v>3084</v>
      </c>
      <c r="BI65" s="126" t="s">
        <v>2757</v>
      </c>
      <c r="BJ65" s="126" t="s">
        <v>2758</v>
      </c>
      <c r="BK65" s="126" t="s">
        <v>184</v>
      </c>
      <c r="BL65" s="126" t="s">
        <v>157</v>
      </c>
      <c r="BM65" s="126" t="s">
        <v>126</v>
      </c>
      <c r="BN65" s="126" t="s">
        <v>130</v>
      </c>
      <c r="BO65" s="126" t="s">
        <v>158</v>
      </c>
    </row>
    <row r="66" spans="1:67" ht="15">
      <c r="A66" s="58" t="str">
        <f t="shared" si="30"/>
        <v>2025-08-03</v>
      </c>
      <c r="B66" s="58" t="str">
        <f t="shared" si="31"/>
        <v>LHR</v>
      </c>
      <c r="C66" s="58" t="str">
        <f t="shared" si="32"/>
        <v>99431913744</v>
      </c>
      <c r="D66" s="58" t="str">
        <f t="shared" si="33"/>
        <v>PGB028760709</v>
      </c>
      <c r="E66" s="59" t="str">
        <f t="shared" si="34"/>
        <v>6094322901489</v>
      </c>
      <c r="F66" s="59" t="str">
        <f t="shared" si="35"/>
        <v>716-3126-BE-55</v>
      </c>
      <c r="G66" s="59" t="str">
        <f t="shared" si="36"/>
        <v>2210326</v>
      </c>
      <c r="H66" s="59" t="str">
        <f t="shared" si="37"/>
        <v>IPORTER (GB)</v>
      </c>
      <c r="I66" s="57" t="str">
        <f t="shared" si="38"/>
        <v>노남진</v>
      </c>
      <c r="J66" s="57">
        <f t="shared" si="39"/>
        <v>44236</v>
      </c>
      <c r="K66" s="57" t="str">
        <f t="shared" si="49"/>
        <v/>
      </c>
      <c r="L66" s="57">
        <f t="shared" si="40"/>
        <v>1</v>
      </c>
      <c r="M66" s="57">
        <f t="shared" si="41"/>
        <v>0.499</v>
      </c>
      <c r="N66" s="57">
        <f t="shared" si="42"/>
        <v>4.4999999999999998E-2</v>
      </c>
      <c r="O66" s="60">
        <f t="shared" si="43"/>
        <v>3.15E-2</v>
      </c>
      <c r="P66" s="60">
        <f>CEILING(IF(M66&gt;O66,M66,O66),$D$2)</f>
        <v>0.5</v>
      </c>
      <c r="Q66" s="61" t="str">
        <f t="shared" si="44"/>
        <v>목록(Manifest)</v>
      </c>
      <c r="R66" s="88">
        <f t="shared" si="45"/>
        <v>67.59</v>
      </c>
      <c r="S66" s="61" t="str">
        <f t="shared" si="46"/>
        <v>KJ794</v>
      </c>
      <c r="T66" s="61" t="str">
        <f t="shared" si="47"/>
        <v>AIRZETA CO., LTD</v>
      </c>
      <c r="U66" s="61" t="str">
        <f t="shared" si="48"/>
        <v>신용</v>
      </c>
      <c r="V66" s="99">
        <f>CEILING($B$2+(P66-0.5)*$C$2,1)</f>
        <v>7445</v>
      </c>
      <c r="W66" s="61">
        <v>4000</v>
      </c>
      <c r="X66" s="100">
        <f t="shared" si="3"/>
        <v>0</v>
      </c>
      <c r="Y66" s="100">
        <f t="shared" si="28"/>
        <v>0</v>
      </c>
      <c r="Z66" s="100">
        <f t="shared" si="4"/>
        <v>0</v>
      </c>
      <c r="AA66" s="100">
        <f t="shared" si="29"/>
        <v>0</v>
      </c>
      <c r="AB66" s="101">
        <f t="shared" si="5"/>
        <v>0</v>
      </c>
      <c r="AC66" s="102" t="str">
        <f>_xlfn.IFNA(VLOOKUP(D66,'사업자 통관'!F:H,3,0),"")</f>
        <v/>
      </c>
      <c r="AD66" s="102"/>
      <c r="AE66" s="103">
        <f t="shared" si="6"/>
        <v>4000</v>
      </c>
      <c r="AF66" s="104">
        <f t="shared" si="7"/>
        <v>11445</v>
      </c>
      <c r="AH66" s="126" t="s">
        <v>2749</v>
      </c>
      <c r="AI66" s="126" t="s">
        <v>9</v>
      </c>
      <c r="AJ66" s="126" t="s">
        <v>2750</v>
      </c>
      <c r="AK66" s="126" t="s">
        <v>3085</v>
      </c>
      <c r="AL66" s="126" t="s">
        <v>3086</v>
      </c>
      <c r="AM66" s="126" t="s">
        <v>3087</v>
      </c>
      <c r="AN66" s="126">
        <v>44236</v>
      </c>
      <c r="AO66" s="126" t="s">
        <v>130</v>
      </c>
      <c r="AP66" s="127">
        <v>1</v>
      </c>
      <c r="AQ66" s="128">
        <v>0.499</v>
      </c>
      <c r="AR66" s="128">
        <v>4.4999999999999998E-2</v>
      </c>
      <c r="AS66" s="128">
        <v>0.5</v>
      </c>
      <c r="AT66" s="126" t="s">
        <v>4</v>
      </c>
      <c r="AU66" s="128">
        <v>67.59</v>
      </c>
      <c r="AV66" s="126" t="s">
        <v>154</v>
      </c>
      <c r="AW66" s="126" t="s">
        <v>154</v>
      </c>
      <c r="AX66" s="126" t="s">
        <v>154</v>
      </c>
      <c r="AY66" s="126" t="s">
        <v>154</v>
      </c>
      <c r="AZ66" s="126" t="s">
        <v>154</v>
      </c>
      <c r="BA66" s="126" t="s">
        <v>132</v>
      </c>
      <c r="BB66" s="126" t="s">
        <v>70</v>
      </c>
      <c r="BC66" s="126" t="s">
        <v>3088</v>
      </c>
      <c r="BD66" s="126" t="s">
        <v>130</v>
      </c>
      <c r="BE66" s="126" t="s">
        <v>156</v>
      </c>
      <c r="BF66" s="126" t="s">
        <v>3089</v>
      </c>
      <c r="BG66" s="126" t="s">
        <v>3090</v>
      </c>
      <c r="BH66" s="126" t="s">
        <v>3091</v>
      </c>
      <c r="BI66" s="126" t="s">
        <v>2757</v>
      </c>
      <c r="BJ66" s="126" t="s">
        <v>2758</v>
      </c>
      <c r="BK66" s="126" t="s">
        <v>184</v>
      </c>
      <c r="BL66" s="126" t="s">
        <v>157</v>
      </c>
      <c r="BM66" s="126" t="s">
        <v>126</v>
      </c>
      <c r="BN66" s="126" t="s">
        <v>130</v>
      </c>
      <c r="BO66" s="126" t="s">
        <v>158</v>
      </c>
    </row>
    <row r="67" spans="1:67" ht="15">
      <c r="A67" s="58" t="str">
        <f t="shared" si="30"/>
        <v>2025-08-03</v>
      </c>
      <c r="B67" s="58" t="str">
        <f t="shared" si="31"/>
        <v>LHR</v>
      </c>
      <c r="C67" s="58" t="str">
        <f t="shared" si="32"/>
        <v>99431913744</v>
      </c>
      <c r="D67" s="58" t="str">
        <f t="shared" si="33"/>
        <v>PGB028761182</v>
      </c>
      <c r="E67" s="59" t="str">
        <f t="shared" si="34"/>
        <v>6094322901962</v>
      </c>
      <c r="F67" s="59" t="str">
        <f t="shared" si="35"/>
        <v>716-3093-DF-64</v>
      </c>
      <c r="G67" s="59" t="str">
        <f t="shared" si="36"/>
        <v>2210326</v>
      </c>
      <c r="H67" s="59" t="str">
        <f t="shared" si="37"/>
        <v>IPORTER (GB)</v>
      </c>
      <c r="I67" s="57" t="str">
        <f t="shared" si="38"/>
        <v>김동욱</v>
      </c>
      <c r="J67" s="57">
        <f t="shared" si="39"/>
        <v>4778</v>
      </c>
      <c r="K67" s="57"/>
      <c r="L67" s="57">
        <f t="shared" si="40"/>
        <v>1</v>
      </c>
      <c r="M67" s="57">
        <f t="shared" si="41"/>
        <v>0.81200000000000006</v>
      </c>
      <c r="N67" s="57">
        <f t="shared" si="42"/>
        <v>1.3149999999999999</v>
      </c>
      <c r="O67" s="60">
        <f t="shared" si="43"/>
        <v>0.92049999999999987</v>
      </c>
      <c r="P67" s="60">
        <f>CEILING(IF(M67&gt;O67,M67,O67),$D$2)</f>
        <v>1</v>
      </c>
      <c r="Q67" s="61" t="str">
        <f t="shared" si="44"/>
        <v>목록(Manifest)</v>
      </c>
      <c r="R67" s="88">
        <f t="shared" si="45"/>
        <v>108.03</v>
      </c>
      <c r="S67" s="61" t="str">
        <f t="shared" si="46"/>
        <v>KJ794</v>
      </c>
      <c r="T67" s="61" t="str">
        <f t="shared" si="47"/>
        <v>AIRZETA CO., LTD</v>
      </c>
      <c r="U67" s="61" t="str">
        <f t="shared" si="48"/>
        <v>신용</v>
      </c>
      <c r="V67" s="99">
        <f>CEILING($B$2+(P67-0.5)*$C$2,1)</f>
        <v>10273</v>
      </c>
      <c r="W67" s="61">
        <v>4000</v>
      </c>
      <c r="X67" s="100">
        <f t="shared" si="3"/>
        <v>0</v>
      </c>
      <c r="Y67" s="100">
        <f t="shared" si="28"/>
        <v>0</v>
      </c>
      <c r="Z67" s="100">
        <f t="shared" si="4"/>
        <v>0</v>
      </c>
      <c r="AA67" s="100">
        <f t="shared" si="29"/>
        <v>0</v>
      </c>
      <c r="AB67" s="101">
        <f t="shared" si="5"/>
        <v>0</v>
      </c>
      <c r="AC67" s="102" t="str">
        <f>_xlfn.IFNA(VLOOKUP(D67,'사업자 통관'!F:H,3,0),"")</f>
        <v/>
      </c>
      <c r="AD67" s="102"/>
      <c r="AE67" s="103">
        <f t="shared" si="6"/>
        <v>4000</v>
      </c>
      <c r="AF67" s="104">
        <f t="shared" si="7"/>
        <v>14273</v>
      </c>
      <c r="AH67" s="126" t="s">
        <v>2749</v>
      </c>
      <c r="AI67" s="126" t="s">
        <v>9</v>
      </c>
      <c r="AJ67" s="126" t="s">
        <v>2750</v>
      </c>
      <c r="AK67" s="126" t="s">
        <v>3092</v>
      </c>
      <c r="AL67" s="126" t="s">
        <v>451</v>
      </c>
      <c r="AM67" s="126" t="s">
        <v>2998</v>
      </c>
      <c r="AN67" s="126">
        <v>4778</v>
      </c>
      <c r="AO67" s="126" t="s">
        <v>130</v>
      </c>
      <c r="AP67" s="127">
        <v>1</v>
      </c>
      <c r="AQ67" s="128">
        <v>0.81200000000000006</v>
      </c>
      <c r="AR67" s="128">
        <v>1.3149999999999999</v>
      </c>
      <c r="AS67" s="128">
        <v>1.4</v>
      </c>
      <c r="AT67" s="126" t="s">
        <v>4</v>
      </c>
      <c r="AU67" s="128">
        <v>108.03</v>
      </c>
      <c r="AV67" s="126" t="s">
        <v>154</v>
      </c>
      <c r="AW67" s="126" t="s">
        <v>154</v>
      </c>
      <c r="AX67" s="126" t="s">
        <v>154</v>
      </c>
      <c r="AY67" s="126" t="s">
        <v>154</v>
      </c>
      <c r="AZ67" s="126" t="s">
        <v>154</v>
      </c>
      <c r="BA67" s="126" t="s">
        <v>132</v>
      </c>
      <c r="BB67" s="126" t="s">
        <v>70</v>
      </c>
      <c r="BC67" s="126" t="s">
        <v>406</v>
      </c>
      <c r="BD67" s="126" t="s">
        <v>130</v>
      </c>
      <c r="BE67" s="126" t="s">
        <v>156</v>
      </c>
      <c r="BF67" s="126" t="s">
        <v>3093</v>
      </c>
      <c r="BG67" s="126" t="s">
        <v>3094</v>
      </c>
      <c r="BH67" s="126" t="s">
        <v>3095</v>
      </c>
      <c r="BI67" s="126" t="s">
        <v>2757</v>
      </c>
      <c r="BJ67" s="126" t="s">
        <v>2758</v>
      </c>
      <c r="BK67" s="126" t="s">
        <v>184</v>
      </c>
      <c r="BL67" s="126" t="s">
        <v>157</v>
      </c>
      <c r="BM67" s="126" t="s">
        <v>126</v>
      </c>
      <c r="BN67" s="126" t="s">
        <v>130</v>
      </c>
      <c r="BO67" s="126" t="s">
        <v>158</v>
      </c>
    </row>
    <row r="68" spans="1:67" ht="15">
      <c r="A68" s="58" t="str">
        <f t="shared" si="30"/>
        <v>2025-08-03</v>
      </c>
      <c r="B68" s="58" t="str">
        <f t="shared" si="31"/>
        <v>LHR</v>
      </c>
      <c r="C68" s="58" t="str">
        <f t="shared" si="32"/>
        <v>99431913744</v>
      </c>
      <c r="D68" s="58" t="str">
        <f t="shared" si="33"/>
        <v>PGB028761173</v>
      </c>
      <c r="E68" s="59" t="str">
        <f t="shared" si="34"/>
        <v>6094322901953</v>
      </c>
      <c r="F68" s="59" t="str">
        <f t="shared" si="35"/>
        <v>716-3381-FB-69</v>
      </c>
      <c r="G68" s="59" t="str">
        <f t="shared" si="36"/>
        <v>2210326</v>
      </c>
      <c r="H68" s="59" t="str">
        <f t="shared" si="37"/>
        <v>IPORTER (GB)</v>
      </c>
      <c r="I68" s="57" t="str">
        <f t="shared" si="38"/>
        <v>이재민</v>
      </c>
      <c r="J68" s="57">
        <f t="shared" si="39"/>
        <v>21083</v>
      </c>
      <c r="K68" s="57" t="str">
        <f t="shared" si="49"/>
        <v/>
      </c>
      <c r="L68" s="57">
        <f t="shared" si="40"/>
        <v>1</v>
      </c>
      <c r="M68" s="57">
        <f t="shared" si="41"/>
        <v>2.9980000000000002</v>
      </c>
      <c r="N68" s="57">
        <f t="shared" si="42"/>
        <v>6.758</v>
      </c>
      <c r="O68" s="60">
        <f t="shared" si="43"/>
        <v>4.7305999999999999</v>
      </c>
      <c r="P68" s="60">
        <f>CEILING(IF(M68&gt;O68,M68,O68),$D$2)</f>
        <v>5</v>
      </c>
      <c r="Q68" s="61" t="str">
        <f t="shared" si="44"/>
        <v>목록(Manifest)</v>
      </c>
      <c r="R68" s="88">
        <f t="shared" si="45"/>
        <v>71.98</v>
      </c>
      <c r="S68" s="61" t="str">
        <f t="shared" si="46"/>
        <v>KJ794</v>
      </c>
      <c r="T68" s="61" t="str">
        <f t="shared" si="47"/>
        <v>AIRZETA CO., LTD</v>
      </c>
      <c r="U68" s="61" t="str">
        <f t="shared" si="48"/>
        <v>신용</v>
      </c>
      <c r="V68" s="99">
        <f>CEILING($B$2+(P68-0.5)*$C$2,1)</f>
        <v>32893</v>
      </c>
      <c r="W68" s="61">
        <v>4000</v>
      </c>
      <c r="X68" s="100">
        <f t="shared" si="3"/>
        <v>0</v>
      </c>
      <c r="Y68" s="100">
        <f t="shared" si="28"/>
        <v>0</v>
      </c>
      <c r="Z68" s="100">
        <f t="shared" si="4"/>
        <v>500</v>
      </c>
      <c r="AA68" s="100">
        <f t="shared" si="29"/>
        <v>0</v>
      </c>
      <c r="AB68" s="101">
        <f t="shared" si="5"/>
        <v>0</v>
      </c>
      <c r="AC68" s="102" t="str">
        <f>_xlfn.IFNA(VLOOKUP(D68,'사업자 통관'!F:H,3,0),"")</f>
        <v/>
      </c>
      <c r="AD68" s="102"/>
      <c r="AE68" s="103">
        <f t="shared" si="6"/>
        <v>4500</v>
      </c>
      <c r="AF68" s="104">
        <f t="shared" si="7"/>
        <v>37393</v>
      </c>
      <c r="AH68" s="126" t="s">
        <v>2749</v>
      </c>
      <c r="AI68" s="126" t="s">
        <v>9</v>
      </c>
      <c r="AJ68" s="126" t="s">
        <v>2750</v>
      </c>
      <c r="AK68" s="126" t="s">
        <v>2584</v>
      </c>
      <c r="AL68" s="126" t="s">
        <v>450</v>
      </c>
      <c r="AM68" s="126" t="s">
        <v>3096</v>
      </c>
      <c r="AN68" s="126">
        <v>21083</v>
      </c>
      <c r="AO68" s="126" t="s">
        <v>130</v>
      </c>
      <c r="AP68" s="127">
        <v>1</v>
      </c>
      <c r="AQ68" s="128">
        <v>2.9980000000000002</v>
      </c>
      <c r="AR68" s="128">
        <v>6.758</v>
      </c>
      <c r="AS68" s="128">
        <v>7</v>
      </c>
      <c r="AT68" s="126" t="s">
        <v>4</v>
      </c>
      <c r="AU68" s="128">
        <v>71.98</v>
      </c>
      <c r="AV68" s="126" t="s">
        <v>154</v>
      </c>
      <c r="AW68" s="126" t="s">
        <v>154</v>
      </c>
      <c r="AX68" s="126" t="s">
        <v>154</v>
      </c>
      <c r="AY68" s="126" t="s">
        <v>154</v>
      </c>
      <c r="AZ68" s="126" t="s">
        <v>154</v>
      </c>
      <c r="BA68" s="126" t="s">
        <v>132</v>
      </c>
      <c r="BB68" s="126" t="s">
        <v>70</v>
      </c>
      <c r="BC68" s="126" t="s">
        <v>159</v>
      </c>
      <c r="BD68" s="126" t="s">
        <v>130</v>
      </c>
      <c r="BE68" s="126" t="s">
        <v>156</v>
      </c>
      <c r="BF68" s="126" t="s">
        <v>3097</v>
      </c>
      <c r="BG68" s="126" t="s">
        <v>3098</v>
      </c>
      <c r="BH68" s="126" t="s">
        <v>3099</v>
      </c>
      <c r="BI68" s="126" t="s">
        <v>2757</v>
      </c>
      <c r="BJ68" s="126" t="s">
        <v>2758</v>
      </c>
      <c r="BK68" s="126" t="s">
        <v>184</v>
      </c>
      <c r="BL68" s="126" t="s">
        <v>157</v>
      </c>
      <c r="BM68" s="126" t="s">
        <v>126</v>
      </c>
      <c r="BN68" s="126" t="s">
        <v>130</v>
      </c>
      <c r="BO68" s="126" t="s">
        <v>158</v>
      </c>
    </row>
    <row r="69" spans="1:67" ht="15">
      <c r="A69" s="58" t="str">
        <f t="shared" si="30"/>
        <v>2025-08-03</v>
      </c>
      <c r="B69" s="58" t="str">
        <f t="shared" si="31"/>
        <v>LHR</v>
      </c>
      <c r="C69" s="58" t="str">
        <f t="shared" si="32"/>
        <v>99431913744</v>
      </c>
      <c r="D69" s="58" t="str">
        <f t="shared" si="33"/>
        <v>PGB028760547</v>
      </c>
      <c r="E69" s="59" t="str">
        <f t="shared" si="34"/>
        <v>6094322901327</v>
      </c>
      <c r="F69" s="59" t="str">
        <f t="shared" si="35"/>
        <v>716-3125-AF-61</v>
      </c>
      <c r="G69" s="59" t="str">
        <f t="shared" si="36"/>
        <v>2210326</v>
      </c>
      <c r="H69" s="59" t="str">
        <f t="shared" si="37"/>
        <v>IPORTER (GB)</v>
      </c>
      <c r="I69" s="57" t="str">
        <f t="shared" si="38"/>
        <v>정명철</v>
      </c>
      <c r="J69" s="57">
        <f t="shared" si="39"/>
        <v>42688</v>
      </c>
      <c r="K69" s="57" t="str">
        <f t="shared" si="49"/>
        <v/>
      </c>
      <c r="L69" s="57">
        <f t="shared" si="40"/>
        <v>1</v>
      </c>
      <c r="M69" s="57">
        <f t="shared" si="41"/>
        <v>0.88</v>
      </c>
      <c r="N69" s="57">
        <f t="shared" si="42"/>
        <v>4.4999999999999998E-2</v>
      </c>
      <c r="O69" s="60">
        <f t="shared" si="43"/>
        <v>3.15E-2</v>
      </c>
      <c r="P69" s="60">
        <f>CEILING(IF(M69&gt;O69,M69,O69),$D$2)</f>
        <v>1</v>
      </c>
      <c r="Q69" s="61" t="str">
        <f t="shared" si="44"/>
        <v>목록(Manifest)</v>
      </c>
      <c r="R69" s="88">
        <f t="shared" si="45"/>
        <v>141.79</v>
      </c>
      <c r="S69" s="61" t="str">
        <f t="shared" si="46"/>
        <v>KJ794</v>
      </c>
      <c r="T69" s="61" t="str">
        <f t="shared" si="47"/>
        <v>AIRZETA CO., LTD</v>
      </c>
      <c r="U69" s="61" t="str">
        <f t="shared" si="48"/>
        <v>신용</v>
      </c>
      <c r="V69" s="99">
        <f>CEILING($B$2+(P69-0.5)*$C$2,1)</f>
        <v>10273</v>
      </c>
      <c r="W69" s="61">
        <v>4000</v>
      </c>
      <c r="X69" s="100">
        <f t="shared" ref="X69:X132" si="50">(L69-1)*1500</f>
        <v>0</v>
      </c>
      <c r="Y69" s="100">
        <f t="shared" si="28"/>
        <v>0</v>
      </c>
      <c r="Z69" s="100">
        <f t="shared" ref="Z69:Z132" si="51">IF(U69="신용",_xlfn.IFNA(_xlfn.IFS(
AND(P69/L69&gt;2,P69/L69&lt;=5),500*L69,
AND(P69/L69&gt;5,P69/L69&lt;=10),1000*L69,
AND(P69/L69&gt;10,P69/L69&lt;=20),3000*L69,
AND(P69/L69&gt;20,P69/L69&lt;=25),11000*L69,
AND(P69/L69&gt;25,P69/L69&lt;=999),15000*L69
),0),0)</f>
        <v>0</v>
      </c>
      <c r="AA69" s="100">
        <f t="shared" si="29"/>
        <v>0</v>
      </c>
      <c r="AB69" s="101">
        <f t="shared" ref="AB69:AB132" si="52">IF(LEFT(AC69,3)="사업자",10000,IF(OR(Q69="일반(목록배제,Normal-Manifest Exception)",Q69="간이(Simple)",Q69="목록취하(허용배제,Manifest-Drop)",Q69="일반(NORMAL)"),1000,0))</f>
        <v>0</v>
      </c>
      <c r="AC69" s="102" t="str">
        <f>_xlfn.IFNA(VLOOKUP(D69,'사업자 통관'!F:H,3,0),"")</f>
        <v/>
      </c>
      <c r="AD69" s="102"/>
      <c r="AE69" s="103">
        <f t="shared" ref="AE69:AE132" si="53">SUM(W69:AD69)</f>
        <v>4000</v>
      </c>
      <c r="AF69" s="104">
        <f t="shared" ref="AF69:AF132" si="54">SUM(V69,AE69)</f>
        <v>14273</v>
      </c>
      <c r="AH69" s="126" t="s">
        <v>2749</v>
      </c>
      <c r="AI69" s="126" t="s">
        <v>9</v>
      </c>
      <c r="AJ69" s="126" t="s">
        <v>2750</v>
      </c>
      <c r="AK69" s="126" t="s">
        <v>2582</v>
      </c>
      <c r="AL69" s="126" t="s">
        <v>3100</v>
      </c>
      <c r="AM69" s="126" t="s">
        <v>3101</v>
      </c>
      <c r="AN69" s="126">
        <v>42688</v>
      </c>
      <c r="AO69" s="126" t="s">
        <v>130</v>
      </c>
      <c r="AP69" s="127">
        <v>1</v>
      </c>
      <c r="AQ69" s="128">
        <v>0.88</v>
      </c>
      <c r="AR69" s="128">
        <v>4.4999999999999998E-2</v>
      </c>
      <c r="AS69" s="128">
        <v>0.9</v>
      </c>
      <c r="AT69" s="126" t="s">
        <v>4</v>
      </c>
      <c r="AU69" s="128">
        <v>141.79</v>
      </c>
      <c r="AV69" s="126" t="s">
        <v>154</v>
      </c>
      <c r="AW69" s="126" t="s">
        <v>154</v>
      </c>
      <c r="AX69" s="126" t="s">
        <v>154</v>
      </c>
      <c r="AY69" s="126" t="s">
        <v>154</v>
      </c>
      <c r="AZ69" s="126" t="s">
        <v>154</v>
      </c>
      <c r="BA69" s="126" t="s">
        <v>132</v>
      </c>
      <c r="BB69" s="126" t="s">
        <v>70</v>
      </c>
      <c r="BC69" s="126" t="s">
        <v>161</v>
      </c>
      <c r="BD69" s="126" t="s">
        <v>130</v>
      </c>
      <c r="BE69" s="126" t="s">
        <v>156</v>
      </c>
      <c r="BF69" s="126" t="s">
        <v>3102</v>
      </c>
      <c r="BG69" s="126" t="s">
        <v>3103</v>
      </c>
      <c r="BH69" s="126" t="s">
        <v>3104</v>
      </c>
      <c r="BI69" s="126" t="s">
        <v>2757</v>
      </c>
      <c r="BJ69" s="126" t="s">
        <v>2758</v>
      </c>
      <c r="BK69" s="126" t="s">
        <v>184</v>
      </c>
      <c r="BL69" s="126" t="s">
        <v>157</v>
      </c>
      <c r="BM69" s="126" t="s">
        <v>126</v>
      </c>
      <c r="BN69" s="126" t="s">
        <v>130</v>
      </c>
      <c r="BO69" s="126" t="s">
        <v>158</v>
      </c>
    </row>
    <row r="70" spans="1:67" ht="15">
      <c r="A70" s="58" t="str">
        <f t="shared" si="30"/>
        <v>2025-08-03</v>
      </c>
      <c r="B70" s="58" t="str">
        <f t="shared" si="31"/>
        <v>LHR</v>
      </c>
      <c r="C70" s="58" t="str">
        <f t="shared" si="32"/>
        <v>99431913744</v>
      </c>
      <c r="D70" s="58" t="str">
        <f t="shared" si="33"/>
        <v>PGB028761159</v>
      </c>
      <c r="E70" s="59" t="str">
        <f t="shared" si="34"/>
        <v>6094322901939</v>
      </c>
      <c r="F70" s="59" t="str">
        <f t="shared" si="35"/>
        <v>716-3370-EB-88</v>
      </c>
      <c r="G70" s="59" t="str">
        <f t="shared" si="36"/>
        <v>2210326</v>
      </c>
      <c r="H70" s="59" t="str">
        <f t="shared" si="37"/>
        <v>IPORTER (GB)</v>
      </c>
      <c r="I70" s="57" t="str">
        <f t="shared" si="38"/>
        <v>고광욱</v>
      </c>
      <c r="J70" s="57">
        <f t="shared" si="39"/>
        <v>11508</v>
      </c>
      <c r="K70" s="57" t="str">
        <f t="shared" si="49"/>
        <v/>
      </c>
      <c r="L70" s="57">
        <f t="shared" si="40"/>
        <v>1</v>
      </c>
      <c r="M70" s="57">
        <f t="shared" si="41"/>
        <v>0.499</v>
      </c>
      <c r="N70" s="57">
        <f t="shared" si="42"/>
        <v>4.4999999999999998E-2</v>
      </c>
      <c r="O70" s="60">
        <f t="shared" si="43"/>
        <v>3.15E-2</v>
      </c>
      <c r="P70" s="60">
        <f>CEILING(IF(M70&gt;O70,M70,O70),$D$2)</f>
        <v>0.5</v>
      </c>
      <c r="Q70" s="61" t="str">
        <f t="shared" si="44"/>
        <v>일반(목록배제,Normal-Manifest Exception)</v>
      </c>
      <c r="R70" s="88">
        <f t="shared" si="45"/>
        <v>55.28</v>
      </c>
      <c r="S70" s="61" t="str">
        <f t="shared" si="46"/>
        <v>KJ794</v>
      </c>
      <c r="T70" s="61" t="str">
        <f t="shared" si="47"/>
        <v>AIRZETA CO., LTD</v>
      </c>
      <c r="U70" s="61" t="str">
        <f t="shared" si="48"/>
        <v>신용</v>
      </c>
      <c r="V70" s="99">
        <f>CEILING($B$2+(P70-0.5)*$C$2,1)</f>
        <v>7445</v>
      </c>
      <c r="W70" s="61">
        <v>4000</v>
      </c>
      <c r="X70" s="100">
        <f t="shared" si="50"/>
        <v>0</v>
      </c>
      <c r="Y70" s="100">
        <f t="shared" ref="Y70:Y133" si="55">IF(LEFT(AN70,2)="63",500,0)</f>
        <v>0</v>
      </c>
      <c r="Z70" s="100">
        <f t="shared" si="51"/>
        <v>0</v>
      </c>
      <c r="AA70" s="100">
        <f t="shared" ref="AA70:AA133" si="56">IF(_xlfn.CEILING.MATH(P70-30,1)&lt;0,0,_xlfn.CEILING.MATH(P70-30,1))*400</f>
        <v>0</v>
      </c>
      <c r="AB70" s="101">
        <f t="shared" si="52"/>
        <v>1000</v>
      </c>
      <c r="AC70" s="102" t="str">
        <f>_xlfn.IFNA(VLOOKUP(D70,'사업자 통관'!F:H,3,0),"")</f>
        <v/>
      </c>
      <c r="AD70" s="102"/>
      <c r="AE70" s="103">
        <f t="shared" si="53"/>
        <v>5000</v>
      </c>
      <c r="AF70" s="104">
        <f t="shared" si="54"/>
        <v>12445</v>
      </c>
      <c r="AH70" s="126" t="s">
        <v>2749</v>
      </c>
      <c r="AI70" s="126" t="s">
        <v>9</v>
      </c>
      <c r="AJ70" s="126" t="s">
        <v>2750</v>
      </c>
      <c r="AK70" s="126" t="s">
        <v>3105</v>
      </c>
      <c r="AL70" s="126" t="s">
        <v>3106</v>
      </c>
      <c r="AM70" s="126" t="s">
        <v>3107</v>
      </c>
      <c r="AN70" s="126">
        <v>11508</v>
      </c>
      <c r="AO70" s="126" t="s">
        <v>130</v>
      </c>
      <c r="AP70" s="127">
        <v>1</v>
      </c>
      <c r="AQ70" s="128">
        <v>0.499</v>
      </c>
      <c r="AR70" s="128">
        <v>4.4999999999999998E-2</v>
      </c>
      <c r="AS70" s="128">
        <v>0.5</v>
      </c>
      <c r="AT70" s="126" t="s">
        <v>5</v>
      </c>
      <c r="AU70" s="128">
        <v>55.28</v>
      </c>
      <c r="AV70" s="126" t="s">
        <v>154</v>
      </c>
      <c r="AW70" s="126" t="s">
        <v>154</v>
      </c>
      <c r="AX70" s="126" t="s">
        <v>154</v>
      </c>
      <c r="AY70" s="126" t="s">
        <v>154</v>
      </c>
      <c r="AZ70" s="126" t="s">
        <v>154</v>
      </c>
      <c r="BA70" s="126" t="s">
        <v>132</v>
      </c>
      <c r="BB70" s="126" t="s">
        <v>70</v>
      </c>
      <c r="BC70" s="126" t="s">
        <v>313</v>
      </c>
      <c r="BD70" s="126" t="s">
        <v>130</v>
      </c>
      <c r="BE70" s="126" t="s">
        <v>156</v>
      </c>
      <c r="BF70" s="126" t="s">
        <v>3108</v>
      </c>
      <c r="BG70" s="126" t="s">
        <v>3109</v>
      </c>
      <c r="BH70" s="126" t="s">
        <v>3110</v>
      </c>
      <c r="BI70" s="126" t="s">
        <v>2757</v>
      </c>
      <c r="BJ70" s="126" t="s">
        <v>2758</v>
      </c>
      <c r="BK70" s="126" t="s">
        <v>184</v>
      </c>
      <c r="BL70" s="126" t="s">
        <v>157</v>
      </c>
      <c r="BM70" s="126" t="s">
        <v>126</v>
      </c>
      <c r="BN70" s="126" t="s">
        <v>130</v>
      </c>
      <c r="BO70" s="126" t="s">
        <v>158</v>
      </c>
    </row>
    <row r="71" spans="1:67" ht="15">
      <c r="A71" s="58" t="str">
        <f t="shared" si="30"/>
        <v>2025-08-03</v>
      </c>
      <c r="B71" s="58" t="str">
        <f t="shared" si="31"/>
        <v>LHR</v>
      </c>
      <c r="C71" s="58" t="str">
        <f t="shared" si="32"/>
        <v>99431913744</v>
      </c>
      <c r="D71" s="58" t="str">
        <f t="shared" si="33"/>
        <v>PGB028761162</v>
      </c>
      <c r="E71" s="59" t="str">
        <f t="shared" si="34"/>
        <v>6094322901942</v>
      </c>
      <c r="F71" s="59" t="str">
        <f t="shared" si="35"/>
        <v>716-3375-BA-95</v>
      </c>
      <c r="G71" s="59" t="str">
        <f t="shared" si="36"/>
        <v>2210326</v>
      </c>
      <c r="H71" s="59" t="str">
        <f t="shared" si="37"/>
        <v>IPORTER (GB)</v>
      </c>
      <c r="I71" s="57" t="str">
        <f t="shared" si="38"/>
        <v>김보현</v>
      </c>
      <c r="J71" s="57">
        <f t="shared" si="39"/>
        <v>13163</v>
      </c>
      <c r="K71" s="57" t="str">
        <f t="shared" si="49"/>
        <v/>
      </c>
      <c r="L71" s="57">
        <f t="shared" si="40"/>
        <v>1</v>
      </c>
      <c r="M71" s="57">
        <f t="shared" si="41"/>
        <v>0.499</v>
      </c>
      <c r="N71" s="57">
        <f t="shared" si="42"/>
        <v>4.4999999999999998E-2</v>
      </c>
      <c r="O71" s="60">
        <f t="shared" si="43"/>
        <v>3.15E-2</v>
      </c>
      <c r="P71" s="60">
        <f>CEILING(IF(M71&gt;O71,M71,O71),$D$2)</f>
        <v>0.5</v>
      </c>
      <c r="Q71" s="61" t="str">
        <f t="shared" si="44"/>
        <v>일반(목록배제,Normal-Manifest Exception)</v>
      </c>
      <c r="R71" s="88">
        <f t="shared" si="45"/>
        <v>55.28</v>
      </c>
      <c r="S71" s="61" t="str">
        <f t="shared" si="46"/>
        <v>KJ794</v>
      </c>
      <c r="T71" s="61" t="str">
        <f t="shared" si="47"/>
        <v>AIRZETA CO., LTD</v>
      </c>
      <c r="U71" s="61" t="str">
        <f t="shared" si="48"/>
        <v>신용</v>
      </c>
      <c r="V71" s="99">
        <f>CEILING($B$2+(P71-0.5)*$C$2,1)</f>
        <v>7445</v>
      </c>
      <c r="W71" s="61">
        <v>4000</v>
      </c>
      <c r="X71" s="100">
        <f t="shared" si="50"/>
        <v>0</v>
      </c>
      <c r="Y71" s="100">
        <f t="shared" si="55"/>
        <v>0</v>
      </c>
      <c r="Z71" s="100">
        <f t="shared" si="51"/>
        <v>0</v>
      </c>
      <c r="AA71" s="100">
        <f t="shared" si="56"/>
        <v>0</v>
      </c>
      <c r="AB71" s="101">
        <f t="shared" si="52"/>
        <v>1000</v>
      </c>
      <c r="AC71" s="102" t="str">
        <f>_xlfn.IFNA(VLOOKUP(D71,'사업자 통관'!F:H,3,0),"")</f>
        <v/>
      </c>
      <c r="AD71" s="102"/>
      <c r="AE71" s="103">
        <f t="shared" si="53"/>
        <v>5000</v>
      </c>
      <c r="AF71" s="104">
        <f t="shared" si="54"/>
        <v>12445</v>
      </c>
      <c r="AH71" s="126" t="s">
        <v>2749</v>
      </c>
      <c r="AI71" s="126" t="s">
        <v>9</v>
      </c>
      <c r="AJ71" s="126" t="s">
        <v>2750</v>
      </c>
      <c r="AK71" s="126" t="s">
        <v>3111</v>
      </c>
      <c r="AL71" s="126" t="s">
        <v>534</v>
      </c>
      <c r="AM71" s="126" t="s">
        <v>3112</v>
      </c>
      <c r="AN71" s="126">
        <v>13163</v>
      </c>
      <c r="AO71" s="126" t="s">
        <v>130</v>
      </c>
      <c r="AP71" s="127">
        <v>1</v>
      </c>
      <c r="AQ71" s="128">
        <v>0.499</v>
      </c>
      <c r="AR71" s="128">
        <v>4.4999999999999998E-2</v>
      </c>
      <c r="AS71" s="128">
        <v>0.5</v>
      </c>
      <c r="AT71" s="126" t="s">
        <v>5</v>
      </c>
      <c r="AU71" s="128">
        <v>55.28</v>
      </c>
      <c r="AV71" s="126" t="s">
        <v>154</v>
      </c>
      <c r="AW71" s="126" t="s">
        <v>154</v>
      </c>
      <c r="AX71" s="126" t="s">
        <v>154</v>
      </c>
      <c r="AY71" s="126" t="s">
        <v>154</v>
      </c>
      <c r="AZ71" s="126" t="s">
        <v>154</v>
      </c>
      <c r="BA71" s="126" t="s">
        <v>132</v>
      </c>
      <c r="BB71" s="126" t="s">
        <v>70</v>
      </c>
      <c r="BC71" s="126" t="s">
        <v>313</v>
      </c>
      <c r="BD71" s="126" t="s">
        <v>130</v>
      </c>
      <c r="BE71" s="126" t="s">
        <v>156</v>
      </c>
      <c r="BF71" s="126" t="s">
        <v>3113</v>
      </c>
      <c r="BG71" s="126" t="s">
        <v>3114</v>
      </c>
      <c r="BH71" s="126" t="s">
        <v>3115</v>
      </c>
      <c r="BI71" s="126" t="s">
        <v>2757</v>
      </c>
      <c r="BJ71" s="126" t="s">
        <v>2758</v>
      </c>
      <c r="BK71" s="126" t="s">
        <v>184</v>
      </c>
      <c r="BL71" s="126" t="s">
        <v>157</v>
      </c>
      <c r="BM71" s="126" t="s">
        <v>126</v>
      </c>
      <c r="BN71" s="126" t="s">
        <v>130</v>
      </c>
      <c r="BO71" s="126" t="s">
        <v>158</v>
      </c>
    </row>
    <row r="72" spans="1:67" ht="15">
      <c r="A72" s="58" t="str">
        <f t="shared" ref="A72:A135" si="57">AH72</f>
        <v>2025-08-03</v>
      </c>
      <c r="B72" s="58" t="str">
        <f t="shared" ref="B72:B135" si="58">AI72</f>
        <v>LHR</v>
      </c>
      <c r="C72" s="58" t="str">
        <f t="shared" ref="C72:C135" si="59">AJ72</f>
        <v>99431913744</v>
      </c>
      <c r="D72" s="58" t="str">
        <f t="shared" ref="D72:D135" si="60">AK72</f>
        <v>PGB028761197</v>
      </c>
      <c r="E72" s="59" t="str">
        <f t="shared" ref="E72:E135" si="61">BF72</f>
        <v>6094322901977</v>
      </c>
      <c r="F72" s="59" t="str">
        <f t="shared" ref="F72:F135" si="62">BG72</f>
        <v>716-4305-CC-104</v>
      </c>
      <c r="G72" s="59" t="str">
        <f t="shared" ref="G72:G135" si="63">BA72</f>
        <v>2210326</v>
      </c>
      <c r="H72" s="59" t="str">
        <f t="shared" ref="H72:H135" si="64">BB72</f>
        <v>IPORTER (GB)</v>
      </c>
      <c r="I72" s="57" t="str">
        <f t="shared" ref="I72:I135" si="65">AL72</f>
        <v>김지훈</v>
      </c>
      <c r="J72" s="57">
        <f t="shared" ref="J72:J135" si="66">AN72</f>
        <v>8576</v>
      </c>
      <c r="K72" s="57" t="str">
        <f t="shared" ref="K72:K135" si="67">AO72</f>
        <v/>
      </c>
      <c r="L72" s="57">
        <f t="shared" ref="L72:L135" si="68">AP72</f>
        <v>1</v>
      </c>
      <c r="M72" s="57">
        <f t="shared" ref="M72:M135" si="69">AQ72</f>
        <v>0.67100000000000004</v>
      </c>
      <c r="N72" s="57">
        <f t="shared" ref="N72:N135" si="70">AR72</f>
        <v>4.4999999999999998E-2</v>
      </c>
      <c r="O72" s="60">
        <f t="shared" ref="O72:O135" si="71">N72*0.7</f>
        <v>3.15E-2</v>
      </c>
      <c r="P72" s="60">
        <f>CEILING(IF(M72&gt;O72,M72,O72),$D$2)</f>
        <v>1</v>
      </c>
      <c r="Q72" s="61" t="str">
        <f t="shared" ref="Q72:Q135" si="72">AT72</f>
        <v>목록(Manifest)</v>
      </c>
      <c r="R72" s="88">
        <f t="shared" ref="R72:R135" si="73">AU72</f>
        <v>106.94</v>
      </c>
      <c r="S72" s="61" t="str">
        <f t="shared" ref="S72:S135" si="74">BI72</f>
        <v>KJ794</v>
      </c>
      <c r="T72" s="61" t="str">
        <f t="shared" ref="T72:T135" si="75">BJ72</f>
        <v>AIRZETA CO., LTD</v>
      </c>
      <c r="U72" s="61" t="str">
        <f t="shared" ref="U72:U135" si="76">BM72</f>
        <v>신용</v>
      </c>
      <c r="V72" s="99">
        <f>CEILING($B$2+(P72-0.5)*$C$2,1)</f>
        <v>10273</v>
      </c>
      <c r="W72" s="61">
        <v>4000</v>
      </c>
      <c r="X72" s="100">
        <f t="shared" si="50"/>
        <v>0</v>
      </c>
      <c r="Y72" s="100">
        <f t="shared" si="55"/>
        <v>0</v>
      </c>
      <c r="Z72" s="100">
        <f t="shared" si="51"/>
        <v>0</v>
      </c>
      <c r="AA72" s="100">
        <f t="shared" si="56"/>
        <v>0</v>
      </c>
      <c r="AB72" s="101">
        <f t="shared" si="52"/>
        <v>0</v>
      </c>
      <c r="AC72" s="102" t="str">
        <f>_xlfn.IFNA(VLOOKUP(D72,'사업자 통관'!F:H,3,0),"")</f>
        <v/>
      </c>
      <c r="AD72" s="102"/>
      <c r="AE72" s="103">
        <f t="shared" si="53"/>
        <v>4000</v>
      </c>
      <c r="AF72" s="104">
        <f t="shared" si="54"/>
        <v>14273</v>
      </c>
      <c r="AH72" s="126" t="s">
        <v>2749</v>
      </c>
      <c r="AI72" s="126" t="s">
        <v>9</v>
      </c>
      <c r="AJ72" s="126" t="s">
        <v>2750</v>
      </c>
      <c r="AK72" s="126" t="s">
        <v>3116</v>
      </c>
      <c r="AL72" s="126" t="s">
        <v>305</v>
      </c>
      <c r="AM72" s="126" t="s">
        <v>3117</v>
      </c>
      <c r="AN72" s="126">
        <v>8576</v>
      </c>
      <c r="AO72" s="126" t="s">
        <v>130</v>
      </c>
      <c r="AP72" s="127">
        <v>1</v>
      </c>
      <c r="AQ72" s="128">
        <v>0.67100000000000004</v>
      </c>
      <c r="AR72" s="128">
        <v>4.4999999999999998E-2</v>
      </c>
      <c r="AS72" s="128">
        <v>0.7</v>
      </c>
      <c r="AT72" s="126" t="s">
        <v>4</v>
      </c>
      <c r="AU72" s="128">
        <v>106.94</v>
      </c>
      <c r="AV72" s="126" t="s">
        <v>154</v>
      </c>
      <c r="AW72" s="126" t="s">
        <v>154</v>
      </c>
      <c r="AX72" s="126" t="s">
        <v>154</v>
      </c>
      <c r="AY72" s="126" t="s">
        <v>154</v>
      </c>
      <c r="AZ72" s="126" t="s">
        <v>154</v>
      </c>
      <c r="BA72" s="126" t="s">
        <v>132</v>
      </c>
      <c r="BB72" s="126" t="s">
        <v>70</v>
      </c>
      <c r="BC72" s="126" t="s">
        <v>3118</v>
      </c>
      <c r="BD72" s="126" t="s">
        <v>130</v>
      </c>
      <c r="BE72" s="126" t="s">
        <v>156</v>
      </c>
      <c r="BF72" s="126" t="s">
        <v>3119</v>
      </c>
      <c r="BG72" s="126" t="s">
        <v>3120</v>
      </c>
      <c r="BH72" s="126" t="s">
        <v>3121</v>
      </c>
      <c r="BI72" s="126" t="s">
        <v>2757</v>
      </c>
      <c r="BJ72" s="126" t="s">
        <v>2758</v>
      </c>
      <c r="BK72" s="126" t="s">
        <v>184</v>
      </c>
      <c r="BL72" s="126" t="s">
        <v>157</v>
      </c>
      <c r="BM72" s="126" t="s">
        <v>126</v>
      </c>
      <c r="BN72" s="126" t="s">
        <v>130</v>
      </c>
      <c r="BO72" s="126" t="s">
        <v>158</v>
      </c>
    </row>
    <row r="73" spans="1:67" ht="15">
      <c r="A73" s="58" t="str">
        <f t="shared" si="57"/>
        <v>2025-08-03</v>
      </c>
      <c r="B73" s="58" t="str">
        <f t="shared" si="58"/>
        <v>LHR</v>
      </c>
      <c r="C73" s="58" t="str">
        <f t="shared" si="59"/>
        <v>99431913744</v>
      </c>
      <c r="D73" s="58" t="str">
        <f t="shared" si="60"/>
        <v>PGB028761068</v>
      </c>
      <c r="E73" s="59" t="str">
        <f t="shared" si="61"/>
        <v>6094322901848</v>
      </c>
      <c r="F73" s="59" t="str">
        <f t="shared" si="62"/>
        <v>716-1378-FA-9</v>
      </c>
      <c r="G73" s="59" t="str">
        <f t="shared" si="63"/>
        <v>2210326</v>
      </c>
      <c r="H73" s="59" t="str">
        <f t="shared" si="64"/>
        <v>IPORTER (GB)</v>
      </c>
      <c r="I73" s="57" t="str">
        <f t="shared" si="65"/>
        <v>신성욱</v>
      </c>
      <c r="J73" s="57">
        <f t="shared" si="66"/>
        <v>17870</v>
      </c>
      <c r="K73" s="57" t="str">
        <f t="shared" si="67"/>
        <v/>
      </c>
      <c r="L73" s="57">
        <f t="shared" si="68"/>
        <v>1</v>
      </c>
      <c r="M73" s="57">
        <f t="shared" si="69"/>
        <v>0.998</v>
      </c>
      <c r="N73" s="57">
        <f t="shared" si="70"/>
        <v>4.4999999999999998E-2</v>
      </c>
      <c r="O73" s="60">
        <f t="shared" si="71"/>
        <v>3.15E-2</v>
      </c>
      <c r="P73" s="60">
        <f>CEILING(IF(M73&gt;O73,M73,O73),$D$2)</f>
        <v>1</v>
      </c>
      <c r="Q73" s="61" t="str">
        <f t="shared" si="72"/>
        <v>목록(Manifest)</v>
      </c>
      <c r="R73" s="88">
        <f t="shared" si="73"/>
        <v>114.78</v>
      </c>
      <c r="S73" s="61" t="str">
        <f t="shared" si="74"/>
        <v>KJ794</v>
      </c>
      <c r="T73" s="61" t="str">
        <f t="shared" si="75"/>
        <v>AIRZETA CO., LTD</v>
      </c>
      <c r="U73" s="61" t="str">
        <f t="shared" si="76"/>
        <v>신용</v>
      </c>
      <c r="V73" s="99">
        <f>CEILING($B$2+(P73-0.5)*$C$2,1)</f>
        <v>10273</v>
      </c>
      <c r="W73" s="61">
        <v>4000</v>
      </c>
      <c r="X73" s="100">
        <f t="shared" si="50"/>
        <v>0</v>
      </c>
      <c r="Y73" s="100">
        <f t="shared" si="55"/>
        <v>0</v>
      </c>
      <c r="Z73" s="100">
        <f t="shared" si="51"/>
        <v>0</v>
      </c>
      <c r="AA73" s="100">
        <f t="shared" si="56"/>
        <v>0</v>
      </c>
      <c r="AB73" s="101">
        <f t="shared" si="52"/>
        <v>0</v>
      </c>
      <c r="AC73" s="102" t="str">
        <f>_xlfn.IFNA(VLOOKUP(D73,'사업자 통관'!F:H,3,0),"")</f>
        <v/>
      </c>
      <c r="AD73" s="102"/>
      <c r="AE73" s="103">
        <f t="shared" si="53"/>
        <v>4000</v>
      </c>
      <c r="AF73" s="104">
        <f t="shared" si="54"/>
        <v>14273</v>
      </c>
      <c r="AH73" s="126" t="s">
        <v>2749</v>
      </c>
      <c r="AI73" s="126" t="s">
        <v>9</v>
      </c>
      <c r="AJ73" s="126" t="s">
        <v>2750</v>
      </c>
      <c r="AK73" s="126" t="s">
        <v>3122</v>
      </c>
      <c r="AL73" s="126" t="s">
        <v>3123</v>
      </c>
      <c r="AM73" s="126" t="s">
        <v>3124</v>
      </c>
      <c r="AN73" s="126">
        <v>17870</v>
      </c>
      <c r="AO73" s="126" t="s">
        <v>130</v>
      </c>
      <c r="AP73" s="127">
        <v>1</v>
      </c>
      <c r="AQ73" s="128">
        <v>0.998</v>
      </c>
      <c r="AR73" s="128">
        <v>4.4999999999999998E-2</v>
      </c>
      <c r="AS73" s="128">
        <v>1</v>
      </c>
      <c r="AT73" s="126" t="s">
        <v>4</v>
      </c>
      <c r="AU73" s="128">
        <v>114.78</v>
      </c>
      <c r="AV73" s="126" t="s">
        <v>154</v>
      </c>
      <c r="AW73" s="126" t="s">
        <v>154</v>
      </c>
      <c r="AX73" s="126" t="s">
        <v>154</v>
      </c>
      <c r="AY73" s="126" t="s">
        <v>154</v>
      </c>
      <c r="AZ73" s="126" t="s">
        <v>154</v>
      </c>
      <c r="BA73" s="126" t="s">
        <v>132</v>
      </c>
      <c r="BB73" s="126" t="s">
        <v>70</v>
      </c>
      <c r="BC73" s="126" t="s">
        <v>169</v>
      </c>
      <c r="BD73" s="126" t="s">
        <v>130</v>
      </c>
      <c r="BE73" s="126" t="s">
        <v>156</v>
      </c>
      <c r="BF73" s="126" t="s">
        <v>3125</v>
      </c>
      <c r="BG73" s="126" t="s">
        <v>3126</v>
      </c>
      <c r="BH73" s="126" t="s">
        <v>3127</v>
      </c>
      <c r="BI73" s="126" t="s">
        <v>2757</v>
      </c>
      <c r="BJ73" s="126" t="s">
        <v>2758</v>
      </c>
      <c r="BK73" s="126" t="s">
        <v>184</v>
      </c>
      <c r="BL73" s="126" t="s">
        <v>157</v>
      </c>
      <c r="BM73" s="126" t="s">
        <v>126</v>
      </c>
      <c r="BN73" s="126" t="s">
        <v>130</v>
      </c>
      <c r="BO73" s="126" t="s">
        <v>158</v>
      </c>
    </row>
    <row r="74" spans="1:67" ht="15">
      <c r="A74" s="58" t="str">
        <f t="shared" si="57"/>
        <v>2025-08-03</v>
      </c>
      <c r="B74" s="58" t="str">
        <f t="shared" si="58"/>
        <v>LHR</v>
      </c>
      <c r="C74" s="58" t="str">
        <f t="shared" si="59"/>
        <v>99431913744</v>
      </c>
      <c r="D74" s="58" t="str">
        <f t="shared" si="60"/>
        <v>PGB028761247</v>
      </c>
      <c r="E74" s="59" t="str">
        <f t="shared" si="61"/>
        <v>6094322902027</v>
      </c>
      <c r="F74" s="59" t="str">
        <f t="shared" si="62"/>
        <v>716-2120-EE-24</v>
      </c>
      <c r="G74" s="59" t="str">
        <f t="shared" si="63"/>
        <v>2210326</v>
      </c>
      <c r="H74" s="59" t="str">
        <f t="shared" si="64"/>
        <v>IPORTER (GB)</v>
      </c>
      <c r="I74" s="57" t="str">
        <f t="shared" si="65"/>
        <v>안선녀</v>
      </c>
      <c r="J74" s="57">
        <f t="shared" si="66"/>
        <v>36057</v>
      </c>
      <c r="K74" s="57" t="str">
        <f t="shared" si="67"/>
        <v/>
      </c>
      <c r="L74" s="57">
        <f t="shared" si="68"/>
        <v>1</v>
      </c>
      <c r="M74" s="57">
        <f t="shared" si="69"/>
        <v>0.88900000000000001</v>
      </c>
      <c r="N74" s="57">
        <f t="shared" si="70"/>
        <v>4.4999999999999998E-2</v>
      </c>
      <c r="O74" s="60">
        <f t="shared" si="71"/>
        <v>3.15E-2</v>
      </c>
      <c r="P74" s="60">
        <f>CEILING(IF(M74&gt;O74,M74,O74),$D$2)</f>
        <v>1</v>
      </c>
      <c r="Q74" s="61" t="str">
        <f t="shared" si="72"/>
        <v>일반(목록배제,Normal-Manifest Exception)</v>
      </c>
      <c r="R74" s="88">
        <f t="shared" si="73"/>
        <v>27</v>
      </c>
      <c r="S74" s="61" t="str">
        <f t="shared" si="74"/>
        <v>KJ794</v>
      </c>
      <c r="T74" s="61" t="str">
        <f t="shared" si="75"/>
        <v>AIRZETA CO., LTD</v>
      </c>
      <c r="U74" s="61" t="str">
        <f t="shared" si="76"/>
        <v>신용</v>
      </c>
      <c r="V74" s="99">
        <f>CEILING($B$2+(P74-0.5)*$C$2,1)</f>
        <v>10273</v>
      </c>
      <c r="W74" s="61">
        <v>4000</v>
      </c>
      <c r="X74" s="100">
        <f t="shared" si="50"/>
        <v>0</v>
      </c>
      <c r="Y74" s="100">
        <f t="shared" si="55"/>
        <v>0</v>
      </c>
      <c r="Z74" s="100">
        <f t="shared" si="51"/>
        <v>0</v>
      </c>
      <c r="AA74" s="100">
        <f t="shared" si="56"/>
        <v>0</v>
      </c>
      <c r="AB74" s="101">
        <f t="shared" si="52"/>
        <v>1000</v>
      </c>
      <c r="AC74" s="102" t="str">
        <f>_xlfn.IFNA(VLOOKUP(D74,'사업자 통관'!F:H,3,0),"")</f>
        <v/>
      </c>
      <c r="AD74" s="102"/>
      <c r="AE74" s="103">
        <f t="shared" si="53"/>
        <v>5000</v>
      </c>
      <c r="AF74" s="104">
        <f t="shared" si="54"/>
        <v>15273</v>
      </c>
      <c r="AH74" s="126" t="s">
        <v>2749</v>
      </c>
      <c r="AI74" s="126" t="s">
        <v>9</v>
      </c>
      <c r="AJ74" s="126" t="s">
        <v>2750</v>
      </c>
      <c r="AK74" s="126" t="s">
        <v>3128</v>
      </c>
      <c r="AL74" s="126" t="s">
        <v>3129</v>
      </c>
      <c r="AM74" s="126" t="s">
        <v>3130</v>
      </c>
      <c r="AN74" s="126">
        <v>36057</v>
      </c>
      <c r="AO74" s="126" t="s">
        <v>130</v>
      </c>
      <c r="AP74" s="127">
        <v>1</v>
      </c>
      <c r="AQ74" s="128">
        <v>0.88900000000000001</v>
      </c>
      <c r="AR74" s="128">
        <v>4.4999999999999998E-2</v>
      </c>
      <c r="AS74" s="128">
        <v>0.9</v>
      </c>
      <c r="AT74" s="126" t="s">
        <v>5</v>
      </c>
      <c r="AU74" s="128">
        <v>27</v>
      </c>
      <c r="AV74" s="126" t="s">
        <v>154</v>
      </c>
      <c r="AW74" s="126" t="s">
        <v>154</v>
      </c>
      <c r="AX74" s="126" t="s">
        <v>154</v>
      </c>
      <c r="AY74" s="126" t="s">
        <v>154</v>
      </c>
      <c r="AZ74" s="126" t="s">
        <v>154</v>
      </c>
      <c r="BA74" s="126" t="s">
        <v>132</v>
      </c>
      <c r="BB74" s="126" t="s">
        <v>70</v>
      </c>
      <c r="BC74" s="126" t="s">
        <v>155</v>
      </c>
      <c r="BD74" s="126" t="s">
        <v>130</v>
      </c>
      <c r="BE74" s="126" t="s">
        <v>156</v>
      </c>
      <c r="BF74" s="126" t="s">
        <v>3131</v>
      </c>
      <c r="BG74" s="126" t="s">
        <v>3132</v>
      </c>
      <c r="BH74" s="126" t="s">
        <v>3133</v>
      </c>
      <c r="BI74" s="126" t="s">
        <v>2757</v>
      </c>
      <c r="BJ74" s="126" t="s">
        <v>2758</v>
      </c>
      <c r="BK74" s="126" t="s">
        <v>184</v>
      </c>
      <c r="BL74" s="126" t="s">
        <v>157</v>
      </c>
      <c r="BM74" s="126" t="s">
        <v>126</v>
      </c>
      <c r="BN74" s="126" t="s">
        <v>130</v>
      </c>
      <c r="BO74" s="126" t="s">
        <v>158</v>
      </c>
    </row>
    <row r="75" spans="1:67" ht="15">
      <c r="A75" s="58" t="str">
        <f t="shared" si="57"/>
        <v>2025-08-03</v>
      </c>
      <c r="B75" s="58" t="str">
        <f t="shared" si="58"/>
        <v>LHR</v>
      </c>
      <c r="C75" s="58" t="str">
        <f t="shared" si="59"/>
        <v>99431913744</v>
      </c>
      <c r="D75" s="58" t="str">
        <f t="shared" si="60"/>
        <v>PGB028761116</v>
      </c>
      <c r="E75" s="59" t="str">
        <f t="shared" si="61"/>
        <v>6094322901896</v>
      </c>
      <c r="F75" s="59" t="str">
        <f t="shared" si="62"/>
        <v>716-2103-ED-33</v>
      </c>
      <c r="G75" s="59" t="str">
        <f t="shared" si="63"/>
        <v>2210326</v>
      </c>
      <c r="H75" s="59" t="str">
        <f t="shared" si="64"/>
        <v>IPORTER (GB)</v>
      </c>
      <c r="I75" s="57" t="str">
        <f t="shared" si="65"/>
        <v>양승원</v>
      </c>
      <c r="J75" s="57">
        <f t="shared" si="66"/>
        <v>22752</v>
      </c>
      <c r="K75" s="57" t="str">
        <f t="shared" si="67"/>
        <v>가격취하 임민희반장</v>
      </c>
      <c r="L75" s="57">
        <f t="shared" si="68"/>
        <v>1</v>
      </c>
      <c r="M75" s="57">
        <f t="shared" si="69"/>
        <v>0.499</v>
      </c>
      <c r="N75" s="57">
        <f t="shared" si="70"/>
        <v>4.4999999999999998E-2</v>
      </c>
      <c r="O75" s="60">
        <f t="shared" si="71"/>
        <v>3.15E-2</v>
      </c>
      <c r="P75" s="60">
        <f>CEILING(IF(M75&gt;O75,M75,O75),$D$2)</f>
        <v>0.5</v>
      </c>
      <c r="Q75" s="61" t="str">
        <f t="shared" si="72"/>
        <v>목록(Manifest)</v>
      </c>
      <c r="R75" s="88">
        <f t="shared" si="73"/>
        <v>144.27000000000001</v>
      </c>
      <c r="S75" s="61" t="str">
        <f t="shared" si="74"/>
        <v>KJ794</v>
      </c>
      <c r="T75" s="61" t="str">
        <f t="shared" si="75"/>
        <v>AIRZETA CO., LTD</v>
      </c>
      <c r="U75" s="61" t="str">
        <f t="shared" si="76"/>
        <v>신용</v>
      </c>
      <c r="V75" s="99">
        <f>CEILING($B$2+(P75-0.5)*$C$2,1)</f>
        <v>7445</v>
      </c>
      <c r="W75" s="61">
        <v>4000</v>
      </c>
      <c r="X75" s="100">
        <f t="shared" si="50"/>
        <v>0</v>
      </c>
      <c r="Y75" s="100">
        <f t="shared" si="55"/>
        <v>0</v>
      </c>
      <c r="Z75" s="100">
        <f t="shared" si="51"/>
        <v>0</v>
      </c>
      <c r="AA75" s="100">
        <f t="shared" si="56"/>
        <v>0</v>
      </c>
      <c r="AB75" s="101">
        <f t="shared" si="52"/>
        <v>0</v>
      </c>
      <c r="AC75" s="102" t="str">
        <f>_xlfn.IFNA(VLOOKUP(D75,'사업자 통관'!F:H,3,0),"")</f>
        <v/>
      </c>
      <c r="AD75" s="102"/>
      <c r="AE75" s="103">
        <f t="shared" si="53"/>
        <v>4000</v>
      </c>
      <c r="AF75" s="104">
        <f t="shared" si="54"/>
        <v>11445</v>
      </c>
      <c r="AH75" s="126" t="s">
        <v>2749</v>
      </c>
      <c r="AI75" s="126" t="s">
        <v>9</v>
      </c>
      <c r="AJ75" s="126" t="s">
        <v>2750</v>
      </c>
      <c r="AK75" s="126" t="s">
        <v>3134</v>
      </c>
      <c r="AL75" s="126" t="s">
        <v>3135</v>
      </c>
      <c r="AM75" s="126" t="s">
        <v>3136</v>
      </c>
      <c r="AN75" s="126">
        <v>22752</v>
      </c>
      <c r="AO75" s="126" t="s">
        <v>3137</v>
      </c>
      <c r="AP75" s="127">
        <v>1</v>
      </c>
      <c r="AQ75" s="128">
        <v>0.499</v>
      </c>
      <c r="AR75" s="128">
        <v>4.4999999999999998E-2</v>
      </c>
      <c r="AS75" s="128">
        <v>0.5</v>
      </c>
      <c r="AT75" s="126" t="s">
        <v>4</v>
      </c>
      <c r="AU75" s="128">
        <v>144.27000000000001</v>
      </c>
      <c r="AV75" s="126" t="s">
        <v>154</v>
      </c>
      <c r="AW75" s="126" t="s">
        <v>154</v>
      </c>
      <c r="AX75" s="126" t="s">
        <v>154</v>
      </c>
      <c r="AY75" s="126" t="s">
        <v>154</v>
      </c>
      <c r="AZ75" s="126" t="s">
        <v>154</v>
      </c>
      <c r="BA75" s="126" t="s">
        <v>132</v>
      </c>
      <c r="BB75" s="126" t="s">
        <v>70</v>
      </c>
      <c r="BC75" s="126" t="s">
        <v>159</v>
      </c>
      <c r="BD75" s="126" t="s">
        <v>130</v>
      </c>
      <c r="BE75" s="126" t="s">
        <v>156</v>
      </c>
      <c r="BF75" s="126" t="s">
        <v>3138</v>
      </c>
      <c r="BG75" s="126" t="s">
        <v>3139</v>
      </c>
      <c r="BH75" s="126" t="s">
        <v>3140</v>
      </c>
      <c r="BI75" s="126" t="s">
        <v>2757</v>
      </c>
      <c r="BJ75" s="126" t="s">
        <v>2758</v>
      </c>
      <c r="BK75" s="126" t="s">
        <v>184</v>
      </c>
      <c r="BL75" s="126" t="s">
        <v>157</v>
      </c>
      <c r="BM75" s="126" t="s">
        <v>126</v>
      </c>
      <c r="BN75" s="126" t="s">
        <v>130</v>
      </c>
      <c r="BO75" s="126" t="s">
        <v>158</v>
      </c>
    </row>
    <row r="76" spans="1:67" ht="15">
      <c r="A76" s="58" t="str">
        <f t="shared" si="57"/>
        <v>2025-08-03</v>
      </c>
      <c r="B76" s="58" t="str">
        <f t="shared" si="58"/>
        <v>LHR</v>
      </c>
      <c r="C76" s="58" t="str">
        <f t="shared" si="59"/>
        <v>99431913744</v>
      </c>
      <c r="D76" s="58" t="str">
        <f t="shared" si="60"/>
        <v>PGB028760935</v>
      </c>
      <c r="E76" s="59" t="str">
        <f t="shared" si="61"/>
        <v>6094322901715</v>
      </c>
      <c r="F76" s="59" t="str">
        <f t="shared" si="62"/>
        <v>716-3154-BB-54</v>
      </c>
      <c r="G76" s="59" t="str">
        <f t="shared" si="63"/>
        <v>2210326</v>
      </c>
      <c r="H76" s="59" t="str">
        <f t="shared" si="64"/>
        <v>IPORTER (GB)</v>
      </c>
      <c r="I76" s="57" t="str">
        <f t="shared" si="65"/>
        <v>정민수</v>
      </c>
      <c r="J76" s="57">
        <f t="shared" si="66"/>
        <v>42018</v>
      </c>
      <c r="K76" s="57" t="str">
        <f t="shared" si="67"/>
        <v/>
      </c>
      <c r="L76" s="57">
        <f t="shared" si="68"/>
        <v>1</v>
      </c>
      <c r="M76" s="57">
        <f t="shared" si="69"/>
        <v>0.499</v>
      </c>
      <c r="N76" s="57">
        <f t="shared" si="70"/>
        <v>4.4999999999999998E-2</v>
      </c>
      <c r="O76" s="60">
        <f t="shared" si="71"/>
        <v>3.15E-2</v>
      </c>
      <c r="P76" s="60">
        <f>CEILING(IF(M76&gt;O76,M76,O76),$D$2)</f>
        <v>0.5</v>
      </c>
      <c r="Q76" s="61" t="str">
        <f t="shared" si="72"/>
        <v>목록(Manifest)</v>
      </c>
      <c r="R76" s="88">
        <f t="shared" si="73"/>
        <v>12.8</v>
      </c>
      <c r="S76" s="61" t="str">
        <f t="shared" si="74"/>
        <v>KJ794</v>
      </c>
      <c r="T76" s="61" t="str">
        <f t="shared" si="75"/>
        <v>AIRZETA CO., LTD</v>
      </c>
      <c r="U76" s="61" t="str">
        <f t="shared" si="76"/>
        <v>신용</v>
      </c>
      <c r="V76" s="99">
        <f>CEILING($B$2+(P76-0.5)*$C$2,1)</f>
        <v>7445</v>
      </c>
      <c r="W76" s="61">
        <v>4000</v>
      </c>
      <c r="X76" s="100">
        <f t="shared" si="50"/>
        <v>0</v>
      </c>
      <c r="Y76" s="100">
        <f t="shared" si="55"/>
        <v>0</v>
      </c>
      <c r="Z76" s="100">
        <f t="shared" si="51"/>
        <v>0</v>
      </c>
      <c r="AA76" s="100">
        <f t="shared" si="56"/>
        <v>0</v>
      </c>
      <c r="AB76" s="101">
        <f t="shared" si="52"/>
        <v>0</v>
      </c>
      <c r="AC76" s="102" t="str">
        <f>_xlfn.IFNA(VLOOKUP(D76,'사업자 통관'!F:H,3,0),"")</f>
        <v/>
      </c>
      <c r="AD76" s="102"/>
      <c r="AE76" s="103">
        <f t="shared" si="53"/>
        <v>4000</v>
      </c>
      <c r="AF76" s="104">
        <f t="shared" si="54"/>
        <v>11445</v>
      </c>
      <c r="AH76" s="126" t="s">
        <v>2749</v>
      </c>
      <c r="AI76" s="126" t="s">
        <v>9</v>
      </c>
      <c r="AJ76" s="126" t="s">
        <v>2750</v>
      </c>
      <c r="AK76" s="126" t="s">
        <v>3141</v>
      </c>
      <c r="AL76" s="126" t="s">
        <v>3142</v>
      </c>
      <c r="AM76" s="126" t="s">
        <v>3143</v>
      </c>
      <c r="AN76" s="126">
        <v>42018</v>
      </c>
      <c r="AO76" s="126" t="s">
        <v>130</v>
      </c>
      <c r="AP76" s="127">
        <v>1</v>
      </c>
      <c r="AQ76" s="128">
        <v>0.499</v>
      </c>
      <c r="AR76" s="128">
        <v>4.4999999999999998E-2</v>
      </c>
      <c r="AS76" s="128">
        <v>0.5</v>
      </c>
      <c r="AT76" s="126" t="s">
        <v>4</v>
      </c>
      <c r="AU76" s="128">
        <v>12.8</v>
      </c>
      <c r="AV76" s="126" t="s">
        <v>154</v>
      </c>
      <c r="AW76" s="126" t="s">
        <v>154</v>
      </c>
      <c r="AX76" s="126" t="s">
        <v>154</v>
      </c>
      <c r="AY76" s="126" t="s">
        <v>154</v>
      </c>
      <c r="AZ76" s="126" t="s">
        <v>154</v>
      </c>
      <c r="BA76" s="126" t="s">
        <v>132</v>
      </c>
      <c r="BB76" s="126" t="s">
        <v>70</v>
      </c>
      <c r="BC76" s="126" t="s">
        <v>163</v>
      </c>
      <c r="BD76" s="126" t="s">
        <v>130</v>
      </c>
      <c r="BE76" s="126" t="s">
        <v>156</v>
      </c>
      <c r="BF76" s="126" t="s">
        <v>3144</v>
      </c>
      <c r="BG76" s="126" t="s">
        <v>3145</v>
      </c>
      <c r="BH76" s="126" t="s">
        <v>3146</v>
      </c>
      <c r="BI76" s="126" t="s">
        <v>2757</v>
      </c>
      <c r="BJ76" s="126" t="s">
        <v>2758</v>
      </c>
      <c r="BK76" s="126" t="s">
        <v>184</v>
      </c>
      <c r="BL76" s="126" t="s">
        <v>157</v>
      </c>
      <c r="BM76" s="126" t="s">
        <v>126</v>
      </c>
      <c r="BN76" s="126" t="s">
        <v>130</v>
      </c>
      <c r="BO76" s="126" t="s">
        <v>158</v>
      </c>
    </row>
    <row r="77" spans="1:67" ht="15">
      <c r="A77" s="58" t="str">
        <f t="shared" si="57"/>
        <v>2025-08-03</v>
      </c>
      <c r="B77" s="58" t="str">
        <f t="shared" si="58"/>
        <v>LHR</v>
      </c>
      <c r="C77" s="58" t="str">
        <f t="shared" si="59"/>
        <v>99431913744</v>
      </c>
      <c r="D77" s="58" t="str">
        <f t="shared" si="60"/>
        <v>PGB028761323</v>
      </c>
      <c r="E77" s="59" t="str">
        <f t="shared" si="61"/>
        <v>6094322902103</v>
      </c>
      <c r="F77" s="59" t="str">
        <f t="shared" si="62"/>
        <v>716-3341-FF-67</v>
      </c>
      <c r="G77" s="59" t="str">
        <f t="shared" si="63"/>
        <v>2210326</v>
      </c>
      <c r="H77" s="59" t="str">
        <f t="shared" si="64"/>
        <v>IPORTER (GB)</v>
      </c>
      <c r="I77" s="57" t="str">
        <f t="shared" si="65"/>
        <v>조중연</v>
      </c>
      <c r="J77" s="57">
        <f t="shared" si="66"/>
        <v>7435</v>
      </c>
      <c r="K77" s="57" t="str">
        <f t="shared" si="67"/>
        <v/>
      </c>
      <c r="L77" s="57">
        <f t="shared" si="68"/>
        <v>1</v>
      </c>
      <c r="M77" s="57">
        <f t="shared" si="69"/>
        <v>9.6980000000000004</v>
      </c>
      <c r="N77" s="57">
        <f t="shared" si="70"/>
        <v>3.7189999999999999</v>
      </c>
      <c r="O77" s="60">
        <f t="shared" si="71"/>
        <v>2.6032999999999999</v>
      </c>
      <c r="P77" s="60">
        <f>CEILING(IF(M77&gt;O77,M77,O77),$D$2)</f>
        <v>10</v>
      </c>
      <c r="Q77" s="61" t="str">
        <f t="shared" si="72"/>
        <v>일반(목록배제,Normal-Manifest Exception)</v>
      </c>
      <c r="R77" s="88">
        <f t="shared" si="73"/>
        <v>40</v>
      </c>
      <c r="S77" s="61" t="str">
        <f t="shared" si="74"/>
        <v>KJ794</v>
      </c>
      <c r="T77" s="61" t="str">
        <f t="shared" si="75"/>
        <v>AIRZETA CO., LTD</v>
      </c>
      <c r="U77" s="61" t="str">
        <f t="shared" si="76"/>
        <v>신용</v>
      </c>
      <c r="V77" s="99">
        <f>CEILING($B$2+(P77-0.5)*$C$2,1)</f>
        <v>61168</v>
      </c>
      <c r="W77" s="61">
        <v>4000</v>
      </c>
      <c r="X77" s="100">
        <f t="shared" si="50"/>
        <v>0</v>
      </c>
      <c r="Y77" s="100">
        <f t="shared" si="55"/>
        <v>0</v>
      </c>
      <c r="Z77" s="100">
        <f t="shared" si="51"/>
        <v>1000</v>
      </c>
      <c r="AA77" s="100">
        <f t="shared" si="56"/>
        <v>0</v>
      </c>
      <c r="AB77" s="101">
        <f t="shared" si="52"/>
        <v>1000</v>
      </c>
      <c r="AC77" s="102" t="str">
        <f>_xlfn.IFNA(VLOOKUP(D77,'사업자 통관'!F:H,3,0),"")</f>
        <v/>
      </c>
      <c r="AD77" s="102"/>
      <c r="AE77" s="103">
        <f t="shared" si="53"/>
        <v>6000</v>
      </c>
      <c r="AF77" s="104">
        <f t="shared" si="54"/>
        <v>67168</v>
      </c>
      <c r="AH77" s="126" t="s">
        <v>2749</v>
      </c>
      <c r="AI77" s="126" t="s">
        <v>9</v>
      </c>
      <c r="AJ77" s="126" t="s">
        <v>2750</v>
      </c>
      <c r="AK77" s="126" t="s">
        <v>3147</v>
      </c>
      <c r="AL77" s="126" t="s">
        <v>3148</v>
      </c>
      <c r="AM77" s="126" t="s">
        <v>3149</v>
      </c>
      <c r="AN77" s="126">
        <v>7435</v>
      </c>
      <c r="AO77" s="126" t="s">
        <v>130</v>
      </c>
      <c r="AP77" s="127">
        <v>1</v>
      </c>
      <c r="AQ77" s="128">
        <v>9.6980000000000004</v>
      </c>
      <c r="AR77" s="128">
        <v>3.7189999999999999</v>
      </c>
      <c r="AS77" s="128">
        <v>10</v>
      </c>
      <c r="AT77" s="126" t="s">
        <v>5</v>
      </c>
      <c r="AU77" s="128">
        <v>40</v>
      </c>
      <c r="AV77" s="126" t="s">
        <v>154</v>
      </c>
      <c r="AW77" s="126" t="s">
        <v>154</v>
      </c>
      <c r="AX77" s="126" t="s">
        <v>154</v>
      </c>
      <c r="AY77" s="126" t="s">
        <v>154</v>
      </c>
      <c r="AZ77" s="126" t="s">
        <v>154</v>
      </c>
      <c r="BA77" s="126" t="s">
        <v>132</v>
      </c>
      <c r="BB77" s="126" t="s">
        <v>70</v>
      </c>
      <c r="BC77" s="126" t="s">
        <v>155</v>
      </c>
      <c r="BD77" s="126" t="s">
        <v>130</v>
      </c>
      <c r="BE77" s="126" t="s">
        <v>156</v>
      </c>
      <c r="BF77" s="126" t="s">
        <v>3150</v>
      </c>
      <c r="BG77" s="126" t="s">
        <v>3151</v>
      </c>
      <c r="BH77" s="126" t="s">
        <v>3152</v>
      </c>
      <c r="BI77" s="126" t="s">
        <v>2757</v>
      </c>
      <c r="BJ77" s="126" t="s">
        <v>2758</v>
      </c>
      <c r="BK77" s="126" t="s">
        <v>184</v>
      </c>
      <c r="BL77" s="126" t="s">
        <v>157</v>
      </c>
      <c r="BM77" s="126" t="s">
        <v>126</v>
      </c>
      <c r="BN77" s="126" t="s">
        <v>130</v>
      </c>
      <c r="BO77" s="126" t="s">
        <v>158</v>
      </c>
    </row>
    <row r="78" spans="1:67" ht="15">
      <c r="A78" s="58" t="str">
        <f t="shared" si="57"/>
        <v>2025-08-03</v>
      </c>
      <c r="B78" s="58" t="str">
        <f t="shared" si="58"/>
        <v>LHR</v>
      </c>
      <c r="C78" s="58" t="str">
        <f t="shared" si="59"/>
        <v>99431913744</v>
      </c>
      <c r="D78" s="58" t="str">
        <f t="shared" si="60"/>
        <v>PGB028761254</v>
      </c>
      <c r="E78" s="59" t="str">
        <f t="shared" si="61"/>
        <v>6094322902034</v>
      </c>
      <c r="F78" s="59" t="str">
        <f t="shared" si="62"/>
        <v>716-3390-AE-70</v>
      </c>
      <c r="G78" s="59" t="str">
        <f t="shared" si="63"/>
        <v>2210326</v>
      </c>
      <c r="H78" s="59" t="str">
        <f t="shared" si="64"/>
        <v>IPORTER (GB)</v>
      </c>
      <c r="I78" s="57" t="str">
        <f t="shared" si="65"/>
        <v>박은영</v>
      </c>
      <c r="J78" s="57">
        <f t="shared" si="66"/>
        <v>13508</v>
      </c>
      <c r="K78" s="57" t="str">
        <f t="shared" si="67"/>
        <v/>
      </c>
      <c r="L78" s="57">
        <f t="shared" si="68"/>
        <v>1</v>
      </c>
      <c r="M78" s="57">
        <f t="shared" si="69"/>
        <v>0.499</v>
      </c>
      <c r="N78" s="57">
        <f t="shared" si="70"/>
        <v>4.4999999999999998E-2</v>
      </c>
      <c r="O78" s="60">
        <f t="shared" si="71"/>
        <v>3.15E-2</v>
      </c>
      <c r="P78" s="60">
        <f>CEILING(IF(M78&gt;O78,M78,O78),$D$2)</f>
        <v>0.5</v>
      </c>
      <c r="Q78" s="61" t="str">
        <f t="shared" si="72"/>
        <v>일반(목록배제,Normal-Manifest Exception)</v>
      </c>
      <c r="R78" s="88">
        <f t="shared" si="73"/>
        <v>13.5</v>
      </c>
      <c r="S78" s="61" t="str">
        <f t="shared" si="74"/>
        <v>KJ794</v>
      </c>
      <c r="T78" s="61" t="str">
        <f t="shared" si="75"/>
        <v>AIRZETA CO., LTD</v>
      </c>
      <c r="U78" s="61" t="str">
        <f t="shared" si="76"/>
        <v>신용</v>
      </c>
      <c r="V78" s="99">
        <f>CEILING($B$2+(P78-0.5)*$C$2,1)</f>
        <v>7445</v>
      </c>
      <c r="W78" s="61">
        <v>4000</v>
      </c>
      <c r="X78" s="100">
        <f t="shared" si="50"/>
        <v>0</v>
      </c>
      <c r="Y78" s="100">
        <f t="shared" si="55"/>
        <v>0</v>
      </c>
      <c r="Z78" s="100">
        <f t="shared" si="51"/>
        <v>0</v>
      </c>
      <c r="AA78" s="100">
        <f t="shared" si="56"/>
        <v>0</v>
      </c>
      <c r="AB78" s="101">
        <f t="shared" si="52"/>
        <v>1000</v>
      </c>
      <c r="AC78" s="102" t="str">
        <f>_xlfn.IFNA(VLOOKUP(D78,'사업자 통관'!F:H,3,0),"")</f>
        <v/>
      </c>
      <c r="AD78" s="102"/>
      <c r="AE78" s="103">
        <f t="shared" si="53"/>
        <v>5000</v>
      </c>
      <c r="AF78" s="104">
        <f t="shared" si="54"/>
        <v>12445</v>
      </c>
      <c r="AH78" s="126" t="s">
        <v>2749</v>
      </c>
      <c r="AI78" s="126" t="s">
        <v>9</v>
      </c>
      <c r="AJ78" s="126" t="s">
        <v>2750</v>
      </c>
      <c r="AK78" s="126" t="s">
        <v>3153</v>
      </c>
      <c r="AL78" s="126" t="s">
        <v>3154</v>
      </c>
      <c r="AM78" s="126" t="s">
        <v>3155</v>
      </c>
      <c r="AN78" s="126">
        <v>13508</v>
      </c>
      <c r="AO78" s="126" t="s">
        <v>130</v>
      </c>
      <c r="AP78" s="127">
        <v>1</v>
      </c>
      <c r="AQ78" s="128">
        <v>0.499</v>
      </c>
      <c r="AR78" s="128">
        <v>4.4999999999999998E-2</v>
      </c>
      <c r="AS78" s="128">
        <v>0.5</v>
      </c>
      <c r="AT78" s="126" t="s">
        <v>5</v>
      </c>
      <c r="AU78" s="128">
        <v>13.5</v>
      </c>
      <c r="AV78" s="126" t="s">
        <v>154</v>
      </c>
      <c r="AW78" s="126" t="s">
        <v>154</v>
      </c>
      <c r="AX78" s="126" t="s">
        <v>154</v>
      </c>
      <c r="AY78" s="126" t="s">
        <v>154</v>
      </c>
      <c r="AZ78" s="126" t="s">
        <v>154</v>
      </c>
      <c r="BA78" s="126" t="s">
        <v>132</v>
      </c>
      <c r="BB78" s="126" t="s">
        <v>70</v>
      </c>
      <c r="BC78" s="126" t="s">
        <v>155</v>
      </c>
      <c r="BD78" s="126" t="s">
        <v>130</v>
      </c>
      <c r="BE78" s="126" t="s">
        <v>156</v>
      </c>
      <c r="BF78" s="126" t="s">
        <v>3156</v>
      </c>
      <c r="BG78" s="126" t="s">
        <v>3157</v>
      </c>
      <c r="BH78" s="126" t="s">
        <v>3158</v>
      </c>
      <c r="BI78" s="126" t="s">
        <v>2757</v>
      </c>
      <c r="BJ78" s="126" t="s">
        <v>2758</v>
      </c>
      <c r="BK78" s="126" t="s">
        <v>184</v>
      </c>
      <c r="BL78" s="126" t="s">
        <v>157</v>
      </c>
      <c r="BM78" s="126" t="s">
        <v>126</v>
      </c>
      <c r="BN78" s="126" t="s">
        <v>130</v>
      </c>
      <c r="BO78" s="126" t="s">
        <v>158</v>
      </c>
    </row>
    <row r="79" spans="1:67" ht="15">
      <c r="A79" s="58" t="str">
        <f t="shared" si="57"/>
        <v>2025-08-03</v>
      </c>
      <c r="B79" s="58" t="str">
        <f t="shared" si="58"/>
        <v>LHR</v>
      </c>
      <c r="C79" s="58" t="str">
        <f t="shared" si="59"/>
        <v>99431913744</v>
      </c>
      <c r="D79" s="58" t="str">
        <f t="shared" si="60"/>
        <v>PGB028760991</v>
      </c>
      <c r="E79" s="59" t="str">
        <f t="shared" si="61"/>
        <v>6094322901771</v>
      </c>
      <c r="F79" s="59" t="str">
        <f t="shared" si="62"/>
        <v>716-3406-FB-76</v>
      </c>
      <c r="G79" s="59" t="str">
        <f t="shared" si="63"/>
        <v>2210326</v>
      </c>
      <c r="H79" s="59" t="str">
        <f t="shared" si="64"/>
        <v>IPORTER (GB)</v>
      </c>
      <c r="I79" s="57" t="str">
        <f t="shared" si="65"/>
        <v>권오준</v>
      </c>
      <c r="J79" s="57">
        <f t="shared" si="66"/>
        <v>13597</v>
      </c>
      <c r="K79" s="57" t="str">
        <f t="shared" si="67"/>
        <v/>
      </c>
      <c r="L79" s="57">
        <f t="shared" si="68"/>
        <v>1</v>
      </c>
      <c r="M79" s="57">
        <f t="shared" si="69"/>
        <v>0.499</v>
      </c>
      <c r="N79" s="57">
        <f t="shared" si="70"/>
        <v>4.4999999999999998E-2</v>
      </c>
      <c r="O79" s="60">
        <f t="shared" si="71"/>
        <v>3.15E-2</v>
      </c>
      <c r="P79" s="60">
        <f>CEILING(IF(M79&gt;O79,M79,O79),$D$2)</f>
        <v>0.5</v>
      </c>
      <c r="Q79" s="61" t="str">
        <f t="shared" si="72"/>
        <v>목록(Manifest)</v>
      </c>
      <c r="R79" s="88">
        <f t="shared" si="73"/>
        <v>63.47</v>
      </c>
      <c r="S79" s="61" t="str">
        <f t="shared" si="74"/>
        <v>KJ794</v>
      </c>
      <c r="T79" s="61" t="str">
        <f t="shared" si="75"/>
        <v>AIRZETA CO., LTD</v>
      </c>
      <c r="U79" s="61" t="str">
        <f t="shared" si="76"/>
        <v>신용</v>
      </c>
      <c r="V79" s="99">
        <f>CEILING($B$2+(P79-0.5)*$C$2,1)</f>
        <v>7445</v>
      </c>
      <c r="W79" s="61">
        <v>4000</v>
      </c>
      <c r="X79" s="100">
        <f t="shared" si="50"/>
        <v>0</v>
      </c>
      <c r="Y79" s="100">
        <f t="shared" si="55"/>
        <v>0</v>
      </c>
      <c r="Z79" s="100">
        <f t="shared" si="51"/>
        <v>0</v>
      </c>
      <c r="AA79" s="100">
        <f t="shared" si="56"/>
        <v>0</v>
      </c>
      <c r="AB79" s="101">
        <f t="shared" si="52"/>
        <v>0</v>
      </c>
      <c r="AC79" s="102" t="str">
        <f>_xlfn.IFNA(VLOOKUP(D79,'사업자 통관'!F:H,3,0),"")</f>
        <v/>
      </c>
      <c r="AD79" s="102"/>
      <c r="AE79" s="103">
        <f t="shared" si="53"/>
        <v>4000</v>
      </c>
      <c r="AF79" s="104">
        <f t="shared" si="54"/>
        <v>11445</v>
      </c>
      <c r="AH79" s="126" t="s">
        <v>2749</v>
      </c>
      <c r="AI79" s="126" t="s">
        <v>9</v>
      </c>
      <c r="AJ79" s="126" t="s">
        <v>2750</v>
      </c>
      <c r="AK79" s="126" t="s">
        <v>3159</v>
      </c>
      <c r="AL79" s="126" t="s">
        <v>3160</v>
      </c>
      <c r="AM79" s="126" t="s">
        <v>3161</v>
      </c>
      <c r="AN79" s="126">
        <v>13597</v>
      </c>
      <c r="AO79" s="126" t="s">
        <v>130</v>
      </c>
      <c r="AP79" s="127">
        <v>1</v>
      </c>
      <c r="AQ79" s="128">
        <v>0.499</v>
      </c>
      <c r="AR79" s="128">
        <v>4.4999999999999998E-2</v>
      </c>
      <c r="AS79" s="128">
        <v>0.5</v>
      </c>
      <c r="AT79" s="126" t="s">
        <v>4</v>
      </c>
      <c r="AU79" s="128">
        <v>63.47</v>
      </c>
      <c r="AV79" s="126" t="s">
        <v>154</v>
      </c>
      <c r="AW79" s="126" t="s">
        <v>154</v>
      </c>
      <c r="AX79" s="126" t="s">
        <v>154</v>
      </c>
      <c r="AY79" s="126" t="s">
        <v>154</v>
      </c>
      <c r="AZ79" s="126" t="s">
        <v>154</v>
      </c>
      <c r="BA79" s="126" t="s">
        <v>132</v>
      </c>
      <c r="BB79" s="126" t="s">
        <v>70</v>
      </c>
      <c r="BC79" s="126" t="s">
        <v>159</v>
      </c>
      <c r="BD79" s="126" t="s">
        <v>130</v>
      </c>
      <c r="BE79" s="126" t="s">
        <v>156</v>
      </c>
      <c r="BF79" s="126" t="s">
        <v>3162</v>
      </c>
      <c r="BG79" s="126" t="s">
        <v>3163</v>
      </c>
      <c r="BH79" s="126" t="s">
        <v>3164</v>
      </c>
      <c r="BI79" s="126" t="s">
        <v>2757</v>
      </c>
      <c r="BJ79" s="126" t="s">
        <v>2758</v>
      </c>
      <c r="BK79" s="126" t="s">
        <v>184</v>
      </c>
      <c r="BL79" s="126" t="s">
        <v>157</v>
      </c>
      <c r="BM79" s="126" t="s">
        <v>126</v>
      </c>
      <c r="BN79" s="126" t="s">
        <v>130</v>
      </c>
      <c r="BO79" s="126" t="s">
        <v>158</v>
      </c>
    </row>
    <row r="80" spans="1:67" ht="15">
      <c r="A80" s="58" t="str">
        <f t="shared" si="57"/>
        <v>2025-08-03</v>
      </c>
      <c r="B80" s="58" t="str">
        <f t="shared" si="58"/>
        <v>LHR</v>
      </c>
      <c r="C80" s="58" t="str">
        <f t="shared" si="59"/>
        <v>99431913744</v>
      </c>
      <c r="D80" s="58" t="str">
        <f t="shared" si="60"/>
        <v>PGB028761157</v>
      </c>
      <c r="E80" s="59" t="str">
        <f t="shared" si="61"/>
        <v>6094322901937</v>
      </c>
      <c r="F80" s="59" t="str">
        <f t="shared" si="62"/>
        <v>716-3368-BB-86</v>
      </c>
      <c r="G80" s="59" t="str">
        <f t="shared" si="63"/>
        <v>2210326</v>
      </c>
      <c r="H80" s="59" t="str">
        <f t="shared" si="64"/>
        <v>IPORTER (GB)</v>
      </c>
      <c r="I80" s="57" t="str">
        <f t="shared" si="65"/>
        <v>이지영</v>
      </c>
      <c r="J80" s="57">
        <f t="shared" si="66"/>
        <v>47540</v>
      </c>
      <c r="K80" s="57" t="str">
        <f t="shared" si="67"/>
        <v/>
      </c>
      <c r="L80" s="57">
        <f t="shared" si="68"/>
        <v>1</v>
      </c>
      <c r="M80" s="57">
        <f t="shared" si="69"/>
        <v>0.499</v>
      </c>
      <c r="N80" s="57">
        <f t="shared" si="70"/>
        <v>4.4999999999999998E-2</v>
      </c>
      <c r="O80" s="60">
        <f t="shared" si="71"/>
        <v>3.15E-2</v>
      </c>
      <c r="P80" s="60">
        <f>CEILING(IF(M80&gt;O80,M80,O80),$D$2)</f>
        <v>0.5</v>
      </c>
      <c r="Q80" s="61" t="str">
        <f t="shared" si="72"/>
        <v>일반(목록배제,Normal-Manifest Exception)</v>
      </c>
      <c r="R80" s="88">
        <f t="shared" si="73"/>
        <v>55.28</v>
      </c>
      <c r="S80" s="61" t="str">
        <f t="shared" si="74"/>
        <v>KJ794</v>
      </c>
      <c r="T80" s="61" t="str">
        <f t="shared" si="75"/>
        <v>AIRZETA CO., LTD</v>
      </c>
      <c r="U80" s="61" t="str">
        <f t="shared" si="76"/>
        <v>신용</v>
      </c>
      <c r="V80" s="99">
        <f>CEILING($B$2+(P80-0.5)*$C$2,1)</f>
        <v>7445</v>
      </c>
      <c r="W80" s="61">
        <v>4000</v>
      </c>
      <c r="X80" s="100">
        <f t="shared" si="50"/>
        <v>0</v>
      </c>
      <c r="Y80" s="100">
        <f t="shared" si="55"/>
        <v>0</v>
      </c>
      <c r="Z80" s="100">
        <f t="shared" si="51"/>
        <v>0</v>
      </c>
      <c r="AA80" s="100">
        <f t="shared" si="56"/>
        <v>0</v>
      </c>
      <c r="AB80" s="101">
        <f t="shared" si="52"/>
        <v>1000</v>
      </c>
      <c r="AC80" s="102" t="str">
        <f>_xlfn.IFNA(VLOOKUP(D80,'사업자 통관'!F:H,3,0),"")</f>
        <v/>
      </c>
      <c r="AD80" s="102"/>
      <c r="AE80" s="103">
        <f t="shared" si="53"/>
        <v>5000</v>
      </c>
      <c r="AF80" s="104">
        <f t="shared" si="54"/>
        <v>12445</v>
      </c>
      <c r="AH80" s="126" t="s">
        <v>2749</v>
      </c>
      <c r="AI80" s="126" t="s">
        <v>9</v>
      </c>
      <c r="AJ80" s="126" t="s">
        <v>2750</v>
      </c>
      <c r="AK80" s="126" t="s">
        <v>3165</v>
      </c>
      <c r="AL80" s="126" t="s">
        <v>3050</v>
      </c>
      <c r="AM80" s="126" t="s">
        <v>3166</v>
      </c>
      <c r="AN80" s="126">
        <v>47540</v>
      </c>
      <c r="AO80" s="126" t="s">
        <v>130</v>
      </c>
      <c r="AP80" s="127">
        <v>1</v>
      </c>
      <c r="AQ80" s="128">
        <v>0.499</v>
      </c>
      <c r="AR80" s="128">
        <v>4.4999999999999998E-2</v>
      </c>
      <c r="AS80" s="128">
        <v>0.5</v>
      </c>
      <c r="AT80" s="126" t="s">
        <v>5</v>
      </c>
      <c r="AU80" s="128">
        <v>55.28</v>
      </c>
      <c r="AV80" s="126" t="s">
        <v>154</v>
      </c>
      <c r="AW80" s="126" t="s">
        <v>154</v>
      </c>
      <c r="AX80" s="126" t="s">
        <v>154</v>
      </c>
      <c r="AY80" s="126" t="s">
        <v>154</v>
      </c>
      <c r="AZ80" s="126" t="s">
        <v>154</v>
      </c>
      <c r="BA80" s="126" t="s">
        <v>132</v>
      </c>
      <c r="BB80" s="126" t="s">
        <v>70</v>
      </c>
      <c r="BC80" s="126" t="s">
        <v>313</v>
      </c>
      <c r="BD80" s="126" t="s">
        <v>130</v>
      </c>
      <c r="BE80" s="126" t="s">
        <v>156</v>
      </c>
      <c r="BF80" s="126" t="s">
        <v>3167</v>
      </c>
      <c r="BG80" s="126" t="s">
        <v>3168</v>
      </c>
      <c r="BH80" s="126" t="s">
        <v>3169</v>
      </c>
      <c r="BI80" s="126" t="s">
        <v>2757</v>
      </c>
      <c r="BJ80" s="126" t="s">
        <v>2758</v>
      </c>
      <c r="BK80" s="126" t="s">
        <v>184</v>
      </c>
      <c r="BL80" s="126" t="s">
        <v>157</v>
      </c>
      <c r="BM80" s="126" t="s">
        <v>126</v>
      </c>
      <c r="BN80" s="126" t="s">
        <v>130</v>
      </c>
      <c r="BO80" s="126" t="s">
        <v>158</v>
      </c>
    </row>
    <row r="81" spans="1:67" ht="15">
      <c r="A81" s="58" t="str">
        <f t="shared" si="57"/>
        <v>2025-08-03</v>
      </c>
      <c r="B81" s="58" t="str">
        <f t="shared" si="58"/>
        <v>LHR</v>
      </c>
      <c r="C81" s="58" t="str">
        <f t="shared" si="59"/>
        <v>99431913744</v>
      </c>
      <c r="D81" s="58" t="str">
        <f t="shared" si="60"/>
        <v>PGB028761237</v>
      </c>
      <c r="E81" s="59" t="str">
        <f t="shared" si="61"/>
        <v>6094322902017</v>
      </c>
      <c r="F81" s="59" t="str">
        <f t="shared" si="62"/>
        <v>716-2203-BB-98</v>
      </c>
      <c r="G81" s="59" t="str">
        <f t="shared" si="63"/>
        <v>2210326</v>
      </c>
      <c r="H81" s="59" t="str">
        <f t="shared" si="64"/>
        <v>IPORTER (GB)</v>
      </c>
      <c r="I81" s="57" t="str">
        <f t="shared" si="65"/>
        <v>김균태</v>
      </c>
      <c r="J81" s="57">
        <f t="shared" si="66"/>
        <v>31055</v>
      </c>
      <c r="K81" s="57" t="str">
        <f t="shared" si="67"/>
        <v/>
      </c>
      <c r="L81" s="57">
        <f t="shared" si="68"/>
        <v>1</v>
      </c>
      <c r="M81" s="57">
        <f t="shared" si="69"/>
        <v>0.499</v>
      </c>
      <c r="N81" s="57">
        <f t="shared" si="70"/>
        <v>4.4999999999999998E-2</v>
      </c>
      <c r="O81" s="60">
        <f t="shared" si="71"/>
        <v>3.15E-2</v>
      </c>
      <c r="P81" s="60">
        <f>CEILING(IF(M81&gt;O81,M81,O81),$D$2)</f>
        <v>0.5</v>
      </c>
      <c r="Q81" s="61" t="str">
        <f t="shared" si="72"/>
        <v>목록(Manifest)</v>
      </c>
      <c r="R81" s="88">
        <f t="shared" si="73"/>
        <v>121.52</v>
      </c>
      <c r="S81" s="61" t="str">
        <f t="shared" si="74"/>
        <v>KJ794</v>
      </c>
      <c r="T81" s="61" t="str">
        <f t="shared" si="75"/>
        <v>AIRZETA CO., LTD</v>
      </c>
      <c r="U81" s="61" t="str">
        <f t="shared" si="76"/>
        <v>신용</v>
      </c>
      <c r="V81" s="99">
        <f>CEILING($B$2+(P81-0.5)*$C$2,1)</f>
        <v>7445</v>
      </c>
      <c r="W81" s="61">
        <v>4000</v>
      </c>
      <c r="X81" s="100">
        <f t="shared" si="50"/>
        <v>0</v>
      </c>
      <c r="Y81" s="100">
        <f t="shared" si="55"/>
        <v>0</v>
      </c>
      <c r="Z81" s="100">
        <f t="shared" si="51"/>
        <v>0</v>
      </c>
      <c r="AA81" s="100">
        <f t="shared" si="56"/>
        <v>0</v>
      </c>
      <c r="AB81" s="101">
        <f t="shared" si="52"/>
        <v>0</v>
      </c>
      <c r="AC81" s="102" t="str">
        <f>_xlfn.IFNA(VLOOKUP(D81,'사업자 통관'!F:H,3,0),"")</f>
        <v/>
      </c>
      <c r="AD81" s="102"/>
      <c r="AE81" s="103">
        <f t="shared" si="53"/>
        <v>4000</v>
      </c>
      <c r="AF81" s="104">
        <f t="shared" si="54"/>
        <v>11445</v>
      </c>
      <c r="AH81" s="126" t="s">
        <v>2749</v>
      </c>
      <c r="AI81" s="126" t="s">
        <v>9</v>
      </c>
      <c r="AJ81" s="126" t="s">
        <v>2750</v>
      </c>
      <c r="AK81" s="126" t="s">
        <v>3170</v>
      </c>
      <c r="AL81" s="126" t="s">
        <v>3171</v>
      </c>
      <c r="AM81" s="126" t="s">
        <v>3172</v>
      </c>
      <c r="AN81" s="126">
        <v>31055</v>
      </c>
      <c r="AO81" s="126" t="s">
        <v>130</v>
      </c>
      <c r="AP81" s="127">
        <v>1</v>
      </c>
      <c r="AQ81" s="128">
        <v>0.499</v>
      </c>
      <c r="AR81" s="128">
        <v>4.4999999999999998E-2</v>
      </c>
      <c r="AS81" s="128">
        <v>0.5</v>
      </c>
      <c r="AT81" s="126" t="s">
        <v>4</v>
      </c>
      <c r="AU81" s="128">
        <v>121.52</v>
      </c>
      <c r="AV81" s="126" t="s">
        <v>154</v>
      </c>
      <c r="AW81" s="126" t="s">
        <v>154</v>
      </c>
      <c r="AX81" s="126" t="s">
        <v>154</v>
      </c>
      <c r="AY81" s="126" t="s">
        <v>154</v>
      </c>
      <c r="AZ81" s="126" t="s">
        <v>154</v>
      </c>
      <c r="BA81" s="126" t="s">
        <v>132</v>
      </c>
      <c r="BB81" s="126" t="s">
        <v>70</v>
      </c>
      <c r="BC81" s="126" t="s">
        <v>185</v>
      </c>
      <c r="BD81" s="126" t="s">
        <v>130</v>
      </c>
      <c r="BE81" s="126" t="s">
        <v>156</v>
      </c>
      <c r="BF81" s="126" t="s">
        <v>3173</v>
      </c>
      <c r="BG81" s="126" t="s">
        <v>3174</v>
      </c>
      <c r="BH81" s="126" t="s">
        <v>3175</v>
      </c>
      <c r="BI81" s="126" t="s">
        <v>2757</v>
      </c>
      <c r="BJ81" s="126" t="s">
        <v>2758</v>
      </c>
      <c r="BK81" s="126" t="s">
        <v>184</v>
      </c>
      <c r="BL81" s="126" t="s">
        <v>157</v>
      </c>
      <c r="BM81" s="126" t="s">
        <v>126</v>
      </c>
      <c r="BN81" s="126" t="s">
        <v>130</v>
      </c>
      <c r="BO81" s="126" t="s">
        <v>158</v>
      </c>
    </row>
    <row r="82" spans="1:67" ht="15">
      <c r="A82" s="58" t="str">
        <f t="shared" si="57"/>
        <v>2025-08-03</v>
      </c>
      <c r="B82" s="58" t="str">
        <f t="shared" si="58"/>
        <v>LHR</v>
      </c>
      <c r="C82" s="58" t="str">
        <f t="shared" si="59"/>
        <v>99431913744</v>
      </c>
      <c r="D82" s="58" t="str">
        <f t="shared" si="60"/>
        <v>PGB028761236</v>
      </c>
      <c r="E82" s="59" t="str">
        <f t="shared" si="61"/>
        <v>6094322902016</v>
      </c>
      <c r="F82" s="59" t="str">
        <f t="shared" si="62"/>
        <v>716-2202-CF-99</v>
      </c>
      <c r="G82" s="59" t="str">
        <f t="shared" si="63"/>
        <v>2210326</v>
      </c>
      <c r="H82" s="59" t="str">
        <f t="shared" si="64"/>
        <v>IPORTER (GB)</v>
      </c>
      <c r="I82" s="57" t="str">
        <f t="shared" si="65"/>
        <v>김민수</v>
      </c>
      <c r="J82" s="57">
        <f t="shared" si="66"/>
        <v>11702</v>
      </c>
      <c r="K82" s="57" t="str">
        <f t="shared" si="67"/>
        <v/>
      </c>
      <c r="L82" s="57">
        <f t="shared" si="68"/>
        <v>1</v>
      </c>
      <c r="M82" s="57">
        <f t="shared" si="69"/>
        <v>0.499</v>
      </c>
      <c r="N82" s="57">
        <f t="shared" si="70"/>
        <v>4.4999999999999998E-2</v>
      </c>
      <c r="O82" s="60">
        <f t="shared" si="71"/>
        <v>3.15E-2</v>
      </c>
      <c r="P82" s="60">
        <f>CEILING(IF(M82&gt;O82,M82,O82),$D$2)</f>
        <v>0.5</v>
      </c>
      <c r="Q82" s="61" t="str">
        <f t="shared" si="72"/>
        <v>목록(Manifest)</v>
      </c>
      <c r="R82" s="88">
        <f t="shared" si="73"/>
        <v>109.37</v>
      </c>
      <c r="S82" s="61" t="str">
        <f t="shared" si="74"/>
        <v>KJ794</v>
      </c>
      <c r="T82" s="61" t="str">
        <f t="shared" si="75"/>
        <v>AIRZETA CO., LTD</v>
      </c>
      <c r="U82" s="61" t="str">
        <f t="shared" si="76"/>
        <v>신용</v>
      </c>
      <c r="V82" s="99">
        <f>CEILING($B$2+(P82-0.5)*$C$2,1)</f>
        <v>7445</v>
      </c>
      <c r="W82" s="61">
        <v>4000</v>
      </c>
      <c r="X82" s="100">
        <f t="shared" si="50"/>
        <v>0</v>
      </c>
      <c r="Y82" s="100">
        <f t="shared" si="55"/>
        <v>0</v>
      </c>
      <c r="Z82" s="100">
        <f t="shared" si="51"/>
        <v>0</v>
      </c>
      <c r="AA82" s="100">
        <f t="shared" si="56"/>
        <v>0</v>
      </c>
      <c r="AB82" s="101">
        <f t="shared" si="52"/>
        <v>0</v>
      </c>
      <c r="AC82" s="102" t="str">
        <f>_xlfn.IFNA(VLOOKUP(D82,'사업자 통관'!F:H,3,0),"")</f>
        <v/>
      </c>
      <c r="AD82" s="102"/>
      <c r="AE82" s="103">
        <f t="shared" si="53"/>
        <v>4000</v>
      </c>
      <c r="AF82" s="104">
        <f t="shared" si="54"/>
        <v>11445</v>
      </c>
      <c r="AH82" s="126" t="s">
        <v>2749</v>
      </c>
      <c r="AI82" s="126" t="s">
        <v>9</v>
      </c>
      <c r="AJ82" s="126" t="s">
        <v>2750</v>
      </c>
      <c r="AK82" s="126" t="s">
        <v>3176</v>
      </c>
      <c r="AL82" s="126" t="s">
        <v>3177</v>
      </c>
      <c r="AM82" s="126" t="s">
        <v>3178</v>
      </c>
      <c r="AN82" s="126">
        <v>11702</v>
      </c>
      <c r="AO82" s="126" t="s">
        <v>130</v>
      </c>
      <c r="AP82" s="127">
        <v>1</v>
      </c>
      <c r="AQ82" s="128">
        <v>0.499</v>
      </c>
      <c r="AR82" s="128">
        <v>4.4999999999999998E-2</v>
      </c>
      <c r="AS82" s="128">
        <v>0.5</v>
      </c>
      <c r="AT82" s="126" t="s">
        <v>4</v>
      </c>
      <c r="AU82" s="128">
        <v>109.37</v>
      </c>
      <c r="AV82" s="126" t="s">
        <v>154</v>
      </c>
      <c r="AW82" s="126" t="s">
        <v>154</v>
      </c>
      <c r="AX82" s="126" t="s">
        <v>154</v>
      </c>
      <c r="AY82" s="126" t="s">
        <v>154</v>
      </c>
      <c r="AZ82" s="126" t="s">
        <v>154</v>
      </c>
      <c r="BA82" s="126" t="s">
        <v>132</v>
      </c>
      <c r="BB82" s="126" t="s">
        <v>70</v>
      </c>
      <c r="BC82" s="126" t="s">
        <v>185</v>
      </c>
      <c r="BD82" s="126" t="s">
        <v>130</v>
      </c>
      <c r="BE82" s="126" t="s">
        <v>156</v>
      </c>
      <c r="BF82" s="126" t="s">
        <v>3179</v>
      </c>
      <c r="BG82" s="126" t="s">
        <v>3180</v>
      </c>
      <c r="BH82" s="126" t="s">
        <v>3181</v>
      </c>
      <c r="BI82" s="126" t="s">
        <v>2757</v>
      </c>
      <c r="BJ82" s="126" t="s">
        <v>2758</v>
      </c>
      <c r="BK82" s="126" t="s">
        <v>184</v>
      </c>
      <c r="BL82" s="126" t="s">
        <v>157</v>
      </c>
      <c r="BM82" s="126" t="s">
        <v>126</v>
      </c>
      <c r="BN82" s="126" t="s">
        <v>130</v>
      </c>
      <c r="BO82" s="126" t="s">
        <v>158</v>
      </c>
    </row>
    <row r="83" spans="1:67" ht="15">
      <c r="A83" s="58" t="str">
        <f t="shared" si="57"/>
        <v>2025-08-03</v>
      </c>
      <c r="B83" s="58" t="str">
        <f t="shared" si="58"/>
        <v>LHR</v>
      </c>
      <c r="C83" s="58" t="str">
        <f t="shared" si="59"/>
        <v>99431913744</v>
      </c>
      <c r="D83" s="58" t="str">
        <f t="shared" si="60"/>
        <v>PGB028761054</v>
      </c>
      <c r="E83" s="59" t="str">
        <f t="shared" si="61"/>
        <v>6094322901834</v>
      </c>
      <c r="F83" s="59" t="str">
        <f t="shared" si="62"/>
        <v>715-9288-FC-101</v>
      </c>
      <c r="G83" s="59" t="str">
        <f t="shared" si="63"/>
        <v>2210326</v>
      </c>
      <c r="H83" s="59" t="str">
        <f t="shared" si="64"/>
        <v>IPORTER (GB)</v>
      </c>
      <c r="I83" s="57" t="str">
        <f t="shared" si="65"/>
        <v>류종호</v>
      </c>
      <c r="J83" s="57">
        <f t="shared" si="66"/>
        <v>21683</v>
      </c>
      <c r="K83" s="57" t="str">
        <f t="shared" si="67"/>
        <v/>
      </c>
      <c r="L83" s="57">
        <f t="shared" si="68"/>
        <v>1</v>
      </c>
      <c r="M83" s="57">
        <f t="shared" si="69"/>
        <v>2.7709999999999999</v>
      </c>
      <c r="N83" s="57">
        <f t="shared" si="70"/>
        <v>4.6719999999999997</v>
      </c>
      <c r="O83" s="60">
        <f t="shared" si="71"/>
        <v>3.2703999999999995</v>
      </c>
      <c r="P83" s="60">
        <f>CEILING(IF(M83&gt;O83,M83,O83),$D$2)</f>
        <v>3.5</v>
      </c>
      <c r="Q83" s="61" t="str">
        <f t="shared" si="72"/>
        <v>목록(Manifest)</v>
      </c>
      <c r="R83" s="88">
        <f t="shared" si="73"/>
        <v>26.55</v>
      </c>
      <c r="S83" s="61" t="str">
        <f t="shared" si="74"/>
        <v>KJ794</v>
      </c>
      <c r="T83" s="61" t="str">
        <f t="shared" si="75"/>
        <v>AIRZETA CO., LTD</v>
      </c>
      <c r="U83" s="61" t="str">
        <f t="shared" si="76"/>
        <v>신용</v>
      </c>
      <c r="V83" s="99">
        <f>CEILING($B$2+(P83-0.5)*$C$2,1)</f>
        <v>24410</v>
      </c>
      <c r="W83" s="61">
        <v>4000</v>
      </c>
      <c r="X83" s="100">
        <f t="shared" si="50"/>
        <v>0</v>
      </c>
      <c r="Y83" s="100">
        <f t="shared" si="55"/>
        <v>0</v>
      </c>
      <c r="Z83" s="100">
        <f t="shared" si="51"/>
        <v>500</v>
      </c>
      <c r="AA83" s="100">
        <f t="shared" si="56"/>
        <v>0</v>
      </c>
      <c r="AB83" s="101">
        <f t="shared" si="52"/>
        <v>0</v>
      </c>
      <c r="AC83" s="102" t="str">
        <f>_xlfn.IFNA(VLOOKUP(D83,'사업자 통관'!F:H,3,0),"")</f>
        <v/>
      </c>
      <c r="AD83" s="102"/>
      <c r="AE83" s="103">
        <f t="shared" si="53"/>
        <v>4500</v>
      </c>
      <c r="AF83" s="104">
        <f t="shared" si="54"/>
        <v>28910</v>
      </c>
      <c r="AH83" s="126" t="s">
        <v>2749</v>
      </c>
      <c r="AI83" s="126" t="s">
        <v>9</v>
      </c>
      <c r="AJ83" s="126" t="s">
        <v>2750</v>
      </c>
      <c r="AK83" s="126" t="s">
        <v>3182</v>
      </c>
      <c r="AL83" s="126" t="s">
        <v>249</v>
      </c>
      <c r="AM83" s="126" t="s">
        <v>250</v>
      </c>
      <c r="AN83" s="126">
        <v>21683</v>
      </c>
      <c r="AO83" s="126" t="s">
        <v>130</v>
      </c>
      <c r="AP83" s="127">
        <v>1</v>
      </c>
      <c r="AQ83" s="128">
        <v>2.7709999999999999</v>
      </c>
      <c r="AR83" s="128">
        <v>4.6719999999999997</v>
      </c>
      <c r="AS83" s="128">
        <v>4.7</v>
      </c>
      <c r="AT83" s="126" t="s">
        <v>4</v>
      </c>
      <c r="AU83" s="128">
        <v>26.55</v>
      </c>
      <c r="AV83" s="126" t="s">
        <v>154</v>
      </c>
      <c r="AW83" s="126" t="s">
        <v>154</v>
      </c>
      <c r="AX83" s="126" t="s">
        <v>154</v>
      </c>
      <c r="AY83" s="126" t="s">
        <v>154</v>
      </c>
      <c r="AZ83" s="126" t="s">
        <v>154</v>
      </c>
      <c r="BA83" s="126" t="s">
        <v>132</v>
      </c>
      <c r="BB83" s="126" t="s">
        <v>70</v>
      </c>
      <c r="BC83" s="126" t="s">
        <v>163</v>
      </c>
      <c r="BD83" s="126" t="s">
        <v>130</v>
      </c>
      <c r="BE83" s="126" t="s">
        <v>156</v>
      </c>
      <c r="BF83" s="126" t="s">
        <v>3183</v>
      </c>
      <c r="BG83" s="126" t="s">
        <v>3184</v>
      </c>
      <c r="BH83" s="126" t="s">
        <v>3185</v>
      </c>
      <c r="BI83" s="126" t="s">
        <v>2757</v>
      </c>
      <c r="BJ83" s="126" t="s">
        <v>2758</v>
      </c>
      <c r="BK83" s="126" t="s">
        <v>184</v>
      </c>
      <c r="BL83" s="126" t="s">
        <v>157</v>
      </c>
      <c r="BM83" s="126" t="s">
        <v>126</v>
      </c>
      <c r="BN83" s="126" t="s">
        <v>130</v>
      </c>
      <c r="BO83" s="126" t="s">
        <v>158</v>
      </c>
    </row>
    <row r="84" spans="1:67" ht="15">
      <c r="A84" s="58" t="str">
        <f t="shared" si="57"/>
        <v>2025-08-03</v>
      </c>
      <c r="B84" s="58" t="str">
        <f t="shared" si="58"/>
        <v>LHR</v>
      </c>
      <c r="C84" s="58" t="str">
        <f t="shared" si="59"/>
        <v>99431913744</v>
      </c>
      <c r="D84" s="58" t="str">
        <f t="shared" si="60"/>
        <v>PGB028761126</v>
      </c>
      <c r="E84" s="59" t="str">
        <f t="shared" si="61"/>
        <v>6094322901906</v>
      </c>
      <c r="F84" s="59" t="str">
        <f t="shared" si="62"/>
        <v>716-2143-BC-2</v>
      </c>
      <c r="G84" s="59" t="str">
        <f t="shared" si="63"/>
        <v>2210326</v>
      </c>
      <c r="H84" s="59" t="str">
        <f t="shared" si="64"/>
        <v>IPORTER (GB)</v>
      </c>
      <c r="I84" s="57" t="str">
        <f t="shared" si="65"/>
        <v>김현경</v>
      </c>
      <c r="J84" s="57">
        <f t="shared" si="66"/>
        <v>7023</v>
      </c>
      <c r="K84" s="57" t="str">
        <f t="shared" si="67"/>
        <v/>
      </c>
      <c r="L84" s="57">
        <f t="shared" si="68"/>
        <v>1</v>
      </c>
      <c r="M84" s="57">
        <f t="shared" si="69"/>
        <v>0.998</v>
      </c>
      <c r="N84" s="57">
        <f t="shared" si="70"/>
        <v>4.4999999999999998E-2</v>
      </c>
      <c r="O84" s="60">
        <f t="shared" si="71"/>
        <v>3.15E-2</v>
      </c>
      <c r="P84" s="60">
        <f>CEILING(IF(M84&gt;O84,M84,O84),$D$2)</f>
        <v>1</v>
      </c>
      <c r="Q84" s="61" t="str">
        <f t="shared" si="72"/>
        <v>일반(목록배제,Normal-Manifest Exception)</v>
      </c>
      <c r="R84" s="88">
        <f t="shared" si="73"/>
        <v>25.64</v>
      </c>
      <c r="S84" s="61" t="str">
        <f t="shared" si="74"/>
        <v>KJ794</v>
      </c>
      <c r="T84" s="61" t="str">
        <f t="shared" si="75"/>
        <v>AIRZETA CO., LTD</v>
      </c>
      <c r="U84" s="61" t="str">
        <f t="shared" si="76"/>
        <v>신용</v>
      </c>
      <c r="V84" s="99">
        <f>CEILING($B$2+(P84-0.5)*$C$2,1)</f>
        <v>10273</v>
      </c>
      <c r="W84" s="61">
        <v>4000</v>
      </c>
      <c r="X84" s="100">
        <f t="shared" si="50"/>
        <v>0</v>
      </c>
      <c r="Y84" s="100">
        <f t="shared" si="55"/>
        <v>0</v>
      </c>
      <c r="Z84" s="100">
        <f t="shared" si="51"/>
        <v>0</v>
      </c>
      <c r="AA84" s="100">
        <f t="shared" si="56"/>
        <v>0</v>
      </c>
      <c r="AB84" s="101">
        <f t="shared" si="52"/>
        <v>1000</v>
      </c>
      <c r="AC84" s="102" t="str">
        <f>_xlfn.IFNA(VLOOKUP(D84,'사업자 통관'!F:H,3,0),"")</f>
        <v/>
      </c>
      <c r="AD84" s="102"/>
      <c r="AE84" s="103">
        <f t="shared" si="53"/>
        <v>5000</v>
      </c>
      <c r="AF84" s="104">
        <f t="shared" si="54"/>
        <v>15273</v>
      </c>
      <c r="AH84" s="126" t="s">
        <v>2749</v>
      </c>
      <c r="AI84" s="126" t="s">
        <v>9</v>
      </c>
      <c r="AJ84" s="126" t="s">
        <v>2750</v>
      </c>
      <c r="AK84" s="126" t="s">
        <v>3186</v>
      </c>
      <c r="AL84" s="126" t="s">
        <v>3187</v>
      </c>
      <c r="AM84" s="126" t="s">
        <v>3188</v>
      </c>
      <c r="AN84" s="126">
        <v>7023</v>
      </c>
      <c r="AO84" s="126" t="s">
        <v>130</v>
      </c>
      <c r="AP84" s="127">
        <v>1</v>
      </c>
      <c r="AQ84" s="128">
        <v>0.998</v>
      </c>
      <c r="AR84" s="128">
        <v>4.4999999999999998E-2</v>
      </c>
      <c r="AS84" s="128">
        <v>1</v>
      </c>
      <c r="AT84" s="126" t="s">
        <v>5</v>
      </c>
      <c r="AU84" s="128">
        <v>25.64</v>
      </c>
      <c r="AV84" s="126" t="s">
        <v>154</v>
      </c>
      <c r="AW84" s="126" t="s">
        <v>154</v>
      </c>
      <c r="AX84" s="126" t="s">
        <v>154</v>
      </c>
      <c r="AY84" s="126" t="s">
        <v>154</v>
      </c>
      <c r="AZ84" s="126" t="s">
        <v>154</v>
      </c>
      <c r="BA84" s="126" t="s">
        <v>132</v>
      </c>
      <c r="BB84" s="126" t="s">
        <v>70</v>
      </c>
      <c r="BC84" s="126" t="s">
        <v>155</v>
      </c>
      <c r="BD84" s="126" t="s">
        <v>130</v>
      </c>
      <c r="BE84" s="126" t="s">
        <v>156</v>
      </c>
      <c r="BF84" s="126" t="s">
        <v>3189</v>
      </c>
      <c r="BG84" s="126" t="s">
        <v>3190</v>
      </c>
      <c r="BH84" s="126" t="s">
        <v>3191</v>
      </c>
      <c r="BI84" s="126" t="s">
        <v>2757</v>
      </c>
      <c r="BJ84" s="126" t="s">
        <v>2758</v>
      </c>
      <c r="BK84" s="126" t="s">
        <v>184</v>
      </c>
      <c r="BL84" s="126" t="s">
        <v>157</v>
      </c>
      <c r="BM84" s="126" t="s">
        <v>126</v>
      </c>
      <c r="BN84" s="126" t="s">
        <v>130</v>
      </c>
      <c r="BO84" s="126" t="s">
        <v>158</v>
      </c>
    </row>
    <row r="85" spans="1:67" ht="15">
      <c r="A85" s="58" t="str">
        <f t="shared" si="57"/>
        <v>2025-08-03</v>
      </c>
      <c r="B85" s="58" t="str">
        <f t="shared" si="58"/>
        <v>LHR</v>
      </c>
      <c r="C85" s="58" t="str">
        <f t="shared" si="59"/>
        <v>99431913744</v>
      </c>
      <c r="D85" s="58" t="str">
        <f t="shared" si="60"/>
        <v>PGB028761445</v>
      </c>
      <c r="E85" s="59" t="str">
        <f t="shared" si="61"/>
        <v>6094322902225</v>
      </c>
      <c r="F85" s="59" t="str">
        <f t="shared" si="62"/>
        <v>716-4300-BD-102</v>
      </c>
      <c r="G85" s="59" t="str">
        <f t="shared" si="63"/>
        <v>2210326</v>
      </c>
      <c r="H85" s="59" t="str">
        <f t="shared" si="64"/>
        <v>IPORTER (GB)</v>
      </c>
      <c r="I85" s="57" t="str">
        <f t="shared" si="65"/>
        <v>채미선</v>
      </c>
      <c r="J85" s="57">
        <f t="shared" si="66"/>
        <v>57932</v>
      </c>
      <c r="K85" s="57" t="str">
        <f t="shared" si="67"/>
        <v/>
      </c>
      <c r="L85" s="57">
        <f t="shared" si="68"/>
        <v>1</v>
      </c>
      <c r="M85" s="57">
        <f t="shared" si="69"/>
        <v>0.499</v>
      </c>
      <c r="N85" s="57">
        <f t="shared" si="70"/>
        <v>4.4999999999999998E-2</v>
      </c>
      <c r="O85" s="60">
        <f t="shared" si="71"/>
        <v>3.15E-2</v>
      </c>
      <c r="P85" s="60">
        <f>CEILING(IF(M85&gt;O85,M85,O85),$D$2)</f>
        <v>0.5</v>
      </c>
      <c r="Q85" s="61" t="str">
        <f t="shared" si="72"/>
        <v>목록(Manifest)</v>
      </c>
      <c r="R85" s="88">
        <f t="shared" si="73"/>
        <v>60.77</v>
      </c>
      <c r="S85" s="61" t="str">
        <f t="shared" si="74"/>
        <v>KJ794</v>
      </c>
      <c r="T85" s="61" t="str">
        <f t="shared" si="75"/>
        <v>AIRZETA CO., LTD</v>
      </c>
      <c r="U85" s="61" t="str">
        <f t="shared" si="76"/>
        <v>신용</v>
      </c>
      <c r="V85" s="99">
        <f>CEILING($B$2+(P85-0.5)*$C$2,1)</f>
        <v>7445</v>
      </c>
      <c r="W85" s="61">
        <v>4000</v>
      </c>
      <c r="X85" s="100">
        <f t="shared" si="50"/>
        <v>0</v>
      </c>
      <c r="Y85" s="100">
        <f t="shared" si="55"/>
        <v>0</v>
      </c>
      <c r="Z85" s="100">
        <f t="shared" si="51"/>
        <v>0</v>
      </c>
      <c r="AA85" s="100">
        <f t="shared" si="56"/>
        <v>0</v>
      </c>
      <c r="AB85" s="101">
        <f t="shared" si="52"/>
        <v>0</v>
      </c>
      <c r="AC85" s="102" t="str">
        <f>_xlfn.IFNA(VLOOKUP(D85,'사업자 통관'!F:H,3,0),"")</f>
        <v/>
      </c>
      <c r="AD85" s="102"/>
      <c r="AE85" s="103">
        <f t="shared" si="53"/>
        <v>4000</v>
      </c>
      <c r="AF85" s="104">
        <f t="shared" si="54"/>
        <v>11445</v>
      </c>
      <c r="AH85" s="126" t="s">
        <v>2749</v>
      </c>
      <c r="AI85" s="126" t="s">
        <v>9</v>
      </c>
      <c r="AJ85" s="126" t="s">
        <v>2750</v>
      </c>
      <c r="AK85" s="126" t="s">
        <v>3192</v>
      </c>
      <c r="AL85" s="126" t="s">
        <v>3193</v>
      </c>
      <c r="AM85" s="126" t="s">
        <v>3194</v>
      </c>
      <c r="AN85" s="126">
        <v>57932</v>
      </c>
      <c r="AO85" s="126" t="s">
        <v>130</v>
      </c>
      <c r="AP85" s="127">
        <v>1</v>
      </c>
      <c r="AQ85" s="128">
        <v>0.499</v>
      </c>
      <c r="AR85" s="128">
        <v>4.4999999999999998E-2</v>
      </c>
      <c r="AS85" s="128">
        <v>0.5</v>
      </c>
      <c r="AT85" s="126" t="s">
        <v>4</v>
      </c>
      <c r="AU85" s="128">
        <v>60.77</v>
      </c>
      <c r="AV85" s="126" t="s">
        <v>154</v>
      </c>
      <c r="AW85" s="126" t="s">
        <v>154</v>
      </c>
      <c r="AX85" s="126" t="s">
        <v>154</v>
      </c>
      <c r="AY85" s="126" t="s">
        <v>154</v>
      </c>
      <c r="AZ85" s="126" t="s">
        <v>154</v>
      </c>
      <c r="BA85" s="126" t="s">
        <v>132</v>
      </c>
      <c r="BB85" s="126" t="s">
        <v>70</v>
      </c>
      <c r="BC85" s="126" t="s">
        <v>164</v>
      </c>
      <c r="BD85" s="126" t="s">
        <v>130</v>
      </c>
      <c r="BE85" s="126" t="s">
        <v>156</v>
      </c>
      <c r="BF85" s="126" t="s">
        <v>3195</v>
      </c>
      <c r="BG85" s="126" t="s">
        <v>3196</v>
      </c>
      <c r="BH85" s="126" t="s">
        <v>3197</v>
      </c>
      <c r="BI85" s="126" t="s">
        <v>2757</v>
      </c>
      <c r="BJ85" s="126" t="s">
        <v>2758</v>
      </c>
      <c r="BK85" s="126" t="s">
        <v>184</v>
      </c>
      <c r="BL85" s="126" t="s">
        <v>157</v>
      </c>
      <c r="BM85" s="126" t="s">
        <v>126</v>
      </c>
      <c r="BN85" s="126" t="s">
        <v>130</v>
      </c>
      <c r="BO85" s="126" t="s">
        <v>158</v>
      </c>
    </row>
    <row r="86" spans="1:67" ht="15">
      <c r="A86" s="58" t="str">
        <f t="shared" si="57"/>
        <v>2025-08-03</v>
      </c>
      <c r="B86" s="58" t="str">
        <f t="shared" si="58"/>
        <v>LHR</v>
      </c>
      <c r="C86" s="58" t="str">
        <f t="shared" si="59"/>
        <v>99431913744</v>
      </c>
      <c r="D86" s="58" t="str">
        <f t="shared" si="60"/>
        <v>PGB028761073</v>
      </c>
      <c r="E86" s="59" t="str">
        <f t="shared" si="61"/>
        <v>6094322901853</v>
      </c>
      <c r="F86" s="59" t="str">
        <f t="shared" si="62"/>
        <v>716-1208-AB-10</v>
      </c>
      <c r="G86" s="59" t="str">
        <f t="shared" si="63"/>
        <v>2210326</v>
      </c>
      <c r="H86" s="59" t="str">
        <f t="shared" si="64"/>
        <v>IPORTER (GB)</v>
      </c>
      <c r="I86" s="57" t="str">
        <f t="shared" si="65"/>
        <v>이후영</v>
      </c>
      <c r="J86" s="57">
        <f t="shared" si="66"/>
        <v>13606</v>
      </c>
      <c r="K86" s="57" t="str">
        <f t="shared" si="67"/>
        <v/>
      </c>
      <c r="L86" s="57">
        <f t="shared" si="68"/>
        <v>1</v>
      </c>
      <c r="M86" s="57">
        <f t="shared" si="69"/>
        <v>0.499</v>
      </c>
      <c r="N86" s="57">
        <f t="shared" si="70"/>
        <v>4.4999999999999998E-2</v>
      </c>
      <c r="O86" s="60">
        <f t="shared" si="71"/>
        <v>3.15E-2</v>
      </c>
      <c r="P86" s="60">
        <f>CEILING(IF(M86&gt;O86,M86,O86),$D$2)</f>
        <v>0.5</v>
      </c>
      <c r="Q86" s="61" t="str">
        <f t="shared" si="72"/>
        <v>목록(Manifest)</v>
      </c>
      <c r="R86" s="88">
        <f t="shared" si="73"/>
        <v>54.01</v>
      </c>
      <c r="S86" s="61" t="str">
        <f t="shared" si="74"/>
        <v>KJ794</v>
      </c>
      <c r="T86" s="61" t="str">
        <f t="shared" si="75"/>
        <v>AIRZETA CO., LTD</v>
      </c>
      <c r="U86" s="61" t="str">
        <f t="shared" si="76"/>
        <v>신용</v>
      </c>
      <c r="V86" s="99">
        <f>CEILING($B$2+(P86-0.5)*$C$2,1)</f>
        <v>7445</v>
      </c>
      <c r="W86" s="61">
        <v>4000</v>
      </c>
      <c r="X86" s="100">
        <f t="shared" si="50"/>
        <v>0</v>
      </c>
      <c r="Y86" s="100">
        <f t="shared" si="55"/>
        <v>0</v>
      </c>
      <c r="Z86" s="100">
        <f t="shared" si="51"/>
        <v>0</v>
      </c>
      <c r="AA86" s="100">
        <f t="shared" si="56"/>
        <v>0</v>
      </c>
      <c r="AB86" s="101">
        <f t="shared" si="52"/>
        <v>0</v>
      </c>
      <c r="AC86" s="102" t="str">
        <f>_xlfn.IFNA(VLOOKUP(D86,'사업자 통관'!F:H,3,0),"")</f>
        <v/>
      </c>
      <c r="AD86" s="102"/>
      <c r="AE86" s="103">
        <f t="shared" si="53"/>
        <v>4000</v>
      </c>
      <c r="AF86" s="104">
        <f t="shared" si="54"/>
        <v>11445</v>
      </c>
      <c r="AH86" s="126" t="s">
        <v>2749</v>
      </c>
      <c r="AI86" s="126" t="s">
        <v>9</v>
      </c>
      <c r="AJ86" s="126" t="s">
        <v>2750</v>
      </c>
      <c r="AK86" s="126" t="s">
        <v>3198</v>
      </c>
      <c r="AL86" s="126" t="s">
        <v>3199</v>
      </c>
      <c r="AM86" s="126" t="s">
        <v>3200</v>
      </c>
      <c r="AN86" s="126">
        <v>13606</v>
      </c>
      <c r="AO86" s="126" t="s">
        <v>130</v>
      </c>
      <c r="AP86" s="127">
        <v>1</v>
      </c>
      <c r="AQ86" s="128">
        <v>0.499</v>
      </c>
      <c r="AR86" s="128">
        <v>4.4999999999999998E-2</v>
      </c>
      <c r="AS86" s="128">
        <v>0.5</v>
      </c>
      <c r="AT86" s="126" t="s">
        <v>4</v>
      </c>
      <c r="AU86" s="128">
        <v>54.01</v>
      </c>
      <c r="AV86" s="126" t="s">
        <v>154</v>
      </c>
      <c r="AW86" s="126" t="s">
        <v>154</v>
      </c>
      <c r="AX86" s="126" t="s">
        <v>154</v>
      </c>
      <c r="AY86" s="126" t="s">
        <v>154</v>
      </c>
      <c r="AZ86" s="126" t="s">
        <v>154</v>
      </c>
      <c r="BA86" s="126" t="s">
        <v>132</v>
      </c>
      <c r="BB86" s="126" t="s">
        <v>70</v>
      </c>
      <c r="BC86" s="126" t="s">
        <v>159</v>
      </c>
      <c r="BD86" s="126" t="s">
        <v>130</v>
      </c>
      <c r="BE86" s="126" t="s">
        <v>156</v>
      </c>
      <c r="BF86" s="126" t="s">
        <v>3201</v>
      </c>
      <c r="BG86" s="126" t="s">
        <v>3202</v>
      </c>
      <c r="BH86" s="126" t="s">
        <v>3203</v>
      </c>
      <c r="BI86" s="126" t="s">
        <v>2757</v>
      </c>
      <c r="BJ86" s="126" t="s">
        <v>2758</v>
      </c>
      <c r="BK86" s="126" t="s">
        <v>184</v>
      </c>
      <c r="BL86" s="126" t="s">
        <v>157</v>
      </c>
      <c r="BM86" s="126" t="s">
        <v>126</v>
      </c>
      <c r="BN86" s="126" t="s">
        <v>130</v>
      </c>
      <c r="BO86" s="126" t="s">
        <v>158</v>
      </c>
    </row>
    <row r="87" spans="1:67" ht="15">
      <c r="A87" s="58" t="str">
        <f t="shared" si="57"/>
        <v>2025-08-03</v>
      </c>
      <c r="B87" s="58" t="str">
        <f t="shared" si="58"/>
        <v>LHR</v>
      </c>
      <c r="C87" s="58" t="str">
        <f t="shared" si="59"/>
        <v>99431913744</v>
      </c>
      <c r="D87" s="58" t="str">
        <f t="shared" si="60"/>
        <v>PGB028761220</v>
      </c>
      <c r="E87" s="59" t="str">
        <f t="shared" si="61"/>
        <v>6094372974858 (4)</v>
      </c>
      <c r="F87" s="59" t="str">
        <f t="shared" si="62"/>
        <v>716-2101-DD-18</v>
      </c>
      <c r="G87" s="59" t="str">
        <f t="shared" si="63"/>
        <v>2210326</v>
      </c>
      <c r="H87" s="59" t="str">
        <f t="shared" si="64"/>
        <v>IPORTER (GB)</v>
      </c>
      <c r="I87" s="57" t="str">
        <f t="shared" si="65"/>
        <v>수제</v>
      </c>
      <c r="J87" s="57">
        <f t="shared" si="66"/>
        <v>22762</v>
      </c>
      <c r="K87" s="57"/>
      <c r="L87" s="57">
        <f t="shared" si="68"/>
        <v>4</v>
      </c>
      <c r="M87" s="57">
        <f t="shared" si="69"/>
        <v>6.0060000000000002</v>
      </c>
      <c r="N87" s="57">
        <f t="shared" si="70"/>
        <v>8.8000000000000007</v>
      </c>
      <c r="O87" s="60">
        <f t="shared" si="71"/>
        <v>6.16</v>
      </c>
      <c r="P87" s="60">
        <f>CEILING(IF(M87&gt;O87,M87,O87),$D$2)</f>
        <v>6.5</v>
      </c>
      <c r="Q87" s="61" t="str">
        <f t="shared" si="72"/>
        <v>간이(Simple)</v>
      </c>
      <c r="R87" s="88">
        <f t="shared" si="73"/>
        <v>472.56</v>
      </c>
      <c r="S87" s="61" t="str">
        <f t="shared" si="74"/>
        <v>KJ794</v>
      </c>
      <c r="T87" s="61" t="str">
        <f t="shared" si="75"/>
        <v>AIRZETA CO., LTD</v>
      </c>
      <c r="U87" s="61" t="str">
        <f t="shared" si="76"/>
        <v>신용</v>
      </c>
      <c r="V87" s="99">
        <f>CEILING($B$2+(P87-0.5)*$C$2,1)</f>
        <v>41375</v>
      </c>
      <c r="W87" s="61">
        <v>4000</v>
      </c>
      <c r="X87" s="100">
        <f t="shared" si="50"/>
        <v>4500</v>
      </c>
      <c r="Y87" s="100">
        <f t="shared" si="55"/>
        <v>0</v>
      </c>
      <c r="Z87" s="100">
        <f t="shared" si="51"/>
        <v>0</v>
      </c>
      <c r="AA87" s="100">
        <f t="shared" si="56"/>
        <v>0</v>
      </c>
      <c r="AB87" s="101">
        <f t="shared" si="52"/>
        <v>10000</v>
      </c>
      <c r="AC87" s="151" t="s">
        <v>2551</v>
      </c>
      <c r="AD87" s="102"/>
      <c r="AE87" s="103">
        <f t="shared" si="53"/>
        <v>18500</v>
      </c>
      <c r="AF87" s="104">
        <f t="shared" si="54"/>
        <v>59875</v>
      </c>
      <c r="AH87" s="126" t="s">
        <v>2749</v>
      </c>
      <c r="AI87" s="126" t="s">
        <v>9</v>
      </c>
      <c r="AJ87" s="126" t="s">
        <v>2750</v>
      </c>
      <c r="AK87" s="126" t="s">
        <v>2634</v>
      </c>
      <c r="AL87" s="126" t="s">
        <v>590</v>
      </c>
      <c r="AM87" s="126" t="s">
        <v>314</v>
      </c>
      <c r="AN87" s="126">
        <v>22762</v>
      </c>
      <c r="AO87" s="126" t="s">
        <v>137</v>
      </c>
      <c r="AP87" s="127">
        <v>4</v>
      </c>
      <c r="AQ87" s="128">
        <v>6.0060000000000002</v>
      </c>
      <c r="AR87" s="128">
        <v>8.8000000000000007</v>
      </c>
      <c r="AS87" s="128">
        <v>9</v>
      </c>
      <c r="AT87" s="126" t="s">
        <v>6</v>
      </c>
      <c r="AU87" s="128">
        <v>472.56</v>
      </c>
      <c r="AV87" s="126" t="s">
        <v>154</v>
      </c>
      <c r="AW87" s="126" t="s">
        <v>154</v>
      </c>
      <c r="AX87" s="126" t="s">
        <v>154</v>
      </c>
      <c r="AY87" s="126" t="s">
        <v>154</v>
      </c>
      <c r="AZ87" s="126" t="s">
        <v>154</v>
      </c>
      <c r="BA87" s="126" t="s">
        <v>132</v>
      </c>
      <c r="BB87" s="126" t="s">
        <v>70</v>
      </c>
      <c r="BC87" s="126" t="s">
        <v>3204</v>
      </c>
      <c r="BD87" s="126" t="s">
        <v>130</v>
      </c>
      <c r="BE87" s="126" t="s">
        <v>156</v>
      </c>
      <c r="BF87" s="126" t="s">
        <v>3205</v>
      </c>
      <c r="BG87" s="126" t="s">
        <v>3206</v>
      </c>
      <c r="BH87" s="126" t="s">
        <v>3207</v>
      </c>
      <c r="BI87" s="126" t="s">
        <v>2757</v>
      </c>
      <c r="BJ87" s="126" t="s">
        <v>2758</v>
      </c>
      <c r="BK87" s="126" t="s">
        <v>184</v>
      </c>
      <c r="BL87" s="126" t="s">
        <v>157</v>
      </c>
      <c r="BM87" s="126" t="s">
        <v>126</v>
      </c>
      <c r="BN87" s="126" t="s">
        <v>130</v>
      </c>
      <c r="BO87" s="126" t="s">
        <v>158</v>
      </c>
    </row>
    <row r="88" spans="1:67" ht="15">
      <c r="A88" s="58" t="str">
        <f t="shared" si="57"/>
        <v>2025-08-03</v>
      </c>
      <c r="B88" s="58" t="str">
        <f t="shared" si="58"/>
        <v>LHR</v>
      </c>
      <c r="C88" s="58" t="str">
        <f t="shared" si="59"/>
        <v>99431913744</v>
      </c>
      <c r="D88" s="58" t="str">
        <f t="shared" si="60"/>
        <v>PGB028761251</v>
      </c>
      <c r="E88" s="59" t="str">
        <f t="shared" si="61"/>
        <v>6094322902031</v>
      </c>
      <c r="F88" s="59" t="str">
        <f t="shared" si="62"/>
        <v>716-2129-CF-28</v>
      </c>
      <c r="G88" s="59" t="str">
        <f t="shared" si="63"/>
        <v>2210326</v>
      </c>
      <c r="H88" s="59" t="str">
        <f t="shared" si="64"/>
        <v>IPORTER (GB)</v>
      </c>
      <c r="I88" s="57" t="str">
        <f t="shared" si="65"/>
        <v>최은숙</v>
      </c>
      <c r="J88" s="57">
        <f t="shared" si="66"/>
        <v>53008</v>
      </c>
      <c r="K88" s="57" t="str">
        <f t="shared" si="67"/>
        <v/>
      </c>
      <c r="L88" s="57">
        <f t="shared" si="68"/>
        <v>1</v>
      </c>
      <c r="M88" s="57">
        <f t="shared" si="69"/>
        <v>0.499</v>
      </c>
      <c r="N88" s="57">
        <f t="shared" si="70"/>
        <v>4.4999999999999998E-2</v>
      </c>
      <c r="O88" s="60">
        <f t="shared" si="71"/>
        <v>3.15E-2</v>
      </c>
      <c r="P88" s="60">
        <f>CEILING(IF(M88&gt;O88,M88,O88),$D$2)</f>
        <v>0.5</v>
      </c>
      <c r="Q88" s="61" t="str">
        <f t="shared" si="72"/>
        <v>일반(목록배제,Normal-Manifest Exception)</v>
      </c>
      <c r="R88" s="88">
        <f t="shared" si="73"/>
        <v>13.5</v>
      </c>
      <c r="S88" s="61" t="str">
        <f t="shared" si="74"/>
        <v>KJ794</v>
      </c>
      <c r="T88" s="61" t="str">
        <f t="shared" si="75"/>
        <v>AIRZETA CO., LTD</v>
      </c>
      <c r="U88" s="61" t="str">
        <f t="shared" si="76"/>
        <v>신용</v>
      </c>
      <c r="V88" s="99">
        <f>CEILING($B$2+(P88-0.5)*$C$2,1)</f>
        <v>7445</v>
      </c>
      <c r="W88" s="61">
        <v>4000</v>
      </c>
      <c r="X88" s="100">
        <f t="shared" si="50"/>
        <v>0</v>
      </c>
      <c r="Y88" s="100">
        <f t="shared" si="55"/>
        <v>0</v>
      </c>
      <c r="Z88" s="100">
        <f t="shared" si="51"/>
        <v>0</v>
      </c>
      <c r="AA88" s="100">
        <f t="shared" si="56"/>
        <v>0</v>
      </c>
      <c r="AB88" s="101">
        <f t="shared" si="52"/>
        <v>1000</v>
      </c>
      <c r="AC88" s="102" t="str">
        <f>_xlfn.IFNA(VLOOKUP(D88,'사업자 통관'!F:H,3,0),"")</f>
        <v/>
      </c>
      <c r="AD88" s="102"/>
      <c r="AE88" s="103">
        <f t="shared" si="53"/>
        <v>5000</v>
      </c>
      <c r="AF88" s="104">
        <f t="shared" si="54"/>
        <v>12445</v>
      </c>
      <c r="AH88" s="126" t="s">
        <v>2749</v>
      </c>
      <c r="AI88" s="126" t="s">
        <v>9</v>
      </c>
      <c r="AJ88" s="126" t="s">
        <v>2750</v>
      </c>
      <c r="AK88" s="126" t="s">
        <v>3208</v>
      </c>
      <c r="AL88" s="126" t="s">
        <v>612</v>
      </c>
      <c r="AM88" s="126" t="s">
        <v>3209</v>
      </c>
      <c r="AN88" s="126">
        <v>53008</v>
      </c>
      <c r="AO88" s="126" t="s">
        <v>130</v>
      </c>
      <c r="AP88" s="127">
        <v>1</v>
      </c>
      <c r="AQ88" s="128">
        <v>0.499</v>
      </c>
      <c r="AR88" s="128">
        <v>4.4999999999999998E-2</v>
      </c>
      <c r="AS88" s="128">
        <v>0.5</v>
      </c>
      <c r="AT88" s="126" t="s">
        <v>5</v>
      </c>
      <c r="AU88" s="128">
        <v>13.5</v>
      </c>
      <c r="AV88" s="126" t="s">
        <v>154</v>
      </c>
      <c r="AW88" s="126" t="s">
        <v>154</v>
      </c>
      <c r="AX88" s="126" t="s">
        <v>154</v>
      </c>
      <c r="AY88" s="126" t="s">
        <v>154</v>
      </c>
      <c r="AZ88" s="126" t="s">
        <v>154</v>
      </c>
      <c r="BA88" s="126" t="s">
        <v>132</v>
      </c>
      <c r="BB88" s="126" t="s">
        <v>70</v>
      </c>
      <c r="BC88" s="126" t="s">
        <v>155</v>
      </c>
      <c r="BD88" s="126" t="s">
        <v>130</v>
      </c>
      <c r="BE88" s="126" t="s">
        <v>156</v>
      </c>
      <c r="BF88" s="126" t="s">
        <v>3210</v>
      </c>
      <c r="BG88" s="126" t="s">
        <v>3211</v>
      </c>
      <c r="BH88" s="126" t="s">
        <v>3212</v>
      </c>
      <c r="BI88" s="126" t="s">
        <v>2757</v>
      </c>
      <c r="BJ88" s="126" t="s">
        <v>2758</v>
      </c>
      <c r="BK88" s="126" t="s">
        <v>184</v>
      </c>
      <c r="BL88" s="126" t="s">
        <v>157</v>
      </c>
      <c r="BM88" s="126" t="s">
        <v>126</v>
      </c>
      <c r="BN88" s="126" t="s">
        <v>130</v>
      </c>
      <c r="BO88" s="126" t="s">
        <v>158</v>
      </c>
    </row>
    <row r="89" spans="1:67" ht="15">
      <c r="A89" s="58" t="str">
        <f t="shared" si="57"/>
        <v>2025-08-03</v>
      </c>
      <c r="B89" s="58" t="str">
        <f t="shared" si="58"/>
        <v>LHR</v>
      </c>
      <c r="C89" s="58" t="str">
        <f t="shared" si="59"/>
        <v>99431913744</v>
      </c>
      <c r="D89" s="58" t="str">
        <f t="shared" si="60"/>
        <v>PGB028761055</v>
      </c>
      <c r="E89" s="59" t="str">
        <f t="shared" si="61"/>
        <v>6094322901835</v>
      </c>
      <c r="F89" s="59" t="str">
        <f t="shared" si="62"/>
        <v>716-1218-DD-41</v>
      </c>
      <c r="G89" s="59" t="str">
        <f t="shared" si="63"/>
        <v>2210326</v>
      </c>
      <c r="H89" s="59" t="str">
        <f t="shared" si="64"/>
        <v>IPORTER (GB)</v>
      </c>
      <c r="I89" s="57" t="str">
        <f t="shared" si="65"/>
        <v>김태현</v>
      </c>
      <c r="J89" s="57">
        <f t="shared" si="66"/>
        <v>8589</v>
      </c>
      <c r="K89" s="57" t="str">
        <f t="shared" si="67"/>
        <v/>
      </c>
      <c r="L89" s="57">
        <f t="shared" si="68"/>
        <v>1</v>
      </c>
      <c r="M89" s="57">
        <f t="shared" si="69"/>
        <v>0.499</v>
      </c>
      <c r="N89" s="57">
        <f t="shared" si="70"/>
        <v>4.4999999999999998E-2</v>
      </c>
      <c r="O89" s="60">
        <f t="shared" si="71"/>
        <v>3.15E-2</v>
      </c>
      <c r="P89" s="60">
        <f>CEILING(IF(M89&gt;O89,M89,O89),$D$2)</f>
        <v>0.5</v>
      </c>
      <c r="Q89" s="61" t="str">
        <f t="shared" si="72"/>
        <v>목록(Manifest)</v>
      </c>
      <c r="R89" s="88">
        <f t="shared" si="73"/>
        <v>36.659999999999997</v>
      </c>
      <c r="S89" s="61" t="str">
        <f t="shared" si="74"/>
        <v>KJ794</v>
      </c>
      <c r="T89" s="61" t="str">
        <f t="shared" si="75"/>
        <v>AIRZETA CO., LTD</v>
      </c>
      <c r="U89" s="61" t="str">
        <f t="shared" si="76"/>
        <v>신용</v>
      </c>
      <c r="V89" s="99">
        <f>CEILING($B$2+(P89-0.5)*$C$2,1)</f>
        <v>7445</v>
      </c>
      <c r="W89" s="61">
        <v>4000</v>
      </c>
      <c r="X89" s="100">
        <f t="shared" si="50"/>
        <v>0</v>
      </c>
      <c r="Y89" s="100">
        <f t="shared" si="55"/>
        <v>0</v>
      </c>
      <c r="Z89" s="100">
        <f t="shared" si="51"/>
        <v>0</v>
      </c>
      <c r="AA89" s="100">
        <f t="shared" si="56"/>
        <v>0</v>
      </c>
      <c r="AB89" s="101">
        <f t="shared" si="52"/>
        <v>0</v>
      </c>
      <c r="AC89" s="102" t="str">
        <f>_xlfn.IFNA(VLOOKUP(D89,'사업자 통관'!F:H,3,0),"")</f>
        <v/>
      </c>
      <c r="AD89" s="102"/>
      <c r="AE89" s="103">
        <f t="shared" si="53"/>
        <v>4000</v>
      </c>
      <c r="AF89" s="104">
        <f t="shared" si="54"/>
        <v>11445</v>
      </c>
      <c r="AH89" s="126" t="s">
        <v>2749</v>
      </c>
      <c r="AI89" s="126" t="s">
        <v>9</v>
      </c>
      <c r="AJ89" s="126" t="s">
        <v>2750</v>
      </c>
      <c r="AK89" s="126" t="s">
        <v>3213</v>
      </c>
      <c r="AL89" s="126" t="s">
        <v>367</v>
      </c>
      <c r="AM89" s="126" t="s">
        <v>368</v>
      </c>
      <c r="AN89" s="126">
        <v>8589</v>
      </c>
      <c r="AO89" s="126" t="s">
        <v>130</v>
      </c>
      <c r="AP89" s="127">
        <v>1</v>
      </c>
      <c r="AQ89" s="128">
        <v>0.499</v>
      </c>
      <c r="AR89" s="128">
        <v>4.4999999999999998E-2</v>
      </c>
      <c r="AS89" s="128">
        <v>0.5</v>
      </c>
      <c r="AT89" s="126" t="s">
        <v>4</v>
      </c>
      <c r="AU89" s="128">
        <v>36.659999999999997</v>
      </c>
      <c r="AV89" s="126" t="s">
        <v>154</v>
      </c>
      <c r="AW89" s="126" t="s">
        <v>154</v>
      </c>
      <c r="AX89" s="126" t="s">
        <v>154</v>
      </c>
      <c r="AY89" s="126" t="s">
        <v>154</v>
      </c>
      <c r="AZ89" s="126" t="s">
        <v>154</v>
      </c>
      <c r="BA89" s="126" t="s">
        <v>132</v>
      </c>
      <c r="BB89" s="126" t="s">
        <v>70</v>
      </c>
      <c r="BC89" s="126" t="s">
        <v>3214</v>
      </c>
      <c r="BD89" s="126" t="s">
        <v>130</v>
      </c>
      <c r="BE89" s="126" t="s">
        <v>156</v>
      </c>
      <c r="BF89" s="126" t="s">
        <v>3215</v>
      </c>
      <c r="BG89" s="126" t="s">
        <v>3216</v>
      </c>
      <c r="BH89" s="126" t="s">
        <v>3217</v>
      </c>
      <c r="BI89" s="126" t="s">
        <v>2757</v>
      </c>
      <c r="BJ89" s="126" t="s">
        <v>2758</v>
      </c>
      <c r="BK89" s="126" t="s">
        <v>184</v>
      </c>
      <c r="BL89" s="126" t="s">
        <v>157</v>
      </c>
      <c r="BM89" s="126" t="s">
        <v>126</v>
      </c>
      <c r="BN89" s="126" t="s">
        <v>130</v>
      </c>
      <c r="BO89" s="126" t="s">
        <v>158</v>
      </c>
    </row>
    <row r="90" spans="1:67" ht="15">
      <c r="A90" s="58" t="str">
        <f t="shared" si="57"/>
        <v>2025-08-03</v>
      </c>
      <c r="B90" s="58" t="str">
        <f t="shared" si="58"/>
        <v>LHR</v>
      </c>
      <c r="C90" s="58" t="str">
        <f t="shared" si="59"/>
        <v>99431913744</v>
      </c>
      <c r="D90" s="58" t="str">
        <f t="shared" si="60"/>
        <v>PGB028760957</v>
      </c>
      <c r="E90" s="59" t="str">
        <f t="shared" si="61"/>
        <v>6094322901737</v>
      </c>
      <c r="F90" s="59" t="str">
        <f t="shared" si="62"/>
        <v>716-2022-DA-43</v>
      </c>
      <c r="G90" s="59" t="str">
        <f t="shared" si="63"/>
        <v>2210326</v>
      </c>
      <c r="H90" s="59" t="str">
        <f t="shared" si="64"/>
        <v>IPORTER (GB)</v>
      </c>
      <c r="I90" s="57" t="str">
        <f t="shared" si="65"/>
        <v>최은진</v>
      </c>
      <c r="J90" s="57">
        <f t="shared" si="66"/>
        <v>12916</v>
      </c>
      <c r="K90" s="57" t="str">
        <f t="shared" si="67"/>
        <v/>
      </c>
      <c r="L90" s="57">
        <f t="shared" si="68"/>
        <v>1</v>
      </c>
      <c r="M90" s="57">
        <f t="shared" si="69"/>
        <v>1.5009999999999999</v>
      </c>
      <c r="N90" s="57">
        <f t="shared" si="70"/>
        <v>1.4510000000000001</v>
      </c>
      <c r="O90" s="60">
        <f t="shared" si="71"/>
        <v>1.0157</v>
      </c>
      <c r="P90" s="60">
        <f>CEILING(IF(M90&gt;O90,M90,O90),$D$2)</f>
        <v>2</v>
      </c>
      <c r="Q90" s="61" t="str">
        <f t="shared" si="72"/>
        <v>목록(Manifest)</v>
      </c>
      <c r="R90" s="88">
        <f t="shared" si="73"/>
        <v>140.44999999999999</v>
      </c>
      <c r="S90" s="61" t="str">
        <f t="shared" si="74"/>
        <v>KJ794</v>
      </c>
      <c r="T90" s="61" t="str">
        <f t="shared" si="75"/>
        <v>AIRZETA CO., LTD</v>
      </c>
      <c r="U90" s="61" t="str">
        <f t="shared" si="76"/>
        <v>신용</v>
      </c>
      <c r="V90" s="99">
        <f>CEILING($B$2+(P90-0.5)*$C$2,1)</f>
        <v>15928</v>
      </c>
      <c r="W90" s="61">
        <v>4000</v>
      </c>
      <c r="X90" s="100">
        <f t="shared" si="50"/>
        <v>0</v>
      </c>
      <c r="Y90" s="100">
        <f t="shared" si="55"/>
        <v>0</v>
      </c>
      <c r="Z90" s="100">
        <f t="shared" si="51"/>
        <v>0</v>
      </c>
      <c r="AA90" s="100">
        <f t="shared" si="56"/>
        <v>0</v>
      </c>
      <c r="AB90" s="101">
        <f t="shared" si="52"/>
        <v>0</v>
      </c>
      <c r="AC90" s="102" t="str">
        <f>_xlfn.IFNA(VLOOKUP(D90,'사업자 통관'!F:H,3,0),"")</f>
        <v/>
      </c>
      <c r="AD90" s="102"/>
      <c r="AE90" s="103">
        <f t="shared" si="53"/>
        <v>4000</v>
      </c>
      <c r="AF90" s="104">
        <f t="shared" si="54"/>
        <v>19928</v>
      </c>
      <c r="AH90" s="126" t="s">
        <v>2749</v>
      </c>
      <c r="AI90" s="126" t="s">
        <v>9</v>
      </c>
      <c r="AJ90" s="126" t="s">
        <v>2750</v>
      </c>
      <c r="AK90" s="126" t="s">
        <v>2578</v>
      </c>
      <c r="AL90" s="126" t="s">
        <v>3218</v>
      </c>
      <c r="AM90" s="126" t="s">
        <v>3219</v>
      </c>
      <c r="AN90" s="126">
        <v>12916</v>
      </c>
      <c r="AO90" s="126" t="s">
        <v>130</v>
      </c>
      <c r="AP90" s="127">
        <v>1</v>
      </c>
      <c r="AQ90" s="128">
        <v>1.5009999999999999</v>
      </c>
      <c r="AR90" s="128">
        <v>1.4510000000000001</v>
      </c>
      <c r="AS90" s="128">
        <v>1.6</v>
      </c>
      <c r="AT90" s="126" t="s">
        <v>4</v>
      </c>
      <c r="AU90" s="128">
        <v>140.44999999999999</v>
      </c>
      <c r="AV90" s="126" t="s">
        <v>154</v>
      </c>
      <c r="AW90" s="126" t="s">
        <v>154</v>
      </c>
      <c r="AX90" s="126" t="s">
        <v>154</v>
      </c>
      <c r="AY90" s="126" t="s">
        <v>154</v>
      </c>
      <c r="AZ90" s="126" t="s">
        <v>154</v>
      </c>
      <c r="BA90" s="126" t="s">
        <v>132</v>
      </c>
      <c r="BB90" s="126" t="s">
        <v>70</v>
      </c>
      <c r="BC90" s="126" t="s">
        <v>691</v>
      </c>
      <c r="BD90" s="126" t="s">
        <v>130</v>
      </c>
      <c r="BE90" s="126" t="s">
        <v>156</v>
      </c>
      <c r="BF90" s="126" t="s">
        <v>3220</v>
      </c>
      <c r="BG90" s="126" t="s">
        <v>3221</v>
      </c>
      <c r="BH90" s="126" t="s">
        <v>3222</v>
      </c>
      <c r="BI90" s="126" t="s">
        <v>2757</v>
      </c>
      <c r="BJ90" s="126" t="s">
        <v>2758</v>
      </c>
      <c r="BK90" s="126" t="s">
        <v>184</v>
      </c>
      <c r="BL90" s="126" t="s">
        <v>157</v>
      </c>
      <c r="BM90" s="126" t="s">
        <v>126</v>
      </c>
      <c r="BN90" s="126" t="s">
        <v>130</v>
      </c>
      <c r="BO90" s="126" t="s">
        <v>158</v>
      </c>
    </row>
    <row r="91" spans="1:67" ht="15">
      <c r="A91" s="58" t="str">
        <f t="shared" si="57"/>
        <v>2025-08-03</v>
      </c>
      <c r="B91" s="58" t="str">
        <f t="shared" si="58"/>
        <v>LHR</v>
      </c>
      <c r="C91" s="58" t="str">
        <f t="shared" si="59"/>
        <v>99431913744</v>
      </c>
      <c r="D91" s="58" t="str">
        <f t="shared" si="60"/>
        <v>PGB028760979</v>
      </c>
      <c r="E91" s="59" t="str">
        <f t="shared" si="61"/>
        <v>6094322901759</v>
      </c>
      <c r="F91" s="59" t="str">
        <f t="shared" si="62"/>
        <v>716-3153-AF-56</v>
      </c>
      <c r="G91" s="59" t="str">
        <f t="shared" si="63"/>
        <v>2210326</v>
      </c>
      <c r="H91" s="59" t="str">
        <f t="shared" si="64"/>
        <v>IPORTER (GB)</v>
      </c>
      <c r="I91" s="57" t="str">
        <f t="shared" si="65"/>
        <v>김성빈</v>
      </c>
      <c r="J91" s="57">
        <f t="shared" si="66"/>
        <v>6130</v>
      </c>
      <c r="K91" s="57" t="str">
        <f t="shared" si="67"/>
        <v/>
      </c>
      <c r="L91" s="57">
        <f t="shared" si="68"/>
        <v>1</v>
      </c>
      <c r="M91" s="57">
        <f t="shared" si="69"/>
        <v>0.499</v>
      </c>
      <c r="N91" s="57">
        <f t="shared" si="70"/>
        <v>4.4999999999999998E-2</v>
      </c>
      <c r="O91" s="60">
        <f t="shared" si="71"/>
        <v>3.15E-2</v>
      </c>
      <c r="P91" s="60">
        <f>CEILING(IF(M91&gt;O91,M91,O91),$D$2)</f>
        <v>0.5</v>
      </c>
      <c r="Q91" s="61" t="str">
        <f t="shared" si="72"/>
        <v>간이(Simple)</v>
      </c>
      <c r="R91" s="88">
        <f t="shared" si="73"/>
        <v>187.36</v>
      </c>
      <c r="S91" s="61" t="str">
        <f t="shared" si="74"/>
        <v>KJ794</v>
      </c>
      <c r="T91" s="61" t="str">
        <f t="shared" si="75"/>
        <v>AIRZETA CO., LTD</v>
      </c>
      <c r="U91" s="61" t="str">
        <f t="shared" si="76"/>
        <v>신용</v>
      </c>
      <c r="V91" s="99">
        <f>CEILING($B$2+(P91-0.5)*$C$2,1)</f>
        <v>7445</v>
      </c>
      <c r="W91" s="61">
        <v>4000</v>
      </c>
      <c r="X91" s="100">
        <f t="shared" si="50"/>
        <v>0</v>
      </c>
      <c r="Y91" s="100">
        <f t="shared" si="55"/>
        <v>0</v>
      </c>
      <c r="Z91" s="100">
        <f t="shared" si="51"/>
        <v>0</v>
      </c>
      <c r="AA91" s="100">
        <f t="shared" si="56"/>
        <v>0</v>
      </c>
      <c r="AB91" s="101">
        <f t="shared" si="52"/>
        <v>1000</v>
      </c>
      <c r="AC91" s="102" t="str">
        <f>_xlfn.IFNA(VLOOKUP(D91,'사업자 통관'!F:H,3,0),"")</f>
        <v/>
      </c>
      <c r="AD91" s="102"/>
      <c r="AE91" s="103">
        <f t="shared" si="53"/>
        <v>5000</v>
      </c>
      <c r="AF91" s="104">
        <f t="shared" si="54"/>
        <v>12445</v>
      </c>
      <c r="AH91" s="126" t="s">
        <v>2749</v>
      </c>
      <c r="AI91" s="126" t="s">
        <v>9</v>
      </c>
      <c r="AJ91" s="126" t="s">
        <v>2750</v>
      </c>
      <c r="AK91" s="126" t="s">
        <v>2580</v>
      </c>
      <c r="AL91" s="126" t="s">
        <v>438</v>
      </c>
      <c r="AM91" s="126" t="s">
        <v>3223</v>
      </c>
      <c r="AN91" s="126">
        <v>6130</v>
      </c>
      <c r="AO91" s="126" t="s">
        <v>130</v>
      </c>
      <c r="AP91" s="127">
        <v>1</v>
      </c>
      <c r="AQ91" s="128">
        <v>0.499</v>
      </c>
      <c r="AR91" s="128">
        <v>4.4999999999999998E-2</v>
      </c>
      <c r="AS91" s="128">
        <v>0.5</v>
      </c>
      <c r="AT91" s="126" t="s">
        <v>6</v>
      </c>
      <c r="AU91" s="128">
        <v>187.36</v>
      </c>
      <c r="AV91" s="126" t="s">
        <v>154</v>
      </c>
      <c r="AW91" s="126" t="s">
        <v>154</v>
      </c>
      <c r="AX91" s="126" t="s">
        <v>154</v>
      </c>
      <c r="AY91" s="126" t="s">
        <v>154</v>
      </c>
      <c r="AZ91" s="126" t="s">
        <v>154</v>
      </c>
      <c r="BA91" s="126" t="s">
        <v>132</v>
      </c>
      <c r="BB91" s="126" t="s">
        <v>70</v>
      </c>
      <c r="BC91" s="126" t="s">
        <v>159</v>
      </c>
      <c r="BD91" s="126" t="s">
        <v>130</v>
      </c>
      <c r="BE91" s="126" t="s">
        <v>156</v>
      </c>
      <c r="BF91" s="126" t="s">
        <v>3224</v>
      </c>
      <c r="BG91" s="126" t="s">
        <v>3225</v>
      </c>
      <c r="BH91" s="126" t="s">
        <v>3226</v>
      </c>
      <c r="BI91" s="126" t="s">
        <v>2757</v>
      </c>
      <c r="BJ91" s="126" t="s">
        <v>2758</v>
      </c>
      <c r="BK91" s="126" t="s">
        <v>184</v>
      </c>
      <c r="BL91" s="126" t="s">
        <v>157</v>
      </c>
      <c r="BM91" s="126" t="s">
        <v>126</v>
      </c>
      <c r="BN91" s="126" t="s">
        <v>130</v>
      </c>
      <c r="BO91" s="126" t="s">
        <v>158</v>
      </c>
    </row>
    <row r="92" spans="1:67" ht="15">
      <c r="A92" s="58" t="str">
        <f t="shared" si="57"/>
        <v>2025-08-03</v>
      </c>
      <c r="B92" s="58" t="str">
        <f t="shared" si="58"/>
        <v>LHR</v>
      </c>
      <c r="C92" s="58" t="str">
        <f t="shared" si="59"/>
        <v>99431913744</v>
      </c>
      <c r="D92" s="58" t="str">
        <f t="shared" si="60"/>
        <v>PGB028761148</v>
      </c>
      <c r="E92" s="59" t="str">
        <f t="shared" si="61"/>
        <v>6094322901928</v>
      </c>
      <c r="F92" s="59" t="str">
        <f t="shared" si="62"/>
        <v>716-3145-FE-60</v>
      </c>
      <c r="G92" s="59" t="str">
        <f t="shared" si="63"/>
        <v>2210326</v>
      </c>
      <c r="H92" s="59" t="str">
        <f t="shared" si="64"/>
        <v>IPORTER (GB)</v>
      </c>
      <c r="I92" s="57" t="str">
        <f t="shared" si="65"/>
        <v>이홍렬</v>
      </c>
      <c r="J92" s="57">
        <f t="shared" si="66"/>
        <v>3360</v>
      </c>
      <c r="K92" s="57" t="str">
        <f t="shared" si="67"/>
        <v>요건취하 임민희반장</v>
      </c>
      <c r="L92" s="57">
        <f t="shared" si="68"/>
        <v>1</v>
      </c>
      <c r="M92" s="57">
        <f t="shared" si="69"/>
        <v>0.499</v>
      </c>
      <c r="N92" s="57">
        <f t="shared" si="70"/>
        <v>4.4999999999999998E-2</v>
      </c>
      <c r="O92" s="60">
        <f t="shared" si="71"/>
        <v>3.15E-2</v>
      </c>
      <c r="P92" s="60">
        <f>CEILING(IF(M92&gt;O92,M92,O92),$D$2)</f>
        <v>0.5</v>
      </c>
      <c r="Q92" s="61" t="str">
        <f t="shared" si="72"/>
        <v>목록취하(허용배제,Manifest-Drop)</v>
      </c>
      <c r="R92" s="88">
        <f t="shared" si="73"/>
        <v>29.71</v>
      </c>
      <c r="S92" s="61" t="str">
        <f t="shared" si="74"/>
        <v>KJ794</v>
      </c>
      <c r="T92" s="61" t="str">
        <f t="shared" si="75"/>
        <v>AIRZETA CO., LTD</v>
      </c>
      <c r="U92" s="61" t="str">
        <f t="shared" si="76"/>
        <v>신용</v>
      </c>
      <c r="V92" s="99">
        <f>CEILING($B$2+(P92-0.5)*$C$2,1)</f>
        <v>7445</v>
      </c>
      <c r="W92" s="61">
        <v>4000</v>
      </c>
      <c r="X92" s="100">
        <f t="shared" si="50"/>
        <v>0</v>
      </c>
      <c r="Y92" s="100">
        <f t="shared" si="55"/>
        <v>0</v>
      </c>
      <c r="Z92" s="100">
        <f t="shared" si="51"/>
        <v>0</v>
      </c>
      <c r="AA92" s="100">
        <f t="shared" si="56"/>
        <v>0</v>
      </c>
      <c r="AB92" s="101">
        <f t="shared" si="52"/>
        <v>1000</v>
      </c>
      <c r="AC92" s="102" t="str">
        <f>_xlfn.IFNA(VLOOKUP(D92,'사업자 통관'!F:H,3,0),"")</f>
        <v/>
      </c>
      <c r="AD92" s="102"/>
      <c r="AE92" s="103">
        <f t="shared" si="53"/>
        <v>5000</v>
      </c>
      <c r="AF92" s="104">
        <f t="shared" si="54"/>
        <v>12445</v>
      </c>
      <c r="AH92" s="126" t="s">
        <v>2749</v>
      </c>
      <c r="AI92" s="126" t="s">
        <v>9</v>
      </c>
      <c r="AJ92" s="126" t="s">
        <v>2750</v>
      </c>
      <c r="AK92" s="126" t="s">
        <v>3227</v>
      </c>
      <c r="AL92" s="126" t="s">
        <v>3228</v>
      </c>
      <c r="AM92" s="126" t="s">
        <v>3229</v>
      </c>
      <c r="AN92" s="126">
        <v>3360</v>
      </c>
      <c r="AO92" s="126" t="s">
        <v>3230</v>
      </c>
      <c r="AP92" s="127">
        <v>1</v>
      </c>
      <c r="AQ92" s="128">
        <v>0.499</v>
      </c>
      <c r="AR92" s="128">
        <v>4.4999999999999998E-2</v>
      </c>
      <c r="AS92" s="128">
        <v>0.5</v>
      </c>
      <c r="AT92" s="126" t="s">
        <v>186</v>
      </c>
      <c r="AU92" s="128">
        <v>29.71</v>
      </c>
      <c r="AV92" s="126" t="s">
        <v>154</v>
      </c>
      <c r="AW92" s="126" t="s">
        <v>154</v>
      </c>
      <c r="AX92" s="126" t="s">
        <v>154</v>
      </c>
      <c r="AY92" s="126" t="s">
        <v>154</v>
      </c>
      <c r="AZ92" s="126" t="s">
        <v>154</v>
      </c>
      <c r="BA92" s="126" t="s">
        <v>132</v>
      </c>
      <c r="BB92" s="126" t="s">
        <v>70</v>
      </c>
      <c r="BC92" s="126" t="s">
        <v>159</v>
      </c>
      <c r="BD92" s="126" t="s">
        <v>130</v>
      </c>
      <c r="BE92" s="126" t="s">
        <v>156</v>
      </c>
      <c r="BF92" s="126" t="s">
        <v>3231</v>
      </c>
      <c r="BG92" s="126" t="s">
        <v>3232</v>
      </c>
      <c r="BH92" s="126" t="s">
        <v>3233</v>
      </c>
      <c r="BI92" s="126" t="s">
        <v>2757</v>
      </c>
      <c r="BJ92" s="126" t="s">
        <v>2758</v>
      </c>
      <c r="BK92" s="126" t="s">
        <v>184</v>
      </c>
      <c r="BL92" s="126" t="s">
        <v>157</v>
      </c>
      <c r="BM92" s="126" t="s">
        <v>126</v>
      </c>
      <c r="BN92" s="126" t="s">
        <v>130</v>
      </c>
      <c r="BO92" s="126" t="s">
        <v>158</v>
      </c>
    </row>
    <row r="93" spans="1:67" ht="15">
      <c r="A93" s="58" t="str">
        <f t="shared" si="57"/>
        <v>2025-08-03</v>
      </c>
      <c r="B93" s="58" t="str">
        <f t="shared" si="58"/>
        <v>LHR</v>
      </c>
      <c r="C93" s="58" t="str">
        <f t="shared" si="59"/>
        <v>99431913744</v>
      </c>
      <c r="D93" s="58" t="str">
        <f t="shared" si="60"/>
        <v>PGB028760989</v>
      </c>
      <c r="E93" s="59" t="str">
        <f t="shared" si="61"/>
        <v>6094322901769</v>
      </c>
      <c r="F93" s="59" t="str">
        <f t="shared" si="62"/>
        <v>716-3136-AA-62</v>
      </c>
      <c r="G93" s="59" t="str">
        <f t="shared" si="63"/>
        <v>2210326</v>
      </c>
      <c r="H93" s="59" t="str">
        <f t="shared" si="64"/>
        <v>IPORTER (GB)</v>
      </c>
      <c r="I93" s="57" t="str">
        <f t="shared" si="65"/>
        <v>고샛별</v>
      </c>
      <c r="J93" s="57">
        <f t="shared" si="66"/>
        <v>41552</v>
      </c>
      <c r="K93" s="57" t="str">
        <f t="shared" si="67"/>
        <v/>
      </c>
      <c r="L93" s="57">
        <f t="shared" si="68"/>
        <v>1</v>
      </c>
      <c r="M93" s="57">
        <f t="shared" si="69"/>
        <v>0.68</v>
      </c>
      <c r="N93" s="57">
        <f t="shared" si="70"/>
        <v>4.4999999999999998E-2</v>
      </c>
      <c r="O93" s="60">
        <f t="shared" si="71"/>
        <v>3.15E-2</v>
      </c>
      <c r="P93" s="60">
        <f>CEILING(IF(M93&gt;O93,M93,O93),$D$2)</f>
        <v>1</v>
      </c>
      <c r="Q93" s="61" t="str">
        <f t="shared" si="72"/>
        <v>목록(Manifest)</v>
      </c>
      <c r="R93" s="88">
        <f t="shared" si="73"/>
        <v>55.43</v>
      </c>
      <c r="S93" s="61" t="str">
        <f t="shared" si="74"/>
        <v>KJ794</v>
      </c>
      <c r="T93" s="61" t="str">
        <f t="shared" si="75"/>
        <v>AIRZETA CO., LTD</v>
      </c>
      <c r="U93" s="61" t="str">
        <f t="shared" si="76"/>
        <v>신용</v>
      </c>
      <c r="V93" s="99">
        <f>CEILING($B$2+(P93-0.5)*$C$2,1)</f>
        <v>10273</v>
      </c>
      <c r="W93" s="61">
        <v>4000</v>
      </c>
      <c r="X93" s="100">
        <f t="shared" si="50"/>
        <v>0</v>
      </c>
      <c r="Y93" s="100">
        <f t="shared" si="55"/>
        <v>0</v>
      </c>
      <c r="Z93" s="100">
        <f t="shared" si="51"/>
        <v>0</v>
      </c>
      <c r="AA93" s="100">
        <f t="shared" si="56"/>
        <v>0</v>
      </c>
      <c r="AB93" s="101">
        <f t="shared" si="52"/>
        <v>0</v>
      </c>
      <c r="AC93" s="102" t="str">
        <f>_xlfn.IFNA(VLOOKUP(D93,'사업자 통관'!F:H,3,0),"")</f>
        <v/>
      </c>
      <c r="AD93" s="102"/>
      <c r="AE93" s="103">
        <f t="shared" si="53"/>
        <v>4000</v>
      </c>
      <c r="AF93" s="104">
        <f t="shared" si="54"/>
        <v>14273</v>
      </c>
      <c r="AH93" s="126" t="s">
        <v>2749</v>
      </c>
      <c r="AI93" s="126" t="s">
        <v>9</v>
      </c>
      <c r="AJ93" s="126" t="s">
        <v>2750</v>
      </c>
      <c r="AK93" s="126" t="s">
        <v>3234</v>
      </c>
      <c r="AL93" s="126" t="s">
        <v>426</v>
      </c>
      <c r="AM93" s="126" t="s">
        <v>427</v>
      </c>
      <c r="AN93" s="126">
        <v>41552</v>
      </c>
      <c r="AO93" s="126" t="s">
        <v>130</v>
      </c>
      <c r="AP93" s="127">
        <v>1</v>
      </c>
      <c r="AQ93" s="128">
        <v>0.68</v>
      </c>
      <c r="AR93" s="128">
        <v>4.4999999999999998E-2</v>
      </c>
      <c r="AS93" s="128">
        <v>0.7</v>
      </c>
      <c r="AT93" s="126" t="s">
        <v>4</v>
      </c>
      <c r="AU93" s="128">
        <v>55.43</v>
      </c>
      <c r="AV93" s="126" t="s">
        <v>154</v>
      </c>
      <c r="AW93" s="126" t="s">
        <v>154</v>
      </c>
      <c r="AX93" s="126" t="s">
        <v>154</v>
      </c>
      <c r="AY93" s="126" t="s">
        <v>154</v>
      </c>
      <c r="AZ93" s="126" t="s">
        <v>154</v>
      </c>
      <c r="BA93" s="126" t="s">
        <v>132</v>
      </c>
      <c r="BB93" s="126" t="s">
        <v>70</v>
      </c>
      <c r="BC93" s="126" t="s">
        <v>177</v>
      </c>
      <c r="BD93" s="126" t="s">
        <v>130</v>
      </c>
      <c r="BE93" s="126" t="s">
        <v>156</v>
      </c>
      <c r="BF93" s="126" t="s">
        <v>3235</v>
      </c>
      <c r="BG93" s="126" t="s">
        <v>3236</v>
      </c>
      <c r="BH93" s="126" t="s">
        <v>3237</v>
      </c>
      <c r="BI93" s="126" t="s">
        <v>2757</v>
      </c>
      <c r="BJ93" s="126" t="s">
        <v>2758</v>
      </c>
      <c r="BK93" s="126" t="s">
        <v>184</v>
      </c>
      <c r="BL93" s="126" t="s">
        <v>157</v>
      </c>
      <c r="BM93" s="126" t="s">
        <v>126</v>
      </c>
      <c r="BN93" s="126" t="s">
        <v>130</v>
      </c>
      <c r="BO93" s="126" t="s">
        <v>158</v>
      </c>
    </row>
    <row r="94" spans="1:67" ht="15">
      <c r="A94" s="58" t="str">
        <f t="shared" si="57"/>
        <v>2025-08-03</v>
      </c>
      <c r="B94" s="58" t="str">
        <f t="shared" si="58"/>
        <v>LHR</v>
      </c>
      <c r="C94" s="58" t="str">
        <f t="shared" si="59"/>
        <v>99431913744</v>
      </c>
      <c r="D94" s="58" t="str">
        <f t="shared" si="60"/>
        <v>PGB028761027</v>
      </c>
      <c r="E94" s="59" t="str">
        <f t="shared" si="61"/>
        <v>6094322901807</v>
      </c>
      <c r="F94" s="59" t="str">
        <f t="shared" si="62"/>
        <v>716-3409-AA-73</v>
      </c>
      <c r="G94" s="59" t="str">
        <f t="shared" si="63"/>
        <v>2210326</v>
      </c>
      <c r="H94" s="59" t="str">
        <f t="shared" si="64"/>
        <v>IPORTER (GB)</v>
      </c>
      <c r="I94" s="57" t="str">
        <f t="shared" si="65"/>
        <v>이준호</v>
      </c>
      <c r="J94" s="57">
        <f t="shared" si="66"/>
        <v>6092</v>
      </c>
      <c r="K94" s="57" t="str">
        <f t="shared" si="67"/>
        <v/>
      </c>
      <c r="L94" s="57">
        <f t="shared" si="68"/>
        <v>1</v>
      </c>
      <c r="M94" s="57">
        <f t="shared" si="69"/>
        <v>0.998</v>
      </c>
      <c r="N94" s="57">
        <f t="shared" si="70"/>
        <v>1.8140000000000001</v>
      </c>
      <c r="O94" s="60">
        <f t="shared" si="71"/>
        <v>1.2698</v>
      </c>
      <c r="P94" s="60">
        <f>CEILING(IF(M94&gt;O94,M94,O94),$D$2)</f>
        <v>1.5</v>
      </c>
      <c r="Q94" s="61" t="str">
        <f t="shared" si="72"/>
        <v>목록(Manifest)</v>
      </c>
      <c r="R94" s="88">
        <f t="shared" si="73"/>
        <v>26.99</v>
      </c>
      <c r="S94" s="61" t="str">
        <f t="shared" si="74"/>
        <v>KJ794</v>
      </c>
      <c r="T94" s="61" t="str">
        <f t="shared" si="75"/>
        <v>AIRZETA CO., LTD</v>
      </c>
      <c r="U94" s="61" t="str">
        <f t="shared" si="76"/>
        <v>신용</v>
      </c>
      <c r="V94" s="99">
        <f>CEILING($B$2+(P94-0.5)*$C$2,1)</f>
        <v>13100</v>
      </c>
      <c r="W94" s="61">
        <v>4000</v>
      </c>
      <c r="X94" s="100">
        <f t="shared" si="50"/>
        <v>0</v>
      </c>
      <c r="Y94" s="100">
        <f t="shared" si="55"/>
        <v>0</v>
      </c>
      <c r="Z94" s="100">
        <f t="shared" si="51"/>
        <v>0</v>
      </c>
      <c r="AA94" s="100">
        <f t="shared" si="56"/>
        <v>0</v>
      </c>
      <c r="AB94" s="101">
        <f t="shared" si="52"/>
        <v>0</v>
      </c>
      <c r="AC94" s="102" t="str">
        <f>_xlfn.IFNA(VLOOKUP(D94,'사업자 통관'!F:H,3,0),"")</f>
        <v/>
      </c>
      <c r="AD94" s="102"/>
      <c r="AE94" s="103">
        <f t="shared" si="53"/>
        <v>4000</v>
      </c>
      <c r="AF94" s="104">
        <f t="shared" si="54"/>
        <v>17100</v>
      </c>
      <c r="AH94" s="126" t="s">
        <v>2749</v>
      </c>
      <c r="AI94" s="126" t="s">
        <v>9</v>
      </c>
      <c r="AJ94" s="126" t="s">
        <v>2750</v>
      </c>
      <c r="AK94" s="126" t="s">
        <v>3238</v>
      </c>
      <c r="AL94" s="126" t="s">
        <v>3239</v>
      </c>
      <c r="AM94" s="126" t="s">
        <v>3240</v>
      </c>
      <c r="AN94" s="126">
        <v>6092</v>
      </c>
      <c r="AO94" s="126" t="s">
        <v>130</v>
      </c>
      <c r="AP94" s="127">
        <v>1</v>
      </c>
      <c r="AQ94" s="128">
        <v>0.998</v>
      </c>
      <c r="AR94" s="128">
        <v>1.8140000000000001</v>
      </c>
      <c r="AS94" s="128">
        <v>1.9</v>
      </c>
      <c r="AT94" s="126" t="s">
        <v>4</v>
      </c>
      <c r="AU94" s="128">
        <v>26.99</v>
      </c>
      <c r="AV94" s="126" t="s">
        <v>154</v>
      </c>
      <c r="AW94" s="126" t="s">
        <v>154</v>
      </c>
      <c r="AX94" s="126" t="s">
        <v>154</v>
      </c>
      <c r="AY94" s="126" t="s">
        <v>154</v>
      </c>
      <c r="AZ94" s="126" t="s">
        <v>154</v>
      </c>
      <c r="BA94" s="126" t="s">
        <v>132</v>
      </c>
      <c r="BB94" s="126" t="s">
        <v>70</v>
      </c>
      <c r="BC94" s="126" t="s">
        <v>159</v>
      </c>
      <c r="BD94" s="126" t="s">
        <v>130</v>
      </c>
      <c r="BE94" s="126" t="s">
        <v>156</v>
      </c>
      <c r="BF94" s="126" t="s">
        <v>3241</v>
      </c>
      <c r="BG94" s="126" t="s">
        <v>3242</v>
      </c>
      <c r="BH94" s="126" t="s">
        <v>3243</v>
      </c>
      <c r="BI94" s="126" t="s">
        <v>2757</v>
      </c>
      <c r="BJ94" s="126" t="s">
        <v>2758</v>
      </c>
      <c r="BK94" s="126" t="s">
        <v>184</v>
      </c>
      <c r="BL94" s="126" t="s">
        <v>157</v>
      </c>
      <c r="BM94" s="126" t="s">
        <v>126</v>
      </c>
      <c r="BN94" s="126" t="s">
        <v>130</v>
      </c>
      <c r="BO94" s="126" t="s">
        <v>158</v>
      </c>
    </row>
    <row r="95" spans="1:67" ht="15">
      <c r="A95" s="58" t="str">
        <f t="shared" si="57"/>
        <v>2025-08-03</v>
      </c>
      <c r="B95" s="58" t="str">
        <f t="shared" si="58"/>
        <v>LHR</v>
      </c>
      <c r="C95" s="58" t="str">
        <f t="shared" si="59"/>
        <v>99431913744</v>
      </c>
      <c r="D95" s="58" t="str">
        <f t="shared" si="60"/>
        <v>PGB028761287</v>
      </c>
      <c r="E95" s="59" t="str">
        <f t="shared" si="61"/>
        <v>6094322902067</v>
      </c>
      <c r="F95" s="59" t="str">
        <f t="shared" si="62"/>
        <v>716-3388-EC-78</v>
      </c>
      <c r="G95" s="59" t="str">
        <f t="shared" si="63"/>
        <v>2210326</v>
      </c>
      <c r="H95" s="59" t="str">
        <f t="shared" si="64"/>
        <v>IPORTER (GB)</v>
      </c>
      <c r="I95" s="57" t="str">
        <f t="shared" si="65"/>
        <v>하고운</v>
      </c>
      <c r="J95" s="57">
        <f t="shared" si="66"/>
        <v>28423</v>
      </c>
      <c r="K95" s="57" t="str">
        <f t="shared" si="67"/>
        <v/>
      </c>
      <c r="L95" s="57">
        <f t="shared" si="68"/>
        <v>1</v>
      </c>
      <c r="M95" s="57">
        <f t="shared" si="69"/>
        <v>0.499</v>
      </c>
      <c r="N95" s="57">
        <f t="shared" si="70"/>
        <v>4.4999999999999998E-2</v>
      </c>
      <c r="O95" s="60">
        <f t="shared" si="71"/>
        <v>3.15E-2</v>
      </c>
      <c r="P95" s="60">
        <f>CEILING(IF(M95&gt;O95,M95,O95),$D$2)</f>
        <v>0.5</v>
      </c>
      <c r="Q95" s="61" t="str">
        <f t="shared" si="72"/>
        <v>목록(Manifest)</v>
      </c>
      <c r="R95" s="88">
        <f t="shared" si="73"/>
        <v>145.66</v>
      </c>
      <c r="S95" s="61" t="str">
        <f t="shared" si="74"/>
        <v>KJ794</v>
      </c>
      <c r="T95" s="61" t="str">
        <f t="shared" si="75"/>
        <v>AIRZETA CO., LTD</v>
      </c>
      <c r="U95" s="61" t="str">
        <f t="shared" si="76"/>
        <v>신용</v>
      </c>
      <c r="V95" s="99">
        <f>CEILING($B$2+(P95-0.5)*$C$2,1)</f>
        <v>7445</v>
      </c>
      <c r="W95" s="61">
        <v>4000</v>
      </c>
      <c r="X95" s="100">
        <f t="shared" si="50"/>
        <v>0</v>
      </c>
      <c r="Y95" s="100">
        <f t="shared" si="55"/>
        <v>0</v>
      </c>
      <c r="Z95" s="100">
        <f t="shared" si="51"/>
        <v>0</v>
      </c>
      <c r="AA95" s="100">
        <f t="shared" si="56"/>
        <v>0</v>
      </c>
      <c r="AB95" s="101">
        <f t="shared" si="52"/>
        <v>0</v>
      </c>
      <c r="AC95" s="102" t="str">
        <f>_xlfn.IFNA(VLOOKUP(D95,'사업자 통관'!F:H,3,0),"")</f>
        <v/>
      </c>
      <c r="AD95" s="102"/>
      <c r="AE95" s="103">
        <f t="shared" si="53"/>
        <v>4000</v>
      </c>
      <c r="AF95" s="104">
        <f t="shared" si="54"/>
        <v>11445</v>
      </c>
      <c r="AH95" s="126" t="s">
        <v>2749</v>
      </c>
      <c r="AI95" s="126" t="s">
        <v>9</v>
      </c>
      <c r="AJ95" s="126" t="s">
        <v>2750</v>
      </c>
      <c r="AK95" s="126" t="s">
        <v>3244</v>
      </c>
      <c r="AL95" s="126" t="s">
        <v>360</v>
      </c>
      <c r="AM95" s="126" t="s">
        <v>361</v>
      </c>
      <c r="AN95" s="126">
        <v>28423</v>
      </c>
      <c r="AO95" s="126" t="s">
        <v>130</v>
      </c>
      <c r="AP95" s="127">
        <v>1</v>
      </c>
      <c r="AQ95" s="128">
        <v>0.499</v>
      </c>
      <c r="AR95" s="128">
        <v>4.4999999999999998E-2</v>
      </c>
      <c r="AS95" s="128">
        <v>0.5</v>
      </c>
      <c r="AT95" s="126" t="s">
        <v>4</v>
      </c>
      <c r="AU95" s="128">
        <v>145.66</v>
      </c>
      <c r="AV95" s="126" t="s">
        <v>154</v>
      </c>
      <c r="AW95" s="126" t="s">
        <v>154</v>
      </c>
      <c r="AX95" s="126" t="s">
        <v>154</v>
      </c>
      <c r="AY95" s="126" t="s">
        <v>154</v>
      </c>
      <c r="AZ95" s="126" t="s">
        <v>154</v>
      </c>
      <c r="BA95" s="126" t="s">
        <v>132</v>
      </c>
      <c r="BB95" s="126" t="s">
        <v>70</v>
      </c>
      <c r="BC95" s="126" t="s">
        <v>172</v>
      </c>
      <c r="BD95" s="126" t="s">
        <v>130</v>
      </c>
      <c r="BE95" s="126" t="s">
        <v>156</v>
      </c>
      <c r="BF95" s="126" t="s">
        <v>3245</v>
      </c>
      <c r="BG95" s="126" t="s">
        <v>3246</v>
      </c>
      <c r="BH95" s="126" t="s">
        <v>3247</v>
      </c>
      <c r="BI95" s="126" t="s">
        <v>2757</v>
      </c>
      <c r="BJ95" s="126" t="s">
        <v>2758</v>
      </c>
      <c r="BK95" s="126" t="s">
        <v>184</v>
      </c>
      <c r="BL95" s="126" t="s">
        <v>157</v>
      </c>
      <c r="BM95" s="126" t="s">
        <v>126</v>
      </c>
      <c r="BN95" s="126" t="s">
        <v>130</v>
      </c>
      <c r="BO95" s="126" t="s">
        <v>158</v>
      </c>
    </row>
    <row r="96" spans="1:67" ht="15">
      <c r="A96" s="58" t="str">
        <f t="shared" si="57"/>
        <v>2025-08-03</v>
      </c>
      <c r="B96" s="58" t="str">
        <f t="shared" si="58"/>
        <v>LHR</v>
      </c>
      <c r="C96" s="58" t="str">
        <f t="shared" si="59"/>
        <v>99431913744</v>
      </c>
      <c r="D96" s="58" t="str">
        <f t="shared" si="60"/>
        <v>PGB028761266</v>
      </c>
      <c r="E96" s="59" t="str">
        <f t="shared" si="61"/>
        <v>6094322902046</v>
      </c>
      <c r="F96" s="59" t="str">
        <f t="shared" si="62"/>
        <v>716-2180-BF-80</v>
      </c>
      <c r="G96" s="59" t="str">
        <f t="shared" si="63"/>
        <v>2210326</v>
      </c>
      <c r="H96" s="59" t="str">
        <f t="shared" si="64"/>
        <v>IPORTER (GB)</v>
      </c>
      <c r="I96" s="57" t="str">
        <f t="shared" si="65"/>
        <v>한승수</v>
      </c>
      <c r="J96" s="57">
        <f t="shared" si="66"/>
        <v>7960</v>
      </c>
      <c r="K96" s="57" t="str">
        <f t="shared" si="67"/>
        <v/>
      </c>
      <c r="L96" s="57">
        <f t="shared" si="68"/>
        <v>1</v>
      </c>
      <c r="M96" s="57">
        <f t="shared" si="69"/>
        <v>1.302</v>
      </c>
      <c r="N96" s="57">
        <f t="shared" si="70"/>
        <v>4.4999999999999998E-2</v>
      </c>
      <c r="O96" s="60">
        <f t="shared" si="71"/>
        <v>3.15E-2</v>
      </c>
      <c r="P96" s="60">
        <f>CEILING(IF(M96&gt;O96,M96,O96),$D$2)</f>
        <v>1.5</v>
      </c>
      <c r="Q96" s="61" t="str">
        <f t="shared" si="72"/>
        <v>목록(Manifest)</v>
      </c>
      <c r="R96" s="88">
        <f t="shared" si="73"/>
        <v>77.930000000000007</v>
      </c>
      <c r="S96" s="61" t="str">
        <f t="shared" si="74"/>
        <v>KJ794</v>
      </c>
      <c r="T96" s="61" t="str">
        <f t="shared" si="75"/>
        <v>AIRZETA CO., LTD</v>
      </c>
      <c r="U96" s="61" t="str">
        <f t="shared" si="76"/>
        <v>신용</v>
      </c>
      <c r="V96" s="99">
        <f>CEILING($B$2+(P96-0.5)*$C$2,1)</f>
        <v>13100</v>
      </c>
      <c r="W96" s="61">
        <v>4000</v>
      </c>
      <c r="X96" s="100">
        <f t="shared" si="50"/>
        <v>0</v>
      </c>
      <c r="Y96" s="100">
        <f t="shared" si="55"/>
        <v>0</v>
      </c>
      <c r="Z96" s="100">
        <f t="shared" si="51"/>
        <v>0</v>
      </c>
      <c r="AA96" s="100">
        <f t="shared" si="56"/>
        <v>0</v>
      </c>
      <c r="AB96" s="101">
        <f t="shared" si="52"/>
        <v>0</v>
      </c>
      <c r="AC96" s="102" t="str">
        <f>_xlfn.IFNA(VLOOKUP(D96,'사업자 통관'!F:H,3,0),"")</f>
        <v/>
      </c>
      <c r="AD96" s="102"/>
      <c r="AE96" s="103">
        <f t="shared" si="53"/>
        <v>4000</v>
      </c>
      <c r="AF96" s="104">
        <f t="shared" si="54"/>
        <v>17100</v>
      </c>
      <c r="AH96" s="126" t="s">
        <v>2749</v>
      </c>
      <c r="AI96" s="126" t="s">
        <v>9</v>
      </c>
      <c r="AJ96" s="126" t="s">
        <v>2750</v>
      </c>
      <c r="AK96" s="126" t="s">
        <v>3248</v>
      </c>
      <c r="AL96" s="126" t="s">
        <v>3249</v>
      </c>
      <c r="AM96" s="126" t="s">
        <v>3250</v>
      </c>
      <c r="AN96" s="126">
        <v>7960</v>
      </c>
      <c r="AO96" s="126" t="s">
        <v>130</v>
      </c>
      <c r="AP96" s="127">
        <v>1</v>
      </c>
      <c r="AQ96" s="128">
        <v>1.302</v>
      </c>
      <c r="AR96" s="128">
        <v>4.4999999999999998E-2</v>
      </c>
      <c r="AS96" s="128">
        <v>1.4</v>
      </c>
      <c r="AT96" s="126" t="s">
        <v>4</v>
      </c>
      <c r="AU96" s="128">
        <v>77.930000000000007</v>
      </c>
      <c r="AV96" s="126" t="s">
        <v>154</v>
      </c>
      <c r="AW96" s="126" t="s">
        <v>154</v>
      </c>
      <c r="AX96" s="126" t="s">
        <v>154</v>
      </c>
      <c r="AY96" s="126" t="s">
        <v>154</v>
      </c>
      <c r="AZ96" s="126" t="s">
        <v>154</v>
      </c>
      <c r="BA96" s="126" t="s">
        <v>132</v>
      </c>
      <c r="BB96" s="126" t="s">
        <v>70</v>
      </c>
      <c r="BC96" s="126" t="s">
        <v>159</v>
      </c>
      <c r="BD96" s="126" t="s">
        <v>130</v>
      </c>
      <c r="BE96" s="126" t="s">
        <v>156</v>
      </c>
      <c r="BF96" s="126" t="s">
        <v>3251</v>
      </c>
      <c r="BG96" s="126" t="s">
        <v>3252</v>
      </c>
      <c r="BH96" s="126" t="s">
        <v>3253</v>
      </c>
      <c r="BI96" s="126" t="s">
        <v>2757</v>
      </c>
      <c r="BJ96" s="126" t="s">
        <v>2758</v>
      </c>
      <c r="BK96" s="126" t="s">
        <v>184</v>
      </c>
      <c r="BL96" s="126" t="s">
        <v>157</v>
      </c>
      <c r="BM96" s="126" t="s">
        <v>126</v>
      </c>
      <c r="BN96" s="126" t="s">
        <v>130</v>
      </c>
      <c r="BO96" s="126" t="s">
        <v>158</v>
      </c>
    </row>
    <row r="97" spans="1:67" ht="15">
      <c r="A97" s="58" t="str">
        <f t="shared" si="57"/>
        <v>2025-08-03</v>
      </c>
      <c r="B97" s="58" t="str">
        <f t="shared" si="58"/>
        <v>LHR</v>
      </c>
      <c r="C97" s="58" t="str">
        <f t="shared" si="59"/>
        <v>99431913744</v>
      </c>
      <c r="D97" s="58" t="str">
        <f t="shared" si="60"/>
        <v>PGB028761203</v>
      </c>
      <c r="E97" s="59" t="str">
        <f t="shared" si="61"/>
        <v>6094322901983</v>
      </c>
      <c r="F97" s="59" t="str">
        <f t="shared" si="62"/>
        <v>716-2094-AB-35</v>
      </c>
      <c r="G97" s="59" t="str">
        <f t="shared" si="63"/>
        <v>2210326</v>
      </c>
      <c r="H97" s="59" t="str">
        <f t="shared" si="64"/>
        <v>IPORTER (GB)</v>
      </c>
      <c r="I97" s="57" t="str">
        <f t="shared" si="65"/>
        <v>홍성준</v>
      </c>
      <c r="J97" s="57">
        <f t="shared" si="66"/>
        <v>63530</v>
      </c>
      <c r="K97" s="57" t="str">
        <f t="shared" si="67"/>
        <v/>
      </c>
      <c r="L97" s="57">
        <f t="shared" si="68"/>
        <v>1</v>
      </c>
      <c r="M97" s="57">
        <f t="shared" si="69"/>
        <v>0.871</v>
      </c>
      <c r="N97" s="57">
        <f t="shared" si="70"/>
        <v>4.4999999999999998E-2</v>
      </c>
      <c r="O97" s="60">
        <f t="shared" si="71"/>
        <v>3.15E-2</v>
      </c>
      <c r="P97" s="60">
        <f>CEILING(IF(M97&gt;O97,M97,O97),$D$2)</f>
        <v>1</v>
      </c>
      <c r="Q97" s="61" t="str">
        <f t="shared" si="72"/>
        <v>목록(Manifest)</v>
      </c>
      <c r="R97" s="88">
        <f t="shared" si="73"/>
        <v>109.29</v>
      </c>
      <c r="S97" s="61" t="str">
        <f t="shared" si="74"/>
        <v>KJ794</v>
      </c>
      <c r="T97" s="61" t="str">
        <f t="shared" si="75"/>
        <v>AIRZETA CO., LTD</v>
      </c>
      <c r="U97" s="61" t="str">
        <f t="shared" si="76"/>
        <v>신용</v>
      </c>
      <c r="V97" s="99">
        <f>CEILING($B$2+(P97-0.5)*$C$2,1)</f>
        <v>10273</v>
      </c>
      <c r="W97" s="61">
        <v>4000</v>
      </c>
      <c r="X97" s="100">
        <f t="shared" si="50"/>
        <v>0</v>
      </c>
      <c r="Y97" s="100">
        <f t="shared" si="55"/>
        <v>500</v>
      </c>
      <c r="Z97" s="100">
        <f t="shared" si="51"/>
        <v>0</v>
      </c>
      <c r="AA97" s="100">
        <f t="shared" si="56"/>
        <v>0</v>
      </c>
      <c r="AB97" s="101">
        <f t="shared" si="52"/>
        <v>0</v>
      </c>
      <c r="AC97" s="102" t="str">
        <f>_xlfn.IFNA(VLOOKUP(D97,'사업자 통관'!F:H,3,0),"")</f>
        <v/>
      </c>
      <c r="AD97" s="102"/>
      <c r="AE97" s="103">
        <f t="shared" si="53"/>
        <v>4500</v>
      </c>
      <c r="AF97" s="104">
        <f t="shared" si="54"/>
        <v>14773</v>
      </c>
      <c r="AH97" s="126" t="s">
        <v>2749</v>
      </c>
      <c r="AI97" s="126" t="s">
        <v>9</v>
      </c>
      <c r="AJ97" s="126" t="s">
        <v>2750</v>
      </c>
      <c r="AK97" s="126" t="s">
        <v>3254</v>
      </c>
      <c r="AL97" s="126" t="s">
        <v>3255</v>
      </c>
      <c r="AM97" s="126" t="s">
        <v>3256</v>
      </c>
      <c r="AN97" s="126">
        <v>63530</v>
      </c>
      <c r="AO97" s="126" t="s">
        <v>130</v>
      </c>
      <c r="AP97" s="127">
        <v>1</v>
      </c>
      <c r="AQ97" s="128">
        <v>0.871</v>
      </c>
      <c r="AR97" s="128">
        <v>4.4999999999999998E-2</v>
      </c>
      <c r="AS97" s="128">
        <v>0.9</v>
      </c>
      <c r="AT97" s="126" t="s">
        <v>4</v>
      </c>
      <c r="AU97" s="128">
        <v>109.29</v>
      </c>
      <c r="AV97" s="126" t="s">
        <v>154</v>
      </c>
      <c r="AW97" s="126" t="s">
        <v>154</v>
      </c>
      <c r="AX97" s="126" t="s">
        <v>154</v>
      </c>
      <c r="AY97" s="126" t="s">
        <v>154</v>
      </c>
      <c r="AZ97" s="126" t="s">
        <v>154</v>
      </c>
      <c r="BA97" s="126" t="s">
        <v>132</v>
      </c>
      <c r="BB97" s="126" t="s">
        <v>70</v>
      </c>
      <c r="BC97" s="126" t="s">
        <v>3257</v>
      </c>
      <c r="BD97" s="126" t="s">
        <v>130</v>
      </c>
      <c r="BE97" s="126" t="s">
        <v>156</v>
      </c>
      <c r="BF97" s="126" t="s">
        <v>3258</v>
      </c>
      <c r="BG97" s="126" t="s">
        <v>3259</v>
      </c>
      <c r="BH97" s="126" t="s">
        <v>3260</v>
      </c>
      <c r="BI97" s="126" t="s">
        <v>2757</v>
      </c>
      <c r="BJ97" s="126" t="s">
        <v>2758</v>
      </c>
      <c r="BK97" s="126" t="s">
        <v>184</v>
      </c>
      <c r="BL97" s="126" t="s">
        <v>157</v>
      </c>
      <c r="BM97" s="126" t="s">
        <v>126</v>
      </c>
      <c r="BN97" s="126" t="s">
        <v>130</v>
      </c>
      <c r="BO97" s="126" t="s">
        <v>158</v>
      </c>
    </row>
    <row r="98" spans="1:67" ht="15">
      <c r="A98" s="58" t="str">
        <f t="shared" si="57"/>
        <v>2025-08-03</v>
      </c>
      <c r="B98" s="58" t="str">
        <f t="shared" si="58"/>
        <v>LHR</v>
      </c>
      <c r="C98" s="58" t="str">
        <f t="shared" si="59"/>
        <v>99431913744</v>
      </c>
      <c r="D98" s="58" t="str">
        <f t="shared" si="60"/>
        <v>PGB028761234</v>
      </c>
      <c r="E98" s="59" t="str">
        <f t="shared" si="61"/>
        <v>6094322902014</v>
      </c>
      <c r="F98" s="59" t="str">
        <f t="shared" si="62"/>
        <v>716-2118-CE-17</v>
      </c>
      <c r="G98" s="59" t="str">
        <f t="shared" si="63"/>
        <v>2210326</v>
      </c>
      <c r="H98" s="59" t="str">
        <f t="shared" si="64"/>
        <v>IPORTER (GB)</v>
      </c>
      <c r="I98" s="57" t="str">
        <f t="shared" si="65"/>
        <v>이정진</v>
      </c>
      <c r="J98" s="57">
        <f t="shared" si="66"/>
        <v>31213</v>
      </c>
      <c r="K98" s="57" t="str">
        <f t="shared" si="67"/>
        <v/>
      </c>
      <c r="L98" s="57">
        <f t="shared" si="68"/>
        <v>1</v>
      </c>
      <c r="M98" s="57">
        <f t="shared" si="69"/>
        <v>0.998</v>
      </c>
      <c r="N98" s="57">
        <f t="shared" si="70"/>
        <v>4.4999999999999998E-2</v>
      </c>
      <c r="O98" s="60">
        <f t="shared" si="71"/>
        <v>3.15E-2</v>
      </c>
      <c r="P98" s="60">
        <f>CEILING(IF(M98&gt;O98,M98,O98),$D$2)</f>
        <v>1</v>
      </c>
      <c r="Q98" s="61" t="str">
        <f t="shared" si="72"/>
        <v>목록(Manifest)</v>
      </c>
      <c r="R98" s="88">
        <f t="shared" si="73"/>
        <v>103.07</v>
      </c>
      <c r="S98" s="61" t="str">
        <f t="shared" si="74"/>
        <v>KJ794</v>
      </c>
      <c r="T98" s="61" t="str">
        <f t="shared" si="75"/>
        <v>AIRZETA CO., LTD</v>
      </c>
      <c r="U98" s="61" t="str">
        <f t="shared" si="76"/>
        <v>신용</v>
      </c>
      <c r="V98" s="99">
        <f>CEILING($B$2+(P98-0.5)*$C$2,1)</f>
        <v>10273</v>
      </c>
      <c r="W98" s="61">
        <v>4000</v>
      </c>
      <c r="X98" s="100">
        <f t="shared" si="50"/>
        <v>0</v>
      </c>
      <c r="Y98" s="100">
        <f t="shared" si="55"/>
        <v>0</v>
      </c>
      <c r="Z98" s="100">
        <f t="shared" si="51"/>
        <v>0</v>
      </c>
      <c r="AA98" s="100">
        <f t="shared" si="56"/>
        <v>0</v>
      </c>
      <c r="AB98" s="101">
        <f t="shared" si="52"/>
        <v>0</v>
      </c>
      <c r="AC98" s="102" t="str">
        <f>_xlfn.IFNA(VLOOKUP(D98,'사업자 통관'!F:H,3,0),"")</f>
        <v/>
      </c>
      <c r="AD98" s="102"/>
      <c r="AE98" s="103">
        <f t="shared" si="53"/>
        <v>4000</v>
      </c>
      <c r="AF98" s="104">
        <f t="shared" si="54"/>
        <v>14273</v>
      </c>
      <c r="AH98" s="126" t="s">
        <v>2749</v>
      </c>
      <c r="AI98" s="126" t="s">
        <v>9</v>
      </c>
      <c r="AJ98" s="126" t="s">
        <v>2750</v>
      </c>
      <c r="AK98" s="126" t="s">
        <v>3261</v>
      </c>
      <c r="AL98" s="126" t="s">
        <v>3262</v>
      </c>
      <c r="AM98" s="126" t="s">
        <v>3263</v>
      </c>
      <c r="AN98" s="126">
        <v>31213</v>
      </c>
      <c r="AO98" s="126" t="s">
        <v>130</v>
      </c>
      <c r="AP98" s="127">
        <v>1</v>
      </c>
      <c r="AQ98" s="128">
        <v>0.998</v>
      </c>
      <c r="AR98" s="128">
        <v>4.4999999999999998E-2</v>
      </c>
      <c r="AS98" s="128">
        <v>1</v>
      </c>
      <c r="AT98" s="126" t="s">
        <v>4</v>
      </c>
      <c r="AU98" s="128">
        <v>103.07</v>
      </c>
      <c r="AV98" s="126" t="s">
        <v>154</v>
      </c>
      <c r="AW98" s="126" t="s">
        <v>154</v>
      </c>
      <c r="AX98" s="126" t="s">
        <v>154</v>
      </c>
      <c r="AY98" s="126" t="s">
        <v>154</v>
      </c>
      <c r="AZ98" s="126" t="s">
        <v>154</v>
      </c>
      <c r="BA98" s="126" t="s">
        <v>132</v>
      </c>
      <c r="BB98" s="126" t="s">
        <v>70</v>
      </c>
      <c r="BC98" s="126" t="s">
        <v>3264</v>
      </c>
      <c r="BD98" s="126" t="s">
        <v>130</v>
      </c>
      <c r="BE98" s="126" t="s">
        <v>156</v>
      </c>
      <c r="BF98" s="126" t="s">
        <v>3265</v>
      </c>
      <c r="BG98" s="126" t="s">
        <v>3266</v>
      </c>
      <c r="BH98" s="126" t="s">
        <v>3267</v>
      </c>
      <c r="BI98" s="126" t="s">
        <v>2757</v>
      </c>
      <c r="BJ98" s="126" t="s">
        <v>2758</v>
      </c>
      <c r="BK98" s="126" t="s">
        <v>184</v>
      </c>
      <c r="BL98" s="126" t="s">
        <v>157</v>
      </c>
      <c r="BM98" s="126" t="s">
        <v>126</v>
      </c>
      <c r="BN98" s="126" t="s">
        <v>130</v>
      </c>
      <c r="BO98" s="126" t="s">
        <v>158</v>
      </c>
    </row>
    <row r="99" spans="1:67" ht="15">
      <c r="A99" s="58" t="str">
        <f t="shared" si="57"/>
        <v>2025-08-03</v>
      </c>
      <c r="B99" s="58" t="str">
        <f t="shared" si="58"/>
        <v>LHR</v>
      </c>
      <c r="C99" s="58" t="str">
        <f t="shared" si="59"/>
        <v>99431913744</v>
      </c>
      <c r="D99" s="58" t="str">
        <f t="shared" si="60"/>
        <v>PGB028761248</v>
      </c>
      <c r="E99" s="59" t="str">
        <f t="shared" si="61"/>
        <v>6094322902028</v>
      </c>
      <c r="F99" s="59" t="str">
        <f t="shared" si="62"/>
        <v>716-2123-CE-25</v>
      </c>
      <c r="G99" s="59" t="str">
        <f t="shared" si="63"/>
        <v>2210326</v>
      </c>
      <c r="H99" s="59" t="str">
        <f t="shared" si="64"/>
        <v>IPORTER (GB)</v>
      </c>
      <c r="I99" s="57" t="str">
        <f t="shared" si="65"/>
        <v>정윤주</v>
      </c>
      <c r="J99" s="57">
        <f t="shared" si="66"/>
        <v>17300</v>
      </c>
      <c r="K99" s="57" t="str">
        <f t="shared" si="67"/>
        <v/>
      </c>
      <c r="L99" s="57">
        <f t="shared" si="68"/>
        <v>1</v>
      </c>
      <c r="M99" s="57">
        <f t="shared" si="69"/>
        <v>0.93</v>
      </c>
      <c r="N99" s="57">
        <f t="shared" si="70"/>
        <v>4.4999999999999998E-2</v>
      </c>
      <c r="O99" s="60">
        <f t="shared" si="71"/>
        <v>3.15E-2</v>
      </c>
      <c r="P99" s="60">
        <f>CEILING(IF(M99&gt;O99,M99,O99),$D$2)</f>
        <v>1</v>
      </c>
      <c r="Q99" s="61" t="str">
        <f t="shared" si="72"/>
        <v>일반(목록배제,Normal-Manifest Exception)</v>
      </c>
      <c r="R99" s="88">
        <f t="shared" si="73"/>
        <v>27</v>
      </c>
      <c r="S99" s="61" t="str">
        <f t="shared" si="74"/>
        <v>KJ794</v>
      </c>
      <c r="T99" s="61" t="str">
        <f t="shared" si="75"/>
        <v>AIRZETA CO., LTD</v>
      </c>
      <c r="U99" s="61" t="str">
        <f t="shared" si="76"/>
        <v>신용</v>
      </c>
      <c r="V99" s="99">
        <f>CEILING($B$2+(P99-0.5)*$C$2,1)</f>
        <v>10273</v>
      </c>
      <c r="W99" s="61">
        <v>4000</v>
      </c>
      <c r="X99" s="100">
        <f t="shared" si="50"/>
        <v>0</v>
      </c>
      <c r="Y99" s="100">
        <f t="shared" si="55"/>
        <v>0</v>
      </c>
      <c r="Z99" s="100">
        <f t="shared" si="51"/>
        <v>0</v>
      </c>
      <c r="AA99" s="100">
        <f t="shared" si="56"/>
        <v>0</v>
      </c>
      <c r="AB99" s="101">
        <f t="shared" si="52"/>
        <v>1000</v>
      </c>
      <c r="AC99" s="102" t="str">
        <f>_xlfn.IFNA(VLOOKUP(D99,'사업자 통관'!F:H,3,0),"")</f>
        <v/>
      </c>
      <c r="AD99" s="102"/>
      <c r="AE99" s="103">
        <f t="shared" si="53"/>
        <v>5000</v>
      </c>
      <c r="AF99" s="104">
        <f t="shared" si="54"/>
        <v>15273</v>
      </c>
      <c r="AH99" s="126" t="s">
        <v>2749</v>
      </c>
      <c r="AI99" s="126" t="s">
        <v>9</v>
      </c>
      <c r="AJ99" s="126" t="s">
        <v>2750</v>
      </c>
      <c r="AK99" s="126" t="s">
        <v>3268</v>
      </c>
      <c r="AL99" s="126" t="s">
        <v>3269</v>
      </c>
      <c r="AM99" s="126" t="s">
        <v>3270</v>
      </c>
      <c r="AN99" s="126">
        <v>17300</v>
      </c>
      <c r="AO99" s="126" t="s">
        <v>130</v>
      </c>
      <c r="AP99" s="127">
        <v>1</v>
      </c>
      <c r="AQ99" s="128">
        <v>0.93</v>
      </c>
      <c r="AR99" s="128">
        <v>4.4999999999999998E-2</v>
      </c>
      <c r="AS99" s="128">
        <v>1</v>
      </c>
      <c r="AT99" s="126" t="s">
        <v>5</v>
      </c>
      <c r="AU99" s="128">
        <v>27</v>
      </c>
      <c r="AV99" s="126" t="s">
        <v>154</v>
      </c>
      <c r="AW99" s="126" t="s">
        <v>154</v>
      </c>
      <c r="AX99" s="126" t="s">
        <v>154</v>
      </c>
      <c r="AY99" s="126" t="s">
        <v>154</v>
      </c>
      <c r="AZ99" s="126" t="s">
        <v>154</v>
      </c>
      <c r="BA99" s="126" t="s">
        <v>132</v>
      </c>
      <c r="BB99" s="126" t="s">
        <v>70</v>
      </c>
      <c r="BC99" s="126" t="s">
        <v>155</v>
      </c>
      <c r="BD99" s="126" t="s">
        <v>130</v>
      </c>
      <c r="BE99" s="126" t="s">
        <v>156</v>
      </c>
      <c r="BF99" s="126" t="s">
        <v>3271</v>
      </c>
      <c r="BG99" s="126" t="s">
        <v>3272</v>
      </c>
      <c r="BH99" s="126" t="s">
        <v>3273</v>
      </c>
      <c r="BI99" s="126" t="s">
        <v>2757</v>
      </c>
      <c r="BJ99" s="126" t="s">
        <v>2758</v>
      </c>
      <c r="BK99" s="126" t="s">
        <v>184</v>
      </c>
      <c r="BL99" s="126" t="s">
        <v>157</v>
      </c>
      <c r="BM99" s="126" t="s">
        <v>126</v>
      </c>
      <c r="BN99" s="126" t="s">
        <v>130</v>
      </c>
      <c r="BO99" s="126" t="s">
        <v>158</v>
      </c>
    </row>
    <row r="100" spans="1:67" ht="15">
      <c r="A100" s="58" t="str">
        <f t="shared" si="57"/>
        <v>2025-08-03</v>
      </c>
      <c r="B100" s="58" t="str">
        <f t="shared" si="58"/>
        <v>LHR</v>
      </c>
      <c r="C100" s="58" t="str">
        <f t="shared" si="59"/>
        <v>99431913744</v>
      </c>
      <c r="D100" s="58" t="str">
        <f t="shared" si="60"/>
        <v>PGB028761032</v>
      </c>
      <c r="E100" s="59" t="str">
        <f t="shared" si="61"/>
        <v>6094322901812</v>
      </c>
      <c r="F100" s="59" t="str">
        <f t="shared" si="62"/>
        <v>716-0293-EC-47</v>
      </c>
      <c r="G100" s="59" t="str">
        <f t="shared" si="63"/>
        <v>2210326</v>
      </c>
      <c r="H100" s="59" t="str">
        <f t="shared" si="64"/>
        <v>IPORTER (GB)</v>
      </c>
      <c r="I100" s="57" t="str">
        <f t="shared" si="65"/>
        <v>이지연</v>
      </c>
      <c r="J100" s="57">
        <f t="shared" si="66"/>
        <v>17066</v>
      </c>
      <c r="K100" s="57" t="str">
        <f t="shared" si="67"/>
        <v/>
      </c>
      <c r="L100" s="57">
        <f t="shared" si="68"/>
        <v>1</v>
      </c>
      <c r="M100" s="57">
        <f t="shared" si="69"/>
        <v>0.499</v>
      </c>
      <c r="N100" s="57">
        <f t="shared" si="70"/>
        <v>4.4999999999999998E-2</v>
      </c>
      <c r="O100" s="60">
        <f t="shared" si="71"/>
        <v>3.15E-2</v>
      </c>
      <c r="P100" s="60">
        <f>CEILING(IF(M100&gt;O100,M100,O100),$D$2)</f>
        <v>0.5</v>
      </c>
      <c r="Q100" s="61" t="str">
        <f t="shared" si="72"/>
        <v>간이(Simple)</v>
      </c>
      <c r="R100" s="88">
        <f t="shared" si="73"/>
        <v>214.33</v>
      </c>
      <c r="S100" s="61" t="str">
        <f t="shared" si="74"/>
        <v>KJ794</v>
      </c>
      <c r="T100" s="61" t="str">
        <f t="shared" si="75"/>
        <v>AIRZETA CO., LTD</v>
      </c>
      <c r="U100" s="61" t="str">
        <f t="shared" si="76"/>
        <v>신용</v>
      </c>
      <c r="V100" s="99">
        <f>CEILING($B$2+(P100-0.5)*$C$2,1)</f>
        <v>7445</v>
      </c>
      <c r="W100" s="61">
        <v>4000</v>
      </c>
      <c r="X100" s="100">
        <f t="shared" si="50"/>
        <v>0</v>
      </c>
      <c r="Y100" s="100">
        <f t="shared" si="55"/>
        <v>0</v>
      </c>
      <c r="Z100" s="100">
        <f t="shared" si="51"/>
        <v>0</v>
      </c>
      <c r="AA100" s="100">
        <f t="shared" si="56"/>
        <v>0</v>
      </c>
      <c r="AB100" s="101">
        <f t="shared" si="52"/>
        <v>1000</v>
      </c>
      <c r="AC100" s="102" t="str">
        <f>_xlfn.IFNA(VLOOKUP(D100,'사업자 통관'!F:H,3,0),"")</f>
        <v/>
      </c>
      <c r="AD100" s="102"/>
      <c r="AE100" s="103">
        <f t="shared" si="53"/>
        <v>5000</v>
      </c>
      <c r="AF100" s="104">
        <f t="shared" si="54"/>
        <v>12445</v>
      </c>
      <c r="AH100" s="126" t="s">
        <v>2749</v>
      </c>
      <c r="AI100" s="126" t="s">
        <v>9</v>
      </c>
      <c r="AJ100" s="126" t="s">
        <v>2750</v>
      </c>
      <c r="AK100" s="126" t="s">
        <v>3274</v>
      </c>
      <c r="AL100" s="126" t="s">
        <v>328</v>
      </c>
      <c r="AM100" s="126" t="s">
        <v>695</v>
      </c>
      <c r="AN100" s="126">
        <v>17066</v>
      </c>
      <c r="AO100" s="126" t="s">
        <v>130</v>
      </c>
      <c r="AP100" s="127">
        <v>1</v>
      </c>
      <c r="AQ100" s="128">
        <v>0.499</v>
      </c>
      <c r="AR100" s="128">
        <v>4.4999999999999998E-2</v>
      </c>
      <c r="AS100" s="128">
        <v>0.5</v>
      </c>
      <c r="AT100" s="126" t="s">
        <v>6</v>
      </c>
      <c r="AU100" s="128">
        <v>214.33</v>
      </c>
      <c r="AV100" s="126" t="s">
        <v>154</v>
      </c>
      <c r="AW100" s="126" t="s">
        <v>154</v>
      </c>
      <c r="AX100" s="126" t="s">
        <v>154</v>
      </c>
      <c r="AY100" s="126" t="s">
        <v>130</v>
      </c>
      <c r="AZ100" s="126" t="s">
        <v>154</v>
      </c>
      <c r="BA100" s="126" t="s">
        <v>132</v>
      </c>
      <c r="BB100" s="126" t="s">
        <v>70</v>
      </c>
      <c r="BC100" s="126" t="s">
        <v>3275</v>
      </c>
      <c r="BD100" s="126" t="s">
        <v>130</v>
      </c>
      <c r="BE100" s="126" t="s">
        <v>156</v>
      </c>
      <c r="BF100" s="126" t="s">
        <v>3276</v>
      </c>
      <c r="BG100" s="126" t="s">
        <v>3277</v>
      </c>
      <c r="BH100" s="126" t="s">
        <v>3278</v>
      </c>
      <c r="BI100" s="126" t="s">
        <v>2757</v>
      </c>
      <c r="BJ100" s="126" t="s">
        <v>2758</v>
      </c>
      <c r="BK100" s="126" t="s">
        <v>184</v>
      </c>
      <c r="BL100" s="126" t="s">
        <v>157</v>
      </c>
      <c r="BM100" s="126" t="s">
        <v>126</v>
      </c>
      <c r="BN100" s="126" t="s">
        <v>130</v>
      </c>
      <c r="BO100" s="126" t="s">
        <v>158</v>
      </c>
    </row>
    <row r="101" spans="1:67" ht="15">
      <c r="A101" s="58" t="str">
        <f t="shared" si="57"/>
        <v>2025-08-03</v>
      </c>
      <c r="B101" s="58" t="str">
        <f t="shared" si="58"/>
        <v>LHR</v>
      </c>
      <c r="C101" s="58" t="str">
        <f t="shared" si="59"/>
        <v>99431913744</v>
      </c>
      <c r="D101" s="58" t="str">
        <f t="shared" si="60"/>
        <v>PGB028761195</v>
      </c>
      <c r="E101" s="59" t="str">
        <f t="shared" si="61"/>
        <v>6094322901975</v>
      </c>
      <c r="F101" s="59" t="str">
        <f t="shared" si="62"/>
        <v>716-3362-DC-77</v>
      </c>
      <c r="G101" s="59" t="str">
        <f t="shared" si="63"/>
        <v>2210326</v>
      </c>
      <c r="H101" s="59" t="str">
        <f t="shared" si="64"/>
        <v>IPORTER (GB)</v>
      </c>
      <c r="I101" s="57" t="str">
        <f t="shared" si="65"/>
        <v>정다영</v>
      </c>
      <c r="J101" s="57">
        <f t="shared" si="66"/>
        <v>4778</v>
      </c>
      <c r="K101" s="57" t="str">
        <f t="shared" si="67"/>
        <v/>
      </c>
      <c r="L101" s="57">
        <f t="shared" si="68"/>
        <v>1</v>
      </c>
      <c r="M101" s="57">
        <f t="shared" si="69"/>
        <v>1.5009999999999999</v>
      </c>
      <c r="N101" s="57">
        <f t="shared" si="70"/>
        <v>2.4489999999999998</v>
      </c>
      <c r="O101" s="60">
        <f t="shared" si="71"/>
        <v>1.7142999999999997</v>
      </c>
      <c r="P101" s="60">
        <f>CEILING(IF(M101&gt;O101,M101,O101),$D$2)</f>
        <v>2</v>
      </c>
      <c r="Q101" s="61" t="str">
        <f t="shared" si="72"/>
        <v>목록(Manifest)</v>
      </c>
      <c r="R101" s="88">
        <f t="shared" si="73"/>
        <v>108.03</v>
      </c>
      <c r="S101" s="61" t="str">
        <f t="shared" si="74"/>
        <v>KJ794</v>
      </c>
      <c r="T101" s="61" t="str">
        <f t="shared" si="75"/>
        <v>AIRZETA CO., LTD</v>
      </c>
      <c r="U101" s="61" t="str">
        <f t="shared" si="76"/>
        <v>신용</v>
      </c>
      <c r="V101" s="99">
        <f>CEILING($B$2+(P101-0.5)*$C$2,1)</f>
        <v>15928</v>
      </c>
      <c r="W101" s="61">
        <v>4000</v>
      </c>
      <c r="X101" s="100">
        <f t="shared" si="50"/>
        <v>0</v>
      </c>
      <c r="Y101" s="100">
        <f t="shared" si="55"/>
        <v>0</v>
      </c>
      <c r="Z101" s="100">
        <f t="shared" si="51"/>
        <v>0</v>
      </c>
      <c r="AA101" s="100">
        <f t="shared" si="56"/>
        <v>0</v>
      </c>
      <c r="AB101" s="101">
        <f t="shared" si="52"/>
        <v>0</v>
      </c>
      <c r="AC101" s="102" t="str">
        <f>_xlfn.IFNA(VLOOKUP(D101,'사업자 통관'!F:H,3,0),"")</f>
        <v/>
      </c>
      <c r="AD101" s="102"/>
      <c r="AE101" s="103">
        <f t="shared" si="53"/>
        <v>4000</v>
      </c>
      <c r="AF101" s="104">
        <f t="shared" si="54"/>
        <v>19928</v>
      </c>
      <c r="AH101" s="126" t="s">
        <v>2749</v>
      </c>
      <c r="AI101" s="126" t="s">
        <v>9</v>
      </c>
      <c r="AJ101" s="126" t="s">
        <v>2750</v>
      </c>
      <c r="AK101" s="126" t="s">
        <v>3279</v>
      </c>
      <c r="AL101" s="126" t="s">
        <v>3280</v>
      </c>
      <c r="AM101" s="126" t="s">
        <v>3281</v>
      </c>
      <c r="AN101" s="126">
        <v>4778</v>
      </c>
      <c r="AO101" s="126" t="s">
        <v>130</v>
      </c>
      <c r="AP101" s="127">
        <v>1</v>
      </c>
      <c r="AQ101" s="128">
        <v>1.5009999999999999</v>
      </c>
      <c r="AR101" s="128">
        <v>2.4489999999999998</v>
      </c>
      <c r="AS101" s="128">
        <v>2.5</v>
      </c>
      <c r="AT101" s="126" t="s">
        <v>4</v>
      </c>
      <c r="AU101" s="128">
        <v>108.03</v>
      </c>
      <c r="AV101" s="126" t="s">
        <v>154</v>
      </c>
      <c r="AW101" s="126" t="s">
        <v>154</v>
      </c>
      <c r="AX101" s="126" t="s">
        <v>154</v>
      </c>
      <c r="AY101" s="126" t="s">
        <v>154</v>
      </c>
      <c r="AZ101" s="126" t="s">
        <v>154</v>
      </c>
      <c r="BA101" s="126" t="s">
        <v>132</v>
      </c>
      <c r="BB101" s="126" t="s">
        <v>70</v>
      </c>
      <c r="BC101" s="126" t="s">
        <v>406</v>
      </c>
      <c r="BD101" s="126" t="s">
        <v>130</v>
      </c>
      <c r="BE101" s="126" t="s">
        <v>156</v>
      </c>
      <c r="BF101" s="126" t="s">
        <v>3282</v>
      </c>
      <c r="BG101" s="126" t="s">
        <v>3283</v>
      </c>
      <c r="BH101" s="126" t="s">
        <v>3284</v>
      </c>
      <c r="BI101" s="126" t="s">
        <v>2757</v>
      </c>
      <c r="BJ101" s="126" t="s">
        <v>2758</v>
      </c>
      <c r="BK101" s="126" t="s">
        <v>184</v>
      </c>
      <c r="BL101" s="126" t="s">
        <v>157</v>
      </c>
      <c r="BM101" s="126" t="s">
        <v>126</v>
      </c>
      <c r="BN101" s="126" t="s">
        <v>130</v>
      </c>
      <c r="BO101" s="126" t="s">
        <v>158</v>
      </c>
    </row>
    <row r="102" spans="1:67" ht="15">
      <c r="A102" s="58" t="str">
        <f t="shared" si="57"/>
        <v>2025-08-03</v>
      </c>
      <c r="B102" s="58" t="str">
        <f t="shared" si="58"/>
        <v>LHR</v>
      </c>
      <c r="C102" s="58" t="str">
        <f t="shared" si="59"/>
        <v>99431913744</v>
      </c>
      <c r="D102" s="58" t="str">
        <f t="shared" si="60"/>
        <v>PGB028761255</v>
      </c>
      <c r="E102" s="59" t="str">
        <f t="shared" si="61"/>
        <v>6094322902035</v>
      </c>
      <c r="F102" s="59" t="str">
        <f t="shared" si="62"/>
        <v>716-2008-DF-100</v>
      </c>
      <c r="G102" s="59" t="str">
        <f t="shared" si="63"/>
        <v>2210326</v>
      </c>
      <c r="H102" s="59" t="str">
        <f t="shared" si="64"/>
        <v>IPORTER (GB)</v>
      </c>
      <c r="I102" s="57" t="str">
        <f t="shared" si="65"/>
        <v>송연아</v>
      </c>
      <c r="J102" s="57">
        <f t="shared" si="66"/>
        <v>14463</v>
      </c>
      <c r="K102" s="57" t="str">
        <f t="shared" si="67"/>
        <v/>
      </c>
      <c r="L102" s="57">
        <f t="shared" si="68"/>
        <v>1</v>
      </c>
      <c r="M102" s="57">
        <f t="shared" si="69"/>
        <v>2.431</v>
      </c>
      <c r="N102" s="57">
        <f t="shared" si="70"/>
        <v>2.359</v>
      </c>
      <c r="O102" s="60">
        <f t="shared" si="71"/>
        <v>1.6513</v>
      </c>
      <c r="P102" s="60">
        <f>CEILING(IF(M102&gt;O102,M102,O102),$D$2)</f>
        <v>2.5</v>
      </c>
      <c r="Q102" s="61" t="str">
        <f t="shared" si="72"/>
        <v>목록(Manifest)</v>
      </c>
      <c r="R102" s="88">
        <f t="shared" si="73"/>
        <v>52.65</v>
      </c>
      <c r="S102" s="61" t="str">
        <f t="shared" si="74"/>
        <v>KJ794</v>
      </c>
      <c r="T102" s="61" t="str">
        <f t="shared" si="75"/>
        <v>AIRZETA CO., LTD</v>
      </c>
      <c r="U102" s="61" t="str">
        <f t="shared" si="76"/>
        <v>신용</v>
      </c>
      <c r="V102" s="99">
        <f>CEILING($B$2+(P102-0.5)*$C$2,1)</f>
        <v>18755</v>
      </c>
      <c r="W102" s="61">
        <v>4000</v>
      </c>
      <c r="X102" s="100">
        <f t="shared" si="50"/>
        <v>0</v>
      </c>
      <c r="Y102" s="100">
        <f t="shared" si="55"/>
        <v>0</v>
      </c>
      <c r="Z102" s="100">
        <f t="shared" si="51"/>
        <v>500</v>
      </c>
      <c r="AA102" s="100">
        <f t="shared" si="56"/>
        <v>0</v>
      </c>
      <c r="AB102" s="101">
        <f t="shared" si="52"/>
        <v>0</v>
      </c>
      <c r="AC102" s="102" t="str">
        <f>_xlfn.IFNA(VLOOKUP(D102,'사업자 통관'!F:H,3,0),"")</f>
        <v/>
      </c>
      <c r="AD102" s="102"/>
      <c r="AE102" s="103">
        <f t="shared" si="53"/>
        <v>4500</v>
      </c>
      <c r="AF102" s="104">
        <f t="shared" si="54"/>
        <v>23255</v>
      </c>
      <c r="AH102" s="126" t="s">
        <v>2749</v>
      </c>
      <c r="AI102" s="126" t="s">
        <v>9</v>
      </c>
      <c r="AJ102" s="126" t="s">
        <v>2750</v>
      </c>
      <c r="AK102" s="126" t="s">
        <v>3285</v>
      </c>
      <c r="AL102" s="126" t="s">
        <v>3286</v>
      </c>
      <c r="AM102" s="126" t="s">
        <v>3287</v>
      </c>
      <c r="AN102" s="126">
        <v>14463</v>
      </c>
      <c r="AO102" s="126" t="s">
        <v>130</v>
      </c>
      <c r="AP102" s="127">
        <v>1</v>
      </c>
      <c r="AQ102" s="128">
        <v>2.431</v>
      </c>
      <c r="AR102" s="128">
        <v>2.359</v>
      </c>
      <c r="AS102" s="128">
        <v>2.5</v>
      </c>
      <c r="AT102" s="126" t="s">
        <v>4</v>
      </c>
      <c r="AU102" s="128">
        <v>52.65</v>
      </c>
      <c r="AV102" s="126" t="s">
        <v>154</v>
      </c>
      <c r="AW102" s="126" t="s">
        <v>154</v>
      </c>
      <c r="AX102" s="126" t="s">
        <v>154</v>
      </c>
      <c r="AY102" s="126" t="s">
        <v>154</v>
      </c>
      <c r="AZ102" s="126" t="s">
        <v>154</v>
      </c>
      <c r="BA102" s="126" t="s">
        <v>132</v>
      </c>
      <c r="BB102" s="126" t="s">
        <v>70</v>
      </c>
      <c r="BC102" s="126" t="s">
        <v>356</v>
      </c>
      <c r="BD102" s="126" t="s">
        <v>130</v>
      </c>
      <c r="BE102" s="126" t="s">
        <v>156</v>
      </c>
      <c r="BF102" s="126" t="s">
        <v>3288</v>
      </c>
      <c r="BG102" s="126" t="s">
        <v>3289</v>
      </c>
      <c r="BH102" s="126" t="s">
        <v>3290</v>
      </c>
      <c r="BI102" s="126" t="s">
        <v>2757</v>
      </c>
      <c r="BJ102" s="126" t="s">
        <v>2758</v>
      </c>
      <c r="BK102" s="126" t="s">
        <v>184</v>
      </c>
      <c r="BL102" s="126" t="s">
        <v>157</v>
      </c>
      <c r="BM102" s="126" t="s">
        <v>126</v>
      </c>
      <c r="BN102" s="126" t="s">
        <v>130</v>
      </c>
      <c r="BO102" s="126" t="s">
        <v>158</v>
      </c>
    </row>
    <row r="103" spans="1:67" ht="15">
      <c r="A103" s="58" t="str">
        <f t="shared" si="57"/>
        <v>2025-08-03</v>
      </c>
      <c r="B103" s="58" t="str">
        <f t="shared" si="58"/>
        <v>LHR</v>
      </c>
      <c r="C103" s="58" t="str">
        <f t="shared" si="59"/>
        <v>99431913744</v>
      </c>
      <c r="D103" s="58" t="str">
        <f t="shared" si="60"/>
        <v>PGB028761076</v>
      </c>
      <c r="E103" s="59" t="str">
        <f t="shared" si="61"/>
        <v>6094322901856</v>
      </c>
      <c r="F103" s="59" t="str">
        <f t="shared" si="62"/>
        <v>716-2189-EF-38</v>
      </c>
      <c r="G103" s="59" t="str">
        <f t="shared" si="63"/>
        <v>2210326</v>
      </c>
      <c r="H103" s="59" t="str">
        <f t="shared" si="64"/>
        <v>IPORTER (GB)</v>
      </c>
      <c r="I103" s="57" t="str">
        <f t="shared" si="65"/>
        <v>이정주</v>
      </c>
      <c r="J103" s="57">
        <f t="shared" si="66"/>
        <v>34091</v>
      </c>
      <c r="K103" s="57" t="str">
        <f t="shared" si="67"/>
        <v/>
      </c>
      <c r="L103" s="57">
        <f t="shared" si="68"/>
        <v>1</v>
      </c>
      <c r="M103" s="57">
        <f t="shared" si="69"/>
        <v>0.91200000000000003</v>
      </c>
      <c r="N103" s="57">
        <f t="shared" si="70"/>
        <v>4.4999999999999998E-2</v>
      </c>
      <c r="O103" s="60">
        <f t="shared" si="71"/>
        <v>3.15E-2</v>
      </c>
      <c r="P103" s="60">
        <f>CEILING(IF(M103&gt;O103,M103,O103),$D$2)</f>
        <v>1</v>
      </c>
      <c r="Q103" s="61" t="str">
        <f t="shared" si="72"/>
        <v>목록(Manifest)</v>
      </c>
      <c r="R103" s="88">
        <f t="shared" si="73"/>
        <v>121.53</v>
      </c>
      <c r="S103" s="61" t="str">
        <f t="shared" si="74"/>
        <v>KJ794</v>
      </c>
      <c r="T103" s="61" t="str">
        <f t="shared" si="75"/>
        <v>AIRZETA CO., LTD</v>
      </c>
      <c r="U103" s="61" t="str">
        <f t="shared" si="76"/>
        <v>신용</v>
      </c>
      <c r="V103" s="99">
        <f>CEILING($B$2+(P103-0.5)*$C$2,1)</f>
        <v>10273</v>
      </c>
      <c r="W103" s="61">
        <v>4000</v>
      </c>
      <c r="X103" s="100">
        <f t="shared" si="50"/>
        <v>0</v>
      </c>
      <c r="Y103" s="100">
        <f t="shared" si="55"/>
        <v>0</v>
      </c>
      <c r="Z103" s="100">
        <f t="shared" si="51"/>
        <v>0</v>
      </c>
      <c r="AA103" s="100">
        <f t="shared" si="56"/>
        <v>0</v>
      </c>
      <c r="AB103" s="101">
        <f t="shared" si="52"/>
        <v>0</v>
      </c>
      <c r="AC103" s="102" t="str">
        <f>_xlfn.IFNA(VLOOKUP(D103,'사업자 통관'!F:H,3,0),"")</f>
        <v/>
      </c>
      <c r="AD103" s="102"/>
      <c r="AE103" s="103">
        <f t="shared" si="53"/>
        <v>4000</v>
      </c>
      <c r="AF103" s="104">
        <f t="shared" si="54"/>
        <v>14273</v>
      </c>
      <c r="AH103" s="126" t="s">
        <v>2749</v>
      </c>
      <c r="AI103" s="126" t="s">
        <v>9</v>
      </c>
      <c r="AJ103" s="126" t="s">
        <v>2750</v>
      </c>
      <c r="AK103" s="126" t="s">
        <v>2576</v>
      </c>
      <c r="AL103" s="126" t="s">
        <v>3291</v>
      </c>
      <c r="AM103" s="126" t="s">
        <v>3292</v>
      </c>
      <c r="AN103" s="126">
        <v>34091</v>
      </c>
      <c r="AO103" s="126" t="s">
        <v>130</v>
      </c>
      <c r="AP103" s="127">
        <v>1</v>
      </c>
      <c r="AQ103" s="128">
        <v>0.91200000000000003</v>
      </c>
      <c r="AR103" s="128">
        <v>4.4999999999999998E-2</v>
      </c>
      <c r="AS103" s="128">
        <v>1</v>
      </c>
      <c r="AT103" s="126" t="s">
        <v>4</v>
      </c>
      <c r="AU103" s="128">
        <v>121.53</v>
      </c>
      <c r="AV103" s="126" t="s">
        <v>154</v>
      </c>
      <c r="AW103" s="126" t="s">
        <v>154</v>
      </c>
      <c r="AX103" s="126" t="s">
        <v>154</v>
      </c>
      <c r="AY103" s="126" t="s">
        <v>154</v>
      </c>
      <c r="AZ103" s="126" t="s">
        <v>154</v>
      </c>
      <c r="BA103" s="126" t="s">
        <v>132</v>
      </c>
      <c r="BB103" s="126" t="s">
        <v>70</v>
      </c>
      <c r="BC103" s="126" t="s">
        <v>677</v>
      </c>
      <c r="BD103" s="126" t="s">
        <v>130</v>
      </c>
      <c r="BE103" s="126" t="s">
        <v>156</v>
      </c>
      <c r="BF103" s="126" t="s">
        <v>3293</v>
      </c>
      <c r="BG103" s="126" t="s">
        <v>3294</v>
      </c>
      <c r="BH103" s="126" t="s">
        <v>3295</v>
      </c>
      <c r="BI103" s="126" t="s">
        <v>2757</v>
      </c>
      <c r="BJ103" s="126" t="s">
        <v>2758</v>
      </c>
      <c r="BK103" s="126" t="s">
        <v>184</v>
      </c>
      <c r="BL103" s="126" t="s">
        <v>157</v>
      </c>
      <c r="BM103" s="126" t="s">
        <v>126</v>
      </c>
      <c r="BN103" s="126" t="s">
        <v>130</v>
      </c>
      <c r="BO103" s="126" t="s">
        <v>158</v>
      </c>
    </row>
    <row r="104" spans="1:67" ht="15">
      <c r="A104" s="58" t="str">
        <f t="shared" si="57"/>
        <v>2025-08-03</v>
      </c>
      <c r="B104" s="58" t="str">
        <f t="shared" si="58"/>
        <v>LHR</v>
      </c>
      <c r="C104" s="58" t="str">
        <f t="shared" si="59"/>
        <v>99431913744</v>
      </c>
      <c r="D104" s="58" t="str">
        <f t="shared" si="60"/>
        <v>PGB028761189</v>
      </c>
      <c r="E104" s="59" t="str">
        <f t="shared" si="61"/>
        <v>6094322901969</v>
      </c>
      <c r="F104" s="59" t="str">
        <f t="shared" si="62"/>
        <v>716-3139-ED-59</v>
      </c>
      <c r="G104" s="59" t="str">
        <f t="shared" si="63"/>
        <v>2210326</v>
      </c>
      <c r="H104" s="59" t="str">
        <f t="shared" si="64"/>
        <v>IPORTER (GB)</v>
      </c>
      <c r="I104" s="57" t="str">
        <f t="shared" si="65"/>
        <v>이유리</v>
      </c>
      <c r="J104" s="57">
        <f t="shared" si="66"/>
        <v>44760</v>
      </c>
      <c r="K104" s="57" t="str">
        <f t="shared" si="67"/>
        <v/>
      </c>
      <c r="L104" s="57">
        <f t="shared" si="68"/>
        <v>1</v>
      </c>
      <c r="M104" s="57">
        <f t="shared" si="69"/>
        <v>0.499</v>
      </c>
      <c r="N104" s="57">
        <f t="shared" si="70"/>
        <v>4.4999999999999998E-2</v>
      </c>
      <c r="O104" s="60">
        <f t="shared" si="71"/>
        <v>3.15E-2</v>
      </c>
      <c r="P104" s="60">
        <f>CEILING(IF(M104&gt;O104,M104,O104),$D$2)</f>
        <v>0.5</v>
      </c>
      <c r="Q104" s="61" t="str">
        <f t="shared" si="72"/>
        <v>목록(Manifest)</v>
      </c>
      <c r="R104" s="88">
        <f t="shared" si="73"/>
        <v>26.99</v>
      </c>
      <c r="S104" s="61" t="str">
        <f t="shared" si="74"/>
        <v>KJ794</v>
      </c>
      <c r="T104" s="61" t="str">
        <f t="shared" si="75"/>
        <v>AIRZETA CO., LTD</v>
      </c>
      <c r="U104" s="61" t="str">
        <f t="shared" si="76"/>
        <v>신용</v>
      </c>
      <c r="V104" s="99">
        <f>CEILING($B$2+(P104-0.5)*$C$2,1)</f>
        <v>7445</v>
      </c>
      <c r="W104" s="61">
        <v>4000</v>
      </c>
      <c r="X104" s="100">
        <f t="shared" si="50"/>
        <v>0</v>
      </c>
      <c r="Y104" s="100">
        <f t="shared" si="55"/>
        <v>0</v>
      </c>
      <c r="Z104" s="100">
        <f t="shared" si="51"/>
        <v>0</v>
      </c>
      <c r="AA104" s="100">
        <f t="shared" si="56"/>
        <v>0</v>
      </c>
      <c r="AB104" s="101">
        <f t="shared" si="52"/>
        <v>0</v>
      </c>
      <c r="AC104" s="102" t="str">
        <f>_xlfn.IFNA(VLOOKUP(D104,'사업자 통관'!F:H,3,0),"")</f>
        <v/>
      </c>
      <c r="AD104" s="102"/>
      <c r="AE104" s="103">
        <f t="shared" si="53"/>
        <v>4000</v>
      </c>
      <c r="AF104" s="104">
        <f t="shared" si="54"/>
        <v>11445</v>
      </c>
      <c r="AH104" s="126" t="s">
        <v>2749</v>
      </c>
      <c r="AI104" s="126" t="s">
        <v>9</v>
      </c>
      <c r="AJ104" s="126" t="s">
        <v>2750</v>
      </c>
      <c r="AK104" s="126" t="s">
        <v>3296</v>
      </c>
      <c r="AL104" s="126" t="s">
        <v>3297</v>
      </c>
      <c r="AM104" s="126" t="s">
        <v>3298</v>
      </c>
      <c r="AN104" s="126">
        <v>44760</v>
      </c>
      <c r="AO104" s="126" t="s">
        <v>130</v>
      </c>
      <c r="AP104" s="127">
        <v>1</v>
      </c>
      <c r="AQ104" s="128">
        <v>0.499</v>
      </c>
      <c r="AR104" s="128">
        <v>4.4999999999999998E-2</v>
      </c>
      <c r="AS104" s="128">
        <v>0.5</v>
      </c>
      <c r="AT104" s="126" t="s">
        <v>4</v>
      </c>
      <c r="AU104" s="128">
        <v>26.99</v>
      </c>
      <c r="AV104" s="126" t="s">
        <v>154</v>
      </c>
      <c r="AW104" s="126" t="s">
        <v>154</v>
      </c>
      <c r="AX104" s="126" t="s">
        <v>154</v>
      </c>
      <c r="AY104" s="126" t="s">
        <v>154</v>
      </c>
      <c r="AZ104" s="126" t="s">
        <v>154</v>
      </c>
      <c r="BA104" s="126" t="s">
        <v>132</v>
      </c>
      <c r="BB104" s="126" t="s">
        <v>70</v>
      </c>
      <c r="BC104" s="126" t="s">
        <v>3299</v>
      </c>
      <c r="BD104" s="126" t="s">
        <v>130</v>
      </c>
      <c r="BE104" s="126" t="s">
        <v>156</v>
      </c>
      <c r="BF104" s="126" t="s">
        <v>3300</v>
      </c>
      <c r="BG104" s="126" t="s">
        <v>3301</v>
      </c>
      <c r="BH104" s="126" t="s">
        <v>3302</v>
      </c>
      <c r="BI104" s="126" t="s">
        <v>2757</v>
      </c>
      <c r="BJ104" s="126" t="s">
        <v>2758</v>
      </c>
      <c r="BK104" s="126" t="s">
        <v>184</v>
      </c>
      <c r="BL104" s="126" t="s">
        <v>157</v>
      </c>
      <c r="BM104" s="126" t="s">
        <v>126</v>
      </c>
      <c r="BN104" s="126" t="s">
        <v>130</v>
      </c>
      <c r="BO104" s="126" t="s">
        <v>158</v>
      </c>
    </row>
    <row r="105" spans="1:67" ht="15">
      <c r="A105" s="58" t="str">
        <f t="shared" si="57"/>
        <v>2025-08-03</v>
      </c>
      <c r="B105" s="58" t="str">
        <f t="shared" si="58"/>
        <v>LHR</v>
      </c>
      <c r="C105" s="58" t="str">
        <f t="shared" si="59"/>
        <v>99431913744</v>
      </c>
      <c r="D105" s="58" t="str">
        <f t="shared" si="60"/>
        <v>PGB028761246</v>
      </c>
      <c r="E105" s="59" t="str">
        <f t="shared" si="61"/>
        <v>6094322902026</v>
      </c>
      <c r="F105" s="59" t="str">
        <f t="shared" si="62"/>
        <v>716-3351-AD-66</v>
      </c>
      <c r="G105" s="59" t="str">
        <f t="shared" si="63"/>
        <v>2210326</v>
      </c>
      <c r="H105" s="59" t="str">
        <f t="shared" si="64"/>
        <v>IPORTER (GB)</v>
      </c>
      <c r="I105" s="57" t="str">
        <f t="shared" si="65"/>
        <v>박민아</v>
      </c>
      <c r="J105" s="57">
        <f t="shared" si="66"/>
        <v>2831</v>
      </c>
      <c r="K105" s="57"/>
      <c r="L105" s="57">
        <f t="shared" si="68"/>
        <v>1</v>
      </c>
      <c r="M105" s="57">
        <f t="shared" si="69"/>
        <v>1.202</v>
      </c>
      <c r="N105" s="57">
        <f t="shared" si="70"/>
        <v>4.4999999999999998E-2</v>
      </c>
      <c r="O105" s="60">
        <f t="shared" si="71"/>
        <v>3.15E-2</v>
      </c>
      <c r="P105" s="60">
        <f>CEILING(IF(M105&gt;O105,M105,O105),$D$2)</f>
        <v>1.5</v>
      </c>
      <c r="Q105" s="61" t="str">
        <f t="shared" si="72"/>
        <v>목록(Manifest)</v>
      </c>
      <c r="R105" s="88">
        <f t="shared" si="73"/>
        <v>52.6</v>
      </c>
      <c r="S105" s="61" t="str">
        <f t="shared" si="74"/>
        <v>KJ794</v>
      </c>
      <c r="T105" s="61" t="str">
        <f t="shared" si="75"/>
        <v>AIRZETA CO., LTD</v>
      </c>
      <c r="U105" s="61" t="str">
        <f t="shared" si="76"/>
        <v>신용</v>
      </c>
      <c r="V105" s="99">
        <f>CEILING($B$2+(P105-0.5)*$C$2,1)</f>
        <v>13100</v>
      </c>
      <c r="W105" s="61">
        <v>4000</v>
      </c>
      <c r="X105" s="100">
        <f t="shared" si="50"/>
        <v>0</v>
      </c>
      <c r="Y105" s="100">
        <f t="shared" si="55"/>
        <v>0</v>
      </c>
      <c r="Z105" s="100">
        <f t="shared" si="51"/>
        <v>0</v>
      </c>
      <c r="AA105" s="100">
        <f t="shared" si="56"/>
        <v>0</v>
      </c>
      <c r="AB105" s="101">
        <f t="shared" si="52"/>
        <v>0</v>
      </c>
      <c r="AC105" s="102" t="str">
        <f>_xlfn.IFNA(VLOOKUP(D105,'사업자 통관'!F:H,3,0),"")</f>
        <v/>
      </c>
      <c r="AD105" s="102"/>
      <c r="AE105" s="103">
        <f t="shared" si="53"/>
        <v>4000</v>
      </c>
      <c r="AF105" s="104">
        <f t="shared" si="54"/>
        <v>17100</v>
      </c>
      <c r="AH105" s="126" t="s">
        <v>2749</v>
      </c>
      <c r="AI105" s="126" t="s">
        <v>9</v>
      </c>
      <c r="AJ105" s="126" t="s">
        <v>2750</v>
      </c>
      <c r="AK105" s="126" t="s">
        <v>3303</v>
      </c>
      <c r="AL105" s="126" t="s">
        <v>243</v>
      </c>
      <c r="AM105" s="126" t="s">
        <v>244</v>
      </c>
      <c r="AN105" s="126">
        <v>2831</v>
      </c>
      <c r="AO105" s="126" t="s">
        <v>130</v>
      </c>
      <c r="AP105" s="127">
        <v>1</v>
      </c>
      <c r="AQ105" s="128">
        <v>1.202</v>
      </c>
      <c r="AR105" s="128">
        <v>4.4999999999999998E-2</v>
      </c>
      <c r="AS105" s="128">
        <v>1.3</v>
      </c>
      <c r="AT105" s="126" t="s">
        <v>4</v>
      </c>
      <c r="AU105" s="128">
        <v>52.6</v>
      </c>
      <c r="AV105" s="126" t="s">
        <v>154</v>
      </c>
      <c r="AW105" s="126" t="s">
        <v>154</v>
      </c>
      <c r="AX105" s="126" t="s">
        <v>154</v>
      </c>
      <c r="AY105" s="126" t="s">
        <v>154</v>
      </c>
      <c r="AZ105" s="126" t="s">
        <v>154</v>
      </c>
      <c r="BA105" s="126" t="s">
        <v>132</v>
      </c>
      <c r="BB105" s="126" t="s">
        <v>70</v>
      </c>
      <c r="BC105" s="126" t="s">
        <v>176</v>
      </c>
      <c r="BD105" s="126" t="s">
        <v>130</v>
      </c>
      <c r="BE105" s="126" t="s">
        <v>156</v>
      </c>
      <c r="BF105" s="126" t="s">
        <v>3304</v>
      </c>
      <c r="BG105" s="126" t="s">
        <v>3305</v>
      </c>
      <c r="BH105" s="126" t="s">
        <v>3306</v>
      </c>
      <c r="BI105" s="126" t="s">
        <v>2757</v>
      </c>
      <c r="BJ105" s="126" t="s">
        <v>2758</v>
      </c>
      <c r="BK105" s="126" t="s">
        <v>184</v>
      </c>
      <c r="BL105" s="126" t="s">
        <v>157</v>
      </c>
      <c r="BM105" s="126" t="s">
        <v>126</v>
      </c>
      <c r="BN105" s="126" t="s">
        <v>130</v>
      </c>
      <c r="BO105" s="126" t="s">
        <v>158</v>
      </c>
    </row>
    <row r="106" spans="1:67" ht="15">
      <c r="A106" s="58" t="str">
        <f t="shared" si="57"/>
        <v>2025-08-03</v>
      </c>
      <c r="B106" s="58" t="str">
        <f t="shared" si="58"/>
        <v>LHR</v>
      </c>
      <c r="C106" s="58" t="str">
        <f t="shared" si="59"/>
        <v>99431913744</v>
      </c>
      <c r="D106" s="58" t="str">
        <f t="shared" si="60"/>
        <v>PGB028761256</v>
      </c>
      <c r="E106" s="59" t="str">
        <f t="shared" si="61"/>
        <v>6094322902036</v>
      </c>
      <c r="F106" s="59" t="str">
        <f t="shared" si="62"/>
        <v>716-3400-CA-72</v>
      </c>
      <c r="G106" s="59" t="str">
        <f t="shared" si="63"/>
        <v>2210326</v>
      </c>
      <c r="H106" s="59" t="str">
        <f t="shared" si="64"/>
        <v>IPORTER (GB)</v>
      </c>
      <c r="I106" s="57" t="str">
        <f t="shared" si="65"/>
        <v>김지은</v>
      </c>
      <c r="J106" s="57">
        <f t="shared" si="66"/>
        <v>17547</v>
      </c>
      <c r="K106" s="57" t="str">
        <f t="shared" si="67"/>
        <v/>
      </c>
      <c r="L106" s="57">
        <f t="shared" si="68"/>
        <v>1</v>
      </c>
      <c r="M106" s="57">
        <f t="shared" si="69"/>
        <v>0.998</v>
      </c>
      <c r="N106" s="57">
        <f t="shared" si="70"/>
        <v>4.4999999999999998E-2</v>
      </c>
      <c r="O106" s="60">
        <f t="shared" si="71"/>
        <v>3.15E-2</v>
      </c>
      <c r="P106" s="60">
        <f>CEILING(IF(M106&gt;O106,M106,O106),$D$2)</f>
        <v>1</v>
      </c>
      <c r="Q106" s="61" t="str">
        <f t="shared" si="72"/>
        <v>일반(목록배제,Normal-Manifest Exception)</v>
      </c>
      <c r="R106" s="88">
        <f t="shared" si="73"/>
        <v>27</v>
      </c>
      <c r="S106" s="61" t="str">
        <f t="shared" si="74"/>
        <v>KJ794</v>
      </c>
      <c r="T106" s="61" t="str">
        <f t="shared" si="75"/>
        <v>AIRZETA CO., LTD</v>
      </c>
      <c r="U106" s="61" t="str">
        <f t="shared" si="76"/>
        <v>신용</v>
      </c>
      <c r="V106" s="99">
        <f>CEILING($B$2+(P106-0.5)*$C$2,1)</f>
        <v>10273</v>
      </c>
      <c r="W106" s="61">
        <v>4000</v>
      </c>
      <c r="X106" s="100">
        <f t="shared" si="50"/>
        <v>0</v>
      </c>
      <c r="Y106" s="100">
        <f t="shared" si="55"/>
        <v>0</v>
      </c>
      <c r="Z106" s="100">
        <f t="shared" si="51"/>
        <v>0</v>
      </c>
      <c r="AA106" s="100">
        <f t="shared" si="56"/>
        <v>0</v>
      </c>
      <c r="AB106" s="101">
        <f t="shared" si="52"/>
        <v>1000</v>
      </c>
      <c r="AC106" s="102" t="str">
        <f>_xlfn.IFNA(VLOOKUP(D106,'사업자 통관'!F:H,3,0),"")</f>
        <v/>
      </c>
      <c r="AD106" s="102"/>
      <c r="AE106" s="103">
        <f t="shared" si="53"/>
        <v>5000</v>
      </c>
      <c r="AF106" s="104">
        <f t="shared" si="54"/>
        <v>15273</v>
      </c>
      <c r="AH106" s="126" t="s">
        <v>2749</v>
      </c>
      <c r="AI106" s="126" t="s">
        <v>9</v>
      </c>
      <c r="AJ106" s="126" t="s">
        <v>2750</v>
      </c>
      <c r="AK106" s="126" t="s">
        <v>3307</v>
      </c>
      <c r="AL106" s="126" t="s">
        <v>265</v>
      </c>
      <c r="AM106" s="126" t="s">
        <v>3308</v>
      </c>
      <c r="AN106" s="126">
        <v>17547</v>
      </c>
      <c r="AO106" s="126" t="s">
        <v>130</v>
      </c>
      <c r="AP106" s="127">
        <v>1</v>
      </c>
      <c r="AQ106" s="128">
        <v>0.998</v>
      </c>
      <c r="AR106" s="128">
        <v>4.4999999999999998E-2</v>
      </c>
      <c r="AS106" s="128">
        <v>1</v>
      </c>
      <c r="AT106" s="126" t="s">
        <v>5</v>
      </c>
      <c r="AU106" s="128">
        <v>27</v>
      </c>
      <c r="AV106" s="126" t="s">
        <v>154</v>
      </c>
      <c r="AW106" s="126" t="s">
        <v>154</v>
      </c>
      <c r="AX106" s="126" t="s">
        <v>154</v>
      </c>
      <c r="AY106" s="126" t="s">
        <v>154</v>
      </c>
      <c r="AZ106" s="126" t="s">
        <v>154</v>
      </c>
      <c r="BA106" s="126" t="s">
        <v>132</v>
      </c>
      <c r="BB106" s="126" t="s">
        <v>70</v>
      </c>
      <c r="BC106" s="126" t="s">
        <v>155</v>
      </c>
      <c r="BD106" s="126" t="s">
        <v>130</v>
      </c>
      <c r="BE106" s="126" t="s">
        <v>156</v>
      </c>
      <c r="BF106" s="126" t="s">
        <v>3309</v>
      </c>
      <c r="BG106" s="126" t="s">
        <v>3310</v>
      </c>
      <c r="BH106" s="126" t="s">
        <v>3311</v>
      </c>
      <c r="BI106" s="126" t="s">
        <v>2757</v>
      </c>
      <c r="BJ106" s="126" t="s">
        <v>2758</v>
      </c>
      <c r="BK106" s="126" t="s">
        <v>184</v>
      </c>
      <c r="BL106" s="126" t="s">
        <v>157</v>
      </c>
      <c r="BM106" s="126" t="s">
        <v>126</v>
      </c>
      <c r="BN106" s="126" t="s">
        <v>130</v>
      </c>
      <c r="BO106" s="126" t="s">
        <v>158</v>
      </c>
    </row>
    <row r="107" spans="1:67" ht="15">
      <c r="A107" s="58" t="str">
        <f t="shared" si="57"/>
        <v>2025-08-03</v>
      </c>
      <c r="B107" s="58" t="str">
        <f t="shared" si="58"/>
        <v>LHR</v>
      </c>
      <c r="C107" s="58" t="str">
        <f t="shared" si="59"/>
        <v>99431913744</v>
      </c>
      <c r="D107" s="58" t="str">
        <f t="shared" si="60"/>
        <v>PGB028761238</v>
      </c>
      <c r="E107" s="59" t="str">
        <f t="shared" si="61"/>
        <v>6094322902018</v>
      </c>
      <c r="F107" s="59" t="str">
        <f t="shared" si="62"/>
        <v>716-2205-CA-97</v>
      </c>
      <c r="G107" s="59" t="str">
        <f t="shared" si="63"/>
        <v>2210326</v>
      </c>
      <c r="H107" s="59" t="str">
        <f t="shared" si="64"/>
        <v>IPORTER (GB)</v>
      </c>
      <c r="I107" s="57" t="str">
        <f t="shared" si="65"/>
        <v>이천욱</v>
      </c>
      <c r="J107" s="57">
        <f t="shared" si="66"/>
        <v>7728</v>
      </c>
      <c r="K107" s="57" t="str">
        <f t="shared" si="67"/>
        <v/>
      </c>
      <c r="L107" s="57">
        <f t="shared" si="68"/>
        <v>1</v>
      </c>
      <c r="M107" s="57">
        <f t="shared" si="69"/>
        <v>0.499</v>
      </c>
      <c r="N107" s="57">
        <f t="shared" si="70"/>
        <v>4.4999999999999998E-2</v>
      </c>
      <c r="O107" s="60">
        <f t="shared" si="71"/>
        <v>3.15E-2</v>
      </c>
      <c r="P107" s="60">
        <f>CEILING(IF(M107&gt;O107,M107,O107),$D$2)</f>
        <v>0.5</v>
      </c>
      <c r="Q107" s="61" t="str">
        <f t="shared" si="72"/>
        <v>목록(Manifest)</v>
      </c>
      <c r="R107" s="88">
        <f t="shared" si="73"/>
        <v>48.6</v>
      </c>
      <c r="S107" s="61" t="str">
        <f t="shared" si="74"/>
        <v>KJ794</v>
      </c>
      <c r="T107" s="61" t="str">
        <f t="shared" si="75"/>
        <v>AIRZETA CO., LTD</v>
      </c>
      <c r="U107" s="61" t="str">
        <f t="shared" si="76"/>
        <v>신용</v>
      </c>
      <c r="V107" s="99">
        <f>CEILING($B$2+(P107-0.5)*$C$2,1)</f>
        <v>7445</v>
      </c>
      <c r="W107" s="61">
        <v>4000</v>
      </c>
      <c r="X107" s="100">
        <f t="shared" si="50"/>
        <v>0</v>
      </c>
      <c r="Y107" s="100">
        <f t="shared" si="55"/>
        <v>0</v>
      </c>
      <c r="Z107" s="100">
        <f t="shared" si="51"/>
        <v>0</v>
      </c>
      <c r="AA107" s="100">
        <f t="shared" si="56"/>
        <v>0</v>
      </c>
      <c r="AB107" s="101">
        <f t="shared" si="52"/>
        <v>0</v>
      </c>
      <c r="AC107" s="102" t="str">
        <f>_xlfn.IFNA(VLOOKUP(D107,'사업자 통관'!F:H,3,0),"")</f>
        <v/>
      </c>
      <c r="AD107" s="102"/>
      <c r="AE107" s="103">
        <f t="shared" si="53"/>
        <v>4000</v>
      </c>
      <c r="AF107" s="104">
        <f t="shared" si="54"/>
        <v>11445</v>
      </c>
      <c r="AH107" s="126" t="s">
        <v>2749</v>
      </c>
      <c r="AI107" s="126" t="s">
        <v>9</v>
      </c>
      <c r="AJ107" s="126" t="s">
        <v>2750</v>
      </c>
      <c r="AK107" s="126" t="s">
        <v>3312</v>
      </c>
      <c r="AL107" s="126" t="s">
        <v>3313</v>
      </c>
      <c r="AM107" s="126" t="s">
        <v>3314</v>
      </c>
      <c r="AN107" s="126">
        <v>7728</v>
      </c>
      <c r="AO107" s="126" t="s">
        <v>130</v>
      </c>
      <c r="AP107" s="127">
        <v>1</v>
      </c>
      <c r="AQ107" s="128">
        <v>0.499</v>
      </c>
      <c r="AR107" s="128">
        <v>4.4999999999999998E-2</v>
      </c>
      <c r="AS107" s="128">
        <v>0.5</v>
      </c>
      <c r="AT107" s="126" t="s">
        <v>4</v>
      </c>
      <c r="AU107" s="128">
        <v>48.6</v>
      </c>
      <c r="AV107" s="126" t="s">
        <v>154</v>
      </c>
      <c r="AW107" s="126" t="s">
        <v>154</v>
      </c>
      <c r="AX107" s="126" t="s">
        <v>154</v>
      </c>
      <c r="AY107" s="126" t="s">
        <v>154</v>
      </c>
      <c r="AZ107" s="126" t="s">
        <v>154</v>
      </c>
      <c r="BA107" s="126" t="s">
        <v>132</v>
      </c>
      <c r="BB107" s="126" t="s">
        <v>70</v>
      </c>
      <c r="BC107" s="126" t="s">
        <v>185</v>
      </c>
      <c r="BD107" s="126" t="s">
        <v>130</v>
      </c>
      <c r="BE107" s="126" t="s">
        <v>156</v>
      </c>
      <c r="BF107" s="126" t="s">
        <v>3315</v>
      </c>
      <c r="BG107" s="126" t="s">
        <v>3316</v>
      </c>
      <c r="BH107" s="126" t="s">
        <v>3317</v>
      </c>
      <c r="BI107" s="126" t="s">
        <v>2757</v>
      </c>
      <c r="BJ107" s="126" t="s">
        <v>2758</v>
      </c>
      <c r="BK107" s="126" t="s">
        <v>184</v>
      </c>
      <c r="BL107" s="126" t="s">
        <v>157</v>
      </c>
      <c r="BM107" s="126" t="s">
        <v>126</v>
      </c>
      <c r="BN107" s="126" t="s">
        <v>130</v>
      </c>
      <c r="BO107" s="126" t="s">
        <v>158</v>
      </c>
    </row>
    <row r="108" spans="1:67" ht="15">
      <c r="A108" s="58" t="str">
        <f t="shared" si="57"/>
        <v>2025-08-03</v>
      </c>
      <c r="B108" s="58" t="str">
        <f t="shared" si="58"/>
        <v>LHR</v>
      </c>
      <c r="C108" s="58" t="str">
        <f t="shared" si="59"/>
        <v>99431913744</v>
      </c>
      <c r="D108" s="58" t="str">
        <f t="shared" si="60"/>
        <v>PGB028761186</v>
      </c>
      <c r="E108" s="59" t="str">
        <f t="shared" si="61"/>
        <v>6094322901966</v>
      </c>
      <c r="F108" s="59" t="str">
        <f t="shared" si="62"/>
        <v>716-2076-FC-13</v>
      </c>
      <c r="G108" s="59" t="str">
        <f t="shared" si="63"/>
        <v>2210326</v>
      </c>
      <c r="H108" s="59" t="str">
        <f t="shared" si="64"/>
        <v>IPORTER (GB)</v>
      </c>
      <c r="I108" s="57" t="str">
        <f t="shared" si="65"/>
        <v>엄선주</v>
      </c>
      <c r="J108" s="57">
        <f t="shared" si="66"/>
        <v>10545</v>
      </c>
      <c r="K108" s="57" t="str">
        <f t="shared" si="67"/>
        <v/>
      </c>
      <c r="L108" s="57">
        <f t="shared" si="68"/>
        <v>1</v>
      </c>
      <c r="M108" s="57">
        <f t="shared" si="69"/>
        <v>0.499</v>
      </c>
      <c r="N108" s="57">
        <f t="shared" si="70"/>
        <v>4.4999999999999998E-2</v>
      </c>
      <c r="O108" s="60">
        <f t="shared" si="71"/>
        <v>3.15E-2</v>
      </c>
      <c r="P108" s="60">
        <f>CEILING(IF(M108&gt;O108,M108,O108),$D$2)</f>
        <v>0.5</v>
      </c>
      <c r="Q108" s="61" t="str">
        <f t="shared" si="72"/>
        <v>일반(목록배제,Normal-Manifest Exception)</v>
      </c>
      <c r="R108" s="88">
        <f t="shared" si="73"/>
        <v>105.24</v>
      </c>
      <c r="S108" s="61" t="str">
        <f t="shared" si="74"/>
        <v>KJ794</v>
      </c>
      <c r="T108" s="61" t="str">
        <f t="shared" si="75"/>
        <v>AIRZETA CO., LTD</v>
      </c>
      <c r="U108" s="61" t="str">
        <f t="shared" si="76"/>
        <v>신용</v>
      </c>
      <c r="V108" s="99">
        <f>CEILING($B$2+(P108-0.5)*$C$2,1)</f>
        <v>7445</v>
      </c>
      <c r="W108" s="61">
        <v>4000</v>
      </c>
      <c r="X108" s="100">
        <f t="shared" si="50"/>
        <v>0</v>
      </c>
      <c r="Y108" s="100">
        <f t="shared" si="55"/>
        <v>0</v>
      </c>
      <c r="Z108" s="100">
        <f t="shared" si="51"/>
        <v>0</v>
      </c>
      <c r="AA108" s="100">
        <f t="shared" si="56"/>
        <v>0</v>
      </c>
      <c r="AB108" s="101">
        <f t="shared" si="52"/>
        <v>1000</v>
      </c>
      <c r="AC108" s="102" t="str">
        <f>_xlfn.IFNA(VLOOKUP(D108,'사업자 통관'!F:H,3,0),"")</f>
        <v/>
      </c>
      <c r="AD108" s="102"/>
      <c r="AE108" s="103">
        <f t="shared" si="53"/>
        <v>5000</v>
      </c>
      <c r="AF108" s="104">
        <f t="shared" si="54"/>
        <v>12445</v>
      </c>
      <c r="AH108" s="126" t="s">
        <v>2749</v>
      </c>
      <c r="AI108" s="126" t="s">
        <v>9</v>
      </c>
      <c r="AJ108" s="126" t="s">
        <v>2750</v>
      </c>
      <c r="AK108" s="126" t="s">
        <v>3318</v>
      </c>
      <c r="AL108" s="126" t="s">
        <v>3319</v>
      </c>
      <c r="AM108" s="126" t="s">
        <v>3320</v>
      </c>
      <c r="AN108" s="126">
        <v>10545</v>
      </c>
      <c r="AO108" s="126" t="s">
        <v>130</v>
      </c>
      <c r="AP108" s="127">
        <v>1</v>
      </c>
      <c r="AQ108" s="128">
        <v>0.499</v>
      </c>
      <c r="AR108" s="128">
        <v>4.4999999999999998E-2</v>
      </c>
      <c r="AS108" s="128">
        <v>0.5</v>
      </c>
      <c r="AT108" s="126" t="s">
        <v>5</v>
      </c>
      <c r="AU108" s="128">
        <v>105.24</v>
      </c>
      <c r="AV108" s="126" t="s">
        <v>154</v>
      </c>
      <c r="AW108" s="126" t="s">
        <v>154</v>
      </c>
      <c r="AX108" s="126" t="s">
        <v>154</v>
      </c>
      <c r="AY108" s="126" t="s">
        <v>154</v>
      </c>
      <c r="AZ108" s="126" t="s">
        <v>154</v>
      </c>
      <c r="BA108" s="126" t="s">
        <v>132</v>
      </c>
      <c r="BB108" s="126" t="s">
        <v>70</v>
      </c>
      <c r="BC108" s="126" t="s">
        <v>162</v>
      </c>
      <c r="BD108" s="126" t="s">
        <v>130</v>
      </c>
      <c r="BE108" s="126" t="s">
        <v>156</v>
      </c>
      <c r="BF108" s="126" t="s">
        <v>3321</v>
      </c>
      <c r="BG108" s="126" t="s">
        <v>3322</v>
      </c>
      <c r="BH108" s="126" t="s">
        <v>3323</v>
      </c>
      <c r="BI108" s="126" t="s">
        <v>2757</v>
      </c>
      <c r="BJ108" s="126" t="s">
        <v>2758</v>
      </c>
      <c r="BK108" s="126" t="s">
        <v>184</v>
      </c>
      <c r="BL108" s="126" t="s">
        <v>157</v>
      </c>
      <c r="BM108" s="126" t="s">
        <v>126</v>
      </c>
      <c r="BN108" s="126" t="s">
        <v>130</v>
      </c>
      <c r="BO108" s="126" t="s">
        <v>158</v>
      </c>
    </row>
    <row r="109" spans="1:67" ht="15">
      <c r="A109" s="58" t="str">
        <f t="shared" si="57"/>
        <v>2025-08-03</v>
      </c>
      <c r="B109" s="58" t="str">
        <f t="shared" si="58"/>
        <v>LHR</v>
      </c>
      <c r="C109" s="58" t="str">
        <f t="shared" si="59"/>
        <v>99431913744</v>
      </c>
      <c r="D109" s="58" t="str">
        <f t="shared" si="60"/>
        <v>PGB028761127</v>
      </c>
      <c r="E109" s="59" t="str">
        <f t="shared" si="61"/>
        <v>6094322901907</v>
      </c>
      <c r="F109" s="59" t="str">
        <f t="shared" si="62"/>
        <v>716-2142-CA-1</v>
      </c>
      <c r="G109" s="59" t="str">
        <f t="shared" si="63"/>
        <v>2210326</v>
      </c>
      <c r="H109" s="59" t="str">
        <f t="shared" si="64"/>
        <v>IPORTER (GB)</v>
      </c>
      <c r="I109" s="57" t="str">
        <f t="shared" si="65"/>
        <v>이광문</v>
      </c>
      <c r="J109" s="57">
        <f t="shared" si="66"/>
        <v>10578</v>
      </c>
      <c r="K109" s="57" t="str">
        <f t="shared" si="67"/>
        <v/>
      </c>
      <c r="L109" s="57">
        <f t="shared" si="68"/>
        <v>1</v>
      </c>
      <c r="M109" s="57">
        <f t="shared" si="69"/>
        <v>0.998</v>
      </c>
      <c r="N109" s="57">
        <f t="shared" si="70"/>
        <v>4.4999999999999998E-2</v>
      </c>
      <c r="O109" s="60">
        <f t="shared" si="71"/>
        <v>3.15E-2</v>
      </c>
      <c r="P109" s="60">
        <f>CEILING(IF(M109&gt;O109,M109,O109),$D$2)</f>
        <v>1</v>
      </c>
      <c r="Q109" s="61" t="str">
        <f t="shared" si="72"/>
        <v>일반(목록배제,Normal-Manifest Exception)</v>
      </c>
      <c r="R109" s="88">
        <f t="shared" si="73"/>
        <v>25.64</v>
      </c>
      <c r="S109" s="61" t="str">
        <f t="shared" si="74"/>
        <v>KJ794</v>
      </c>
      <c r="T109" s="61" t="str">
        <f t="shared" si="75"/>
        <v>AIRZETA CO., LTD</v>
      </c>
      <c r="U109" s="61" t="str">
        <f t="shared" si="76"/>
        <v>신용</v>
      </c>
      <c r="V109" s="99">
        <f>CEILING($B$2+(P109-0.5)*$C$2,1)</f>
        <v>10273</v>
      </c>
      <c r="W109" s="61">
        <v>4000</v>
      </c>
      <c r="X109" s="100">
        <f t="shared" si="50"/>
        <v>0</v>
      </c>
      <c r="Y109" s="100">
        <f t="shared" si="55"/>
        <v>0</v>
      </c>
      <c r="Z109" s="100">
        <f t="shared" si="51"/>
        <v>0</v>
      </c>
      <c r="AA109" s="100">
        <f t="shared" si="56"/>
        <v>0</v>
      </c>
      <c r="AB109" s="101">
        <f t="shared" si="52"/>
        <v>1000</v>
      </c>
      <c r="AC109" s="102" t="str">
        <f>_xlfn.IFNA(VLOOKUP(D109,'사업자 통관'!F:H,3,0),"")</f>
        <v/>
      </c>
      <c r="AD109" s="102"/>
      <c r="AE109" s="103">
        <f t="shared" si="53"/>
        <v>5000</v>
      </c>
      <c r="AF109" s="104">
        <f t="shared" si="54"/>
        <v>15273</v>
      </c>
      <c r="AH109" s="126" t="s">
        <v>2749</v>
      </c>
      <c r="AI109" s="126" t="s">
        <v>9</v>
      </c>
      <c r="AJ109" s="126" t="s">
        <v>2750</v>
      </c>
      <c r="AK109" s="126" t="s">
        <v>3324</v>
      </c>
      <c r="AL109" s="126" t="s">
        <v>3325</v>
      </c>
      <c r="AM109" s="126" t="s">
        <v>3326</v>
      </c>
      <c r="AN109" s="126">
        <v>10578</v>
      </c>
      <c r="AO109" s="126" t="s">
        <v>130</v>
      </c>
      <c r="AP109" s="127">
        <v>1</v>
      </c>
      <c r="AQ109" s="128">
        <v>0.998</v>
      </c>
      <c r="AR109" s="128">
        <v>4.4999999999999998E-2</v>
      </c>
      <c r="AS109" s="128">
        <v>1</v>
      </c>
      <c r="AT109" s="126" t="s">
        <v>5</v>
      </c>
      <c r="AU109" s="128">
        <v>25.64</v>
      </c>
      <c r="AV109" s="126" t="s">
        <v>154</v>
      </c>
      <c r="AW109" s="126" t="s">
        <v>154</v>
      </c>
      <c r="AX109" s="126" t="s">
        <v>154</v>
      </c>
      <c r="AY109" s="126" t="s">
        <v>154</v>
      </c>
      <c r="AZ109" s="126" t="s">
        <v>154</v>
      </c>
      <c r="BA109" s="126" t="s">
        <v>132</v>
      </c>
      <c r="BB109" s="126" t="s">
        <v>70</v>
      </c>
      <c r="BC109" s="126" t="s">
        <v>155</v>
      </c>
      <c r="BD109" s="126" t="s">
        <v>130</v>
      </c>
      <c r="BE109" s="126" t="s">
        <v>156</v>
      </c>
      <c r="BF109" s="126" t="s">
        <v>3327</v>
      </c>
      <c r="BG109" s="126" t="s">
        <v>3328</v>
      </c>
      <c r="BH109" s="126" t="s">
        <v>3329</v>
      </c>
      <c r="BI109" s="126" t="s">
        <v>2757</v>
      </c>
      <c r="BJ109" s="126" t="s">
        <v>2758</v>
      </c>
      <c r="BK109" s="126" t="s">
        <v>184</v>
      </c>
      <c r="BL109" s="126" t="s">
        <v>157</v>
      </c>
      <c r="BM109" s="126" t="s">
        <v>126</v>
      </c>
      <c r="BN109" s="126" t="s">
        <v>130</v>
      </c>
      <c r="BO109" s="126" t="s">
        <v>158</v>
      </c>
    </row>
    <row r="110" spans="1:67" ht="15">
      <c r="A110" s="58" t="str">
        <f t="shared" si="57"/>
        <v>2025-08-03</v>
      </c>
      <c r="B110" s="58" t="str">
        <f t="shared" si="58"/>
        <v>LHR</v>
      </c>
      <c r="C110" s="58" t="str">
        <f t="shared" si="59"/>
        <v>99431913744</v>
      </c>
      <c r="D110" s="58" t="str">
        <f t="shared" si="60"/>
        <v>PGB028761081</v>
      </c>
      <c r="E110" s="59" t="str">
        <f t="shared" si="61"/>
        <v>6094322901861</v>
      </c>
      <c r="F110" s="59" t="str">
        <f t="shared" si="62"/>
        <v>716-2192-BD-34</v>
      </c>
      <c r="G110" s="59" t="str">
        <f t="shared" si="63"/>
        <v>2210326</v>
      </c>
      <c r="H110" s="59" t="str">
        <f t="shared" si="64"/>
        <v>IPORTER (GB)</v>
      </c>
      <c r="I110" s="57" t="str">
        <f t="shared" si="65"/>
        <v>유지인</v>
      </c>
      <c r="J110" s="57">
        <f t="shared" si="66"/>
        <v>34091</v>
      </c>
      <c r="K110" s="57"/>
      <c r="L110" s="57">
        <f t="shared" si="68"/>
        <v>1</v>
      </c>
      <c r="M110" s="57">
        <f t="shared" si="69"/>
        <v>0.998</v>
      </c>
      <c r="N110" s="57">
        <f t="shared" si="70"/>
        <v>4.4999999999999998E-2</v>
      </c>
      <c r="O110" s="60">
        <f t="shared" si="71"/>
        <v>3.15E-2</v>
      </c>
      <c r="P110" s="60">
        <f>CEILING(IF(M110&gt;O110,M110,O110),$D$2)</f>
        <v>1</v>
      </c>
      <c r="Q110" s="61" t="str">
        <f t="shared" si="72"/>
        <v>목록(Manifest)</v>
      </c>
      <c r="R110" s="88">
        <f t="shared" si="73"/>
        <v>121.53</v>
      </c>
      <c r="S110" s="61" t="str">
        <f t="shared" si="74"/>
        <v>KJ794</v>
      </c>
      <c r="T110" s="61" t="str">
        <f t="shared" si="75"/>
        <v>AIRZETA CO., LTD</v>
      </c>
      <c r="U110" s="61" t="str">
        <f t="shared" si="76"/>
        <v>신용</v>
      </c>
      <c r="V110" s="99">
        <f>CEILING($B$2+(P110-0.5)*$C$2,1)</f>
        <v>10273</v>
      </c>
      <c r="W110" s="61">
        <v>4000</v>
      </c>
      <c r="X110" s="100">
        <f t="shared" si="50"/>
        <v>0</v>
      </c>
      <c r="Y110" s="100">
        <f t="shared" si="55"/>
        <v>0</v>
      </c>
      <c r="Z110" s="100">
        <f t="shared" si="51"/>
        <v>0</v>
      </c>
      <c r="AA110" s="100">
        <f t="shared" si="56"/>
        <v>0</v>
      </c>
      <c r="AB110" s="101">
        <f t="shared" si="52"/>
        <v>0</v>
      </c>
      <c r="AC110" s="102" t="str">
        <f>_xlfn.IFNA(VLOOKUP(D110,'사업자 통관'!F:H,3,0),"")</f>
        <v/>
      </c>
      <c r="AD110" s="102"/>
      <c r="AE110" s="103">
        <f t="shared" si="53"/>
        <v>4000</v>
      </c>
      <c r="AF110" s="104">
        <f t="shared" si="54"/>
        <v>14273</v>
      </c>
      <c r="AH110" s="126" t="s">
        <v>2749</v>
      </c>
      <c r="AI110" s="126" t="s">
        <v>9</v>
      </c>
      <c r="AJ110" s="126" t="s">
        <v>2750</v>
      </c>
      <c r="AK110" s="126" t="s">
        <v>2574</v>
      </c>
      <c r="AL110" s="126" t="s">
        <v>701</v>
      </c>
      <c r="AM110" s="126" t="s">
        <v>702</v>
      </c>
      <c r="AN110" s="126">
        <v>34091</v>
      </c>
      <c r="AO110" s="126" t="s">
        <v>130</v>
      </c>
      <c r="AP110" s="127">
        <v>1</v>
      </c>
      <c r="AQ110" s="128">
        <v>0.998</v>
      </c>
      <c r="AR110" s="128">
        <v>4.4999999999999998E-2</v>
      </c>
      <c r="AS110" s="128">
        <v>1</v>
      </c>
      <c r="AT110" s="126" t="s">
        <v>4</v>
      </c>
      <c r="AU110" s="128">
        <v>121.53</v>
      </c>
      <c r="AV110" s="126" t="s">
        <v>154</v>
      </c>
      <c r="AW110" s="126" t="s">
        <v>154</v>
      </c>
      <c r="AX110" s="126" t="s">
        <v>154</v>
      </c>
      <c r="AY110" s="126" t="s">
        <v>154</v>
      </c>
      <c r="AZ110" s="126" t="s">
        <v>154</v>
      </c>
      <c r="BA110" s="126" t="s">
        <v>132</v>
      </c>
      <c r="BB110" s="126" t="s">
        <v>70</v>
      </c>
      <c r="BC110" s="126" t="s">
        <v>677</v>
      </c>
      <c r="BD110" s="126" t="s">
        <v>130</v>
      </c>
      <c r="BE110" s="126" t="s">
        <v>156</v>
      </c>
      <c r="BF110" s="126" t="s">
        <v>3330</v>
      </c>
      <c r="BG110" s="126" t="s">
        <v>3331</v>
      </c>
      <c r="BH110" s="126" t="s">
        <v>3332</v>
      </c>
      <c r="BI110" s="126" t="s">
        <v>2757</v>
      </c>
      <c r="BJ110" s="126" t="s">
        <v>2758</v>
      </c>
      <c r="BK110" s="126" t="s">
        <v>184</v>
      </c>
      <c r="BL110" s="126" t="s">
        <v>157</v>
      </c>
      <c r="BM110" s="126" t="s">
        <v>126</v>
      </c>
      <c r="BN110" s="126" t="s">
        <v>130</v>
      </c>
      <c r="BO110" s="126" t="s">
        <v>158</v>
      </c>
    </row>
    <row r="111" spans="1:67" ht="15">
      <c r="A111" s="58" t="str">
        <f t="shared" si="57"/>
        <v>2025-08-03</v>
      </c>
      <c r="B111" s="58" t="str">
        <f t="shared" si="58"/>
        <v>LHR</v>
      </c>
      <c r="C111" s="58" t="str">
        <f t="shared" si="59"/>
        <v>99431913744</v>
      </c>
      <c r="D111" s="58" t="str">
        <f t="shared" si="60"/>
        <v>PGB028761168</v>
      </c>
      <c r="E111" s="59" t="str">
        <f t="shared" si="61"/>
        <v>6094322901948</v>
      </c>
      <c r="F111" s="59" t="str">
        <f t="shared" si="62"/>
        <v>716-4380-AD-2</v>
      </c>
      <c r="G111" s="59" t="str">
        <f t="shared" si="63"/>
        <v>2210326</v>
      </c>
      <c r="H111" s="59" t="str">
        <f t="shared" si="64"/>
        <v>IPORTER (GB)</v>
      </c>
      <c r="I111" s="57" t="str">
        <f t="shared" si="65"/>
        <v>최우영</v>
      </c>
      <c r="J111" s="57">
        <f t="shared" si="66"/>
        <v>49108</v>
      </c>
      <c r="K111" s="57" t="str">
        <f t="shared" si="67"/>
        <v/>
      </c>
      <c r="L111" s="57">
        <f t="shared" si="68"/>
        <v>1</v>
      </c>
      <c r="M111" s="57">
        <f t="shared" si="69"/>
        <v>0.998</v>
      </c>
      <c r="N111" s="57">
        <f t="shared" si="70"/>
        <v>4.4999999999999998E-2</v>
      </c>
      <c r="O111" s="60">
        <f t="shared" si="71"/>
        <v>3.15E-2</v>
      </c>
      <c r="P111" s="60">
        <f>CEILING(IF(M111&gt;O111,M111,O111),$D$2)</f>
        <v>1</v>
      </c>
      <c r="Q111" s="61" t="str">
        <f t="shared" si="72"/>
        <v>목록(Manifest)</v>
      </c>
      <c r="R111" s="88">
        <f t="shared" si="73"/>
        <v>139.15</v>
      </c>
      <c r="S111" s="61" t="str">
        <f t="shared" si="74"/>
        <v>KJ794</v>
      </c>
      <c r="T111" s="61" t="str">
        <f t="shared" si="75"/>
        <v>AIRZETA CO., LTD</v>
      </c>
      <c r="U111" s="61" t="str">
        <f t="shared" si="76"/>
        <v>신용</v>
      </c>
      <c r="V111" s="99">
        <f>CEILING($B$2+(P111-0.5)*$C$2,1)</f>
        <v>10273</v>
      </c>
      <c r="W111" s="61">
        <v>4000</v>
      </c>
      <c r="X111" s="100">
        <f t="shared" si="50"/>
        <v>0</v>
      </c>
      <c r="Y111" s="100">
        <f t="shared" si="55"/>
        <v>0</v>
      </c>
      <c r="Z111" s="100">
        <f t="shared" si="51"/>
        <v>0</v>
      </c>
      <c r="AA111" s="100">
        <f t="shared" si="56"/>
        <v>0</v>
      </c>
      <c r="AB111" s="101">
        <f t="shared" si="52"/>
        <v>0</v>
      </c>
      <c r="AC111" s="102" t="str">
        <f>_xlfn.IFNA(VLOOKUP(D111,'사업자 통관'!F:H,3,0),"")</f>
        <v/>
      </c>
      <c r="AD111" s="102"/>
      <c r="AE111" s="103">
        <f t="shared" si="53"/>
        <v>4000</v>
      </c>
      <c r="AF111" s="104">
        <f t="shared" si="54"/>
        <v>14273</v>
      </c>
      <c r="AH111" s="126" t="s">
        <v>2749</v>
      </c>
      <c r="AI111" s="126" t="s">
        <v>9</v>
      </c>
      <c r="AJ111" s="126" t="s">
        <v>2750</v>
      </c>
      <c r="AK111" s="126" t="s">
        <v>3333</v>
      </c>
      <c r="AL111" s="126" t="s">
        <v>241</v>
      </c>
      <c r="AM111" s="126" t="s">
        <v>242</v>
      </c>
      <c r="AN111" s="126">
        <v>49108</v>
      </c>
      <c r="AO111" s="126" t="s">
        <v>130</v>
      </c>
      <c r="AP111" s="127">
        <v>1</v>
      </c>
      <c r="AQ111" s="128">
        <v>0.998</v>
      </c>
      <c r="AR111" s="128">
        <v>4.4999999999999998E-2</v>
      </c>
      <c r="AS111" s="128">
        <v>1</v>
      </c>
      <c r="AT111" s="126" t="s">
        <v>4</v>
      </c>
      <c r="AU111" s="128">
        <v>139.15</v>
      </c>
      <c r="AV111" s="126" t="s">
        <v>154</v>
      </c>
      <c r="AW111" s="126" t="s">
        <v>154</v>
      </c>
      <c r="AX111" s="126" t="s">
        <v>154</v>
      </c>
      <c r="AY111" s="126" t="s">
        <v>154</v>
      </c>
      <c r="AZ111" s="126" t="s">
        <v>154</v>
      </c>
      <c r="BA111" s="126" t="s">
        <v>132</v>
      </c>
      <c r="BB111" s="126" t="s">
        <v>70</v>
      </c>
      <c r="BC111" s="126" t="s">
        <v>163</v>
      </c>
      <c r="BD111" s="126" t="s">
        <v>130</v>
      </c>
      <c r="BE111" s="126" t="s">
        <v>156</v>
      </c>
      <c r="BF111" s="126" t="s">
        <v>3334</v>
      </c>
      <c r="BG111" s="126" t="s">
        <v>3335</v>
      </c>
      <c r="BH111" s="126" t="s">
        <v>3336</v>
      </c>
      <c r="BI111" s="126" t="s">
        <v>2757</v>
      </c>
      <c r="BJ111" s="126" t="s">
        <v>2758</v>
      </c>
      <c r="BK111" s="126" t="s">
        <v>184</v>
      </c>
      <c r="BL111" s="126" t="s">
        <v>157</v>
      </c>
      <c r="BM111" s="126" t="s">
        <v>126</v>
      </c>
      <c r="BN111" s="126" t="s">
        <v>130</v>
      </c>
      <c r="BO111" s="126" t="s">
        <v>158</v>
      </c>
    </row>
    <row r="112" spans="1:67" ht="15">
      <c r="A112" s="58" t="str">
        <f t="shared" si="57"/>
        <v>2025-08-03</v>
      </c>
      <c r="B112" s="58" t="str">
        <f t="shared" si="58"/>
        <v>LHR</v>
      </c>
      <c r="C112" s="58" t="str">
        <f t="shared" si="59"/>
        <v>99431913744</v>
      </c>
      <c r="D112" s="58" t="str">
        <f t="shared" si="60"/>
        <v>PGB028761308</v>
      </c>
      <c r="E112" s="59" t="str">
        <f t="shared" si="61"/>
        <v>6094322902088</v>
      </c>
      <c r="F112" s="59" t="str">
        <f t="shared" si="62"/>
        <v>716-4709-DB-43</v>
      </c>
      <c r="G112" s="59" t="str">
        <f t="shared" si="63"/>
        <v>2210326</v>
      </c>
      <c r="H112" s="59" t="str">
        <f t="shared" si="64"/>
        <v>IPORTER (GB)</v>
      </c>
      <c r="I112" s="57" t="str">
        <f t="shared" si="65"/>
        <v>나상선</v>
      </c>
      <c r="J112" s="57">
        <f t="shared" si="66"/>
        <v>58250</v>
      </c>
      <c r="K112" s="57" t="str">
        <f t="shared" si="67"/>
        <v/>
      </c>
      <c r="L112" s="57">
        <f t="shared" si="68"/>
        <v>1</v>
      </c>
      <c r="M112" s="57">
        <f t="shared" si="69"/>
        <v>0.998</v>
      </c>
      <c r="N112" s="57">
        <f t="shared" si="70"/>
        <v>4.4999999999999998E-2</v>
      </c>
      <c r="O112" s="60">
        <f t="shared" si="71"/>
        <v>3.15E-2</v>
      </c>
      <c r="P112" s="60">
        <f>CEILING(IF(M112&gt;O112,M112,O112),$D$2)</f>
        <v>1</v>
      </c>
      <c r="Q112" s="61" t="str">
        <f t="shared" si="72"/>
        <v>목록(Manifest)</v>
      </c>
      <c r="R112" s="88">
        <f t="shared" si="73"/>
        <v>49.96</v>
      </c>
      <c r="S112" s="61" t="str">
        <f t="shared" si="74"/>
        <v>KJ794</v>
      </c>
      <c r="T112" s="61" t="str">
        <f t="shared" si="75"/>
        <v>AIRZETA CO., LTD</v>
      </c>
      <c r="U112" s="61" t="str">
        <f t="shared" si="76"/>
        <v>신용</v>
      </c>
      <c r="V112" s="99">
        <f>CEILING($B$2+(P112-0.5)*$C$2,1)</f>
        <v>10273</v>
      </c>
      <c r="W112" s="61">
        <v>4000</v>
      </c>
      <c r="X112" s="100">
        <f t="shared" si="50"/>
        <v>0</v>
      </c>
      <c r="Y112" s="100">
        <f t="shared" si="55"/>
        <v>0</v>
      </c>
      <c r="Z112" s="100">
        <f t="shared" si="51"/>
        <v>0</v>
      </c>
      <c r="AA112" s="100">
        <f t="shared" si="56"/>
        <v>0</v>
      </c>
      <c r="AB112" s="101">
        <f t="shared" si="52"/>
        <v>0</v>
      </c>
      <c r="AC112" s="102" t="str">
        <f>_xlfn.IFNA(VLOOKUP(D112,'사업자 통관'!F:H,3,0),"")</f>
        <v/>
      </c>
      <c r="AD112" s="102"/>
      <c r="AE112" s="103">
        <f t="shared" si="53"/>
        <v>4000</v>
      </c>
      <c r="AF112" s="104">
        <f t="shared" si="54"/>
        <v>14273</v>
      </c>
      <c r="AH112" s="126" t="s">
        <v>2749</v>
      </c>
      <c r="AI112" s="126" t="s">
        <v>9</v>
      </c>
      <c r="AJ112" s="126" t="s">
        <v>2750</v>
      </c>
      <c r="AK112" s="126" t="s">
        <v>3337</v>
      </c>
      <c r="AL112" s="126" t="s">
        <v>3338</v>
      </c>
      <c r="AM112" s="126" t="s">
        <v>3339</v>
      </c>
      <c r="AN112" s="126">
        <v>58250</v>
      </c>
      <c r="AO112" s="126" t="s">
        <v>130</v>
      </c>
      <c r="AP112" s="127">
        <v>1</v>
      </c>
      <c r="AQ112" s="128">
        <v>0.998</v>
      </c>
      <c r="AR112" s="128">
        <v>4.4999999999999998E-2</v>
      </c>
      <c r="AS112" s="128">
        <v>1</v>
      </c>
      <c r="AT112" s="126" t="s">
        <v>4</v>
      </c>
      <c r="AU112" s="128">
        <v>49.96</v>
      </c>
      <c r="AV112" s="126" t="s">
        <v>154</v>
      </c>
      <c r="AW112" s="126" t="s">
        <v>154</v>
      </c>
      <c r="AX112" s="126" t="s">
        <v>154</v>
      </c>
      <c r="AY112" s="126" t="s">
        <v>154</v>
      </c>
      <c r="AZ112" s="126" t="s">
        <v>154</v>
      </c>
      <c r="BA112" s="126" t="s">
        <v>132</v>
      </c>
      <c r="BB112" s="126" t="s">
        <v>70</v>
      </c>
      <c r="BC112" s="126" t="s">
        <v>159</v>
      </c>
      <c r="BD112" s="126" t="s">
        <v>130</v>
      </c>
      <c r="BE112" s="126" t="s">
        <v>156</v>
      </c>
      <c r="BF112" s="126" t="s">
        <v>3340</v>
      </c>
      <c r="BG112" s="126" t="s">
        <v>3341</v>
      </c>
      <c r="BH112" s="126" t="s">
        <v>3342</v>
      </c>
      <c r="BI112" s="126" t="s">
        <v>2757</v>
      </c>
      <c r="BJ112" s="126" t="s">
        <v>2758</v>
      </c>
      <c r="BK112" s="126" t="s">
        <v>184</v>
      </c>
      <c r="BL112" s="126" t="s">
        <v>157</v>
      </c>
      <c r="BM112" s="126" t="s">
        <v>126</v>
      </c>
      <c r="BN112" s="126" t="s">
        <v>130</v>
      </c>
      <c r="BO112" s="126" t="s">
        <v>158</v>
      </c>
    </row>
    <row r="113" spans="1:67" ht="15">
      <c r="A113" s="58" t="str">
        <f t="shared" si="57"/>
        <v>2025-08-03</v>
      </c>
      <c r="B113" s="58" t="str">
        <f t="shared" si="58"/>
        <v>LHR</v>
      </c>
      <c r="C113" s="58" t="str">
        <f t="shared" si="59"/>
        <v>99431913744</v>
      </c>
      <c r="D113" s="58" t="str">
        <f t="shared" si="60"/>
        <v>PGB028761324</v>
      </c>
      <c r="E113" s="59" t="str">
        <f t="shared" si="61"/>
        <v>6094322902104</v>
      </c>
      <c r="F113" s="59" t="str">
        <f t="shared" si="62"/>
        <v>716-4408-CB-5</v>
      </c>
      <c r="G113" s="59" t="str">
        <f t="shared" si="63"/>
        <v>2210326</v>
      </c>
      <c r="H113" s="59" t="str">
        <f t="shared" si="64"/>
        <v>IPORTER (GB)</v>
      </c>
      <c r="I113" s="57" t="str">
        <f t="shared" si="65"/>
        <v>김민서</v>
      </c>
      <c r="J113" s="57">
        <f t="shared" si="66"/>
        <v>5604</v>
      </c>
      <c r="K113" s="57" t="str">
        <f t="shared" si="67"/>
        <v/>
      </c>
      <c r="L113" s="57">
        <f t="shared" si="68"/>
        <v>1</v>
      </c>
      <c r="M113" s="57">
        <f t="shared" si="69"/>
        <v>0.621</v>
      </c>
      <c r="N113" s="57">
        <f t="shared" si="70"/>
        <v>4.4999999999999998E-2</v>
      </c>
      <c r="O113" s="60">
        <f t="shared" si="71"/>
        <v>3.15E-2</v>
      </c>
      <c r="P113" s="60">
        <f>CEILING(IF(M113&gt;O113,M113,O113),$D$2)</f>
        <v>1</v>
      </c>
      <c r="Q113" s="61" t="str">
        <f t="shared" si="72"/>
        <v>목록(Manifest)</v>
      </c>
      <c r="R113" s="88">
        <f t="shared" si="73"/>
        <v>18.55</v>
      </c>
      <c r="S113" s="61" t="str">
        <f t="shared" si="74"/>
        <v>KJ794</v>
      </c>
      <c r="T113" s="61" t="str">
        <f t="shared" si="75"/>
        <v>AIRZETA CO., LTD</v>
      </c>
      <c r="U113" s="61" t="str">
        <f t="shared" si="76"/>
        <v>신용</v>
      </c>
      <c r="V113" s="99">
        <f>CEILING($B$2+(P113-0.5)*$C$2,1)</f>
        <v>10273</v>
      </c>
      <c r="W113" s="61">
        <v>4000</v>
      </c>
      <c r="X113" s="100">
        <f t="shared" si="50"/>
        <v>0</v>
      </c>
      <c r="Y113" s="100">
        <f t="shared" si="55"/>
        <v>0</v>
      </c>
      <c r="Z113" s="100">
        <f t="shared" si="51"/>
        <v>0</v>
      </c>
      <c r="AA113" s="100">
        <f t="shared" si="56"/>
        <v>0</v>
      </c>
      <c r="AB113" s="101">
        <f t="shared" si="52"/>
        <v>0</v>
      </c>
      <c r="AC113" s="102" t="str">
        <f>_xlfn.IFNA(VLOOKUP(D113,'사업자 통관'!F:H,3,0),"")</f>
        <v/>
      </c>
      <c r="AD113" s="102"/>
      <c r="AE113" s="103">
        <f t="shared" si="53"/>
        <v>4000</v>
      </c>
      <c r="AF113" s="104">
        <f t="shared" si="54"/>
        <v>14273</v>
      </c>
      <c r="AH113" s="126" t="s">
        <v>2749</v>
      </c>
      <c r="AI113" s="126" t="s">
        <v>9</v>
      </c>
      <c r="AJ113" s="126" t="s">
        <v>2750</v>
      </c>
      <c r="AK113" s="126" t="s">
        <v>3343</v>
      </c>
      <c r="AL113" s="126" t="s">
        <v>578</v>
      </c>
      <c r="AM113" s="126" t="s">
        <v>3344</v>
      </c>
      <c r="AN113" s="126">
        <v>5604</v>
      </c>
      <c r="AO113" s="126" t="s">
        <v>130</v>
      </c>
      <c r="AP113" s="127">
        <v>1</v>
      </c>
      <c r="AQ113" s="128">
        <v>0.621</v>
      </c>
      <c r="AR113" s="128">
        <v>4.4999999999999998E-2</v>
      </c>
      <c r="AS113" s="128">
        <v>0.7</v>
      </c>
      <c r="AT113" s="126" t="s">
        <v>4</v>
      </c>
      <c r="AU113" s="128">
        <v>18.55</v>
      </c>
      <c r="AV113" s="126" t="s">
        <v>154</v>
      </c>
      <c r="AW113" s="126" t="s">
        <v>154</v>
      </c>
      <c r="AX113" s="126" t="s">
        <v>154</v>
      </c>
      <c r="AY113" s="126" t="s">
        <v>154</v>
      </c>
      <c r="AZ113" s="126" t="s">
        <v>154</v>
      </c>
      <c r="BA113" s="126" t="s">
        <v>132</v>
      </c>
      <c r="BB113" s="126" t="s">
        <v>70</v>
      </c>
      <c r="BC113" s="126" t="s">
        <v>582</v>
      </c>
      <c r="BD113" s="126" t="s">
        <v>130</v>
      </c>
      <c r="BE113" s="126" t="s">
        <v>156</v>
      </c>
      <c r="BF113" s="126" t="s">
        <v>3345</v>
      </c>
      <c r="BG113" s="126" t="s">
        <v>3346</v>
      </c>
      <c r="BH113" s="126" t="s">
        <v>3347</v>
      </c>
      <c r="BI113" s="126" t="s">
        <v>2757</v>
      </c>
      <c r="BJ113" s="126" t="s">
        <v>2758</v>
      </c>
      <c r="BK113" s="126" t="s">
        <v>184</v>
      </c>
      <c r="BL113" s="126" t="s">
        <v>157</v>
      </c>
      <c r="BM113" s="126" t="s">
        <v>126</v>
      </c>
      <c r="BN113" s="126" t="s">
        <v>130</v>
      </c>
      <c r="BO113" s="126" t="s">
        <v>158</v>
      </c>
    </row>
    <row r="114" spans="1:67" ht="15">
      <c r="A114" s="58" t="str">
        <f t="shared" si="57"/>
        <v>2025-08-03</v>
      </c>
      <c r="B114" s="58" t="str">
        <f t="shared" si="58"/>
        <v>LHR</v>
      </c>
      <c r="C114" s="58" t="str">
        <f t="shared" si="59"/>
        <v>99431913744</v>
      </c>
      <c r="D114" s="58" t="str">
        <f t="shared" si="60"/>
        <v>PGB028761339</v>
      </c>
      <c r="E114" s="59" t="str">
        <f t="shared" si="61"/>
        <v>6094322902119</v>
      </c>
      <c r="F114" s="59" t="str">
        <f t="shared" si="62"/>
        <v>716-4417-DE-6</v>
      </c>
      <c r="G114" s="59" t="str">
        <f t="shared" si="63"/>
        <v>2210326</v>
      </c>
      <c r="H114" s="59" t="str">
        <f t="shared" si="64"/>
        <v>IPORTER (GB)</v>
      </c>
      <c r="I114" s="57" t="str">
        <f t="shared" si="65"/>
        <v>허정훈</v>
      </c>
      <c r="J114" s="57">
        <f t="shared" si="66"/>
        <v>2180</v>
      </c>
      <c r="K114" s="57" t="str">
        <f t="shared" si="67"/>
        <v/>
      </c>
      <c r="L114" s="57">
        <f t="shared" si="68"/>
        <v>1</v>
      </c>
      <c r="M114" s="57">
        <f t="shared" si="69"/>
        <v>0.499</v>
      </c>
      <c r="N114" s="57">
        <f t="shared" si="70"/>
        <v>4.4999999999999998E-2</v>
      </c>
      <c r="O114" s="60">
        <f t="shared" si="71"/>
        <v>3.15E-2</v>
      </c>
      <c r="P114" s="60">
        <f>CEILING(IF(M114&gt;O114,M114,O114),$D$2)</f>
        <v>0.5</v>
      </c>
      <c r="Q114" s="61" t="str">
        <f t="shared" si="72"/>
        <v>일반(목록배제,Normal-Manifest Exception)</v>
      </c>
      <c r="R114" s="88">
        <f t="shared" si="73"/>
        <v>29.64</v>
      </c>
      <c r="S114" s="61" t="str">
        <f t="shared" si="74"/>
        <v>KJ794</v>
      </c>
      <c r="T114" s="61" t="str">
        <f t="shared" si="75"/>
        <v>AIRZETA CO., LTD</v>
      </c>
      <c r="U114" s="61" t="str">
        <f t="shared" si="76"/>
        <v>신용</v>
      </c>
      <c r="V114" s="99">
        <f>CEILING($B$2+(P114-0.5)*$C$2,1)</f>
        <v>7445</v>
      </c>
      <c r="W114" s="61">
        <v>4000</v>
      </c>
      <c r="X114" s="100">
        <f t="shared" si="50"/>
        <v>0</v>
      </c>
      <c r="Y114" s="100">
        <f t="shared" si="55"/>
        <v>0</v>
      </c>
      <c r="Z114" s="100">
        <f t="shared" si="51"/>
        <v>0</v>
      </c>
      <c r="AA114" s="100">
        <f t="shared" si="56"/>
        <v>0</v>
      </c>
      <c r="AB114" s="101">
        <f t="shared" si="52"/>
        <v>1000</v>
      </c>
      <c r="AC114" s="102" t="str">
        <f>_xlfn.IFNA(VLOOKUP(D114,'사업자 통관'!F:H,3,0),"")</f>
        <v/>
      </c>
      <c r="AD114" s="102"/>
      <c r="AE114" s="103">
        <f t="shared" si="53"/>
        <v>5000</v>
      </c>
      <c r="AF114" s="104">
        <f t="shared" si="54"/>
        <v>12445</v>
      </c>
      <c r="AH114" s="126" t="s">
        <v>2749</v>
      </c>
      <c r="AI114" s="126" t="s">
        <v>9</v>
      </c>
      <c r="AJ114" s="126" t="s">
        <v>2750</v>
      </c>
      <c r="AK114" s="126" t="s">
        <v>3348</v>
      </c>
      <c r="AL114" s="126" t="s">
        <v>3349</v>
      </c>
      <c r="AM114" s="126" t="s">
        <v>3350</v>
      </c>
      <c r="AN114" s="126">
        <v>2180</v>
      </c>
      <c r="AO114" s="126" t="s">
        <v>130</v>
      </c>
      <c r="AP114" s="127">
        <v>1</v>
      </c>
      <c r="AQ114" s="128">
        <v>0.499</v>
      </c>
      <c r="AR114" s="128">
        <v>4.4999999999999998E-2</v>
      </c>
      <c r="AS114" s="128">
        <v>0.5</v>
      </c>
      <c r="AT114" s="126" t="s">
        <v>5</v>
      </c>
      <c r="AU114" s="128">
        <v>29.64</v>
      </c>
      <c r="AV114" s="126" t="s">
        <v>154</v>
      </c>
      <c r="AW114" s="126" t="s">
        <v>154</v>
      </c>
      <c r="AX114" s="126" t="s">
        <v>154</v>
      </c>
      <c r="AY114" s="126" t="s">
        <v>154</v>
      </c>
      <c r="AZ114" s="126" t="s">
        <v>154</v>
      </c>
      <c r="BA114" s="126" t="s">
        <v>132</v>
      </c>
      <c r="BB114" s="126" t="s">
        <v>70</v>
      </c>
      <c r="BC114" s="126" t="s">
        <v>162</v>
      </c>
      <c r="BD114" s="126" t="s">
        <v>130</v>
      </c>
      <c r="BE114" s="126" t="s">
        <v>156</v>
      </c>
      <c r="BF114" s="126" t="s">
        <v>3351</v>
      </c>
      <c r="BG114" s="126" t="s">
        <v>3352</v>
      </c>
      <c r="BH114" s="126" t="s">
        <v>3353</v>
      </c>
      <c r="BI114" s="126" t="s">
        <v>2757</v>
      </c>
      <c r="BJ114" s="126" t="s">
        <v>2758</v>
      </c>
      <c r="BK114" s="126" t="s">
        <v>184</v>
      </c>
      <c r="BL114" s="126" t="s">
        <v>157</v>
      </c>
      <c r="BM114" s="126" t="s">
        <v>126</v>
      </c>
      <c r="BN114" s="126" t="s">
        <v>130</v>
      </c>
      <c r="BO114" s="126" t="s">
        <v>158</v>
      </c>
    </row>
    <row r="115" spans="1:67" ht="15">
      <c r="A115" s="58" t="str">
        <f t="shared" si="57"/>
        <v>2025-08-03</v>
      </c>
      <c r="B115" s="58" t="str">
        <f t="shared" si="58"/>
        <v>LHR</v>
      </c>
      <c r="C115" s="58" t="str">
        <f t="shared" si="59"/>
        <v>99431913744</v>
      </c>
      <c r="D115" s="58" t="str">
        <f t="shared" si="60"/>
        <v>PGB028761006</v>
      </c>
      <c r="E115" s="59" t="str">
        <f t="shared" si="61"/>
        <v>6094322901786</v>
      </c>
      <c r="F115" s="59" t="str">
        <f t="shared" si="62"/>
        <v>716-2095-BB-8</v>
      </c>
      <c r="G115" s="59" t="str">
        <f t="shared" si="63"/>
        <v>2210326</v>
      </c>
      <c r="H115" s="59" t="str">
        <f t="shared" si="64"/>
        <v>IPORTER (GB)</v>
      </c>
      <c r="I115" s="57" t="str">
        <f t="shared" si="65"/>
        <v>최윤지</v>
      </c>
      <c r="J115" s="57">
        <f t="shared" si="66"/>
        <v>7074</v>
      </c>
      <c r="K115" s="57" t="str">
        <f t="shared" si="67"/>
        <v/>
      </c>
      <c r="L115" s="57">
        <f t="shared" si="68"/>
        <v>1</v>
      </c>
      <c r="M115" s="57">
        <f t="shared" si="69"/>
        <v>0.499</v>
      </c>
      <c r="N115" s="57">
        <f t="shared" si="70"/>
        <v>4.4999999999999998E-2</v>
      </c>
      <c r="O115" s="60">
        <f t="shared" si="71"/>
        <v>3.15E-2</v>
      </c>
      <c r="P115" s="60">
        <f>CEILING(IF(M115&gt;O115,M115,O115),$D$2)</f>
        <v>0.5</v>
      </c>
      <c r="Q115" s="61" t="str">
        <f t="shared" si="72"/>
        <v>목록(Manifest)</v>
      </c>
      <c r="R115" s="88">
        <f t="shared" si="73"/>
        <v>48.57</v>
      </c>
      <c r="S115" s="61" t="str">
        <f t="shared" si="74"/>
        <v>KJ794</v>
      </c>
      <c r="T115" s="61" t="str">
        <f t="shared" si="75"/>
        <v>AIRZETA CO., LTD</v>
      </c>
      <c r="U115" s="61" t="str">
        <f t="shared" si="76"/>
        <v>신용</v>
      </c>
      <c r="V115" s="99">
        <f>CEILING($B$2+(P115-0.5)*$C$2,1)</f>
        <v>7445</v>
      </c>
      <c r="W115" s="61">
        <v>4000</v>
      </c>
      <c r="X115" s="100">
        <f t="shared" si="50"/>
        <v>0</v>
      </c>
      <c r="Y115" s="100">
        <f t="shared" si="55"/>
        <v>0</v>
      </c>
      <c r="Z115" s="100">
        <f t="shared" si="51"/>
        <v>0</v>
      </c>
      <c r="AA115" s="100">
        <f t="shared" si="56"/>
        <v>0</v>
      </c>
      <c r="AB115" s="101">
        <f t="shared" si="52"/>
        <v>0</v>
      </c>
      <c r="AC115" s="102" t="str">
        <f>_xlfn.IFNA(VLOOKUP(D115,'사업자 통관'!F:H,3,0),"")</f>
        <v/>
      </c>
      <c r="AD115" s="102"/>
      <c r="AE115" s="103">
        <f t="shared" si="53"/>
        <v>4000</v>
      </c>
      <c r="AF115" s="104">
        <f t="shared" si="54"/>
        <v>11445</v>
      </c>
      <c r="AH115" s="126" t="s">
        <v>2749</v>
      </c>
      <c r="AI115" s="126" t="s">
        <v>9</v>
      </c>
      <c r="AJ115" s="126" t="s">
        <v>2750</v>
      </c>
      <c r="AK115" s="126" t="s">
        <v>3354</v>
      </c>
      <c r="AL115" s="126" t="s">
        <v>3355</v>
      </c>
      <c r="AM115" s="126" t="s">
        <v>3356</v>
      </c>
      <c r="AN115" s="126">
        <v>7074</v>
      </c>
      <c r="AO115" s="126" t="s">
        <v>130</v>
      </c>
      <c r="AP115" s="127">
        <v>1</v>
      </c>
      <c r="AQ115" s="128">
        <v>0.499</v>
      </c>
      <c r="AR115" s="128">
        <v>4.4999999999999998E-2</v>
      </c>
      <c r="AS115" s="128">
        <v>0.5</v>
      </c>
      <c r="AT115" s="126" t="s">
        <v>4</v>
      </c>
      <c r="AU115" s="128">
        <v>48.57</v>
      </c>
      <c r="AV115" s="126" t="s">
        <v>154</v>
      </c>
      <c r="AW115" s="126" t="s">
        <v>154</v>
      </c>
      <c r="AX115" s="126" t="s">
        <v>154</v>
      </c>
      <c r="AY115" s="126" t="s">
        <v>154</v>
      </c>
      <c r="AZ115" s="126" t="s">
        <v>154</v>
      </c>
      <c r="BA115" s="126" t="s">
        <v>132</v>
      </c>
      <c r="BB115" s="126" t="s">
        <v>70</v>
      </c>
      <c r="BC115" s="126" t="s">
        <v>673</v>
      </c>
      <c r="BD115" s="126" t="s">
        <v>130</v>
      </c>
      <c r="BE115" s="126" t="s">
        <v>156</v>
      </c>
      <c r="BF115" s="126" t="s">
        <v>3357</v>
      </c>
      <c r="BG115" s="126" t="s">
        <v>3358</v>
      </c>
      <c r="BH115" s="126" t="s">
        <v>3359</v>
      </c>
      <c r="BI115" s="126" t="s">
        <v>2757</v>
      </c>
      <c r="BJ115" s="126" t="s">
        <v>2758</v>
      </c>
      <c r="BK115" s="126" t="s">
        <v>184</v>
      </c>
      <c r="BL115" s="126" t="s">
        <v>157</v>
      </c>
      <c r="BM115" s="126" t="s">
        <v>126</v>
      </c>
      <c r="BN115" s="126" t="s">
        <v>130</v>
      </c>
      <c r="BO115" s="126" t="s">
        <v>158</v>
      </c>
    </row>
    <row r="116" spans="1:67" ht="15">
      <c r="A116" s="58" t="str">
        <f t="shared" si="57"/>
        <v>2025-08-03</v>
      </c>
      <c r="B116" s="58" t="str">
        <f t="shared" si="58"/>
        <v>LHR</v>
      </c>
      <c r="C116" s="58" t="str">
        <f t="shared" si="59"/>
        <v>99431913744</v>
      </c>
      <c r="D116" s="58" t="str">
        <f t="shared" si="60"/>
        <v>PGB028761329</v>
      </c>
      <c r="E116" s="59" t="str">
        <f t="shared" si="61"/>
        <v>6094322902109</v>
      </c>
      <c r="F116" s="59" t="str">
        <f t="shared" si="62"/>
        <v>716-4428-CB-9</v>
      </c>
      <c r="G116" s="59" t="str">
        <f t="shared" si="63"/>
        <v>2210326</v>
      </c>
      <c r="H116" s="59" t="str">
        <f t="shared" si="64"/>
        <v>IPORTER (GB)</v>
      </c>
      <c r="I116" s="57" t="str">
        <f t="shared" si="65"/>
        <v>윤현주</v>
      </c>
      <c r="J116" s="57">
        <f t="shared" si="66"/>
        <v>3472</v>
      </c>
      <c r="K116" s="57" t="str">
        <f t="shared" si="67"/>
        <v/>
      </c>
      <c r="L116" s="57">
        <f t="shared" si="68"/>
        <v>1</v>
      </c>
      <c r="M116" s="57">
        <f t="shared" si="69"/>
        <v>0.499</v>
      </c>
      <c r="N116" s="57">
        <f t="shared" si="70"/>
        <v>4.4999999999999998E-2</v>
      </c>
      <c r="O116" s="60">
        <f t="shared" si="71"/>
        <v>3.15E-2</v>
      </c>
      <c r="P116" s="60">
        <f>CEILING(IF(M116&gt;O116,M116,O116),$D$2)</f>
        <v>0.5</v>
      </c>
      <c r="Q116" s="61" t="str">
        <f t="shared" si="72"/>
        <v>목록(Manifest)</v>
      </c>
      <c r="R116" s="88">
        <f t="shared" si="73"/>
        <v>16.12</v>
      </c>
      <c r="S116" s="61" t="str">
        <f t="shared" si="74"/>
        <v>KJ794</v>
      </c>
      <c r="T116" s="61" t="str">
        <f t="shared" si="75"/>
        <v>AIRZETA CO., LTD</v>
      </c>
      <c r="U116" s="61" t="str">
        <f t="shared" si="76"/>
        <v>신용</v>
      </c>
      <c r="V116" s="99">
        <f>CEILING($B$2+(P116-0.5)*$C$2,1)</f>
        <v>7445</v>
      </c>
      <c r="W116" s="61">
        <v>4000</v>
      </c>
      <c r="X116" s="100">
        <f t="shared" si="50"/>
        <v>0</v>
      </c>
      <c r="Y116" s="100">
        <f t="shared" si="55"/>
        <v>0</v>
      </c>
      <c r="Z116" s="100">
        <f t="shared" si="51"/>
        <v>0</v>
      </c>
      <c r="AA116" s="100">
        <f t="shared" si="56"/>
        <v>0</v>
      </c>
      <c r="AB116" s="101">
        <f t="shared" si="52"/>
        <v>0</v>
      </c>
      <c r="AC116" s="102" t="str">
        <f>_xlfn.IFNA(VLOOKUP(D116,'사업자 통관'!F:H,3,0),"")</f>
        <v/>
      </c>
      <c r="AD116" s="102"/>
      <c r="AE116" s="103">
        <f t="shared" si="53"/>
        <v>4000</v>
      </c>
      <c r="AF116" s="104">
        <f t="shared" si="54"/>
        <v>11445</v>
      </c>
      <c r="AH116" s="126" t="s">
        <v>2749</v>
      </c>
      <c r="AI116" s="126" t="s">
        <v>9</v>
      </c>
      <c r="AJ116" s="126" t="s">
        <v>2750</v>
      </c>
      <c r="AK116" s="126" t="s">
        <v>3360</v>
      </c>
      <c r="AL116" s="126" t="s">
        <v>3361</v>
      </c>
      <c r="AM116" s="126" t="s">
        <v>3362</v>
      </c>
      <c r="AN116" s="126">
        <v>3472</v>
      </c>
      <c r="AO116" s="126" t="s">
        <v>130</v>
      </c>
      <c r="AP116" s="127">
        <v>1</v>
      </c>
      <c r="AQ116" s="128">
        <v>0.499</v>
      </c>
      <c r="AR116" s="128">
        <v>4.4999999999999998E-2</v>
      </c>
      <c r="AS116" s="128">
        <v>0.5</v>
      </c>
      <c r="AT116" s="126" t="s">
        <v>4</v>
      </c>
      <c r="AU116" s="128">
        <v>16.12</v>
      </c>
      <c r="AV116" s="126" t="s">
        <v>154</v>
      </c>
      <c r="AW116" s="126" t="s">
        <v>154</v>
      </c>
      <c r="AX116" s="126" t="s">
        <v>154</v>
      </c>
      <c r="AY116" s="126" t="s">
        <v>154</v>
      </c>
      <c r="AZ116" s="126" t="s">
        <v>154</v>
      </c>
      <c r="BA116" s="126" t="s">
        <v>132</v>
      </c>
      <c r="BB116" s="126" t="s">
        <v>70</v>
      </c>
      <c r="BC116" s="126" t="s">
        <v>652</v>
      </c>
      <c r="BD116" s="126" t="s">
        <v>130</v>
      </c>
      <c r="BE116" s="126" t="s">
        <v>156</v>
      </c>
      <c r="BF116" s="126" t="s">
        <v>3363</v>
      </c>
      <c r="BG116" s="126" t="s">
        <v>3364</v>
      </c>
      <c r="BH116" s="126" t="s">
        <v>3365</v>
      </c>
      <c r="BI116" s="126" t="s">
        <v>2757</v>
      </c>
      <c r="BJ116" s="126" t="s">
        <v>2758</v>
      </c>
      <c r="BK116" s="126" t="s">
        <v>184</v>
      </c>
      <c r="BL116" s="126" t="s">
        <v>157</v>
      </c>
      <c r="BM116" s="126" t="s">
        <v>126</v>
      </c>
      <c r="BN116" s="126" t="s">
        <v>130</v>
      </c>
      <c r="BO116" s="126" t="s">
        <v>158</v>
      </c>
    </row>
    <row r="117" spans="1:67" ht="15">
      <c r="A117" s="58" t="str">
        <f t="shared" si="57"/>
        <v>2025-08-03</v>
      </c>
      <c r="B117" s="58" t="str">
        <f t="shared" si="58"/>
        <v>LHR</v>
      </c>
      <c r="C117" s="58" t="str">
        <f t="shared" si="59"/>
        <v>99431913744</v>
      </c>
      <c r="D117" s="58" t="str">
        <f t="shared" si="60"/>
        <v>PGB028761282</v>
      </c>
      <c r="E117" s="59" t="str">
        <f t="shared" si="61"/>
        <v>6094322902062</v>
      </c>
      <c r="F117" s="59" t="str">
        <f t="shared" si="62"/>
        <v>716-4422-BA-12</v>
      </c>
      <c r="G117" s="59" t="str">
        <f t="shared" si="63"/>
        <v>2210326</v>
      </c>
      <c r="H117" s="59" t="str">
        <f t="shared" si="64"/>
        <v>IPORTER (GB)</v>
      </c>
      <c r="I117" s="57" t="str">
        <f t="shared" si="65"/>
        <v>이지훈</v>
      </c>
      <c r="J117" s="57">
        <f t="shared" si="66"/>
        <v>13992</v>
      </c>
      <c r="K117" s="57" t="str">
        <f t="shared" si="67"/>
        <v>일반전환</v>
      </c>
      <c r="L117" s="57">
        <f t="shared" si="68"/>
        <v>1</v>
      </c>
      <c r="M117" s="57">
        <f t="shared" si="69"/>
        <v>0.499</v>
      </c>
      <c r="N117" s="57">
        <f t="shared" si="70"/>
        <v>4.4999999999999998E-2</v>
      </c>
      <c r="O117" s="60">
        <f t="shared" si="71"/>
        <v>3.15E-2</v>
      </c>
      <c r="P117" s="60">
        <f>CEILING(IF(M117&gt;O117,M117,O117),$D$2)</f>
        <v>0.5</v>
      </c>
      <c r="Q117" s="61" t="str">
        <f t="shared" si="72"/>
        <v>일반(목록배제,Normal-Manifest Exception)</v>
      </c>
      <c r="R117" s="88">
        <f t="shared" si="73"/>
        <v>70.19</v>
      </c>
      <c r="S117" s="61" t="str">
        <f t="shared" si="74"/>
        <v>KJ794</v>
      </c>
      <c r="T117" s="61" t="str">
        <f t="shared" si="75"/>
        <v>AIRZETA CO., LTD</v>
      </c>
      <c r="U117" s="61" t="str">
        <f t="shared" si="76"/>
        <v>신용</v>
      </c>
      <c r="V117" s="99">
        <f>CEILING($B$2+(P117-0.5)*$C$2,1)</f>
        <v>7445</v>
      </c>
      <c r="W117" s="61">
        <v>4000</v>
      </c>
      <c r="X117" s="100">
        <f t="shared" si="50"/>
        <v>0</v>
      </c>
      <c r="Y117" s="100">
        <f t="shared" si="55"/>
        <v>0</v>
      </c>
      <c r="Z117" s="100">
        <f t="shared" si="51"/>
        <v>0</v>
      </c>
      <c r="AA117" s="100">
        <f t="shared" si="56"/>
        <v>0</v>
      </c>
      <c r="AB117" s="101">
        <f t="shared" si="52"/>
        <v>1000</v>
      </c>
      <c r="AC117" s="102" t="str">
        <f>_xlfn.IFNA(VLOOKUP(D117,'사업자 통관'!F:H,3,0),"")</f>
        <v/>
      </c>
      <c r="AD117" s="102"/>
      <c r="AE117" s="103">
        <f t="shared" si="53"/>
        <v>5000</v>
      </c>
      <c r="AF117" s="104">
        <f t="shared" si="54"/>
        <v>12445</v>
      </c>
      <c r="AH117" s="126" t="s">
        <v>2749</v>
      </c>
      <c r="AI117" s="126" t="s">
        <v>9</v>
      </c>
      <c r="AJ117" s="126" t="s">
        <v>2750</v>
      </c>
      <c r="AK117" s="126" t="s">
        <v>3366</v>
      </c>
      <c r="AL117" s="126" t="s">
        <v>1984</v>
      </c>
      <c r="AM117" s="126" t="s">
        <v>1985</v>
      </c>
      <c r="AN117" s="126">
        <v>13992</v>
      </c>
      <c r="AO117" s="126" t="s">
        <v>876</v>
      </c>
      <c r="AP117" s="127">
        <v>1</v>
      </c>
      <c r="AQ117" s="128">
        <v>0.499</v>
      </c>
      <c r="AR117" s="128">
        <v>4.4999999999999998E-2</v>
      </c>
      <c r="AS117" s="128">
        <v>0.5</v>
      </c>
      <c r="AT117" s="126" t="s">
        <v>5</v>
      </c>
      <c r="AU117" s="128">
        <v>70.19</v>
      </c>
      <c r="AV117" s="126" t="s">
        <v>154</v>
      </c>
      <c r="AW117" s="126" t="s">
        <v>154</v>
      </c>
      <c r="AX117" s="126" t="s">
        <v>154</v>
      </c>
      <c r="AY117" s="126" t="s">
        <v>154</v>
      </c>
      <c r="AZ117" s="126" t="s">
        <v>154</v>
      </c>
      <c r="BA117" s="126" t="s">
        <v>132</v>
      </c>
      <c r="BB117" s="126" t="s">
        <v>70</v>
      </c>
      <c r="BC117" s="126" t="s">
        <v>162</v>
      </c>
      <c r="BD117" s="126" t="s">
        <v>130</v>
      </c>
      <c r="BE117" s="126" t="s">
        <v>156</v>
      </c>
      <c r="BF117" s="126" t="s">
        <v>3367</v>
      </c>
      <c r="BG117" s="126" t="s">
        <v>3368</v>
      </c>
      <c r="BH117" s="126" t="s">
        <v>3369</v>
      </c>
      <c r="BI117" s="126" t="s">
        <v>2757</v>
      </c>
      <c r="BJ117" s="126" t="s">
        <v>2758</v>
      </c>
      <c r="BK117" s="126" t="s">
        <v>184</v>
      </c>
      <c r="BL117" s="126" t="s">
        <v>157</v>
      </c>
      <c r="BM117" s="126" t="s">
        <v>126</v>
      </c>
      <c r="BN117" s="126" t="s">
        <v>130</v>
      </c>
      <c r="BO117" s="126" t="s">
        <v>158</v>
      </c>
    </row>
    <row r="118" spans="1:67" ht="15">
      <c r="A118" s="58" t="str">
        <f t="shared" si="57"/>
        <v>2025-08-03</v>
      </c>
      <c r="B118" s="58" t="str">
        <f t="shared" si="58"/>
        <v>LHR</v>
      </c>
      <c r="C118" s="58" t="str">
        <f t="shared" si="59"/>
        <v>99431913744</v>
      </c>
      <c r="D118" s="58" t="str">
        <f t="shared" si="60"/>
        <v>PGB028761305</v>
      </c>
      <c r="E118" s="59" t="str">
        <f t="shared" si="61"/>
        <v>6094322902085</v>
      </c>
      <c r="F118" s="59" t="str">
        <f t="shared" si="62"/>
        <v>716-4425-BC-15</v>
      </c>
      <c r="G118" s="59" t="str">
        <f t="shared" si="63"/>
        <v>2210326</v>
      </c>
      <c r="H118" s="59" t="str">
        <f t="shared" si="64"/>
        <v>IPORTER (GB)</v>
      </c>
      <c r="I118" s="57" t="str">
        <f t="shared" si="65"/>
        <v>전혜은</v>
      </c>
      <c r="J118" s="57">
        <f t="shared" si="66"/>
        <v>5619</v>
      </c>
      <c r="K118" s="57" t="str">
        <f t="shared" si="67"/>
        <v/>
      </c>
      <c r="L118" s="57">
        <f t="shared" si="68"/>
        <v>1</v>
      </c>
      <c r="M118" s="57">
        <f t="shared" si="69"/>
        <v>0.499</v>
      </c>
      <c r="N118" s="57">
        <f t="shared" si="70"/>
        <v>4.4999999999999998E-2</v>
      </c>
      <c r="O118" s="60">
        <f t="shared" si="71"/>
        <v>3.15E-2</v>
      </c>
      <c r="P118" s="60">
        <f>CEILING(IF(M118&gt;O118,M118,O118),$D$2)</f>
        <v>0.5</v>
      </c>
      <c r="Q118" s="61" t="str">
        <f t="shared" si="72"/>
        <v>목록(Manifest)</v>
      </c>
      <c r="R118" s="88">
        <f t="shared" si="73"/>
        <v>72.91</v>
      </c>
      <c r="S118" s="61" t="str">
        <f t="shared" si="74"/>
        <v>KJ794</v>
      </c>
      <c r="T118" s="61" t="str">
        <f t="shared" si="75"/>
        <v>AIRZETA CO., LTD</v>
      </c>
      <c r="U118" s="61" t="str">
        <f t="shared" si="76"/>
        <v>신용</v>
      </c>
      <c r="V118" s="99">
        <f>CEILING($B$2+(P118-0.5)*$C$2,1)</f>
        <v>7445</v>
      </c>
      <c r="W118" s="61">
        <v>4000</v>
      </c>
      <c r="X118" s="100">
        <f t="shared" si="50"/>
        <v>0</v>
      </c>
      <c r="Y118" s="100">
        <f t="shared" si="55"/>
        <v>0</v>
      </c>
      <c r="Z118" s="100">
        <f t="shared" si="51"/>
        <v>0</v>
      </c>
      <c r="AA118" s="100">
        <f t="shared" si="56"/>
        <v>0</v>
      </c>
      <c r="AB118" s="101">
        <f t="shared" si="52"/>
        <v>0</v>
      </c>
      <c r="AC118" s="102" t="str">
        <f>_xlfn.IFNA(VLOOKUP(D118,'사업자 통관'!F:H,3,0),"")</f>
        <v/>
      </c>
      <c r="AD118" s="102"/>
      <c r="AE118" s="103">
        <f t="shared" si="53"/>
        <v>4000</v>
      </c>
      <c r="AF118" s="104">
        <f t="shared" si="54"/>
        <v>11445</v>
      </c>
      <c r="AH118" s="126" t="s">
        <v>2749</v>
      </c>
      <c r="AI118" s="126" t="s">
        <v>9</v>
      </c>
      <c r="AJ118" s="126" t="s">
        <v>2750</v>
      </c>
      <c r="AK118" s="126" t="s">
        <v>3370</v>
      </c>
      <c r="AL118" s="126" t="s">
        <v>3371</v>
      </c>
      <c r="AM118" s="126" t="s">
        <v>3372</v>
      </c>
      <c r="AN118" s="126">
        <v>5619</v>
      </c>
      <c r="AO118" s="126" t="s">
        <v>130</v>
      </c>
      <c r="AP118" s="127">
        <v>1</v>
      </c>
      <c r="AQ118" s="128">
        <v>0.499</v>
      </c>
      <c r="AR118" s="128">
        <v>4.4999999999999998E-2</v>
      </c>
      <c r="AS118" s="128">
        <v>0.5</v>
      </c>
      <c r="AT118" s="126" t="s">
        <v>4</v>
      </c>
      <c r="AU118" s="128">
        <v>72.91</v>
      </c>
      <c r="AV118" s="126" t="s">
        <v>154</v>
      </c>
      <c r="AW118" s="126" t="s">
        <v>154</v>
      </c>
      <c r="AX118" s="126" t="s">
        <v>154</v>
      </c>
      <c r="AY118" s="126" t="s">
        <v>154</v>
      </c>
      <c r="AZ118" s="126" t="s">
        <v>154</v>
      </c>
      <c r="BA118" s="126" t="s">
        <v>132</v>
      </c>
      <c r="BB118" s="126" t="s">
        <v>70</v>
      </c>
      <c r="BC118" s="126" t="s">
        <v>3373</v>
      </c>
      <c r="BD118" s="126" t="s">
        <v>130</v>
      </c>
      <c r="BE118" s="126" t="s">
        <v>156</v>
      </c>
      <c r="BF118" s="126" t="s">
        <v>3374</v>
      </c>
      <c r="BG118" s="126" t="s">
        <v>3375</v>
      </c>
      <c r="BH118" s="126" t="s">
        <v>3376</v>
      </c>
      <c r="BI118" s="126" t="s">
        <v>2757</v>
      </c>
      <c r="BJ118" s="126" t="s">
        <v>2758</v>
      </c>
      <c r="BK118" s="126" t="s">
        <v>184</v>
      </c>
      <c r="BL118" s="126" t="s">
        <v>157</v>
      </c>
      <c r="BM118" s="126" t="s">
        <v>126</v>
      </c>
      <c r="BN118" s="126" t="s">
        <v>130</v>
      </c>
      <c r="BO118" s="126" t="s">
        <v>158</v>
      </c>
    </row>
    <row r="119" spans="1:67" ht="15">
      <c r="A119" s="58" t="str">
        <f t="shared" si="57"/>
        <v>2025-08-03</v>
      </c>
      <c r="B119" s="58" t="str">
        <f t="shared" si="58"/>
        <v>LHR</v>
      </c>
      <c r="C119" s="58" t="str">
        <f t="shared" si="59"/>
        <v>99431913744</v>
      </c>
      <c r="D119" s="58" t="str">
        <f t="shared" si="60"/>
        <v>PGB028761319</v>
      </c>
      <c r="E119" s="59" t="str">
        <f t="shared" si="61"/>
        <v>6094322902099</v>
      </c>
      <c r="F119" s="59" t="str">
        <f t="shared" si="62"/>
        <v>716-4470-EA-18</v>
      </c>
      <c r="G119" s="59" t="str">
        <f t="shared" si="63"/>
        <v>2210326</v>
      </c>
      <c r="H119" s="59" t="str">
        <f t="shared" si="64"/>
        <v>IPORTER (GB)</v>
      </c>
      <c r="I119" s="57" t="str">
        <f t="shared" si="65"/>
        <v>이교진</v>
      </c>
      <c r="J119" s="57">
        <f t="shared" si="66"/>
        <v>27480</v>
      </c>
      <c r="K119" s="57" t="str">
        <f t="shared" si="67"/>
        <v/>
      </c>
      <c r="L119" s="57">
        <f t="shared" si="68"/>
        <v>1</v>
      </c>
      <c r="M119" s="57">
        <f t="shared" si="69"/>
        <v>0.998</v>
      </c>
      <c r="N119" s="57">
        <f t="shared" si="70"/>
        <v>4.4999999999999998E-2</v>
      </c>
      <c r="O119" s="60">
        <f t="shared" si="71"/>
        <v>3.15E-2</v>
      </c>
      <c r="P119" s="60">
        <f>CEILING(IF(M119&gt;O119,M119,O119),$D$2)</f>
        <v>1</v>
      </c>
      <c r="Q119" s="61" t="str">
        <f t="shared" si="72"/>
        <v>목록(Manifest)</v>
      </c>
      <c r="R119" s="88">
        <f t="shared" si="73"/>
        <v>114.78</v>
      </c>
      <c r="S119" s="61" t="str">
        <f t="shared" si="74"/>
        <v>KJ794</v>
      </c>
      <c r="T119" s="61" t="str">
        <f t="shared" si="75"/>
        <v>AIRZETA CO., LTD</v>
      </c>
      <c r="U119" s="61" t="str">
        <f t="shared" si="76"/>
        <v>신용</v>
      </c>
      <c r="V119" s="99">
        <f>CEILING($B$2+(P119-0.5)*$C$2,1)</f>
        <v>10273</v>
      </c>
      <c r="W119" s="61">
        <v>4000</v>
      </c>
      <c r="X119" s="100">
        <f t="shared" si="50"/>
        <v>0</v>
      </c>
      <c r="Y119" s="100">
        <f t="shared" si="55"/>
        <v>0</v>
      </c>
      <c r="Z119" s="100">
        <f t="shared" si="51"/>
        <v>0</v>
      </c>
      <c r="AA119" s="100">
        <f t="shared" si="56"/>
        <v>0</v>
      </c>
      <c r="AB119" s="101">
        <f t="shared" si="52"/>
        <v>0</v>
      </c>
      <c r="AC119" s="102" t="str">
        <f>_xlfn.IFNA(VLOOKUP(D119,'사업자 통관'!F:H,3,0),"")</f>
        <v/>
      </c>
      <c r="AD119" s="102"/>
      <c r="AE119" s="103">
        <f t="shared" si="53"/>
        <v>4000</v>
      </c>
      <c r="AF119" s="104">
        <f t="shared" si="54"/>
        <v>14273</v>
      </c>
      <c r="AH119" s="126" t="s">
        <v>2749</v>
      </c>
      <c r="AI119" s="126" t="s">
        <v>9</v>
      </c>
      <c r="AJ119" s="126" t="s">
        <v>2750</v>
      </c>
      <c r="AK119" s="126" t="s">
        <v>3377</v>
      </c>
      <c r="AL119" s="126" t="s">
        <v>3378</v>
      </c>
      <c r="AM119" s="126" t="s">
        <v>3379</v>
      </c>
      <c r="AN119" s="126">
        <v>27480</v>
      </c>
      <c r="AO119" s="126" t="s">
        <v>130</v>
      </c>
      <c r="AP119" s="127">
        <v>1</v>
      </c>
      <c r="AQ119" s="128">
        <v>0.998</v>
      </c>
      <c r="AR119" s="128">
        <v>4.4999999999999998E-2</v>
      </c>
      <c r="AS119" s="128">
        <v>1</v>
      </c>
      <c r="AT119" s="126" t="s">
        <v>4</v>
      </c>
      <c r="AU119" s="128">
        <v>114.78</v>
      </c>
      <c r="AV119" s="126" t="s">
        <v>154</v>
      </c>
      <c r="AW119" s="126" t="s">
        <v>154</v>
      </c>
      <c r="AX119" s="126" t="s">
        <v>154</v>
      </c>
      <c r="AY119" s="126" t="s">
        <v>154</v>
      </c>
      <c r="AZ119" s="126" t="s">
        <v>154</v>
      </c>
      <c r="BA119" s="126" t="s">
        <v>132</v>
      </c>
      <c r="BB119" s="126" t="s">
        <v>70</v>
      </c>
      <c r="BC119" s="126" t="s">
        <v>169</v>
      </c>
      <c r="BD119" s="126" t="s">
        <v>130</v>
      </c>
      <c r="BE119" s="126" t="s">
        <v>156</v>
      </c>
      <c r="BF119" s="126" t="s">
        <v>3380</v>
      </c>
      <c r="BG119" s="126" t="s">
        <v>3381</v>
      </c>
      <c r="BH119" s="126" t="s">
        <v>3382</v>
      </c>
      <c r="BI119" s="126" t="s">
        <v>2757</v>
      </c>
      <c r="BJ119" s="126" t="s">
        <v>2758</v>
      </c>
      <c r="BK119" s="126" t="s">
        <v>184</v>
      </c>
      <c r="BL119" s="126" t="s">
        <v>157</v>
      </c>
      <c r="BM119" s="126" t="s">
        <v>126</v>
      </c>
      <c r="BN119" s="126" t="s">
        <v>130</v>
      </c>
      <c r="BO119" s="126" t="s">
        <v>158</v>
      </c>
    </row>
    <row r="120" spans="1:67" ht="15">
      <c r="A120" s="58" t="str">
        <f t="shared" si="57"/>
        <v>2025-08-03</v>
      </c>
      <c r="B120" s="58" t="str">
        <f t="shared" si="58"/>
        <v>LHR</v>
      </c>
      <c r="C120" s="58" t="str">
        <f t="shared" si="59"/>
        <v>99431913744</v>
      </c>
      <c r="D120" s="58" t="str">
        <f t="shared" si="60"/>
        <v>PGB028761327</v>
      </c>
      <c r="E120" s="59" t="str">
        <f t="shared" si="61"/>
        <v>6094322902107</v>
      </c>
      <c r="F120" s="59" t="str">
        <f t="shared" si="62"/>
        <v>716-4435-EF-20</v>
      </c>
      <c r="G120" s="59" t="str">
        <f t="shared" si="63"/>
        <v>2210326</v>
      </c>
      <c r="H120" s="59" t="str">
        <f t="shared" si="64"/>
        <v>IPORTER (GB)</v>
      </c>
      <c r="I120" s="57" t="str">
        <f t="shared" si="65"/>
        <v>전진석</v>
      </c>
      <c r="J120" s="57">
        <f t="shared" si="66"/>
        <v>16420</v>
      </c>
      <c r="K120" s="57" t="str">
        <f t="shared" si="67"/>
        <v/>
      </c>
      <c r="L120" s="57">
        <f t="shared" si="68"/>
        <v>1</v>
      </c>
      <c r="M120" s="57">
        <f t="shared" si="69"/>
        <v>0.998</v>
      </c>
      <c r="N120" s="57">
        <f t="shared" si="70"/>
        <v>4.4999999999999998E-2</v>
      </c>
      <c r="O120" s="60">
        <f t="shared" si="71"/>
        <v>3.15E-2</v>
      </c>
      <c r="P120" s="60">
        <f>CEILING(IF(M120&gt;O120,M120,O120),$D$2)</f>
        <v>1</v>
      </c>
      <c r="Q120" s="61" t="str">
        <f t="shared" si="72"/>
        <v>목록(Manifest)</v>
      </c>
      <c r="R120" s="88">
        <f t="shared" si="73"/>
        <v>114.78</v>
      </c>
      <c r="S120" s="61" t="str">
        <f t="shared" si="74"/>
        <v>KJ794</v>
      </c>
      <c r="T120" s="61" t="str">
        <f t="shared" si="75"/>
        <v>AIRZETA CO., LTD</v>
      </c>
      <c r="U120" s="61" t="str">
        <f t="shared" si="76"/>
        <v>신용</v>
      </c>
      <c r="V120" s="99">
        <f>CEILING($B$2+(P120-0.5)*$C$2,1)</f>
        <v>10273</v>
      </c>
      <c r="W120" s="61">
        <v>4000</v>
      </c>
      <c r="X120" s="100">
        <f t="shared" si="50"/>
        <v>0</v>
      </c>
      <c r="Y120" s="100">
        <f t="shared" si="55"/>
        <v>0</v>
      </c>
      <c r="Z120" s="100">
        <f t="shared" si="51"/>
        <v>0</v>
      </c>
      <c r="AA120" s="100">
        <f t="shared" si="56"/>
        <v>0</v>
      </c>
      <c r="AB120" s="101">
        <f t="shared" si="52"/>
        <v>0</v>
      </c>
      <c r="AC120" s="102" t="str">
        <f>_xlfn.IFNA(VLOOKUP(D120,'사업자 통관'!F:H,3,0),"")</f>
        <v/>
      </c>
      <c r="AD120" s="102"/>
      <c r="AE120" s="103">
        <f t="shared" si="53"/>
        <v>4000</v>
      </c>
      <c r="AF120" s="104">
        <f t="shared" si="54"/>
        <v>14273</v>
      </c>
      <c r="AH120" s="126" t="s">
        <v>2749</v>
      </c>
      <c r="AI120" s="126" t="s">
        <v>9</v>
      </c>
      <c r="AJ120" s="126" t="s">
        <v>2750</v>
      </c>
      <c r="AK120" s="126" t="s">
        <v>3383</v>
      </c>
      <c r="AL120" s="126" t="s">
        <v>3384</v>
      </c>
      <c r="AM120" s="126" t="s">
        <v>3385</v>
      </c>
      <c r="AN120" s="126">
        <v>16420</v>
      </c>
      <c r="AO120" s="126" t="s">
        <v>130</v>
      </c>
      <c r="AP120" s="127">
        <v>1</v>
      </c>
      <c r="AQ120" s="128">
        <v>0.998</v>
      </c>
      <c r="AR120" s="128">
        <v>4.4999999999999998E-2</v>
      </c>
      <c r="AS120" s="128">
        <v>1</v>
      </c>
      <c r="AT120" s="126" t="s">
        <v>4</v>
      </c>
      <c r="AU120" s="128">
        <v>114.78</v>
      </c>
      <c r="AV120" s="126" t="s">
        <v>154</v>
      </c>
      <c r="AW120" s="126" t="s">
        <v>154</v>
      </c>
      <c r="AX120" s="126" t="s">
        <v>154</v>
      </c>
      <c r="AY120" s="126" t="s">
        <v>154</v>
      </c>
      <c r="AZ120" s="126" t="s">
        <v>154</v>
      </c>
      <c r="BA120" s="126" t="s">
        <v>132</v>
      </c>
      <c r="BB120" s="126" t="s">
        <v>70</v>
      </c>
      <c r="BC120" s="126" t="s">
        <v>169</v>
      </c>
      <c r="BD120" s="126" t="s">
        <v>130</v>
      </c>
      <c r="BE120" s="126" t="s">
        <v>156</v>
      </c>
      <c r="BF120" s="126" t="s">
        <v>3386</v>
      </c>
      <c r="BG120" s="126" t="s">
        <v>3387</v>
      </c>
      <c r="BH120" s="126" t="s">
        <v>3388</v>
      </c>
      <c r="BI120" s="126" t="s">
        <v>2757</v>
      </c>
      <c r="BJ120" s="126" t="s">
        <v>2758</v>
      </c>
      <c r="BK120" s="126" t="s">
        <v>184</v>
      </c>
      <c r="BL120" s="126" t="s">
        <v>157</v>
      </c>
      <c r="BM120" s="126" t="s">
        <v>126</v>
      </c>
      <c r="BN120" s="126" t="s">
        <v>130</v>
      </c>
      <c r="BO120" s="126" t="s">
        <v>158</v>
      </c>
    </row>
    <row r="121" spans="1:67" ht="15">
      <c r="A121" s="58" t="str">
        <f t="shared" si="57"/>
        <v>2025-08-03</v>
      </c>
      <c r="B121" s="58" t="str">
        <f t="shared" si="58"/>
        <v>LHR</v>
      </c>
      <c r="C121" s="58" t="str">
        <f t="shared" si="59"/>
        <v>99431913744</v>
      </c>
      <c r="D121" s="58" t="str">
        <f t="shared" si="60"/>
        <v>PGB028761295</v>
      </c>
      <c r="E121" s="59" t="str">
        <f t="shared" si="61"/>
        <v>6094322902075</v>
      </c>
      <c r="F121" s="59" t="str">
        <f t="shared" si="62"/>
        <v>716-4481-AF-22</v>
      </c>
      <c r="G121" s="59" t="str">
        <f t="shared" si="63"/>
        <v>2210326</v>
      </c>
      <c r="H121" s="59" t="str">
        <f t="shared" si="64"/>
        <v>IPORTER (GB)</v>
      </c>
      <c r="I121" s="57" t="str">
        <f t="shared" si="65"/>
        <v>김시환</v>
      </c>
      <c r="J121" s="57">
        <f t="shared" si="66"/>
        <v>16938</v>
      </c>
      <c r="K121" s="57" t="str">
        <f t="shared" si="67"/>
        <v/>
      </c>
      <c r="L121" s="57">
        <f t="shared" si="68"/>
        <v>1</v>
      </c>
      <c r="M121" s="57">
        <f t="shared" si="69"/>
        <v>0.998</v>
      </c>
      <c r="N121" s="57">
        <f t="shared" si="70"/>
        <v>4.4999999999999998E-2</v>
      </c>
      <c r="O121" s="60">
        <f t="shared" si="71"/>
        <v>3.15E-2</v>
      </c>
      <c r="P121" s="60">
        <f>CEILING(IF(M121&gt;O121,M121,O121),$D$2)</f>
        <v>1</v>
      </c>
      <c r="Q121" s="61" t="str">
        <f t="shared" si="72"/>
        <v>목록(Manifest)</v>
      </c>
      <c r="R121" s="88">
        <f t="shared" si="73"/>
        <v>114.78</v>
      </c>
      <c r="S121" s="61" t="str">
        <f t="shared" si="74"/>
        <v>KJ794</v>
      </c>
      <c r="T121" s="61" t="str">
        <f t="shared" si="75"/>
        <v>AIRZETA CO., LTD</v>
      </c>
      <c r="U121" s="61" t="str">
        <f t="shared" si="76"/>
        <v>신용</v>
      </c>
      <c r="V121" s="99">
        <f>CEILING($B$2+(P121-0.5)*$C$2,1)</f>
        <v>10273</v>
      </c>
      <c r="W121" s="61">
        <v>4000</v>
      </c>
      <c r="X121" s="100">
        <f t="shared" si="50"/>
        <v>0</v>
      </c>
      <c r="Y121" s="100">
        <f t="shared" si="55"/>
        <v>0</v>
      </c>
      <c r="Z121" s="100">
        <f t="shared" si="51"/>
        <v>0</v>
      </c>
      <c r="AA121" s="100">
        <f t="shared" si="56"/>
        <v>0</v>
      </c>
      <c r="AB121" s="101">
        <f t="shared" si="52"/>
        <v>0</v>
      </c>
      <c r="AC121" s="102" t="str">
        <f>_xlfn.IFNA(VLOOKUP(D121,'사업자 통관'!F:H,3,0),"")</f>
        <v/>
      </c>
      <c r="AD121" s="102"/>
      <c r="AE121" s="103">
        <f t="shared" si="53"/>
        <v>4000</v>
      </c>
      <c r="AF121" s="104">
        <f t="shared" si="54"/>
        <v>14273</v>
      </c>
      <c r="AH121" s="126" t="s">
        <v>2749</v>
      </c>
      <c r="AI121" s="126" t="s">
        <v>9</v>
      </c>
      <c r="AJ121" s="126" t="s">
        <v>2750</v>
      </c>
      <c r="AK121" s="126" t="s">
        <v>3389</v>
      </c>
      <c r="AL121" s="126" t="s">
        <v>3390</v>
      </c>
      <c r="AM121" s="126" t="s">
        <v>3391</v>
      </c>
      <c r="AN121" s="126">
        <v>16938</v>
      </c>
      <c r="AO121" s="126" t="s">
        <v>130</v>
      </c>
      <c r="AP121" s="127">
        <v>1</v>
      </c>
      <c r="AQ121" s="128">
        <v>0.998</v>
      </c>
      <c r="AR121" s="128">
        <v>4.4999999999999998E-2</v>
      </c>
      <c r="AS121" s="128">
        <v>1</v>
      </c>
      <c r="AT121" s="126" t="s">
        <v>4</v>
      </c>
      <c r="AU121" s="128">
        <v>114.78</v>
      </c>
      <c r="AV121" s="126" t="s">
        <v>154</v>
      </c>
      <c r="AW121" s="126" t="s">
        <v>154</v>
      </c>
      <c r="AX121" s="126" t="s">
        <v>154</v>
      </c>
      <c r="AY121" s="126" t="s">
        <v>154</v>
      </c>
      <c r="AZ121" s="126" t="s">
        <v>154</v>
      </c>
      <c r="BA121" s="126" t="s">
        <v>132</v>
      </c>
      <c r="BB121" s="126" t="s">
        <v>70</v>
      </c>
      <c r="BC121" s="126" t="s">
        <v>169</v>
      </c>
      <c r="BD121" s="126" t="s">
        <v>130</v>
      </c>
      <c r="BE121" s="126" t="s">
        <v>156</v>
      </c>
      <c r="BF121" s="126" t="s">
        <v>3392</v>
      </c>
      <c r="BG121" s="126" t="s">
        <v>3393</v>
      </c>
      <c r="BH121" s="126" t="s">
        <v>3394</v>
      </c>
      <c r="BI121" s="126" t="s">
        <v>2757</v>
      </c>
      <c r="BJ121" s="126" t="s">
        <v>2758</v>
      </c>
      <c r="BK121" s="126" t="s">
        <v>184</v>
      </c>
      <c r="BL121" s="126" t="s">
        <v>157</v>
      </c>
      <c r="BM121" s="126" t="s">
        <v>126</v>
      </c>
      <c r="BN121" s="126" t="s">
        <v>130</v>
      </c>
      <c r="BO121" s="126" t="s">
        <v>158</v>
      </c>
    </row>
    <row r="122" spans="1:67" ht="15">
      <c r="A122" s="58" t="str">
        <f t="shared" si="57"/>
        <v>2025-08-03</v>
      </c>
      <c r="B122" s="58" t="str">
        <f t="shared" si="58"/>
        <v>LHR</v>
      </c>
      <c r="C122" s="58" t="str">
        <f t="shared" si="59"/>
        <v>99431913744</v>
      </c>
      <c r="D122" s="58" t="str">
        <f t="shared" si="60"/>
        <v>PGB028761350</v>
      </c>
      <c r="E122" s="59" t="str">
        <f t="shared" si="61"/>
        <v>6094322902130</v>
      </c>
      <c r="F122" s="59" t="str">
        <f t="shared" si="62"/>
        <v>716-4407-BD-24</v>
      </c>
      <c r="G122" s="59" t="str">
        <f t="shared" si="63"/>
        <v>2210326</v>
      </c>
      <c r="H122" s="59" t="str">
        <f t="shared" si="64"/>
        <v>IPORTER (GB)</v>
      </c>
      <c r="I122" s="57" t="str">
        <f t="shared" si="65"/>
        <v>이정미</v>
      </c>
      <c r="J122" s="57">
        <f t="shared" si="66"/>
        <v>12213</v>
      </c>
      <c r="K122" s="57" t="str">
        <f t="shared" si="67"/>
        <v/>
      </c>
      <c r="L122" s="57">
        <f t="shared" si="68"/>
        <v>1</v>
      </c>
      <c r="M122" s="57">
        <f t="shared" si="69"/>
        <v>0.499</v>
      </c>
      <c r="N122" s="57">
        <f t="shared" si="70"/>
        <v>4.4999999999999998E-2</v>
      </c>
      <c r="O122" s="60">
        <f t="shared" si="71"/>
        <v>3.15E-2</v>
      </c>
      <c r="P122" s="60">
        <f>CEILING(IF(M122&gt;O122,M122,O122),$D$2)</f>
        <v>0.5</v>
      </c>
      <c r="Q122" s="61" t="str">
        <f t="shared" si="72"/>
        <v>목록(Manifest)</v>
      </c>
      <c r="R122" s="88">
        <f t="shared" si="73"/>
        <v>12.07</v>
      </c>
      <c r="S122" s="61" t="str">
        <f t="shared" si="74"/>
        <v>KJ794</v>
      </c>
      <c r="T122" s="61" t="str">
        <f t="shared" si="75"/>
        <v>AIRZETA CO., LTD</v>
      </c>
      <c r="U122" s="61" t="str">
        <f t="shared" si="76"/>
        <v>신용</v>
      </c>
      <c r="V122" s="99">
        <f>CEILING($B$2+(P122-0.5)*$C$2,1)</f>
        <v>7445</v>
      </c>
      <c r="W122" s="61">
        <v>4000</v>
      </c>
      <c r="X122" s="100">
        <f t="shared" si="50"/>
        <v>0</v>
      </c>
      <c r="Y122" s="100">
        <f t="shared" si="55"/>
        <v>0</v>
      </c>
      <c r="Z122" s="100">
        <f t="shared" si="51"/>
        <v>0</v>
      </c>
      <c r="AA122" s="100">
        <f t="shared" si="56"/>
        <v>0</v>
      </c>
      <c r="AB122" s="101">
        <f t="shared" si="52"/>
        <v>0</v>
      </c>
      <c r="AC122" s="102" t="str">
        <f>_xlfn.IFNA(VLOOKUP(D122,'사업자 통관'!F:H,3,0),"")</f>
        <v/>
      </c>
      <c r="AD122" s="102"/>
      <c r="AE122" s="103">
        <f t="shared" si="53"/>
        <v>4000</v>
      </c>
      <c r="AF122" s="104">
        <f t="shared" si="54"/>
        <v>11445</v>
      </c>
      <c r="AH122" s="126" t="s">
        <v>2749</v>
      </c>
      <c r="AI122" s="126" t="s">
        <v>9</v>
      </c>
      <c r="AJ122" s="126" t="s">
        <v>2750</v>
      </c>
      <c r="AK122" s="126" t="s">
        <v>3395</v>
      </c>
      <c r="AL122" s="126" t="s">
        <v>3396</v>
      </c>
      <c r="AM122" s="126" t="s">
        <v>3397</v>
      </c>
      <c r="AN122" s="126">
        <v>12213</v>
      </c>
      <c r="AO122" s="126" t="s">
        <v>130</v>
      </c>
      <c r="AP122" s="127">
        <v>1</v>
      </c>
      <c r="AQ122" s="128">
        <v>0.499</v>
      </c>
      <c r="AR122" s="128">
        <v>4.4999999999999998E-2</v>
      </c>
      <c r="AS122" s="128">
        <v>0.5</v>
      </c>
      <c r="AT122" s="126" t="s">
        <v>4</v>
      </c>
      <c r="AU122" s="128">
        <v>12.07</v>
      </c>
      <c r="AV122" s="126" t="s">
        <v>154</v>
      </c>
      <c r="AW122" s="126" t="s">
        <v>154</v>
      </c>
      <c r="AX122" s="126" t="s">
        <v>154</v>
      </c>
      <c r="AY122" s="126" t="s">
        <v>154</v>
      </c>
      <c r="AZ122" s="126" t="s">
        <v>154</v>
      </c>
      <c r="BA122" s="126" t="s">
        <v>132</v>
      </c>
      <c r="BB122" s="126" t="s">
        <v>70</v>
      </c>
      <c r="BC122" s="126" t="s">
        <v>582</v>
      </c>
      <c r="BD122" s="126" t="s">
        <v>130</v>
      </c>
      <c r="BE122" s="126" t="s">
        <v>156</v>
      </c>
      <c r="BF122" s="126" t="s">
        <v>3398</v>
      </c>
      <c r="BG122" s="126" t="s">
        <v>3399</v>
      </c>
      <c r="BH122" s="126" t="s">
        <v>3400</v>
      </c>
      <c r="BI122" s="126" t="s">
        <v>2757</v>
      </c>
      <c r="BJ122" s="126" t="s">
        <v>2758</v>
      </c>
      <c r="BK122" s="126" t="s">
        <v>184</v>
      </c>
      <c r="BL122" s="126" t="s">
        <v>157</v>
      </c>
      <c r="BM122" s="126" t="s">
        <v>126</v>
      </c>
      <c r="BN122" s="126" t="s">
        <v>130</v>
      </c>
      <c r="BO122" s="126" t="s">
        <v>158</v>
      </c>
    </row>
    <row r="123" spans="1:67" ht="15">
      <c r="A123" s="58" t="str">
        <f t="shared" si="57"/>
        <v>2025-08-03</v>
      </c>
      <c r="B123" s="58" t="str">
        <f t="shared" si="58"/>
        <v>LHR</v>
      </c>
      <c r="C123" s="58" t="str">
        <f t="shared" si="59"/>
        <v>99431913744</v>
      </c>
      <c r="D123" s="58" t="str">
        <f t="shared" si="60"/>
        <v>PGB028761288</v>
      </c>
      <c r="E123" s="59" t="str">
        <f t="shared" si="61"/>
        <v>6094322902068</v>
      </c>
      <c r="F123" s="59" t="str">
        <f t="shared" si="62"/>
        <v>716-4439-CA-27</v>
      </c>
      <c r="G123" s="59" t="str">
        <f t="shared" si="63"/>
        <v>2210326</v>
      </c>
      <c r="H123" s="59" t="str">
        <f t="shared" si="64"/>
        <v>IPORTER (GB)</v>
      </c>
      <c r="I123" s="57" t="str">
        <f t="shared" si="65"/>
        <v>김현진</v>
      </c>
      <c r="J123" s="57">
        <f t="shared" si="66"/>
        <v>16903</v>
      </c>
      <c r="K123" s="57" t="str">
        <f t="shared" si="67"/>
        <v/>
      </c>
      <c r="L123" s="57">
        <f t="shared" si="68"/>
        <v>1</v>
      </c>
      <c r="M123" s="57">
        <f t="shared" si="69"/>
        <v>0.998</v>
      </c>
      <c r="N123" s="57">
        <f t="shared" si="70"/>
        <v>4.4999999999999998E-2</v>
      </c>
      <c r="O123" s="60">
        <f t="shared" si="71"/>
        <v>3.15E-2</v>
      </c>
      <c r="P123" s="60">
        <f>CEILING(IF(M123&gt;O123,M123,O123),$D$2)</f>
        <v>1</v>
      </c>
      <c r="Q123" s="61" t="str">
        <f t="shared" si="72"/>
        <v>목록(Manifest)</v>
      </c>
      <c r="R123" s="88">
        <f t="shared" si="73"/>
        <v>114.78</v>
      </c>
      <c r="S123" s="61" t="str">
        <f t="shared" si="74"/>
        <v>KJ794</v>
      </c>
      <c r="T123" s="61" t="str">
        <f t="shared" si="75"/>
        <v>AIRZETA CO., LTD</v>
      </c>
      <c r="U123" s="61" t="str">
        <f t="shared" si="76"/>
        <v>신용</v>
      </c>
      <c r="V123" s="99">
        <f>CEILING($B$2+(P123-0.5)*$C$2,1)</f>
        <v>10273</v>
      </c>
      <c r="W123" s="61">
        <v>4000</v>
      </c>
      <c r="X123" s="100">
        <f t="shared" si="50"/>
        <v>0</v>
      </c>
      <c r="Y123" s="100">
        <f t="shared" si="55"/>
        <v>0</v>
      </c>
      <c r="Z123" s="100">
        <f t="shared" si="51"/>
        <v>0</v>
      </c>
      <c r="AA123" s="100">
        <f t="shared" si="56"/>
        <v>0</v>
      </c>
      <c r="AB123" s="101">
        <f t="shared" si="52"/>
        <v>0</v>
      </c>
      <c r="AC123" s="102" t="str">
        <f>_xlfn.IFNA(VLOOKUP(D123,'사업자 통관'!F:H,3,0),"")</f>
        <v/>
      </c>
      <c r="AD123" s="102"/>
      <c r="AE123" s="103">
        <f t="shared" si="53"/>
        <v>4000</v>
      </c>
      <c r="AF123" s="104">
        <f t="shared" si="54"/>
        <v>14273</v>
      </c>
      <c r="AH123" s="126" t="s">
        <v>2749</v>
      </c>
      <c r="AI123" s="126" t="s">
        <v>9</v>
      </c>
      <c r="AJ123" s="126" t="s">
        <v>2750</v>
      </c>
      <c r="AK123" s="126" t="s">
        <v>3401</v>
      </c>
      <c r="AL123" s="126" t="s">
        <v>346</v>
      </c>
      <c r="AM123" s="126" t="s">
        <v>640</v>
      </c>
      <c r="AN123" s="126">
        <v>16903</v>
      </c>
      <c r="AO123" s="126" t="s">
        <v>130</v>
      </c>
      <c r="AP123" s="127">
        <v>1</v>
      </c>
      <c r="AQ123" s="128">
        <v>0.998</v>
      </c>
      <c r="AR123" s="128">
        <v>4.4999999999999998E-2</v>
      </c>
      <c r="AS123" s="128">
        <v>1</v>
      </c>
      <c r="AT123" s="126" t="s">
        <v>4</v>
      </c>
      <c r="AU123" s="128">
        <v>114.78</v>
      </c>
      <c r="AV123" s="126" t="s">
        <v>154</v>
      </c>
      <c r="AW123" s="126" t="s">
        <v>154</v>
      </c>
      <c r="AX123" s="126" t="s">
        <v>154</v>
      </c>
      <c r="AY123" s="126" t="s">
        <v>154</v>
      </c>
      <c r="AZ123" s="126" t="s">
        <v>154</v>
      </c>
      <c r="BA123" s="126" t="s">
        <v>132</v>
      </c>
      <c r="BB123" s="126" t="s">
        <v>70</v>
      </c>
      <c r="BC123" s="126" t="s">
        <v>169</v>
      </c>
      <c r="BD123" s="126" t="s">
        <v>130</v>
      </c>
      <c r="BE123" s="126" t="s">
        <v>156</v>
      </c>
      <c r="BF123" s="126" t="s">
        <v>3402</v>
      </c>
      <c r="BG123" s="126" t="s">
        <v>3403</v>
      </c>
      <c r="BH123" s="126" t="s">
        <v>3404</v>
      </c>
      <c r="BI123" s="126" t="s">
        <v>2757</v>
      </c>
      <c r="BJ123" s="126" t="s">
        <v>2758</v>
      </c>
      <c r="BK123" s="126" t="s">
        <v>184</v>
      </c>
      <c r="BL123" s="126" t="s">
        <v>157</v>
      </c>
      <c r="BM123" s="126" t="s">
        <v>126</v>
      </c>
      <c r="BN123" s="126" t="s">
        <v>130</v>
      </c>
      <c r="BO123" s="126" t="s">
        <v>158</v>
      </c>
    </row>
    <row r="124" spans="1:67" ht="15">
      <c r="A124" s="58" t="str">
        <f t="shared" si="57"/>
        <v>2025-08-03</v>
      </c>
      <c r="B124" s="58" t="str">
        <f t="shared" si="58"/>
        <v>LHR</v>
      </c>
      <c r="C124" s="58" t="str">
        <f t="shared" si="59"/>
        <v>99431913744</v>
      </c>
      <c r="D124" s="58" t="str">
        <f t="shared" si="60"/>
        <v>PGB028761036</v>
      </c>
      <c r="E124" s="59" t="str">
        <f t="shared" si="61"/>
        <v>6094322901816</v>
      </c>
      <c r="F124" s="59" t="str">
        <f t="shared" si="62"/>
        <v>716-4368-DD-31</v>
      </c>
      <c r="G124" s="59" t="str">
        <f t="shared" si="63"/>
        <v>2210326</v>
      </c>
      <c r="H124" s="59" t="str">
        <f t="shared" si="64"/>
        <v>IPORTER (GB)</v>
      </c>
      <c r="I124" s="57" t="str">
        <f t="shared" si="65"/>
        <v>김상원</v>
      </c>
      <c r="J124" s="57">
        <f t="shared" si="66"/>
        <v>22003</v>
      </c>
      <c r="K124" s="57" t="str">
        <f t="shared" si="67"/>
        <v/>
      </c>
      <c r="L124" s="57">
        <f t="shared" si="68"/>
        <v>1</v>
      </c>
      <c r="M124" s="57">
        <f t="shared" si="69"/>
        <v>0.499</v>
      </c>
      <c r="N124" s="57">
        <f t="shared" si="70"/>
        <v>4.4999999999999998E-2</v>
      </c>
      <c r="O124" s="60">
        <f t="shared" si="71"/>
        <v>3.15E-2</v>
      </c>
      <c r="P124" s="60">
        <f>CEILING(IF(M124&gt;O124,M124,O124),$D$2)</f>
        <v>0.5</v>
      </c>
      <c r="Q124" s="61" t="str">
        <f t="shared" si="72"/>
        <v>목록(Manifest)</v>
      </c>
      <c r="R124" s="88">
        <f t="shared" si="73"/>
        <v>97.63</v>
      </c>
      <c r="S124" s="61" t="str">
        <f t="shared" si="74"/>
        <v>KJ794</v>
      </c>
      <c r="T124" s="61" t="str">
        <f t="shared" si="75"/>
        <v>AIRZETA CO., LTD</v>
      </c>
      <c r="U124" s="61" t="str">
        <f t="shared" si="76"/>
        <v>신용</v>
      </c>
      <c r="V124" s="99">
        <f>CEILING($B$2+(P124-0.5)*$C$2,1)</f>
        <v>7445</v>
      </c>
      <c r="W124" s="61">
        <v>4000</v>
      </c>
      <c r="X124" s="100">
        <f t="shared" si="50"/>
        <v>0</v>
      </c>
      <c r="Y124" s="100">
        <f t="shared" si="55"/>
        <v>0</v>
      </c>
      <c r="Z124" s="100">
        <f t="shared" si="51"/>
        <v>0</v>
      </c>
      <c r="AA124" s="100">
        <f t="shared" si="56"/>
        <v>0</v>
      </c>
      <c r="AB124" s="101">
        <f t="shared" si="52"/>
        <v>0</v>
      </c>
      <c r="AC124" s="102" t="str">
        <f>_xlfn.IFNA(VLOOKUP(D124,'사업자 통관'!F:H,3,0),"")</f>
        <v/>
      </c>
      <c r="AD124" s="102"/>
      <c r="AE124" s="103">
        <f t="shared" si="53"/>
        <v>4000</v>
      </c>
      <c r="AF124" s="104">
        <f t="shared" si="54"/>
        <v>11445</v>
      </c>
      <c r="AH124" s="126" t="s">
        <v>2749</v>
      </c>
      <c r="AI124" s="126" t="s">
        <v>9</v>
      </c>
      <c r="AJ124" s="126" t="s">
        <v>2750</v>
      </c>
      <c r="AK124" s="126" t="s">
        <v>3405</v>
      </c>
      <c r="AL124" s="126" t="s">
        <v>3406</v>
      </c>
      <c r="AM124" s="126" t="s">
        <v>3407</v>
      </c>
      <c r="AN124" s="126">
        <v>22003</v>
      </c>
      <c r="AO124" s="126" t="s">
        <v>130</v>
      </c>
      <c r="AP124" s="127">
        <v>1</v>
      </c>
      <c r="AQ124" s="128">
        <v>0.499</v>
      </c>
      <c r="AR124" s="128">
        <v>4.4999999999999998E-2</v>
      </c>
      <c r="AS124" s="128">
        <v>0.5</v>
      </c>
      <c r="AT124" s="126" t="s">
        <v>4</v>
      </c>
      <c r="AU124" s="128">
        <v>97.63</v>
      </c>
      <c r="AV124" s="126" t="s">
        <v>154</v>
      </c>
      <c r="AW124" s="126" t="s">
        <v>154</v>
      </c>
      <c r="AX124" s="126" t="s">
        <v>154</v>
      </c>
      <c r="AY124" s="126" t="s">
        <v>154</v>
      </c>
      <c r="AZ124" s="126" t="s">
        <v>154</v>
      </c>
      <c r="BA124" s="126" t="s">
        <v>132</v>
      </c>
      <c r="BB124" s="126" t="s">
        <v>70</v>
      </c>
      <c r="BC124" s="126" t="s">
        <v>159</v>
      </c>
      <c r="BD124" s="126" t="s">
        <v>130</v>
      </c>
      <c r="BE124" s="126" t="s">
        <v>156</v>
      </c>
      <c r="BF124" s="126" t="s">
        <v>3408</v>
      </c>
      <c r="BG124" s="126" t="s">
        <v>3409</v>
      </c>
      <c r="BH124" s="126" t="s">
        <v>3410</v>
      </c>
      <c r="BI124" s="126" t="s">
        <v>2757</v>
      </c>
      <c r="BJ124" s="126" t="s">
        <v>2758</v>
      </c>
      <c r="BK124" s="126" t="s">
        <v>184</v>
      </c>
      <c r="BL124" s="126" t="s">
        <v>157</v>
      </c>
      <c r="BM124" s="126" t="s">
        <v>126</v>
      </c>
      <c r="BN124" s="126" t="s">
        <v>130</v>
      </c>
      <c r="BO124" s="126" t="s">
        <v>158</v>
      </c>
    </row>
    <row r="125" spans="1:67" ht="15">
      <c r="A125" s="58" t="str">
        <f t="shared" si="57"/>
        <v>2025-08-03</v>
      </c>
      <c r="B125" s="58" t="str">
        <f t="shared" si="58"/>
        <v>LHR</v>
      </c>
      <c r="C125" s="58" t="str">
        <f t="shared" si="59"/>
        <v>99431913744</v>
      </c>
      <c r="D125" s="58" t="str">
        <f t="shared" si="60"/>
        <v>PGB028761318</v>
      </c>
      <c r="E125" s="59" t="str">
        <f t="shared" si="61"/>
        <v>6094322902098</v>
      </c>
      <c r="F125" s="59" t="str">
        <f t="shared" si="62"/>
        <v>716-4661-EF-33</v>
      </c>
      <c r="G125" s="59" t="str">
        <f t="shared" si="63"/>
        <v>2210326</v>
      </c>
      <c r="H125" s="59" t="str">
        <f t="shared" si="64"/>
        <v>IPORTER (GB)</v>
      </c>
      <c r="I125" s="57" t="str">
        <f t="shared" si="65"/>
        <v>이동근</v>
      </c>
      <c r="J125" s="57">
        <f t="shared" si="66"/>
        <v>54042</v>
      </c>
      <c r="K125" s="57" t="str">
        <f t="shared" si="67"/>
        <v/>
      </c>
      <c r="L125" s="57">
        <f t="shared" si="68"/>
        <v>1</v>
      </c>
      <c r="M125" s="57">
        <f t="shared" si="69"/>
        <v>0.499</v>
      </c>
      <c r="N125" s="57">
        <f t="shared" si="70"/>
        <v>4.4999999999999998E-2</v>
      </c>
      <c r="O125" s="60">
        <f t="shared" si="71"/>
        <v>3.15E-2</v>
      </c>
      <c r="P125" s="60">
        <f>CEILING(IF(M125&gt;O125,M125,O125),$D$2)</f>
        <v>0.5</v>
      </c>
      <c r="Q125" s="61" t="str">
        <f t="shared" si="72"/>
        <v>목록(Manifest)</v>
      </c>
      <c r="R125" s="88">
        <f t="shared" si="73"/>
        <v>124.13</v>
      </c>
      <c r="S125" s="61" t="str">
        <f t="shared" si="74"/>
        <v>KJ794</v>
      </c>
      <c r="T125" s="61" t="str">
        <f t="shared" si="75"/>
        <v>AIRZETA CO., LTD</v>
      </c>
      <c r="U125" s="61" t="str">
        <f t="shared" si="76"/>
        <v>신용</v>
      </c>
      <c r="V125" s="99">
        <f>CEILING($B$2+(P125-0.5)*$C$2,1)</f>
        <v>7445</v>
      </c>
      <c r="W125" s="61">
        <v>4000</v>
      </c>
      <c r="X125" s="100">
        <f t="shared" si="50"/>
        <v>0</v>
      </c>
      <c r="Y125" s="100">
        <f t="shared" si="55"/>
        <v>0</v>
      </c>
      <c r="Z125" s="100">
        <f t="shared" si="51"/>
        <v>0</v>
      </c>
      <c r="AA125" s="100">
        <f t="shared" si="56"/>
        <v>0</v>
      </c>
      <c r="AB125" s="101">
        <f t="shared" si="52"/>
        <v>0</v>
      </c>
      <c r="AC125" s="102" t="str">
        <f>_xlfn.IFNA(VLOOKUP(D125,'사업자 통관'!F:H,3,0),"")</f>
        <v/>
      </c>
      <c r="AD125" s="102"/>
      <c r="AE125" s="103">
        <f t="shared" si="53"/>
        <v>4000</v>
      </c>
      <c r="AF125" s="104">
        <f t="shared" si="54"/>
        <v>11445</v>
      </c>
      <c r="AH125" s="126" t="s">
        <v>2749</v>
      </c>
      <c r="AI125" s="126" t="s">
        <v>9</v>
      </c>
      <c r="AJ125" s="126" t="s">
        <v>2750</v>
      </c>
      <c r="AK125" s="126" t="s">
        <v>3411</v>
      </c>
      <c r="AL125" s="126" t="s">
        <v>3412</v>
      </c>
      <c r="AM125" s="126" t="s">
        <v>3413</v>
      </c>
      <c r="AN125" s="126">
        <v>54042</v>
      </c>
      <c r="AO125" s="126" t="s">
        <v>130</v>
      </c>
      <c r="AP125" s="127">
        <v>1</v>
      </c>
      <c r="AQ125" s="128">
        <v>0.499</v>
      </c>
      <c r="AR125" s="128">
        <v>4.4999999999999998E-2</v>
      </c>
      <c r="AS125" s="128">
        <v>0.5</v>
      </c>
      <c r="AT125" s="126" t="s">
        <v>4</v>
      </c>
      <c r="AU125" s="128">
        <v>124.13</v>
      </c>
      <c r="AV125" s="126" t="s">
        <v>154</v>
      </c>
      <c r="AW125" s="126" t="s">
        <v>154</v>
      </c>
      <c r="AX125" s="126" t="s">
        <v>154</v>
      </c>
      <c r="AY125" s="126" t="s">
        <v>154</v>
      </c>
      <c r="AZ125" s="126" t="s">
        <v>154</v>
      </c>
      <c r="BA125" s="126" t="s">
        <v>132</v>
      </c>
      <c r="BB125" s="126" t="s">
        <v>70</v>
      </c>
      <c r="BC125" s="126" t="s">
        <v>3414</v>
      </c>
      <c r="BD125" s="126" t="s">
        <v>130</v>
      </c>
      <c r="BE125" s="126" t="s">
        <v>156</v>
      </c>
      <c r="BF125" s="126" t="s">
        <v>3415</v>
      </c>
      <c r="BG125" s="126" t="s">
        <v>3416</v>
      </c>
      <c r="BH125" s="126" t="s">
        <v>3417</v>
      </c>
      <c r="BI125" s="126" t="s">
        <v>2757</v>
      </c>
      <c r="BJ125" s="126" t="s">
        <v>2758</v>
      </c>
      <c r="BK125" s="126" t="s">
        <v>184</v>
      </c>
      <c r="BL125" s="126" t="s">
        <v>157</v>
      </c>
      <c r="BM125" s="126" t="s">
        <v>126</v>
      </c>
      <c r="BN125" s="126" t="s">
        <v>130</v>
      </c>
      <c r="BO125" s="126" t="s">
        <v>158</v>
      </c>
    </row>
    <row r="126" spans="1:67" ht="15">
      <c r="A126" s="58" t="str">
        <f t="shared" si="57"/>
        <v>2025-08-03</v>
      </c>
      <c r="B126" s="58" t="str">
        <f t="shared" si="58"/>
        <v>LHR</v>
      </c>
      <c r="C126" s="58" t="str">
        <f t="shared" si="59"/>
        <v>99431913744</v>
      </c>
      <c r="D126" s="58" t="str">
        <f t="shared" si="60"/>
        <v>PGB028761299</v>
      </c>
      <c r="E126" s="59" t="str">
        <f t="shared" si="61"/>
        <v>6094322902079</v>
      </c>
      <c r="F126" s="59" t="str">
        <f t="shared" si="62"/>
        <v>716-4666-EB-34</v>
      </c>
      <c r="G126" s="59" t="str">
        <f t="shared" si="63"/>
        <v>2210326</v>
      </c>
      <c r="H126" s="59" t="str">
        <f t="shared" si="64"/>
        <v>IPORTER (GB)</v>
      </c>
      <c r="I126" s="57" t="str">
        <f t="shared" si="65"/>
        <v>반광윤</v>
      </c>
      <c r="J126" s="57">
        <f t="shared" si="66"/>
        <v>62046</v>
      </c>
      <c r="K126" s="57" t="str">
        <f t="shared" si="67"/>
        <v/>
      </c>
      <c r="L126" s="57">
        <f t="shared" si="68"/>
        <v>1</v>
      </c>
      <c r="M126" s="57">
        <f t="shared" si="69"/>
        <v>1.1020000000000001</v>
      </c>
      <c r="N126" s="57">
        <f t="shared" si="70"/>
        <v>5.0350000000000001</v>
      </c>
      <c r="O126" s="60">
        <f t="shared" si="71"/>
        <v>3.5244999999999997</v>
      </c>
      <c r="P126" s="60">
        <f>CEILING(IF(M126&gt;O126,M126,O126),$D$2)</f>
        <v>4</v>
      </c>
      <c r="Q126" s="61" t="str">
        <f t="shared" si="72"/>
        <v>목록(Manifest)</v>
      </c>
      <c r="R126" s="88">
        <f t="shared" si="73"/>
        <v>32.06</v>
      </c>
      <c r="S126" s="61" t="str">
        <f t="shared" si="74"/>
        <v>KJ794</v>
      </c>
      <c r="T126" s="61" t="str">
        <f t="shared" si="75"/>
        <v>AIRZETA CO., LTD</v>
      </c>
      <c r="U126" s="61" t="str">
        <f t="shared" si="76"/>
        <v>신용</v>
      </c>
      <c r="V126" s="99">
        <f>CEILING($B$2+(P126-0.5)*$C$2,1)</f>
        <v>27238</v>
      </c>
      <c r="W126" s="61">
        <v>4000</v>
      </c>
      <c r="X126" s="100">
        <f t="shared" si="50"/>
        <v>0</v>
      </c>
      <c r="Y126" s="100">
        <f t="shared" si="55"/>
        <v>0</v>
      </c>
      <c r="Z126" s="100">
        <f t="shared" si="51"/>
        <v>500</v>
      </c>
      <c r="AA126" s="100">
        <f t="shared" si="56"/>
        <v>0</v>
      </c>
      <c r="AB126" s="101">
        <f t="shared" si="52"/>
        <v>0</v>
      </c>
      <c r="AC126" s="102" t="str">
        <f>_xlfn.IFNA(VLOOKUP(D126,'사업자 통관'!F:H,3,0),"")</f>
        <v/>
      </c>
      <c r="AD126" s="102"/>
      <c r="AE126" s="103">
        <f t="shared" si="53"/>
        <v>4500</v>
      </c>
      <c r="AF126" s="104">
        <f t="shared" si="54"/>
        <v>31738</v>
      </c>
      <c r="AH126" s="126" t="s">
        <v>2749</v>
      </c>
      <c r="AI126" s="126" t="s">
        <v>9</v>
      </c>
      <c r="AJ126" s="126" t="s">
        <v>2750</v>
      </c>
      <c r="AK126" s="126" t="s">
        <v>3418</v>
      </c>
      <c r="AL126" s="126" t="s">
        <v>3419</v>
      </c>
      <c r="AM126" s="126" t="s">
        <v>3420</v>
      </c>
      <c r="AN126" s="126">
        <v>62046</v>
      </c>
      <c r="AO126" s="126" t="s">
        <v>130</v>
      </c>
      <c r="AP126" s="127">
        <v>1</v>
      </c>
      <c r="AQ126" s="128">
        <v>1.1020000000000001</v>
      </c>
      <c r="AR126" s="128">
        <v>5.0350000000000001</v>
      </c>
      <c r="AS126" s="128">
        <v>5.5</v>
      </c>
      <c r="AT126" s="126" t="s">
        <v>4</v>
      </c>
      <c r="AU126" s="128">
        <v>32.06</v>
      </c>
      <c r="AV126" s="126" t="s">
        <v>154</v>
      </c>
      <c r="AW126" s="126" t="s">
        <v>154</v>
      </c>
      <c r="AX126" s="126" t="s">
        <v>154</v>
      </c>
      <c r="AY126" s="126" t="s">
        <v>154</v>
      </c>
      <c r="AZ126" s="126" t="s">
        <v>154</v>
      </c>
      <c r="BA126" s="126" t="s">
        <v>132</v>
      </c>
      <c r="BB126" s="126" t="s">
        <v>70</v>
      </c>
      <c r="BC126" s="126" t="s">
        <v>162</v>
      </c>
      <c r="BD126" s="126" t="s">
        <v>130</v>
      </c>
      <c r="BE126" s="126" t="s">
        <v>156</v>
      </c>
      <c r="BF126" s="126" t="s">
        <v>3421</v>
      </c>
      <c r="BG126" s="126" t="s">
        <v>3422</v>
      </c>
      <c r="BH126" s="126" t="s">
        <v>3423</v>
      </c>
      <c r="BI126" s="126" t="s">
        <v>2757</v>
      </c>
      <c r="BJ126" s="126" t="s">
        <v>2758</v>
      </c>
      <c r="BK126" s="126" t="s">
        <v>184</v>
      </c>
      <c r="BL126" s="126" t="s">
        <v>157</v>
      </c>
      <c r="BM126" s="126" t="s">
        <v>126</v>
      </c>
      <c r="BN126" s="126" t="s">
        <v>130</v>
      </c>
      <c r="BO126" s="126" t="s">
        <v>158</v>
      </c>
    </row>
    <row r="127" spans="1:67" ht="15">
      <c r="A127" s="58" t="str">
        <f t="shared" si="57"/>
        <v>2025-08-03</v>
      </c>
      <c r="B127" s="58" t="str">
        <f t="shared" si="58"/>
        <v>LHR</v>
      </c>
      <c r="C127" s="58" t="str">
        <f t="shared" si="59"/>
        <v>99431913744</v>
      </c>
      <c r="D127" s="58" t="str">
        <f t="shared" si="60"/>
        <v>PGB028761314</v>
      </c>
      <c r="E127" s="59" t="str">
        <f t="shared" si="61"/>
        <v>6094322902094</v>
      </c>
      <c r="F127" s="59" t="str">
        <f t="shared" si="62"/>
        <v>716-4675-AD-36</v>
      </c>
      <c r="G127" s="59" t="str">
        <f t="shared" si="63"/>
        <v>2210326</v>
      </c>
      <c r="H127" s="59" t="str">
        <f t="shared" si="64"/>
        <v>IPORTER (GB)</v>
      </c>
      <c r="I127" s="57" t="str">
        <f t="shared" si="65"/>
        <v>안상현</v>
      </c>
      <c r="J127" s="57">
        <f t="shared" si="66"/>
        <v>27005</v>
      </c>
      <c r="K127" s="57" t="str">
        <f t="shared" si="67"/>
        <v/>
      </c>
      <c r="L127" s="57">
        <f t="shared" si="68"/>
        <v>1</v>
      </c>
      <c r="M127" s="57">
        <f t="shared" si="69"/>
        <v>0.499</v>
      </c>
      <c r="N127" s="57">
        <f t="shared" si="70"/>
        <v>1.179</v>
      </c>
      <c r="O127" s="60">
        <f t="shared" si="71"/>
        <v>0.82530000000000003</v>
      </c>
      <c r="P127" s="60">
        <f>CEILING(IF(M127&gt;O127,M127,O127),$D$2)</f>
        <v>1</v>
      </c>
      <c r="Q127" s="61" t="str">
        <f t="shared" si="72"/>
        <v>목록(Manifest)</v>
      </c>
      <c r="R127" s="88">
        <f t="shared" si="73"/>
        <v>32.57</v>
      </c>
      <c r="S127" s="61" t="str">
        <f t="shared" si="74"/>
        <v>KJ794</v>
      </c>
      <c r="T127" s="61" t="str">
        <f t="shared" si="75"/>
        <v>AIRZETA CO., LTD</v>
      </c>
      <c r="U127" s="61" t="str">
        <f t="shared" si="76"/>
        <v>신용</v>
      </c>
      <c r="V127" s="99">
        <f>CEILING($B$2+(P127-0.5)*$C$2,1)</f>
        <v>10273</v>
      </c>
      <c r="W127" s="61">
        <v>4000</v>
      </c>
      <c r="X127" s="100">
        <f t="shared" si="50"/>
        <v>0</v>
      </c>
      <c r="Y127" s="100">
        <f t="shared" si="55"/>
        <v>0</v>
      </c>
      <c r="Z127" s="100">
        <f t="shared" si="51"/>
        <v>0</v>
      </c>
      <c r="AA127" s="100">
        <f t="shared" si="56"/>
        <v>0</v>
      </c>
      <c r="AB127" s="101">
        <f t="shared" si="52"/>
        <v>0</v>
      </c>
      <c r="AC127" s="102" t="str">
        <f>_xlfn.IFNA(VLOOKUP(D127,'사업자 통관'!F:H,3,0),"")</f>
        <v/>
      </c>
      <c r="AD127" s="102"/>
      <c r="AE127" s="103">
        <f t="shared" si="53"/>
        <v>4000</v>
      </c>
      <c r="AF127" s="104">
        <f t="shared" si="54"/>
        <v>14273</v>
      </c>
      <c r="AH127" s="126" t="s">
        <v>2749</v>
      </c>
      <c r="AI127" s="126" t="s">
        <v>9</v>
      </c>
      <c r="AJ127" s="126" t="s">
        <v>2750</v>
      </c>
      <c r="AK127" s="126" t="s">
        <v>3424</v>
      </c>
      <c r="AL127" s="126" t="s">
        <v>3425</v>
      </c>
      <c r="AM127" s="126" t="s">
        <v>3426</v>
      </c>
      <c r="AN127" s="126">
        <v>27005</v>
      </c>
      <c r="AO127" s="126" t="s">
        <v>130</v>
      </c>
      <c r="AP127" s="127">
        <v>1</v>
      </c>
      <c r="AQ127" s="128">
        <v>0.499</v>
      </c>
      <c r="AR127" s="128">
        <v>1.179</v>
      </c>
      <c r="AS127" s="128">
        <v>1.2</v>
      </c>
      <c r="AT127" s="126" t="s">
        <v>4</v>
      </c>
      <c r="AU127" s="128">
        <v>32.57</v>
      </c>
      <c r="AV127" s="126" t="s">
        <v>154</v>
      </c>
      <c r="AW127" s="126" t="s">
        <v>154</v>
      </c>
      <c r="AX127" s="126" t="s">
        <v>154</v>
      </c>
      <c r="AY127" s="126" t="s">
        <v>154</v>
      </c>
      <c r="AZ127" s="126" t="s">
        <v>154</v>
      </c>
      <c r="BA127" s="126" t="s">
        <v>132</v>
      </c>
      <c r="BB127" s="126" t="s">
        <v>70</v>
      </c>
      <c r="BC127" s="126" t="s">
        <v>162</v>
      </c>
      <c r="BD127" s="126" t="s">
        <v>130</v>
      </c>
      <c r="BE127" s="126" t="s">
        <v>156</v>
      </c>
      <c r="BF127" s="126" t="s">
        <v>3427</v>
      </c>
      <c r="BG127" s="126" t="s">
        <v>3428</v>
      </c>
      <c r="BH127" s="126" t="s">
        <v>3429</v>
      </c>
      <c r="BI127" s="126" t="s">
        <v>2757</v>
      </c>
      <c r="BJ127" s="126" t="s">
        <v>2758</v>
      </c>
      <c r="BK127" s="126" t="s">
        <v>184</v>
      </c>
      <c r="BL127" s="126" t="s">
        <v>157</v>
      </c>
      <c r="BM127" s="126" t="s">
        <v>126</v>
      </c>
      <c r="BN127" s="126" t="s">
        <v>130</v>
      </c>
      <c r="BO127" s="126" t="s">
        <v>158</v>
      </c>
    </row>
    <row r="128" spans="1:67" ht="15">
      <c r="A128" s="58" t="str">
        <f t="shared" si="57"/>
        <v>2025-08-03</v>
      </c>
      <c r="B128" s="58" t="str">
        <f t="shared" si="58"/>
        <v>LHR</v>
      </c>
      <c r="C128" s="58" t="str">
        <f t="shared" si="59"/>
        <v>99431913744</v>
      </c>
      <c r="D128" s="58" t="str">
        <f t="shared" si="60"/>
        <v>PGB028761259</v>
      </c>
      <c r="E128" s="59" t="str">
        <f t="shared" si="61"/>
        <v>6094322902039</v>
      </c>
      <c r="F128" s="59" t="str">
        <f t="shared" si="62"/>
        <v>716-4667-BF-40</v>
      </c>
      <c r="G128" s="59" t="str">
        <f t="shared" si="63"/>
        <v>2210326</v>
      </c>
      <c r="H128" s="59" t="str">
        <f t="shared" si="64"/>
        <v>IPORTER (GB)</v>
      </c>
      <c r="I128" s="57" t="str">
        <f t="shared" si="65"/>
        <v>권신혜</v>
      </c>
      <c r="J128" s="57">
        <f t="shared" si="66"/>
        <v>5532</v>
      </c>
      <c r="K128" s="57" t="str">
        <f t="shared" si="67"/>
        <v/>
      </c>
      <c r="L128" s="57">
        <f t="shared" si="68"/>
        <v>1</v>
      </c>
      <c r="M128" s="57">
        <f t="shared" si="69"/>
        <v>6.5</v>
      </c>
      <c r="N128" s="57">
        <f t="shared" si="70"/>
        <v>3.4020000000000001</v>
      </c>
      <c r="O128" s="60">
        <f t="shared" si="71"/>
        <v>2.3813999999999997</v>
      </c>
      <c r="P128" s="60">
        <f>CEILING(IF(M128&gt;O128,M128,O128),$D$2)</f>
        <v>6.5</v>
      </c>
      <c r="Q128" s="61" t="str">
        <f t="shared" si="72"/>
        <v>일반(목록배제,Normal-Manifest Exception)</v>
      </c>
      <c r="R128" s="88">
        <f t="shared" si="73"/>
        <v>74.12</v>
      </c>
      <c r="S128" s="61" t="str">
        <f t="shared" si="74"/>
        <v>KJ794</v>
      </c>
      <c r="T128" s="61" t="str">
        <f t="shared" si="75"/>
        <v>AIRZETA CO., LTD</v>
      </c>
      <c r="U128" s="61" t="str">
        <f t="shared" si="76"/>
        <v>신용</v>
      </c>
      <c r="V128" s="99">
        <f>CEILING($B$2+(P128-0.5)*$C$2,1)</f>
        <v>41375</v>
      </c>
      <c r="W128" s="61">
        <v>4000</v>
      </c>
      <c r="X128" s="100">
        <f t="shared" si="50"/>
        <v>0</v>
      </c>
      <c r="Y128" s="100">
        <f t="shared" si="55"/>
        <v>0</v>
      </c>
      <c r="Z128" s="100">
        <f t="shared" si="51"/>
        <v>1000</v>
      </c>
      <c r="AA128" s="100">
        <f t="shared" si="56"/>
        <v>0</v>
      </c>
      <c r="AB128" s="101">
        <f t="shared" si="52"/>
        <v>1000</v>
      </c>
      <c r="AC128" s="102" t="str">
        <f>_xlfn.IFNA(VLOOKUP(D128,'사업자 통관'!F:H,3,0),"")</f>
        <v/>
      </c>
      <c r="AD128" s="102"/>
      <c r="AE128" s="103">
        <f t="shared" si="53"/>
        <v>6000</v>
      </c>
      <c r="AF128" s="104">
        <f t="shared" si="54"/>
        <v>47375</v>
      </c>
      <c r="AH128" s="126" t="s">
        <v>2749</v>
      </c>
      <c r="AI128" s="126" t="s">
        <v>9</v>
      </c>
      <c r="AJ128" s="126" t="s">
        <v>2750</v>
      </c>
      <c r="AK128" s="126" t="s">
        <v>2707</v>
      </c>
      <c r="AL128" s="126" t="s">
        <v>3430</v>
      </c>
      <c r="AM128" s="126" t="s">
        <v>3431</v>
      </c>
      <c r="AN128" s="126">
        <v>5532</v>
      </c>
      <c r="AO128" s="126" t="s">
        <v>130</v>
      </c>
      <c r="AP128" s="127">
        <v>1</v>
      </c>
      <c r="AQ128" s="128">
        <v>6.5</v>
      </c>
      <c r="AR128" s="128">
        <v>3.4020000000000001</v>
      </c>
      <c r="AS128" s="128">
        <v>6.5</v>
      </c>
      <c r="AT128" s="126" t="s">
        <v>5</v>
      </c>
      <c r="AU128" s="128">
        <v>74.12</v>
      </c>
      <c r="AV128" s="126" t="s">
        <v>154</v>
      </c>
      <c r="AW128" s="126" t="s">
        <v>154</v>
      </c>
      <c r="AX128" s="126" t="s">
        <v>154</v>
      </c>
      <c r="AY128" s="126" t="s">
        <v>154</v>
      </c>
      <c r="AZ128" s="126" t="s">
        <v>154</v>
      </c>
      <c r="BA128" s="126" t="s">
        <v>132</v>
      </c>
      <c r="BB128" s="126" t="s">
        <v>70</v>
      </c>
      <c r="BC128" s="126" t="s">
        <v>600</v>
      </c>
      <c r="BD128" s="126" t="s">
        <v>130</v>
      </c>
      <c r="BE128" s="126" t="s">
        <v>156</v>
      </c>
      <c r="BF128" s="126" t="s">
        <v>3432</v>
      </c>
      <c r="BG128" s="126" t="s">
        <v>3433</v>
      </c>
      <c r="BH128" s="126" t="s">
        <v>3434</v>
      </c>
      <c r="BI128" s="126" t="s">
        <v>2757</v>
      </c>
      <c r="BJ128" s="126" t="s">
        <v>2758</v>
      </c>
      <c r="BK128" s="126" t="s">
        <v>184</v>
      </c>
      <c r="BL128" s="126" t="s">
        <v>157</v>
      </c>
      <c r="BM128" s="126" t="s">
        <v>126</v>
      </c>
      <c r="BN128" s="126" t="s">
        <v>130</v>
      </c>
      <c r="BO128" s="126" t="s">
        <v>158</v>
      </c>
    </row>
    <row r="129" spans="1:67" ht="15">
      <c r="A129" s="58" t="str">
        <f t="shared" si="57"/>
        <v>2025-08-03</v>
      </c>
      <c r="B129" s="58" t="str">
        <f t="shared" si="58"/>
        <v>LHR</v>
      </c>
      <c r="C129" s="58" t="str">
        <f t="shared" si="59"/>
        <v>99431913744</v>
      </c>
      <c r="D129" s="58" t="str">
        <f t="shared" si="60"/>
        <v>PGB028761423</v>
      </c>
      <c r="E129" s="59" t="str">
        <f t="shared" si="61"/>
        <v>6094322902203</v>
      </c>
      <c r="F129" s="59" t="str">
        <f t="shared" si="62"/>
        <v>716-4713-BA-42</v>
      </c>
      <c r="G129" s="59" t="str">
        <f t="shared" si="63"/>
        <v>2210326</v>
      </c>
      <c r="H129" s="59" t="str">
        <f t="shared" si="64"/>
        <v>IPORTER (GB)</v>
      </c>
      <c r="I129" s="57" t="str">
        <f t="shared" si="65"/>
        <v>신선호</v>
      </c>
      <c r="J129" s="57">
        <f t="shared" si="66"/>
        <v>4356</v>
      </c>
      <c r="K129" s="57" t="str">
        <f t="shared" si="67"/>
        <v/>
      </c>
      <c r="L129" s="57">
        <f t="shared" si="68"/>
        <v>1</v>
      </c>
      <c r="M129" s="57">
        <f t="shared" si="69"/>
        <v>1.901</v>
      </c>
      <c r="N129" s="57">
        <f t="shared" si="70"/>
        <v>1.86</v>
      </c>
      <c r="O129" s="60">
        <f t="shared" si="71"/>
        <v>1.302</v>
      </c>
      <c r="P129" s="60">
        <f>CEILING(IF(M129&gt;O129,M129,O129),$D$2)</f>
        <v>2</v>
      </c>
      <c r="Q129" s="61" t="str">
        <f t="shared" si="72"/>
        <v>목록(Manifest)</v>
      </c>
      <c r="R129" s="88">
        <f t="shared" si="73"/>
        <v>148.54</v>
      </c>
      <c r="S129" s="61" t="str">
        <f t="shared" si="74"/>
        <v>KJ794</v>
      </c>
      <c r="T129" s="61" t="str">
        <f t="shared" si="75"/>
        <v>AIRZETA CO., LTD</v>
      </c>
      <c r="U129" s="61" t="str">
        <f t="shared" si="76"/>
        <v>신용</v>
      </c>
      <c r="V129" s="99">
        <f>CEILING($B$2+(P129-0.5)*$C$2,1)</f>
        <v>15928</v>
      </c>
      <c r="W129" s="61">
        <v>4000</v>
      </c>
      <c r="X129" s="100">
        <f t="shared" si="50"/>
        <v>0</v>
      </c>
      <c r="Y129" s="100">
        <f t="shared" si="55"/>
        <v>0</v>
      </c>
      <c r="Z129" s="100">
        <f t="shared" si="51"/>
        <v>0</v>
      </c>
      <c r="AA129" s="100">
        <f t="shared" si="56"/>
        <v>0</v>
      </c>
      <c r="AB129" s="101">
        <f t="shared" si="52"/>
        <v>0</v>
      </c>
      <c r="AC129" s="102" t="str">
        <f>_xlfn.IFNA(VLOOKUP(D129,'사업자 통관'!F:H,3,0),"")</f>
        <v/>
      </c>
      <c r="AD129" s="102"/>
      <c r="AE129" s="103">
        <f t="shared" si="53"/>
        <v>4000</v>
      </c>
      <c r="AF129" s="104">
        <f t="shared" si="54"/>
        <v>19928</v>
      </c>
      <c r="AH129" s="126" t="s">
        <v>2749</v>
      </c>
      <c r="AI129" s="126" t="s">
        <v>9</v>
      </c>
      <c r="AJ129" s="126" t="s">
        <v>2750</v>
      </c>
      <c r="AK129" s="126" t="s">
        <v>3435</v>
      </c>
      <c r="AL129" s="126" t="s">
        <v>3436</v>
      </c>
      <c r="AM129" s="126" t="s">
        <v>3437</v>
      </c>
      <c r="AN129" s="126">
        <v>4356</v>
      </c>
      <c r="AO129" s="126" t="s">
        <v>130</v>
      </c>
      <c r="AP129" s="127">
        <v>1</v>
      </c>
      <c r="AQ129" s="128">
        <v>1.901</v>
      </c>
      <c r="AR129" s="128">
        <v>1.86</v>
      </c>
      <c r="AS129" s="128">
        <v>2</v>
      </c>
      <c r="AT129" s="126" t="s">
        <v>4</v>
      </c>
      <c r="AU129" s="128">
        <v>148.54</v>
      </c>
      <c r="AV129" s="126" t="s">
        <v>154</v>
      </c>
      <c r="AW129" s="126" t="s">
        <v>154</v>
      </c>
      <c r="AX129" s="126" t="s">
        <v>154</v>
      </c>
      <c r="AY129" s="126" t="s">
        <v>154</v>
      </c>
      <c r="AZ129" s="126" t="s">
        <v>154</v>
      </c>
      <c r="BA129" s="126" t="s">
        <v>132</v>
      </c>
      <c r="BB129" s="126" t="s">
        <v>70</v>
      </c>
      <c r="BC129" s="126" t="s">
        <v>161</v>
      </c>
      <c r="BD129" s="126" t="s">
        <v>130</v>
      </c>
      <c r="BE129" s="126" t="s">
        <v>156</v>
      </c>
      <c r="BF129" s="126" t="s">
        <v>3438</v>
      </c>
      <c r="BG129" s="126" t="s">
        <v>3439</v>
      </c>
      <c r="BH129" s="126" t="s">
        <v>3440</v>
      </c>
      <c r="BI129" s="126" t="s">
        <v>2757</v>
      </c>
      <c r="BJ129" s="126" t="s">
        <v>2758</v>
      </c>
      <c r="BK129" s="126" t="s">
        <v>184</v>
      </c>
      <c r="BL129" s="126" t="s">
        <v>157</v>
      </c>
      <c r="BM129" s="126" t="s">
        <v>126</v>
      </c>
      <c r="BN129" s="126" t="s">
        <v>130</v>
      </c>
      <c r="BO129" s="126" t="s">
        <v>158</v>
      </c>
    </row>
    <row r="130" spans="1:67" ht="15">
      <c r="A130" s="58" t="str">
        <f t="shared" si="57"/>
        <v>2025-08-03</v>
      </c>
      <c r="B130" s="58" t="str">
        <f t="shared" si="58"/>
        <v>LHR</v>
      </c>
      <c r="C130" s="58" t="str">
        <f t="shared" si="59"/>
        <v>99431913744</v>
      </c>
      <c r="D130" s="58" t="str">
        <f t="shared" si="60"/>
        <v>PGB028761165</v>
      </c>
      <c r="E130" s="59" t="str">
        <f t="shared" si="61"/>
        <v>6094322901945</v>
      </c>
      <c r="F130" s="59" t="str">
        <f t="shared" si="62"/>
        <v>716-4363-AE-44</v>
      </c>
      <c r="G130" s="59" t="str">
        <f t="shared" si="63"/>
        <v>2210326</v>
      </c>
      <c r="H130" s="59" t="str">
        <f t="shared" si="64"/>
        <v>IPORTER (GB)</v>
      </c>
      <c r="I130" s="57" t="str">
        <f t="shared" si="65"/>
        <v>김갑수</v>
      </c>
      <c r="J130" s="57">
        <f t="shared" si="66"/>
        <v>10879</v>
      </c>
      <c r="K130" s="57" t="str">
        <f t="shared" si="67"/>
        <v/>
      </c>
      <c r="L130" s="57">
        <f t="shared" si="68"/>
        <v>1</v>
      </c>
      <c r="M130" s="57">
        <f t="shared" si="69"/>
        <v>0.69899999999999995</v>
      </c>
      <c r="N130" s="57">
        <f t="shared" si="70"/>
        <v>4.4999999999999998E-2</v>
      </c>
      <c r="O130" s="60">
        <f t="shared" si="71"/>
        <v>3.15E-2</v>
      </c>
      <c r="P130" s="60">
        <f>CEILING(IF(M130&gt;O130,M130,O130),$D$2)</f>
        <v>1</v>
      </c>
      <c r="Q130" s="61" t="str">
        <f t="shared" si="72"/>
        <v>목록(Manifest)</v>
      </c>
      <c r="R130" s="88">
        <f t="shared" si="73"/>
        <v>34.25</v>
      </c>
      <c r="S130" s="61" t="str">
        <f t="shared" si="74"/>
        <v>KJ794</v>
      </c>
      <c r="T130" s="61" t="str">
        <f t="shared" si="75"/>
        <v>AIRZETA CO., LTD</v>
      </c>
      <c r="U130" s="61" t="str">
        <f t="shared" si="76"/>
        <v>신용</v>
      </c>
      <c r="V130" s="99">
        <f>CEILING($B$2+(P130-0.5)*$C$2,1)</f>
        <v>10273</v>
      </c>
      <c r="W130" s="61">
        <v>4000</v>
      </c>
      <c r="X130" s="100">
        <f t="shared" si="50"/>
        <v>0</v>
      </c>
      <c r="Y130" s="100">
        <f t="shared" si="55"/>
        <v>0</v>
      </c>
      <c r="Z130" s="100">
        <f t="shared" si="51"/>
        <v>0</v>
      </c>
      <c r="AA130" s="100">
        <f t="shared" si="56"/>
        <v>0</v>
      </c>
      <c r="AB130" s="101">
        <f t="shared" si="52"/>
        <v>0</v>
      </c>
      <c r="AC130" s="102" t="str">
        <f>_xlfn.IFNA(VLOOKUP(D130,'사업자 통관'!F:H,3,0),"")</f>
        <v/>
      </c>
      <c r="AD130" s="102"/>
      <c r="AE130" s="103">
        <f t="shared" si="53"/>
        <v>4000</v>
      </c>
      <c r="AF130" s="104">
        <f t="shared" si="54"/>
        <v>14273</v>
      </c>
      <c r="AH130" s="126" t="s">
        <v>2749</v>
      </c>
      <c r="AI130" s="126" t="s">
        <v>9</v>
      </c>
      <c r="AJ130" s="126" t="s">
        <v>2750</v>
      </c>
      <c r="AK130" s="126" t="s">
        <v>3441</v>
      </c>
      <c r="AL130" s="126" t="s">
        <v>3442</v>
      </c>
      <c r="AM130" s="126" t="s">
        <v>3443</v>
      </c>
      <c r="AN130" s="126">
        <v>10879</v>
      </c>
      <c r="AO130" s="126" t="s">
        <v>130</v>
      </c>
      <c r="AP130" s="127">
        <v>1</v>
      </c>
      <c r="AQ130" s="128">
        <v>0.69899999999999995</v>
      </c>
      <c r="AR130" s="128">
        <v>4.4999999999999998E-2</v>
      </c>
      <c r="AS130" s="128">
        <v>0.7</v>
      </c>
      <c r="AT130" s="126" t="s">
        <v>4</v>
      </c>
      <c r="AU130" s="128">
        <v>34.25</v>
      </c>
      <c r="AV130" s="126" t="s">
        <v>154</v>
      </c>
      <c r="AW130" s="126" t="s">
        <v>154</v>
      </c>
      <c r="AX130" s="126" t="s">
        <v>154</v>
      </c>
      <c r="AY130" s="126" t="s">
        <v>154</v>
      </c>
      <c r="AZ130" s="126" t="s">
        <v>154</v>
      </c>
      <c r="BA130" s="126" t="s">
        <v>132</v>
      </c>
      <c r="BB130" s="126" t="s">
        <v>70</v>
      </c>
      <c r="BC130" s="126" t="s">
        <v>167</v>
      </c>
      <c r="BD130" s="126" t="s">
        <v>130</v>
      </c>
      <c r="BE130" s="126" t="s">
        <v>156</v>
      </c>
      <c r="BF130" s="126" t="s">
        <v>3444</v>
      </c>
      <c r="BG130" s="126" t="s">
        <v>3445</v>
      </c>
      <c r="BH130" s="126" t="s">
        <v>3446</v>
      </c>
      <c r="BI130" s="126" t="s">
        <v>2757</v>
      </c>
      <c r="BJ130" s="126" t="s">
        <v>2758</v>
      </c>
      <c r="BK130" s="126" t="s">
        <v>184</v>
      </c>
      <c r="BL130" s="126" t="s">
        <v>157</v>
      </c>
      <c r="BM130" s="126" t="s">
        <v>126</v>
      </c>
      <c r="BN130" s="126" t="s">
        <v>130</v>
      </c>
      <c r="BO130" s="126" t="s">
        <v>158</v>
      </c>
    </row>
    <row r="131" spans="1:67" ht="15">
      <c r="A131" s="58" t="str">
        <f t="shared" si="57"/>
        <v>2025-08-03</v>
      </c>
      <c r="B131" s="58" t="str">
        <f t="shared" si="58"/>
        <v>LHR</v>
      </c>
      <c r="C131" s="58" t="str">
        <f t="shared" si="59"/>
        <v>99431913744</v>
      </c>
      <c r="D131" s="58" t="str">
        <f t="shared" si="60"/>
        <v>PGB028761422</v>
      </c>
      <c r="E131" s="59" t="str">
        <f t="shared" si="61"/>
        <v>6094322902202</v>
      </c>
      <c r="F131" s="59" t="str">
        <f t="shared" si="62"/>
        <v>716-4710-FD-46</v>
      </c>
      <c r="G131" s="59" t="str">
        <f t="shared" si="63"/>
        <v>2210326</v>
      </c>
      <c r="H131" s="59" t="str">
        <f t="shared" si="64"/>
        <v>IPORTER (GB)</v>
      </c>
      <c r="I131" s="57" t="str">
        <f t="shared" si="65"/>
        <v>임재호</v>
      </c>
      <c r="J131" s="57">
        <f t="shared" si="66"/>
        <v>8853</v>
      </c>
      <c r="K131" s="57" t="str">
        <f t="shared" si="67"/>
        <v/>
      </c>
      <c r="L131" s="57">
        <f t="shared" si="68"/>
        <v>1</v>
      </c>
      <c r="M131" s="57">
        <f t="shared" si="69"/>
        <v>3.198</v>
      </c>
      <c r="N131" s="57">
        <f t="shared" si="70"/>
        <v>5.3979999999999997</v>
      </c>
      <c r="O131" s="60">
        <f t="shared" si="71"/>
        <v>3.7785999999999995</v>
      </c>
      <c r="P131" s="60">
        <f>CEILING(IF(M131&gt;O131,M131,O131),$D$2)</f>
        <v>4</v>
      </c>
      <c r="Q131" s="61" t="str">
        <f t="shared" si="72"/>
        <v>목록(Manifest)</v>
      </c>
      <c r="R131" s="88">
        <f t="shared" si="73"/>
        <v>110.73</v>
      </c>
      <c r="S131" s="61" t="str">
        <f t="shared" si="74"/>
        <v>KJ794</v>
      </c>
      <c r="T131" s="61" t="str">
        <f t="shared" si="75"/>
        <v>AIRZETA CO., LTD</v>
      </c>
      <c r="U131" s="61" t="str">
        <f t="shared" si="76"/>
        <v>신용</v>
      </c>
      <c r="V131" s="99">
        <f>CEILING($B$2+(P131-0.5)*$C$2,1)</f>
        <v>27238</v>
      </c>
      <c r="W131" s="61">
        <v>4000</v>
      </c>
      <c r="X131" s="100">
        <f t="shared" si="50"/>
        <v>0</v>
      </c>
      <c r="Y131" s="100">
        <f t="shared" si="55"/>
        <v>0</v>
      </c>
      <c r="Z131" s="100">
        <f t="shared" si="51"/>
        <v>500</v>
      </c>
      <c r="AA131" s="100">
        <f t="shared" si="56"/>
        <v>0</v>
      </c>
      <c r="AB131" s="101">
        <f t="shared" si="52"/>
        <v>0</v>
      </c>
      <c r="AC131" s="102" t="str">
        <f>_xlfn.IFNA(VLOOKUP(D131,'사업자 통관'!F:H,3,0),"")</f>
        <v/>
      </c>
      <c r="AD131" s="102"/>
      <c r="AE131" s="103">
        <f t="shared" si="53"/>
        <v>4500</v>
      </c>
      <c r="AF131" s="104">
        <f t="shared" si="54"/>
        <v>31738</v>
      </c>
      <c r="AH131" s="126" t="s">
        <v>2749</v>
      </c>
      <c r="AI131" s="126" t="s">
        <v>9</v>
      </c>
      <c r="AJ131" s="126" t="s">
        <v>2750</v>
      </c>
      <c r="AK131" s="126" t="s">
        <v>3447</v>
      </c>
      <c r="AL131" s="126" t="s">
        <v>3448</v>
      </c>
      <c r="AM131" s="126" t="s">
        <v>3449</v>
      </c>
      <c r="AN131" s="126">
        <v>8853</v>
      </c>
      <c r="AO131" s="126" t="s">
        <v>130</v>
      </c>
      <c r="AP131" s="127">
        <v>1</v>
      </c>
      <c r="AQ131" s="128">
        <v>3.198</v>
      </c>
      <c r="AR131" s="128">
        <v>5.3979999999999997</v>
      </c>
      <c r="AS131" s="128">
        <v>5.5</v>
      </c>
      <c r="AT131" s="126" t="s">
        <v>4</v>
      </c>
      <c r="AU131" s="128">
        <v>110.73</v>
      </c>
      <c r="AV131" s="126" t="s">
        <v>154</v>
      </c>
      <c r="AW131" s="126" t="s">
        <v>154</v>
      </c>
      <c r="AX131" s="126" t="s">
        <v>154</v>
      </c>
      <c r="AY131" s="126" t="s">
        <v>154</v>
      </c>
      <c r="AZ131" s="126" t="s">
        <v>154</v>
      </c>
      <c r="BA131" s="126" t="s">
        <v>132</v>
      </c>
      <c r="BB131" s="126" t="s">
        <v>70</v>
      </c>
      <c r="BC131" s="126" t="s">
        <v>3450</v>
      </c>
      <c r="BD131" s="126" t="s">
        <v>130</v>
      </c>
      <c r="BE131" s="126" t="s">
        <v>156</v>
      </c>
      <c r="BF131" s="126" t="s">
        <v>3451</v>
      </c>
      <c r="BG131" s="126" t="s">
        <v>3452</v>
      </c>
      <c r="BH131" s="126" t="s">
        <v>3453</v>
      </c>
      <c r="BI131" s="126" t="s">
        <v>2757</v>
      </c>
      <c r="BJ131" s="126" t="s">
        <v>2758</v>
      </c>
      <c r="BK131" s="126" t="s">
        <v>184</v>
      </c>
      <c r="BL131" s="126" t="s">
        <v>157</v>
      </c>
      <c r="BM131" s="126" t="s">
        <v>126</v>
      </c>
      <c r="BN131" s="126" t="s">
        <v>130</v>
      </c>
      <c r="BO131" s="126" t="s">
        <v>158</v>
      </c>
    </row>
    <row r="132" spans="1:67" ht="15">
      <c r="A132" s="58" t="str">
        <f t="shared" si="57"/>
        <v>2025-08-03</v>
      </c>
      <c r="B132" s="58" t="str">
        <f t="shared" si="58"/>
        <v>LHR</v>
      </c>
      <c r="C132" s="58" t="str">
        <f t="shared" si="59"/>
        <v>99431913744</v>
      </c>
      <c r="D132" s="58" t="str">
        <f t="shared" si="60"/>
        <v>PGB028761224</v>
      </c>
      <c r="E132" s="59" t="str">
        <f t="shared" si="61"/>
        <v>6094372975836 (2)</v>
      </c>
      <c r="F132" s="59" t="str">
        <f t="shared" si="62"/>
        <v>716-2111-DF-49</v>
      </c>
      <c r="G132" s="59" t="str">
        <f t="shared" si="63"/>
        <v>2210326</v>
      </c>
      <c r="H132" s="59" t="str">
        <f t="shared" si="64"/>
        <v>IPORTER (GB)</v>
      </c>
      <c r="I132" s="57" t="str">
        <f t="shared" si="65"/>
        <v>수제</v>
      </c>
      <c r="J132" s="57">
        <f t="shared" si="66"/>
        <v>22762</v>
      </c>
      <c r="K132" s="57" t="str">
        <f t="shared" si="67"/>
        <v>[사업자]</v>
      </c>
      <c r="L132" s="57">
        <f t="shared" si="68"/>
        <v>2</v>
      </c>
      <c r="M132" s="57">
        <f t="shared" si="69"/>
        <v>4.9989999999999997</v>
      </c>
      <c r="N132" s="57">
        <f t="shared" si="70"/>
        <v>7.1210000000000004</v>
      </c>
      <c r="O132" s="60">
        <f t="shared" si="71"/>
        <v>4.9847000000000001</v>
      </c>
      <c r="P132" s="60">
        <f>CEILING(IF(M132&gt;O132,M132,O132),$D$2)</f>
        <v>5</v>
      </c>
      <c r="Q132" s="61" t="str">
        <f t="shared" si="72"/>
        <v>간이(Simple)</v>
      </c>
      <c r="R132" s="88">
        <f t="shared" si="73"/>
        <v>351.04</v>
      </c>
      <c r="S132" s="61" t="str">
        <f t="shared" si="74"/>
        <v>KJ794</v>
      </c>
      <c r="T132" s="61" t="str">
        <f t="shared" si="75"/>
        <v>AIRZETA CO., LTD</v>
      </c>
      <c r="U132" s="61" t="str">
        <f t="shared" si="76"/>
        <v>신용</v>
      </c>
      <c r="V132" s="99">
        <f>CEILING($B$2+(P132-0.5)*$C$2,1)</f>
        <v>32893</v>
      </c>
      <c r="W132" s="61">
        <v>4000</v>
      </c>
      <c r="X132" s="100">
        <f t="shared" si="50"/>
        <v>1500</v>
      </c>
      <c r="Y132" s="100">
        <f t="shared" si="55"/>
        <v>0</v>
      </c>
      <c r="Z132" s="100">
        <f t="shared" si="51"/>
        <v>1000</v>
      </c>
      <c r="AA132" s="100">
        <f t="shared" si="56"/>
        <v>0</v>
      </c>
      <c r="AB132" s="101">
        <f t="shared" si="52"/>
        <v>10000</v>
      </c>
      <c r="AC132" s="151" t="s">
        <v>2551</v>
      </c>
      <c r="AD132" s="102"/>
      <c r="AE132" s="103">
        <f t="shared" si="53"/>
        <v>16500</v>
      </c>
      <c r="AF132" s="104">
        <f t="shared" si="54"/>
        <v>49393</v>
      </c>
      <c r="AH132" s="126" t="s">
        <v>2749</v>
      </c>
      <c r="AI132" s="126" t="s">
        <v>9</v>
      </c>
      <c r="AJ132" s="126" t="s">
        <v>2750</v>
      </c>
      <c r="AK132" s="126" t="s">
        <v>2640</v>
      </c>
      <c r="AL132" s="126" t="s">
        <v>590</v>
      </c>
      <c r="AM132" s="126" t="s">
        <v>314</v>
      </c>
      <c r="AN132" s="126">
        <v>22762</v>
      </c>
      <c r="AO132" s="126" t="s">
        <v>137</v>
      </c>
      <c r="AP132" s="127">
        <v>2</v>
      </c>
      <c r="AQ132" s="128">
        <v>4.9989999999999997</v>
      </c>
      <c r="AR132" s="128">
        <v>7.1210000000000004</v>
      </c>
      <c r="AS132" s="128">
        <v>7.5</v>
      </c>
      <c r="AT132" s="126" t="s">
        <v>6</v>
      </c>
      <c r="AU132" s="128">
        <v>351.04</v>
      </c>
      <c r="AV132" s="126" t="s">
        <v>154</v>
      </c>
      <c r="AW132" s="126" t="s">
        <v>154</v>
      </c>
      <c r="AX132" s="126" t="s">
        <v>154</v>
      </c>
      <c r="AY132" s="126" t="s">
        <v>154</v>
      </c>
      <c r="AZ132" s="126" t="s">
        <v>154</v>
      </c>
      <c r="BA132" s="126" t="s">
        <v>132</v>
      </c>
      <c r="BB132" s="126" t="s">
        <v>70</v>
      </c>
      <c r="BC132" s="126" t="s">
        <v>3204</v>
      </c>
      <c r="BD132" s="126" t="s">
        <v>130</v>
      </c>
      <c r="BE132" s="126" t="s">
        <v>156</v>
      </c>
      <c r="BF132" s="126" t="s">
        <v>3454</v>
      </c>
      <c r="BG132" s="126" t="s">
        <v>3455</v>
      </c>
      <c r="BH132" s="126" t="s">
        <v>3456</v>
      </c>
      <c r="BI132" s="126" t="s">
        <v>2757</v>
      </c>
      <c r="BJ132" s="126" t="s">
        <v>2758</v>
      </c>
      <c r="BK132" s="126" t="s">
        <v>184</v>
      </c>
      <c r="BL132" s="126" t="s">
        <v>157</v>
      </c>
      <c r="BM132" s="126" t="s">
        <v>126</v>
      </c>
      <c r="BN132" s="126" t="s">
        <v>130</v>
      </c>
      <c r="BO132" s="126" t="s">
        <v>158</v>
      </c>
    </row>
    <row r="133" spans="1:67" ht="15">
      <c r="A133" s="58" t="str">
        <f t="shared" si="57"/>
        <v>2025-08-03</v>
      </c>
      <c r="B133" s="58" t="str">
        <f t="shared" si="58"/>
        <v>LHR</v>
      </c>
      <c r="C133" s="58" t="str">
        <f t="shared" si="59"/>
        <v>99431913744</v>
      </c>
      <c r="D133" s="58" t="str">
        <f t="shared" si="60"/>
        <v>PGB028761292</v>
      </c>
      <c r="E133" s="59" t="str">
        <f t="shared" si="61"/>
        <v>6094322902072</v>
      </c>
      <c r="F133" s="59" t="str">
        <f t="shared" si="62"/>
        <v>716-4670-AE-52</v>
      </c>
      <c r="G133" s="59" t="str">
        <f t="shared" si="63"/>
        <v>2210326</v>
      </c>
      <c r="H133" s="59" t="str">
        <f t="shared" si="64"/>
        <v>IPORTER (GB)</v>
      </c>
      <c r="I133" s="57" t="str">
        <f t="shared" si="65"/>
        <v>신용철</v>
      </c>
      <c r="J133" s="57">
        <f t="shared" si="66"/>
        <v>21675</v>
      </c>
      <c r="K133" s="57" t="str">
        <f t="shared" si="67"/>
        <v/>
      </c>
      <c r="L133" s="57">
        <f t="shared" si="68"/>
        <v>1</v>
      </c>
      <c r="M133" s="57">
        <f t="shared" si="69"/>
        <v>3.9009999999999998</v>
      </c>
      <c r="N133" s="57">
        <f t="shared" si="70"/>
        <v>4.4999999999999998E-2</v>
      </c>
      <c r="O133" s="60">
        <f t="shared" si="71"/>
        <v>3.15E-2</v>
      </c>
      <c r="P133" s="60">
        <f>CEILING(IF(M133&gt;O133,M133,O133),$D$2)</f>
        <v>4</v>
      </c>
      <c r="Q133" s="61" t="str">
        <f t="shared" si="72"/>
        <v>목록(Manifest)</v>
      </c>
      <c r="R133" s="88">
        <f t="shared" si="73"/>
        <v>148.54</v>
      </c>
      <c r="S133" s="61" t="str">
        <f t="shared" si="74"/>
        <v>KJ794</v>
      </c>
      <c r="T133" s="61" t="str">
        <f t="shared" si="75"/>
        <v>AIRZETA CO., LTD</v>
      </c>
      <c r="U133" s="61" t="str">
        <f t="shared" si="76"/>
        <v>신용</v>
      </c>
      <c r="V133" s="99">
        <f>CEILING($B$2+(P133-0.5)*$C$2,1)</f>
        <v>27238</v>
      </c>
      <c r="W133" s="61">
        <v>4000</v>
      </c>
      <c r="X133" s="100">
        <f t="shared" ref="X133:X196" si="77">(L133-1)*1500</f>
        <v>0</v>
      </c>
      <c r="Y133" s="100">
        <f t="shared" si="55"/>
        <v>0</v>
      </c>
      <c r="Z133" s="100">
        <f t="shared" ref="Z133:Z196" si="78">IF(U133="신용",_xlfn.IFNA(_xlfn.IFS(
AND(P133/L133&gt;2,P133/L133&lt;=5),500*L133,
AND(P133/L133&gt;5,P133/L133&lt;=10),1000*L133,
AND(P133/L133&gt;10,P133/L133&lt;=20),3000*L133,
AND(P133/L133&gt;20,P133/L133&lt;=25),11000*L133,
AND(P133/L133&gt;25,P133/L133&lt;=999),15000*L133
),0),0)</f>
        <v>500</v>
      </c>
      <c r="AA133" s="100">
        <f t="shared" si="56"/>
        <v>0</v>
      </c>
      <c r="AB133" s="101">
        <f t="shared" ref="AB133:AB196" si="79">IF(LEFT(AC133,3)="사업자",10000,IF(OR(Q133="일반(목록배제,Normal-Manifest Exception)",Q133="간이(Simple)",Q133="목록취하(허용배제,Manifest-Drop)",Q133="일반(NORMAL)"),1000,0))</f>
        <v>0</v>
      </c>
      <c r="AC133" s="102" t="str">
        <f>_xlfn.IFNA(VLOOKUP(D133,'사업자 통관'!F:H,3,0),"")</f>
        <v/>
      </c>
      <c r="AD133" s="102"/>
      <c r="AE133" s="103">
        <f t="shared" ref="AE133:AE196" si="80">SUM(W133:AD133)</f>
        <v>4500</v>
      </c>
      <c r="AF133" s="104">
        <f t="shared" ref="AF133:AF196" si="81">SUM(V133,AE133)</f>
        <v>31738</v>
      </c>
      <c r="AH133" s="126" t="s">
        <v>2749</v>
      </c>
      <c r="AI133" s="126" t="s">
        <v>9</v>
      </c>
      <c r="AJ133" s="126" t="s">
        <v>2750</v>
      </c>
      <c r="AK133" s="126" t="s">
        <v>3457</v>
      </c>
      <c r="AL133" s="126" t="s">
        <v>3458</v>
      </c>
      <c r="AM133" s="126" t="s">
        <v>3459</v>
      </c>
      <c r="AN133" s="126">
        <v>21675</v>
      </c>
      <c r="AO133" s="126" t="s">
        <v>130</v>
      </c>
      <c r="AP133" s="127">
        <v>1</v>
      </c>
      <c r="AQ133" s="128">
        <v>3.9009999999999998</v>
      </c>
      <c r="AR133" s="128">
        <v>4.4999999999999998E-2</v>
      </c>
      <c r="AS133" s="128">
        <v>4</v>
      </c>
      <c r="AT133" s="126" t="s">
        <v>4</v>
      </c>
      <c r="AU133" s="128">
        <v>148.54</v>
      </c>
      <c r="AV133" s="126" t="s">
        <v>154</v>
      </c>
      <c r="AW133" s="126" t="s">
        <v>154</v>
      </c>
      <c r="AX133" s="126" t="s">
        <v>154</v>
      </c>
      <c r="AY133" s="126" t="s">
        <v>154</v>
      </c>
      <c r="AZ133" s="126" t="s">
        <v>154</v>
      </c>
      <c r="BA133" s="126" t="s">
        <v>132</v>
      </c>
      <c r="BB133" s="126" t="s">
        <v>70</v>
      </c>
      <c r="BC133" s="126" t="s">
        <v>196</v>
      </c>
      <c r="BD133" s="126" t="s">
        <v>130</v>
      </c>
      <c r="BE133" s="126" t="s">
        <v>156</v>
      </c>
      <c r="BF133" s="126" t="s">
        <v>3460</v>
      </c>
      <c r="BG133" s="126" t="s">
        <v>3461</v>
      </c>
      <c r="BH133" s="126" t="s">
        <v>3462</v>
      </c>
      <c r="BI133" s="126" t="s">
        <v>2757</v>
      </c>
      <c r="BJ133" s="126" t="s">
        <v>2758</v>
      </c>
      <c r="BK133" s="126" t="s">
        <v>184</v>
      </c>
      <c r="BL133" s="126" t="s">
        <v>157</v>
      </c>
      <c r="BM133" s="126" t="s">
        <v>126</v>
      </c>
      <c r="BN133" s="126" t="s">
        <v>130</v>
      </c>
      <c r="BO133" s="126" t="s">
        <v>158</v>
      </c>
    </row>
    <row r="134" spans="1:67" ht="15">
      <c r="A134" s="58" t="str">
        <f t="shared" si="57"/>
        <v>2025-08-03</v>
      </c>
      <c r="B134" s="58" t="str">
        <f t="shared" si="58"/>
        <v>LHR</v>
      </c>
      <c r="C134" s="58" t="str">
        <f t="shared" si="59"/>
        <v>99431913744</v>
      </c>
      <c r="D134" s="58" t="str">
        <f t="shared" si="60"/>
        <v>PGB028761341</v>
      </c>
      <c r="E134" s="59" t="str">
        <f t="shared" si="61"/>
        <v>6094322902121</v>
      </c>
      <c r="F134" s="59" t="str">
        <f t="shared" si="62"/>
        <v>716-4418-DD-7</v>
      </c>
      <c r="G134" s="59" t="str">
        <f t="shared" si="63"/>
        <v>2210326</v>
      </c>
      <c r="H134" s="59" t="str">
        <f t="shared" si="64"/>
        <v>IPORTER (GB)</v>
      </c>
      <c r="I134" s="57" t="str">
        <f t="shared" si="65"/>
        <v>이재수</v>
      </c>
      <c r="J134" s="57">
        <f t="shared" si="66"/>
        <v>35216</v>
      </c>
      <c r="K134" s="57" t="str">
        <f t="shared" si="67"/>
        <v/>
      </c>
      <c r="L134" s="57">
        <f t="shared" si="68"/>
        <v>1</v>
      </c>
      <c r="M134" s="57">
        <f t="shared" si="69"/>
        <v>0.499</v>
      </c>
      <c r="N134" s="57">
        <f t="shared" si="70"/>
        <v>4.4999999999999998E-2</v>
      </c>
      <c r="O134" s="60">
        <f t="shared" si="71"/>
        <v>3.15E-2</v>
      </c>
      <c r="P134" s="60">
        <f>CEILING(IF(M134&gt;O134,M134,O134),$D$2)</f>
        <v>0.5</v>
      </c>
      <c r="Q134" s="61" t="str">
        <f t="shared" si="72"/>
        <v>일반(목록배제,Normal-Manifest Exception)</v>
      </c>
      <c r="R134" s="88">
        <f t="shared" si="73"/>
        <v>40.5</v>
      </c>
      <c r="S134" s="61" t="str">
        <f t="shared" si="74"/>
        <v>KJ794</v>
      </c>
      <c r="T134" s="61" t="str">
        <f t="shared" si="75"/>
        <v>AIRZETA CO., LTD</v>
      </c>
      <c r="U134" s="61" t="str">
        <f t="shared" si="76"/>
        <v>신용</v>
      </c>
      <c r="V134" s="99">
        <f>CEILING($B$2+(P134-0.5)*$C$2,1)</f>
        <v>7445</v>
      </c>
      <c r="W134" s="61">
        <v>4000</v>
      </c>
      <c r="X134" s="100">
        <f t="shared" si="77"/>
        <v>0</v>
      </c>
      <c r="Y134" s="100">
        <f t="shared" ref="Y134:Y197" si="82">IF(LEFT(AN134,2)="63",500,0)</f>
        <v>0</v>
      </c>
      <c r="Z134" s="100">
        <f t="shared" si="78"/>
        <v>0</v>
      </c>
      <c r="AA134" s="100">
        <f t="shared" ref="AA134:AA197" si="83">IF(_xlfn.CEILING.MATH(P134-30,1)&lt;0,0,_xlfn.CEILING.MATH(P134-30,1))*400</f>
        <v>0</v>
      </c>
      <c r="AB134" s="101">
        <f t="shared" si="79"/>
        <v>1000</v>
      </c>
      <c r="AC134" s="102" t="str">
        <f>_xlfn.IFNA(VLOOKUP(D134,'사업자 통관'!F:H,3,0),"")</f>
        <v/>
      </c>
      <c r="AD134" s="102"/>
      <c r="AE134" s="103">
        <f t="shared" si="80"/>
        <v>5000</v>
      </c>
      <c r="AF134" s="104">
        <f t="shared" si="81"/>
        <v>12445</v>
      </c>
      <c r="AH134" s="126" t="s">
        <v>2749</v>
      </c>
      <c r="AI134" s="126" t="s">
        <v>9</v>
      </c>
      <c r="AJ134" s="126" t="s">
        <v>2750</v>
      </c>
      <c r="AK134" s="126" t="s">
        <v>3463</v>
      </c>
      <c r="AL134" s="126" t="s">
        <v>3464</v>
      </c>
      <c r="AM134" s="126" t="s">
        <v>3465</v>
      </c>
      <c r="AN134" s="126">
        <v>35216</v>
      </c>
      <c r="AO134" s="126" t="s">
        <v>130</v>
      </c>
      <c r="AP134" s="127">
        <v>1</v>
      </c>
      <c r="AQ134" s="128">
        <v>0.499</v>
      </c>
      <c r="AR134" s="128">
        <v>4.4999999999999998E-2</v>
      </c>
      <c r="AS134" s="128">
        <v>0.5</v>
      </c>
      <c r="AT134" s="126" t="s">
        <v>5</v>
      </c>
      <c r="AU134" s="128">
        <v>40.5</v>
      </c>
      <c r="AV134" s="126" t="s">
        <v>154</v>
      </c>
      <c r="AW134" s="126" t="s">
        <v>154</v>
      </c>
      <c r="AX134" s="126" t="s">
        <v>154</v>
      </c>
      <c r="AY134" s="126" t="s">
        <v>154</v>
      </c>
      <c r="AZ134" s="126" t="s">
        <v>154</v>
      </c>
      <c r="BA134" s="126" t="s">
        <v>132</v>
      </c>
      <c r="BB134" s="126" t="s">
        <v>70</v>
      </c>
      <c r="BC134" s="126" t="s">
        <v>162</v>
      </c>
      <c r="BD134" s="126" t="s">
        <v>130</v>
      </c>
      <c r="BE134" s="126" t="s">
        <v>156</v>
      </c>
      <c r="BF134" s="126" t="s">
        <v>3466</v>
      </c>
      <c r="BG134" s="126" t="s">
        <v>3467</v>
      </c>
      <c r="BH134" s="126" t="s">
        <v>3468</v>
      </c>
      <c r="BI134" s="126" t="s">
        <v>2757</v>
      </c>
      <c r="BJ134" s="126" t="s">
        <v>2758</v>
      </c>
      <c r="BK134" s="126" t="s">
        <v>184</v>
      </c>
      <c r="BL134" s="126" t="s">
        <v>157</v>
      </c>
      <c r="BM134" s="126" t="s">
        <v>126</v>
      </c>
      <c r="BN134" s="126" t="s">
        <v>130</v>
      </c>
      <c r="BO134" s="126" t="s">
        <v>158</v>
      </c>
    </row>
    <row r="135" spans="1:67" ht="15">
      <c r="A135" s="58" t="str">
        <f t="shared" si="57"/>
        <v>2025-08-03</v>
      </c>
      <c r="B135" s="58" t="str">
        <f t="shared" si="58"/>
        <v>LHR</v>
      </c>
      <c r="C135" s="58" t="str">
        <f t="shared" si="59"/>
        <v>99431913744</v>
      </c>
      <c r="D135" s="58" t="str">
        <f t="shared" si="60"/>
        <v>PGB028761289</v>
      </c>
      <c r="E135" s="59" t="str">
        <f t="shared" si="61"/>
        <v>6094322902069</v>
      </c>
      <c r="F135" s="59" t="str">
        <f t="shared" si="62"/>
        <v>716-4429-BD-10</v>
      </c>
      <c r="G135" s="59" t="str">
        <f t="shared" si="63"/>
        <v>2210326</v>
      </c>
      <c r="H135" s="59" t="str">
        <f t="shared" si="64"/>
        <v>IPORTER (GB)</v>
      </c>
      <c r="I135" s="57" t="str">
        <f t="shared" si="65"/>
        <v>박우철</v>
      </c>
      <c r="J135" s="57">
        <f t="shared" si="66"/>
        <v>10377</v>
      </c>
      <c r="K135" s="57" t="str">
        <f t="shared" si="67"/>
        <v/>
      </c>
      <c r="L135" s="57">
        <f t="shared" si="68"/>
        <v>1</v>
      </c>
      <c r="M135" s="57">
        <f t="shared" si="69"/>
        <v>0.499</v>
      </c>
      <c r="N135" s="57">
        <f t="shared" si="70"/>
        <v>4.4999999999999998E-2</v>
      </c>
      <c r="O135" s="60">
        <f t="shared" si="71"/>
        <v>3.15E-2</v>
      </c>
      <c r="P135" s="60">
        <f>CEILING(IF(M135&gt;O135,M135,O135),$D$2)</f>
        <v>0.5</v>
      </c>
      <c r="Q135" s="61" t="str">
        <f t="shared" si="72"/>
        <v>목록(Manifest)</v>
      </c>
      <c r="R135" s="88">
        <f t="shared" si="73"/>
        <v>26.94</v>
      </c>
      <c r="S135" s="61" t="str">
        <f t="shared" si="74"/>
        <v>KJ794</v>
      </c>
      <c r="T135" s="61" t="str">
        <f t="shared" si="75"/>
        <v>AIRZETA CO., LTD</v>
      </c>
      <c r="U135" s="61" t="str">
        <f t="shared" si="76"/>
        <v>신용</v>
      </c>
      <c r="V135" s="99">
        <f>CEILING($B$2+(P135-0.5)*$C$2,1)</f>
        <v>7445</v>
      </c>
      <c r="W135" s="61">
        <v>4000</v>
      </c>
      <c r="X135" s="100">
        <f t="shared" si="77"/>
        <v>0</v>
      </c>
      <c r="Y135" s="100">
        <f t="shared" si="82"/>
        <v>0</v>
      </c>
      <c r="Z135" s="100">
        <f t="shared" si="78"/>
        <v>0</v>
      </c>
      <c r="AA135" s="100">
        <f t="shared" si="83"/>
        <v>0</v>
      </c>
      <c r="AB135" s="101">
        <f t="shared" si="79"/>
        <v>0</v>
      </c>
      <c r="AC135" s="102" t="str">
        <f>_xlfn.IFNA(VLOOKUP(D135,'사업자 통관'!F:H,3,0),"")</f>
        <v/>
      </c>
      <c r="AD135" s="102"/>
      <c r="AE135" s="103">
        <f t="shared" si="80"/>
        <v>4000</v>
      </c>
      <c r="AF135" s="104">
        <f t="shared" si="81"/>
        <v>11445</v>
      </c>
      <c r="AH135" s="126" t="s">
        <v>2749</v>
      </c>
      <c r="AI135" s="126" t="s">
        <v>9</v>
      </c>
      <c r="AJ135" s="126" t="s">
        <v>2750</v>
      </c>
      <c r="AK135" s="126" t="s">
        <v>3469</v>
      </c>
      <c r="AL135" s="126" t="s">
        <v>3470</v>
      </c>
      <c r="AM135" s="126" t="s">
        <v>3471</v>
      </c>
      <c r="AN135" s="126">
        <v>10377</v>
      </c>
      <c r="AO135" s="126" t="s">
        <v>130</v>
      </c>
      <c r="AP135" s="127">
        <v>1</v>
      </c>
      <c r="AQ135" s="128">
        <v>0.499</v>
      </c>
      <c r="AR135" s="128">
        <v>4.4999999999999998E-2</v>
      </c>
      <c r="AS135" s="128">
        <v>0.5</v>
      </c>
      <c r="AT135" s="126" t="s">
        <v>4</v>
      </c>
      <c r="AU135" s="128">
        <v>26.94</v>
      </c>
      <c r="AV135" s="126" t="s">
        <v>154</v>
      </c>
      <c r="AW135" s="126" t="s">
        <v>154</v>
      </c>
      <c r="AX135" s="126" t="s">
        <v>154</v>
      </c>
      <c r="AY135" s="126" t="s">
        <v>154</v>
      </c>
      <c r="AZ135" s="126" t="s">
        <v>154</v>
      </c>
      <c r="BA135" s="126" t="s">
        <v>132</v>
      </c>
      <c r="BB135" s="126" t="s">
        <v>70</v>
      </c>
      <c r="BC135" s="126" t="s">
        <v>162</v>
      </c>
      <c r="BD135" s="126" t="s">
        <v>130</v>
      </c>
      <c r="BE135" s="126" t="s">
        <v>156</v>
      </c>
      <c r="BF135" s="126" t="s">
        <v>3472</v>
      </c>
      <c r="BG135" s="126" t="s">
        <v>3473</v>
      </c>
      <c r="BH135" s="126" t="s">
        <v>3474</v>
      </c>
      <c r="BI135" s="126" t="s">
        <v>2757</v>
      </c>
      <c r="BJ135" s="126" t="s">
        <v>2758</v>
      </c>
      <c r="BK135" s="126" t="s">
        <v>184</v>
      </c>
      <c r="BL135" s="126" t="s">
        <v>157</v>
      </c>
      <c r="BM135" s="126" t="s">
        <v>126</v>
      </c>
      <c r="BN135" s="126" t="s">
        <v>130</v>
      </c>
      <c r="BO135" s="126" t="s">
        <v>158</v>
      </c>
    </row>
    <row r="136" spans="1:67" ht="15">
      <c r="A136" s="58" t="str">
        <f t="shared" ref="A136:A199" si="84">AH136</f>
        <v>2025-08-03</v>
      </c>
      <c r="B136" s="58" t="str">
        <f t="shared" ref="B136:B199" si="85">AI136</f>
        <v>LHR</v>
      </c>
      <c r="C136" s="58" t="str">
        <f t="shared" ref="C136:C199" si="86">AJ136</f>
        <v>99431913744</v>
      </c>
      <c r="D136" s="58" t="str">
        <f t="shared" ref="D136:D199" si="87">AK136</f>
        <v>PGB028761276</v>
      </c>
      <c r="E136" s="59" t="str">
        <f t="shared" ref="E136:E199" si="88">BF136</f>
        <v>6094322902056</v>
      </c>
      <c r="F136" s="59" t="str">
        <f t="shared" ref="F136:F199" si="89">BG136</f>
        <v>716-4404-DB-11</v>
      </c>
      <c r="G136" s="59" t="str">
        <f t="shared" ref="G136:G199" si="90">BA136</f>
        <v>2210326</v>
      </c>
      <c r="H136" s="59" t="str">
        <f t="shared" ref="H136:H199" si="91">BB136</f>
        <v>IPORTER (GB)</v>
      </c>
      <c r="I136" s="57" t="str">
        <f t="shared" ref="I136:I199" si="92">AL136</f>
        <v>문영동</v>
      </c>
      <c r="J136" s="57">
        <f t="shared" ref="J136:J199" si="93">AN136</f>
        <v>8737</v>
      </c>
      <c r="K136" s="57" t="str">
        <f t="shared" ref="K136:K199" si="94">AO136</f>
        <v/>
      </c>
      <c r="L136" s="57">
        <f t="shared" ref="L136:L199" si="95">AP136</f>
        <v>1</v>
      </c>
      <c r="M136" s="57">
        <f t="shared" ref="M136:M199" si="96">AQ136</f>
        <v>0.93899999999999995</v>
      </c>
      <c r="N136" s="57">
        <f t="shared" ref="N136:N199" si="97">AR136</f>
        <v>1.7689999999999999</v>
      </c>
      <c r="O136" s="60">
        <f t="shared" ref="O136:O199" si="98">N136*0.7</f>
        <v>1.2383</v>
      </c>
      <c r="P136" s="60">
        <f>CEILING(IF(M136&gt;O136,M136,O136),$D$2)</f>
        <v>1.5</v>
      </c>
      <c r="Q136" s="61" t="str">
        <f t="shared" ref="Q136:Q199" si="99">AT136</f>
        <v>간이(Simple)</v>
      </c>
      <c r="R136" s="88">
        <f t="shared" ref="R136:R199" si="100">AU136</f>
        <v>350.62</v>
      </c>
      <c r="S136" s="61" t="str">
        <f t="shared" ref="S136:S199" si="101">BI136</f>
        <v>KJ794</v>
      </c>
      <c r="T136" s="61" t="str">
        <f t="shared" ref="T136:T199" si="102">BJ136</f>
        <v>AIRZETA CO., LTD</v>
      </c>
      <c r="U136" s="61" t="str">
        <f t="shared" ref="U136:U199" si="103">BM136</f>
        <v>신용</v>
      </c>
      <c r="V136" s="99">
        <f>CEILING($B$2+(P136-0.5)*$C$2,1)</f>
        <v>13100</v>
      </c>
      <c r="W136" s="61">
        <v>4000</v>
      </c>
      <c r="X136" s="100">
        <f t="shared" si="77"/>
        <v>0</v>
      </c>
      <c r="Y136" s="100">
        <f t="shared" si="82"/>
        <v>0</v>
      </c>
      <c r="Z136" s="100">
        <f t="shared" si="78"/>
        <v>0</v>
      </c>
      <c r="AA136" s="100">
        <f t="shared" si="83"/>
        <v>0</v>
      </c>
      <c r="AB136" s="101">
        <f t="shared" si="79"/>
        <v>1000</v>
      </c>
      <c r="AC136" s="102" t="str">
        <f>_xlfn.IFNA(VLOOKUP(D136,'사업자 통관'!F:H,3,0),"")</f>
        <v/>
      </c>
      <c r="AD136" s="102"/>
      <c r="AE136" s="103">
        <f t="shared" si="80"/>
        <v>5000</v>
      </c>
      <c r="AF136" s="104">
        <f t="shared" si="81"/>
        <v>18100</v>
      </c>
      <c r="AH136" s="126" t="s">
        <v>2749</v>
      </c>
      <c r="AI136" s="126" t="s">
        <v>9</v>
      </c>
      <c r="AJ136" s="126" t="s">
        <v>2750</v>
      </c>
      <c r="AK136" s="126" t="s">
        <v>3475</v>
      </c>
      <c r="AL136" s="126" t="s">
        <v>669</v>
      </c>
      <c r="AM136" s="126" t="s">
        <v>670</v>
      </c>
      <c r="AN136" s="126">
        <v>8737</v>
      </c>
      <c r="AO136" s="126" t="s">
        <v>130</v>
      </c>
      <c r="AP136" s="127">
        <v>1</v>
      </c>
      <c r="AQ136" s="128">
        <v>0.93899999999999995</v>
      </c>
      <c r="AR136" s="128">
        <v>1.7689999999999999</v>
      </c>
      <c r="AS136" s="128">
        <v>1.8</v>
      </c>
      <c r="AT136" s="126" t="s">
        <v>6</v>
      </c>
      <c r="AU136" s="128">
        <v>350.62</v>
      </c>
      <c r="AV136" s="126" t="s">
        <v>154</v>
      </c>
      <c r="AW136" s="126" t="s">
        <v>154</v>
      </c>
      <c r="AX136" s="126" t="s">
        <v>154</v>
      </c>
      <c r="AY136" s="126" t="s">
        <v>154</v>
      </c>
      <c r="AZ136" s="126" t="s">
        <v>154</v>
      </c>
      <c r="BA136" s="126" t="s">
        <v>132</v>
      </c>
      <c r="BB136" s="126" t="s">
        <v>70</v>
      </c>
      <c r="BC136" s="126" t="s">
        <v>3476</v>
      </c>
      <c r="BD136" s="126" t="s">
        <v>130</v>
      </c>
      <c r="BE136" s="126" t="s">
        <v>156</v>
      </c>
      <c r="BF136" s="126" t="s">
        <v>3477</v>
      </c>
      <c r="BG136" s="126" t="s">
        <v>3478</v>
      </c>
      <c r="BH136" s="126" t="s">
        <v>3479</v>
      </c>
      <c r="BI136" s="126" t="s">
        <v>2757</v>
      </c>
      <c r="BJ136" s="126" t="s">
        <v>2758</v>
      </c>
      <c r="BK136" s="126" t="s">
        <v>184</v>
      </c>
      <c r="BL136" s="126" t="s">
        <v>157</v>
      </c>
      <c r="BM136" s="126" t="s">
        <v>126</v>
      </c>
      <c r="BN136" s="126" t="s">
        <v>130</v>
      </c>
      <c r="BO136" s="126" t="s">
        <v>158</v>
      </c>
    </row>
    <row r="137" spans="1:67" ht="15">
      <c r="A137" s="58" t="str">
        <f t="shared" si="84"/>
        <v>2025-08-03</v>
      </c>
      <c r="B137" s="58" t="str">
        <f t="shared" si="85"/>
        <v>LHR</v>
      </c>
      <c r="C137" s="58" t="str">
        <f t="shared" si="86"/>
        <v>99431913744</v>
      </c>
      <c r="D137" s="58" t="str">
        <f t="shared" si="87"/>
        <v>PGB028761273</v>
      </c>
      <c r="E137" s="59" t="str">
        <f t="shared" si="88"/>
        <v>6094322902053</v>
      </c>
      <c r="F137" s="59" t="str">
        <f t="shared" si="89"/>
        <v>716-4454-DA-13</v>
      </c>
      <c r="G137" s="59" t="str">
        <f t="shared" si="90"/>
        <v>2210326</v>
      </c>
      <c r="H137" s="59" t="str">
        <f t="shared" si="91"/>
        <v>IPORTER (GB)</v>
      </c>
      <c r="I137" s="57" t="str">
        <f t="shared" si="92"/>
        <v>신재형</v>
      </c>
      <c r="J137" s="57">
        <f t="shared" si="93"/>
        <v>10501</v>
      </c>
      <c r="K137" s="57" t="str">
        <f t="shared" si="94"/>
        <v/>
      </c>
      <c r="L137" s="57">
        <f t="shared" si="95"/>
        <v>1</v>
      </c>
      <c r="M137" s="57">
        <f t="shared" si="96"/>
        <v>0.998</v>
      </c>
      <c r="N137" s="57">
        <f t="shared" si="97"/>
        <v>4.4999999999999998E-2</v>
      </c>
      <c r="O137" s="60">
        <f t="shared" si="98"/>
        <v>3.15E-2</v>
      </c>
      <c r="P137" s="60">
        <f>CEILING(IF(M137&gt;O137,M137,O137),$D$2)</f>
        <v>1</v>
      </c>
      <c r="Q137" s="61" t="str">
        <f t="shared" si="99"/>
        <v>목록(Manifest)</v>
      </c>
      <c r="R137" s="88">
        <f t="shared" si="100"/>
        <v>114.78</v>
      </c>
      <c r="S137" s="61" t="str">
        <f t="shared" si="101"/>
        <v>KJ794</v>
      </c>
      <c r="T137" s="61" t="str">
        <f t="shared" si="102"/>
        <v>AIRZETA CO., LTD</v>
      </c>
      <c r="U137" s="61" t="str">
        <f t="shared" si="103"/>
        <v>신용</v>
      </c>
      <c r="V137" s="99">
        <f>CEILING($B$2+(P137-0.5)*$C$2,1)</f>
        <v>10273</v>
      </c>
      <c r="W137" s="61">
        <v>4000</v>
      </c>
      <c r="X137" s="100">
        <f t="shared" si="77"/>
        <v>0</v>
      </c>
      <c r="Y137" s="100">
        <f t="shared" si="82"/>
        <v>0</v>
      </c>
      <c r="Z137" s="100">
        <f t="shared" si="78"/>
        <v>0</v>
      </c>
      <c r="AA137" s="100">
        <f t="shared" si="83"/>
        <v>0</v>
      </c>
      <c r="AB137" s="101">
        <f t="shared" si="79"/>
        <v>0</v>
      </c>
      <c r="AC137" s="102" t="str">
        <f>_xlfn.IFNA(VLOOKUP(D137,'사업자 통관'!F:H,3,0),"")</f>
        <v/>
      </c>
      <c r="AD137" s="102"/>
      <c r="AE137" s="103">
        <f t="shared" si="80"/>
        <v>4000</v>
      </c>
      <c r="AF137" s="104">
        <f t="shared" si="81"/>
        <v>14273</v>
      </c>
      <c r="AH137" s="126" t="s">
        <v>2749</v>
      </c>
      <c r="AI137" s="126" t="s">
        <v>9</v>
      </c>
      <c r="AJ137" s="126" t="s">
        <v>2750</v>
      </c>
      <c r="AK137" s="126" t="s">
        <v>3480</v>
      </c>
      <c r="AL137" s="126" t="s">
        <v>689</v>
      </c>
      <c r="AM137" s="126" t="s">
        <v>690</v>
      </c>
      <c r="AN137" s="126">
        <v>10501</v>
      </c>
      <c r="AO137" s="126" t="s">
        <v>130</v>
      </c>
      <c r="AP137" s="127">
        <v>1</v>
      </c>
      <c r="AQ137" s="128">
        <v>0.998</v>
      </c>
      <c r="AR137" s="128">
        <v>4.4999999999999998E-2</v>
      </c>
      <c r="AS137" s="128">
        <v>1</v>
      </c>
      <c r="AT137" s="126" t="s">
        <v>4</v>
      </c>
      <c r="AU137" s="128">
        <v>114.78</v>
      </c>
      <c r="AV137" s="126" t="s">
        <v>154</v>
      </c>
      <c r="AW137" s="126" t="s">
        <v>154</v>
      </c>
      <c r="AX137" s="126" t="s">
        <v>154</v>
      </c>
      <c r="AY137" s="126" t="s">
        <v>154</v>
      </c>
      <c r="AZ137" s="126" t="s">
        <v>154</v>
      </c>
      <c r="BA137" s="126" t="s">
        <v>132</v>
      </c>
      <c r="BB137" s="126" t="s">
        <v>70</v>
      </c>
      <c r="BC137" s="126" t="s">
        <v>448</v>
      </c>
      <c r="BD137" s="126" t="s">
        <v>130</v>
      </c>
      <c r="BE137" s="126" t="s">
        <v>156</v>
      </c>
      <c r="BF137" s="126" t="s">
        <v>3481</v>
      </c>
      <c r="BG137" s="126" t="s">
        <v>3482</v>
      </c>
      <c r="BH137" s="126" t="s">
        <v>3483</v>
      </c>
      <c r="BI137" s="126" t="s">
        <v>2757</v>
      </c>
      <c r="BJ137" s="126" t="s">
        <v>2758</v>
      </c>
      <c r="BK137" s="126" t="s">
        <v>184</v>
      </c>
      <c r="BL137" s="126" t="s">
        <v>157</v>
      </c>
      <c r="BM137" s="126" t="s">
        <v>126</v>
      </c>
      <c r="BN137" s="126" t="s">
        <v>130</v>
      </c>
      <c r="BO137" s="126" t="s">
        <v>158</v>
      </c>
    </row>
    <row r="138" spans="1:67" ht="15">
      <c r="A138" s="58" t="str">
        <f t="shared" si="84"/>
        <v>2025-08-03</v>
      </c>
      <c r="B138" s="58" t="str">
        <f t="shared" si="85"/>
        <v>LHR</v>
      </c>
      <c r="C138" s="58" t="str">
        <f t="shared" si="86"/>
        <v>99431913744</v>
      </c>
      <c r="D138" s="58" t="str">
        <f t="shared" si="87"/>
        <v>PGB028761270</v>
      </c>
      <c r="E138" s="59" t="str">
        <f t="shared" si="88"/>
        <v>6094322902050</v>
      </c>
      <c r="F138" s="59" t="str">
        <f t="shared" si="89"/>
        <v>716-4447-DB-14</v>
      </c>
      <c r="G138" s="59" t="str">
        <f t="shared" si="90"/>
        <v>2210326</v>
      </c>
      <c r="H138" s="59" t="str">
        <f t="shared" si="91"/>
        <v>IPORTER (GB)</v>
      </c>
      <c r="I138" s="57" t="str">
        <f t="shared" si="92"/>
        <v>박성혁</v>
      </c>
      <c r="J138" s="57">
        <f t="shared" si="93"/>
        <v>54930</v>
      </c>
      <c r="K138" s="57" t="str">
        <f t="shared" si="94"/>
        <v/>
      </c>
      <c r="L138" s="57">
        <f t="shared" si="95"/>
        <v>1</v>
      </c>
      <c r="M138" s="57">
        <f t="shared" si="96"/>
        <v>0.998</v>
      </c>
      <c r="N138" s="57">
        <f t="shared" si="97"/>
        <v>4.4999999999999998E-2</v>
      </c>
      <c r="O138" s="60">
        <f t="shared" si="98"/>
        <v>3.15E-2</v>
      </c>
      <c r="P138" s="60">
        <f>CEILING(IF(M138&gt;O138,M138,O138),$D$2)</f>
        <v>1</v>
      </c>
      <c r="Q138" s="61" t="str">
        <f t="shared" si="99"/>
        <v>목록(Manifest)</v>
      </c>
      <c r="R138" s="88">
        <f t="shared" si="100"/>
        <v>114.78</v>
      </c>
      <c r="S138" s="61" t="str">
        <f t="shared" si="101"/>
        <v>KJ794</v>
      </c>
      <c r="T138" s="61" t="str">
        <f t="shared" si="102"/>
        <v>AIRZETA CO., LTD</v>
      </c>
      <c r="U138" s="61" t="str">
        <f t="shared" si="103"/>
        <v>신용</v>
      </c>
      <c r="V138" s="99">
        <f>CEILING($B$2+(P138-0.5)*$C$2,1)</f>
        <v>10273</v>
      </c>
      <c r="W138" s="61">
        <v>4000</v>
      </c>
      <c r="X138" s="100">
        <f t="shared" si="77"/>
        <v>0</v>
      </c>
      <c r="Y138" s="100">
        <f t="shared" si="82"/>
        <v>0</v>
      </c>
      <c r="Z138" s="100">
        <f t="shared" si="78"/>
        <v>0</v>
      </c>
      <c r="AA138" s="100">
        <f t="shared" si="83"/>
        <v>0</v>
      </c>
      <c r="AB138" s="101">
        <f t="shared" si="79"/>
        <v>0</v>
      </c>
      <c r="AC138" s="102" t="str">
        <f>_xlfn.IFNA(VLOOKUP(D138,'사업자 통관'!F:H,3,0),"")</f>
        <v/>
      </c>
      <c r="AD138" s="102"/>
      <c r="AE138" s="103">
        <f t="shared" si="80"/>
        <v>4000</v>
      </c>
      <c r="AF138" s="104">
        <f t="shared" si="81"/>
        <v>14273</v>
      </c>
      <c r="AH138" s="126" t="s">
        <v>2749</v>
      </c>
      <c r="AI138" s="126" t="s">
        <v>9</v>
      </c>
      <c r="AJ138" s="126" t="s">
        <v>2750</v>
      </c>
      <c r="AK138" s="126" t="s">
        <v>3484</v>
      </c>
      <c r="AL138" s="126" t="s">
        <v>3485</v>
      </c>
      <c r="AM138" s="126" t="s">
        <v>3486</v>
      </c>
      <c r="AN138" s="126">
        <v>54930</v>
      </c>
      <c r="AO138" s="126" t="s">
        <v>130</v>
      </c>
      <c r="AP138" s="127">
        <v>1</v>
      </c>
      <c r="AQ138" s="128">
        <v>0.998</v>
      </c>
      <c r="AR138" s="128">
        <v>4.4999999999999998E-2</v>
      </c>
      <c r="AS138" s="128">
        <v>1</v>
      </c>
      <c r="AT138" s="126" t="s">
        <v>4</v>
      </c>
      <c r="AU138" s="128">
        <v>114.78</v>
      </c>
      <c r="AV138" s="126" t="s">
        <v>154</v>
      </c>
      <c r="AW138" s="126" t="s">
        <v>154</v>
      </c>
      <c r="AX138" s="126" t="s">
        <v>154</v>
      </c>
      <c r="AY138" s="126" t="s">
        <v>154</v>
      </c>
      <c r="AZ138" s="126" t="s">
        <v>154</v>
      </c>
      <c r="BA138" s="126" t="s">
        <v>132</v>
      </c>
      <c r="BB138" s="126" t="s">
        <v>70</v>
      </c>
      <c r="BC138" s="126" t="s">
        <v>169</v>
      </c>
      <c r="BD138" s="126" t="s">
        <v>130</v>
      </c>
      <c r="BE138" s="126" t="s">
        <v>156</v>
      </c>
      <c r="BF138" s="126" t="s">
        <v>3487</v>
      </c>
      <c r="BG138" s="126" t="s">
        <v>3488</v>
      </c>
      <c r="BH138" s="126" t="s">
        <v>3489</v>
      </c>
      <c r="BI138" s="126" t="s">
        <v>2757</v>
      </c>
      <c r="BJ138" s="126" t="s">
        <v>2758</v>
      </c>
      <c r="BK138" s="126" t="s">
        <v>184</v>
      </c>
      <c r="BL138" s="126" t="s">
        <v>157</v>
      </c>
      <c r="BM138" s="126" t="s">
        <v>126</v>
      </c>
      <c r="BN138" s="126" t="s">
        <v>130</v>
      </c>
      <c r="BO138" s="126" t="s">
        <v>158</v>
      </c>
    </row>
    <row r="139" spans="1:67" ht="15">
      <c r="A139" s="58" t="str">
        <f t="shared" si="84"/>
        <v>2025-08-03</v>
      </c>
      <c r="B139" s="58" t="str">
        <f t="shared" si="85"/>
        <v>LHR</v>
      </c>
      <c r="C139" s="58" t="str">
        <f t="shared" si="86"/>
        <v>99431913744</v>
      </c>
      <c r="D139" s="58" t="str">
        <f t="shared" si="87"/>
        <v>PGB028761154</v>
      </c>
      <c r="E139" s="59" t="str">
        <f t="shared" si="88"/>
        <v>6094322901934</v>
      </c>
      <c r="F139" s="59" t="str">
        <f t="shared" si="89"/>
        <v>716-4416-CF-16</v>
      </c>
      <c r="G139" s="59" t="str">
        <f t="shared" si="90"/>
        <v>2210326</v>
      </c>
      <c r="H139" s="59" t="str">
        <f t="shared" si="91"/>
        <v>IPORTER (GB)</v>
      </c>
      <c r="I139" s="57" t="str">
        <f t="shared" si="92"/>
        <v>김서인</v>
      </c>
      <c r="J139" s="57">
        <f t="shared" si="93"/>
        <v>2121</v>
      </c>
      <c r="K139" s="57" t="str">
        <f t="shared" si="94"/>
        <v/>
      </c>
      <c r="L139" s="57">
        <f t="shared" si="95"/>
        <v>1</v>
      </c>
      <c r="M139" s="57">
        <f t="shared" si="96"/>
        <v>0.79800000000000004</v>
      </c>
      <c r="N139" s="57">
        <f t="shared" si="97"/>
        <v>1.361</v>
      </c>
      <c r="O139" s="60">
        <f t="shared" si="98"/>
        <v>0.95269999999999988</v>
      </c>
      <c r="P139" s="60">
        <f>CEILING(IF(M139&gt;O139,M139,O139),$D$2)</f>
        <v>1</v>
      </c>
      <c r="Q139" s="61" t="str">
        <f t="shared" si="99"/>
        <v>목록(Manifest)</v>
      </c>
      <c r="R139" s="88">
        <f t="shared" si="100"/>
        <v>134.96</v>
      </c>
      <c r="S139" s="61" t="str">
        <f t="shared" si="101"/>
        <v>KJ794</v>
      </c>
      <c r="T139" s="61" t="str">
        <f t="shared" si="102"/>
        <v>AIRZETA CO., LTD</v>
      </c>
      <c r="U139" s="61" t="str">
        <f t="shared" si="103"/>
        <v>신용</v>
      </c>
      <c r="V139" s="99">
        <f>CEILING($B$2+(P139-0.5)*$C$2,1)</f>
        <v>10273</v>
      </c>
      <c r="W139" s="61">
        <v>4000</v>
      </c>
      <c r="X139" s="100">
        <f t="shared" si="77"/>
        <v>0</v>
      </c>
      <c r="Y139" s="100">
        <f t="shared" si="82"/>
        <v>0</v>
      </c>
      <c r="Z139" s="100">
        <f t="shared" si="78"/>
        <v>0</v>
      </c>
      <c r="AA139" s="100">
        <f t="shared" si="83"/>
        <v>0</v>
      </c>
      <c r="AB139" s="101">
        <f t="shared" si="79"/>
        <v>0</v>
      </c>
      <c r="AC139" s="102" t="str">
        <f>_xlfn.IFNA(VLOOKUP(D139,'사업자 통관'!F:H,3,0),"")</f>
        <v/>
      </c>
      <c r="AD139" s="102"/>
      <c r="AE139" s="103">
        <f t="shared" si="80"/>
        <v>4000</v>
      </c>
      <c r="AF139" s="104">
        <f t="shared" si="81"/>
        <v>14273</v>
      </c>
      <c r="AH139" s="126" t="s">
        <v>2749</v>
      </c>
      <c r="AI139" s="126" t="s">
        <v>9</v>
      </c>
      <c r="AJ139" s="126" t="s">
        <v>2750</v>
      </c>
      <c r="AK139" s="126" t="s">
        <v>2587</v>
      </c>
      <c r="AL139" s="126" t="s">
        <v>3490</v>
      </c>
      <c r="AM139" s="126" t="s">
        <v>3491</v>
      </c>
      <c r="AN139" s="126">
        <v>2121</v>
      </c>
      <c r="AO139" s="126" t="s">
        <v>130</v>
      </c>
      <c r="AP139" s="127">
        <v>1</v>
      </c>
      <c r="AQ139" s="128">
        <v>0.79800000000000004</v>
      </c>
      <c r="AR139" s="128">
        <v>1.361</v>
      </c>
      <c r="AS139" s="128">
        <v>1.4</v>
      </c>
      <c r="AT139" s="126" t="s">
        <v>4</v>
      </c>
      <c r="AU139" s="128">
        <v>134.96</v>
      </c>
      <c r="AV139" s="126" t="s">
        <v>154</v>
      </c>
      <c r="AW139" s="126" t="s">
        <v>154</v>
      </c>
      <c r="AX139" s="126" t="s">
        <v>154</v>
      </c>
      <c r="AY139" s="126" t="s">
        <v>154</v>
      </c>
      <c r="AZ139" s="126" t="s">
        <v>154</v>
      </c>
      <c r="BA139" s="126" t="s">
        <v>132</v>
      </c>
      <c r="BB139" s="126" t="s">
        <v>70</v>
      </c>
      <c r="BC139" s="126" t="s">
        <v>3492</v>
      </c>
      <c r="BD139" s="126" t="s">
        <v>130</v>
      </c>
      <c r="BE139" s="126" t="s">
        <v>156</v>
      </c>
      <c r="BF139" s="126" t="s">
        <v>3493</v>
      </c>
      <c r="BG139" s="126" t="s">
        <v>3494</v>
      </c>
      <c r="BH139" s="126" t="s">
        <v>3495</v>
      </c>
      <c r="BI139" s="126" t="s">
        <v>2757</v>
      </c>
      <c r="BJ139" s="126" t="s">
        <v>2758</v>
      </c>
      <c r="BK139" s="126" t="s">
        <v>184</v>
      </c>
      <c r="BL139" s="126" t="s">
        <v>157</v>
      </c>
      <c r="BM139" s="126" t="s">
        <v>126</v>
      </c>
      <c r="BN139" s="126" t="s">
        <v>130</v>
      </c>
      <c r="BO139" s="126" t="s">
        <v>158</v>
      </c>
    </row>
    <row r="140" spans="1:67" ht="15">
      <c r="A140" s="58" t="str">
        <f t="shared" si="84"/>
        <v>2025-08-03</v>
      </c>
      <c r="B140" s="58" t="str">
        <f t="shared" si="85"/>
        <v>LHR</v>
      </c>
      <c r="C140" s="58" t="str">
        <f t="shared" si="86"/>
        <v>99431913744</v>
      </c>
      <c r="D140" s="58" t="str">
        <f t="shared" si="87"/>
        <v>PGB028761333</v>
      </c>
      <c r="E140" s="59" t="str">
        <f t="shared" si="88"/>
        <v>6094322902113</v>
      </c>
      <c r="F140" s="59" t="str">
        <f t="shared" si="89"/>
        <v>716-4468-FB-17</v>
      </c>
      <c r="G140" s="59" t="str">
        <f t="shared" si="90"/>
        <v>2210326</v>
      </c>
      <c r="H140" s="59" t="str">
        <f t="shared" si="91"/>
        <v>IPORTER (GB)</v>
      </c>
      <c r="I140" s="57" t="str">
        <f t="shared" si="92"/>
        <v>김민준</v>
      </c>
      <c r="J140" s="57">
        <f t="shared" si="93"/>
        <v>5661</v>
      </c>
      <c r="K140" s="57" t="str">
        <f t="shared" si="94"/>
        <v/>
      </c>
      <c r="L140" s="57">
        <f t="shared" si="95"/>
        <v>1</v>
      </c>
      <c r="M140" s="57">
        <f t="shared" si="96"/>
        <v>0.998</v>
      </c>
      <c r="N140" s="57">
        <f t="shared" si="97"/>
        <v>4.4999999999999998E-2</v>
      </c>
      <c r="O140" s="60">
        <f t="shared" si="98"/>
        <v>3.15E-2</v>
      </c>
      <c r="P140" s="60">
        <f>CEILING(IF(M140&gt;O140,M140,O140),$D$2)</f>
        <v>1</v>
      </c>
      <c r="Q140" s="61" t="str">
        <f t="shared" si="99"/>
        <v>목록(Manifest)</v>
      </c>
      <c r="R140" s="88">
        <f t="shared" si="100"/>
        <v>135.04</v>
      </c>
      <c r="S140" s="61" t="str">
        <f t="shared" si="101"/>
        <v>KJ794</v>
      </c>
      <c r="T140" s="61" t="str">
        <f t="shared" si="102"/>
        <v>AIRZETA CO., LTD</v>
      </c>
      <c r="U140" s="61" t="str">
        <f t="shared" si="103"/>
        <v>신용</v>
      </c>
      <c r="V140" s="99">
        <f>CEILING($B$2+(P140-0.5)*$C$2,1)</f>
        <v>10273</v>
      </c>
      <c r="W140" s="61">
        <v>4000</v>
      </c>
      <c r="X140" s="100">
        <f t="shared" si="77"/>
        <v>0</v>
      </c>
      <c r="Y140" s="100">
        <f t="shared" si="82"/>
        <v>0</v>
      </c>
      <c r="Z140" s="100">
        <f t="shared" si="78"/>
        <v>0</v>
      </c>
      <c r="AA140" s="100">
        <f t="shared" si="83"/>
        <v>0</v>
      </c>
      <c r="AB140" s="101">
        <f t="shared" si="79"/>
        <v>0</v>
      </c>
      <c r="AC140" s="102" t="str">
        <f>_xlfn.IFNA(VLOOKUP(D140,'사업자 통관'!F:H,3,0),"")</f>
        <v/>
      </c>
      <c r="AD140" s="102"/>
      <c r="AE140" s="103">
        <f t="shared" si="80"/>
        <v>4000</v>
      </c>
      <c r="AF140" s="104">
        <f t="shared" si="81"/>
        <v>14273</v>
      </c>
      <c r="AH140" s="126" t="s">
        <v>2749</v>
      </c>
      <c r="AI140" s="126" t="s">
        <v>9</v>
      </c>
      <c r="AJ140" s="126" t="s">
        <v>2750</v>
      </c>
      <c r="AK140" s="126" t="s">
        <v>3496</v>
      </c>
      <c r="AL140" s="126" t="s">
        <v>493</v>
      </c>
      <c r="AM140" s="126" t="s">
        <v>3497</v>
      </c>
      <c r="AN140" s="126">
        <v>5661</v>
      </c>
      <c r="AO140" s="126" t="s">
        <v>130</v>
      </c>
      <c r="AP140" s="127">
        <v>1</v>
      </c>
      <c r="AQ140" s="128">
        <v>0.998</v>
      </c>
      <c r="AR140" s="128">
        <v>4.4999999999999998E-2</v>
      </c>
      <c r="AS140" s="128">
        <v>1</v>
      </c>
      <c r="AT140" s="126" t="s">
        <v>4</v>
      </c>
      <c r="AU140" s="128">
        <v>135.04</v>
      </c>
      <c r="AV140" s="126" t="s">
        <v>154</v>
      </c>
      <c r="AW140" s="126" t="s">
        <v>154</v>
      </c>
      <c r="AX140" s="126" t="s">
        <v>154</v>
      </c>
      <c r="AY140" s="126" t="s">
        <v>154</v>
      </c>
      <c r="AZ140" s="126" t="s">
        <v>154</v>
      </c>
      <c r="BA140" s="126" t="s">
        <v>132</v>
      </c>
      <c r="BB140" s="126" t="s">
        <v>70</v>
      </c>
      <c r="BC140" s="126" t="s">
        <v>169</v>
      </c>
      <c r="BD140" s="126" t="s">
        <v>130</v>
      </c>
      <c r="BE140" s="126" t="s">
        <v>156</v>
      </c>
      <c r="BF140" s="126" t="s">
        <v>3498</v>
      </c>
      <c r="BG140" s="126" t="s">
        <v>3499</v>
      </c>
      <c r="BH140" s="126" t="s">
        <v>3500</v>
      </c>
      <c r="BI140" s="126" t="s">
        <v>2757</v>
      </c>
      <c r="BJ140" s="126" t="s">
        <v>2758</v>
      </c>
      <c r="BK140" s="126" t="s">
        <v>184</v>
      </c>
      <c r="BL140" s="126" t="s">
        <v>157</v>
      </c>
      <c r="BM140" s="126" t="s">
        <v>126</v>
      </c>
      <c r="BN140" s="126" t="s">
        <v>130</v>
      </c>
      <c r="BO140" s="126" t="s">
        <v>158</v>
      </c>
    </row>
    <row r="141" spans="1:67" ht="15">
      <c r="A141" s="58" t="str">
        <f t="shared" si="84"/>
        <v>2025-08-03</v>
      </c>
      <c r="B141" s="58" t="str">
        <f t="shared" si="85"/>
        <v>LHR</v>
      </c>
      <c r="C141" s="58" t="str">
        <f t="shared" si="86"/>
        <v>99431913744</v>
      </c>
      <c r="D141" s="58" t="str">
        <f t="shared" si="87"/>
        <v>PGB028761306</v>
      </c>
      <c r="E141" s="59" t="str">
        <f t="shared" si="88"/>
        <v>6094322902086</v>
      </c>
      <c r="F141" s="59" t="str">
        <f t="shared" si="89"/>
        <v>716-4334-EE-23</v>
      </c>
      <c r="G141" s="59" t="str">
        <f t="shared" si="90"/>
        <v>2210326</v>
      </c>
      <c r="H141" s="59" t="str">
        <f t="shared" si="91"/>
        <v>IPORTER (GB)</v>
      </c>
      <c r="I141" s="57" t="str">
        <f t="shared" si="92"/>
        <v>손지수</v>
      </c>
      <c r="J141" s="57">
        <f t="shared" si="93"/>
        <v>6949</v>
      </c>
      <c r="K141" s="57" t="str">
        <f t="shared" si="94"/>
        <v/>
      </c>
      <c r="L141" s="57">
        <f t="shared" si="95"/>
        <v>1</v>
      </c>
      <c r="M141" s="57">
        <f t="shared" si="96"/>
        <v>1.179</v>
      </c>
      <c r="N141" s="57">
        <f t="shared" si="97"/>
        <v>4.4999999999999998E-2</v>
      </c>
      <c r="O141" s="60">
        <f t="shared" si="98"/>
        <v>3.15E-2</v>
      </c>
      <c r="P141" s="60">
        <f>CEILING(IF(M141&gt;O141,M141,O141),$D$2)</f>
        <v>1.5</v>
      </c>
      <c r="Q141" s="61" t="str">
        <f t="shared" si="99"/>
        <v>목록(Manifest)</v>
      </c>
      <c r="R141" s="88">
        <f t="shared" si="100"/>
        <v>54.01</v>
      </c>
      <c r="S141" s="61" t="str">
        <f t="shared" si="101"/>
        <v>KJ794</v>
      </c>
      <c r="T141" s="61" t="str">
        <f t="shared" si="102"/>
        <v>AIRZETA CO., LTD</v>
      </c>
      <c r="U141" s="61" t="str">
        <f t="shared" si="103"/>
        <v>신용</v>
      </c>
      <c r="V141" s="99">
        <f>CEILING($B$2+(P141-0.5)*$C$2,1)</f>
        <v>13100</v>
      </c>
      <c r="W141" s="61">
        <v>4000</v>
      </c>
      <c r="X141" s="100">
        <f t="shared" si="77"/>
        <v>0</v>
      </c>
      <c r="Y141" s="100">
        <f t="shared" si="82"/>
        <v>0</v>
      </c>
      <c r="Z141" s="100">
        <f t="shared" si="78"/>
        <v>0</v>
      </c>
      <c r="AA141" s="100">
        <f t="shared" si="83"/>
        <v>0</v>
      </c>
      <c r="AB141" s="101">
        <f t="shared" si="79"/>
        <v>0</v>
      </c>
      <c r="AC141" s="102" t="str">
        <f>_xlfn.IFNA(VLOOKUP(D141,'사업자 통관'!F:H,3,0),"")</f>
        <v/>
      </c>
      <c r="AD141" s="102"/>
      <c r="AE141" s="103">
        <f t="shared" si="80"/>
        <v>4000</v>
      </c>
      <c r="AF141" s="104">
        <f t="shared" si="81"/>
        <v>17100</v>
      </c>
      <c r="AH141" s="126" t="s">
        <v>2749</v>
      </c>
      <c r="AI141" s="126" t="s">
        <v>9</v>
      </c>
      <c r="AJ141" s="126" t="s">
        <v>2750</v>
      </c>
      <c r="AK141" s="126" t="s">
        <v>3501</v>
      </c>
      <c r="AL141" s="126" t="s">
        <v>3502</v>
      </c>
      <c r="AM141" s="126" t="s">
        <v>3503</v>
      </c>
      <c r="AN141" s="126">
        <v>6949</v>
      </c>
      <c r="AO141" s="126" t="s">
        <v>130</v>
      </c>
      <c r="AP141" s="127">
        <v>1</v>
      </c>
      <c r="AQ141" s="128">
        <v>1.179</v>
      </c>
      <c r="AR141" s="128">
        <v>4.4999999999999998E-2</v>
      </c>
      <c r="AS141" s="128">
        <v>1.2</v>
      </c>
      <c r="AT141" s="126" t="s">
        <v>4</v>
      </c>
      <c r="AU141" s="128">
        <v>54.01</v>
      </c>
      <c r="AV141" s="126" t="s">
        <v>154</v>
      </c>
      <c r="AW141" s="126" t="s">
        <v>154</v>
      </c>
      <c r="AX141" s="126" t="s">
        <v>154</v>
      </c>
      <c r="AY141" s="126" t="s">
        <v>154</v>
      </c>
      <c r="AZ141" s="126" t="s">
        <v>154</v>
      </c>
      <c r="BA141" s="126" t="s">
        <v>132</v>
      </c>
      <c r="BB141" s="126" t="s">
        <v>70</v>
      </c>
      <c r="BC141" s="126" t="s">
        <v>162</v>
      </c>
      <c r="BD141" s="126" t="s">
        <v>130</v>
      </c>
      <c r="BE141" s="126" t="s">
        <v>156</v>
      </c>
      <c r="BF141" s="126" t="s">
        <v>3504</v>
      </c>
      <c r="BG141" s="126" t="s">
        <v>3505</v>
      </c>
      <c r="BH141" s="126" t="s">
        <v>3506</v>
      </c>
      <c r="BI141" s="126" t="s">
        <v>2757</v>
      </c>
      <c r="BJ141" s="126" t="s">
        <v>2758</v>
      </c>
      <c r="BK141" s="126" t="s">
        <v>184</v>
      </c>
      <c r="BL141" s="126" t="s">
        <v>157</v>
      </c>
      <c r="BM141" s="126" t="s">
        <v>126</v>
      </c>
      <c r="BN141" s="126" t="s">
        <v>130</v>
      </c>
      <c r="BO141" s="126" t="s">
        <v>158</v>
      </c>
    </row>
    <row r="142" spans="1:67" ht="15">
      <c r="A142" s="58" t="str">
        <f t="shared" si="84"/>
        <v>2025-08-03</v>
      </c>
      <c r="B142" s="58" t="str">
        <f t="shared" si="85"/>
        <v>LHR</v>
      </c>
      <c r="C142" s="58" t="str">
        <f t="shared" si="86"/>
        <v>99431913744</v>
      </c>
      <c r="D142" s="58" t="str">
        <f t="shared" si="87"/>
        <v>PGB028761230</v>
      </c>
      <c r="E142" s="59" t="str">
        <f t="shared" si="88"/>
        <v>6094322902010</v>
      </c>
      <c r="F142" s="59" t="str">
        <f t="shared" si="89"/>
        <v>716-4382-AD-25</v>
      </c>
      <c r="G142" s="59" t="str">
        <f t="shared" si="90"/>
        <v>2210326</v>
      </c>
      <c r="H142" s="59" t="str">
        <f t="shared" si="91"/>
        <v>IPORTER (GB)</v>
      </c>
      <c r="I142" s="57" t="str">
        <f t="shared" si="92"/>
        <v>정수철</v>
      </c>
      <c r="J142" s="57">
        <f t="shared" si="93"/>
        <v>5216</v>
      </c>
      <c r="K142" s="57" t="str">
        <f t="shared" si="94"/>
        <v/>
      </c>
      <c r="L142" s="57">
        <f t="shared" si="95"/>
        <v>1</v>
      </c>
      <c r="M142" s="57">
        <f t="shared" si="96"/>
        <v>0.499</v>
      </c>
      <c r="N142" s="57">
        <f t="shared" si="97"/>
        <v>4.4999999999999998E-2</v>
      </c>
      <c r="O142" s="60">
        <f t="shared" si="98"/>
        <v>3.15E-2</v>
      </c>
      <c r="P142" s="60">
        <f>CEILING(IF(M142&gt;O142,M142,O142),$D$2)</f>
        <v>0.5</v>
      </c>
      <c r="Q142" s="61" t="str">
        <f t="shared" si="99"/>
        <v>목록(Manifest)</v>
      </c>
      <c r="R142" s="88">
        <f t="shared" si="100"/>
        <v>101.13</v>
      </c>
      <c r="S142" s="61" t="str">
        <f t="shared" si="101"/>
        <v>KJ794</v>
      </c>
      <c r="T142" s="61" t="str">
        <f t="shared" si="102"/>
        <v>AIRZETA CO., LTD</v>
      </c>
      <c r="U142" s="61" t="str">
        <f t="shared" si="103"/>
        <v>신용</v>
      </c>
      <c r="V142" s="99">
        <f>CEILING($B$2+(P142-0.5)*$C$2,1)</f>
        <v>7445</v>
      </c>
      <c r="W142" s="61">
        <v>4000</v>
      </c>
      <c r="X142" s="100">
        <f t="shared" si="77"/>
        <v>0</v>
      </c>
      <c r="Y142" s="100">
        <f t="shared" si="82"/>
        <v>0</v>
      </c>
      <c r="Z142" s="100">
        <f t="shared" si="78"/>
        <v>0</v>
      </c>
      <c r="AA142" s="100">
        <f t="shared" si="83"/>
        <v>0</v>
      </c>
      <c r="AB142" s="101">
        <f t="shared" si="79"/>
        <v>0</v>
      </c>
      <c r="AC142" s="102" t="str">
        <f>_xlfn.IFNA(VLOOKUP(D142,'사업자 통관'!F:H,3,0),"")</f>
        <v/>
      </c>
      <c r="AD142" s="102"/>
      <c r="AE142" s="103">
        <f t="shared" si="80"/>
        <v>4000</v>
      </c>
      <c r="AF142" s="104">
        <f t="shared" si="81"/>
        <v>11445</v>
      </c>
      <c r="AH142" s="126" t="s">
        <v>2749</v>
      </c>
      <c r="AI142" s="126" t="s">
        <v>9</v>
      </c>
      <c r="AJ142" s="126" t="s">
        <v>2750</v>
      </c>
      <c r="AK142" s="126" t="s">
        <v>3507</v>
      </c>
      <c r="AL142" s="126" t="s">
        <v>341</v>
      </c>
      <c r="AM142" s="126" t="s">
        <v>342</v>
      </c>
      <c r="AN142" s="126">
        <v>5216</v>
      </c>
      <c r="AO142" s="126" t="s">
        <v>130</v>
      </c>
      <c r="AP142" s="127">
        <v>1</v>
      </c>
      <c r="AQ142" s="128">
        <v>0.499</v>
      </c>
      <c r="AR142" s="128">
        <v>4.4999999999999998E-2</v>
      </c>
      <c r="AS142" s="128">
        <v>0.5</v>
      </c>
      <c r="AT142" s="126" t="s">
        <v>4</v>
      </c>
      <c r="AU142" s="128">
        <v>101.13</v>
      </c>
      <c r="AV142" s="126" t="s">
        <v>154</v>
      </c>
      <c r="AW142" s="126" t="s">
        <v>154</v>
      </c>
      <c r="AX142" s="126" t="s">
        <v>154</v>
      </c>
      <c r="AY142" s="126" t="s">
        <v>154</v>
      </c>
      <c r="AZ142" s="126" t="s">
        <v>154</v>
      </c>
      <c r="BA142" s="126" t="s">
        <v>132</v>
      </c>
      <c r="BB142" s="126" t="s">
        <v>70</v>
      </c>
      <c r="BC142" s="126" t="s">
        <v>159</v>
      </c>
      <c r="BD142" s="126" t="s">
        <v>130</v>
      </c>
      <c r="BE142" s="126" t="s">
        <v>156</v>
      </c>
      <c r="BF142" s="126" t="s">
        <v>3508</v>
      </c>
      <c r="BG142" s="126" t="s">
        <v>3509</v>
      </c>
      <c r="BH142" s="126" t="s">
        <v>3510</v>
      </c>
      <c r="BI142" s="126" t="s">
        <v>2757</v>
      </c>
      <c r="BJ142" s="126" t="s">
        <v>2758</v>
      </c>
      <c r="BK142" s="126" t="s">
        <v>184</v>
      </c>
      <c r="BL142" s="126" t="s">
        <v>157</v>
      </c>
      <c r="BM142" s="126" t="s">
        <v>126</v>
      </c>
      <c r="BN142" s="126" t="s">
        <v>130</v>
      </c>
      <c r="BO142" s="126" t="s">
        <v>158</v>
      </c>
    </row>
    <row r="143" spans="1:67" ht="15">
      <c r="A143" s="58" t="str">
        <f t="shared" si="84"/>
        <v>2025-08-03</v>
      </c>
      <c r="B143" s="58" t="str">
        <f t="shared" si="85"/>
        <v>LHR</v>
      </c>
      <c r="C143" s="58" t="str">
        <f t="shared" si="86"/>
        <v>99431913744</v>
      </c>
      <c r="D143" s="58" t="str">
        <f t="shared" si="87"/>
        <v>PGB028761260</v>
      </c>
      <c r="E143" s="59" t="str">
        <f t="shared" si="88"/>
        <v>6094322902040</v>
      </c>
      <c r="F143" s="59" t="str">
        <f t="shared" si="89"/>
        <v>716-4474-AF-26</v>
      </c>
      <c r="G143" s="59" t="str">
        <f t="shared" si="90"/>
        <v>2210326</v>
      </c>
      <c r="H143" s="59" t="str">
        <f t="shared" si="91"/>
        <v>IPORTER (GB)</v>
      </c>
      <c r="I143" s="57" t="str">
        <f t="shared" si="92"/>
        <v>김지민</v>
      </c>
      <c r="J143" s="57">
        <f t="shared" si="93"/>
        <v>8018</v>
      </c>
      <c r="K143" s="57" t="str">
        <f t="shared" si="94"/>
        <v/>
      </c>
      <c r="L143" s="57">
        <f t="shared" si="95"/>
        <v>1</v>
      </c>
      <c r="M143" s="57">
        <f t="shared" si="96"/>
        <v>2.2999999999999998</v>
      </c>
      <c r="N143" s="57">
        <f t="shared" si="97"/>
        <v>4.4999999999999998E-2</v>
      </c>
      <c r="O143" s="60">
        <f t="shared" si="98"/>
        <v>3.15E-2</v>
      </c>
      <c r="P143" s="60">
        <f>CEILING(IF(M143&gt;O143,M143,O143),$D$2)</f>
        <v>2.5</v>
      </c>
      <c r="Q143" s="61" t="str">
        <f t="shared" si="99"/>
        <v>목록(Manifest)</v>
      </c>
      <c r="R143" s="88">
        <f t="shared" si="100"/>
        <v>122.21</v>
      </c>
      <c r="S143" s="61" t="str">
        <f t="shared" si="101"/>
        <v>KJ794</v>
      </c>
      <c r="T143" s="61" t="str">
        <f t="shared" si="102"/>
        <v>AIRZETA CO., LTD</v>
      </c>
      <c r="U143" s="61" t="str">
        <f t="shared" si="103"/>
        <v>신용</v>
      </c>
      <c r="V143" s="99">
        <f>CEILING($B$2+(P143-0.5)*$C$2,1)</f>
        <v>18755</v>
      </c>
      <c r="W143" s="61">
        <v>4000</v>
      </c>
      <c r="X143" s="100">
        <f t="shared" si="77"/>
        <v>0</v>
      </c>
      <c r="Y143" s="100">
        <f t="shared" si="82"/>
        <v>0</v>
      </c>
      <c r="Z143" s="100">
        <f t="shared" si="78"/>
        <v>500</v>
      </c>
      <c r="AA143" s="100">
        <f t="shared" si="83"/>
        <v>0</v>
      </c>
      <c r="AB143" s="101">
        <f t="shared" si="79"/>
        <v>0</v>
      </c>
      <c r="AC143" s="102" t="str">
        <f>_xlfn.IFNA(VLOOKUP(D143,'사업자 통관'!F:H,3,0),"")</f>
        <v/>
      </c>
      <c r="AD143" s="102"/>
      <c r="AE143" s="103">
        <f t="shared" si="80"/>
        <v>4500</v>
      </c>
      <c r="AF143" s="104">
        <f t="shared" si="81"/>
        <v>23255</v>
      </c>
      <c r="AH143" s="126" t="s">
        <v>2749</v>
      </c>
      <c r="AI143" s="126" t="s">
        <v>9</v>
      </c>
      <c r="AJ143" s="126" t="s">
        <v>2750</v>
      </c>
      <c r="AK143" s="126" t="s">
        <v>3511</v>
      </c>
      <c r="AL143" s="126" t="s">
        <v>228</v>
      </c>
      <c r="AM143" s="126" t="s">
        <v>3512</v>
      </c>
      <c r="AN143" s="126">
        <v>8018</v>
      </c>
      <c r="AO143" s="126" t="s">
        <v>130</v>
      </c>
      <c r="AP143" s="127">
        <v>1</v>
      </c>
      <c r="AQ143" s="128">
        <v>2.2999999999999998</v>
      </c>
      <c r="AR143" s="128">
        <v>4.4999999999999998E-2</v>
      </c>
      <c r="AS143" s="128">
        <v>2.2999999999999998</v>
      </c>
      <c r="AT143" s="126" t="s">
        <v>4</v>
      </c>
      <c r="AU143" s="128">
        <v>122.21</v>
      </c>
      <c r="AV143" s="126" t="s">
        <v>154</v>
      </c>
      <c r="AW143" s="126" t="s">
        <v>154</v>
      </c>
      <c r="AX143" s="126" t="s">
        <v>154</v>
      </c>
      <c r="AY143" s="126" t="s">
        <v>154</v>
      </c>
      <c r="AZ143" s="126" t="s">
        <v>154</v>
      </c>
      <c r="BA143" s="126" t="s">
        <v>132</v>
      </c>
      <c r="BB143" s="126" t="s">
        <v>70</v>
      </c>
      <c r="BC143" s="126" t="s">
        <v>176</v>
      </c>
      <c r="BD143" s="126" t="s">
        <v>130</v>
      </c>
      <c r="BE143" s="126" t="s">
        <v>156</v>
      </c>
      <c r="BF143" s="126" t="s">
        <v>3513</v>
      </c>
      <c r="BG143" s="126" t="s">
        <v>3514</v>
      </c>
      <c r="BH143" s="126" t="s">
        <v>3515</v>
      </c>
      <c r="BI143" s="126" t="s">
        <v>2757</v>
      </c>
      <c r="BJ143" s="126" t="s">
        <v>2758</v>
      </c>
      <c r="BK143" s="126" t="s">
        <v>184</v>
      </c>
      <c r="BL143" s="126" t="s">
        <v>157</v>
      </c>
      <c r="BM143" s="126" t="s">
        <v>126</v>
      </c>
      <c r="BN143" s="126" t="s">
        <v>130</v>
      </c>
      <c r="BO143" s="126" t="s">
        <v>158</v>
      </c>
    </row>
    <row r="144" spans="1:67" ht="15">
      <c r="A144" s="58" t="str">
        <f t="shared" si="84"/>
        <v>2025-08-03</v>
      </c>
      <c r="B144" s="58" t="str">
        <f t="shared" si="85"/>
        <v>LHR</v>
      </c>
      <c r="C144" s="58" t="str">
        <f t="shared" si="86"/>
        <v>99431913744</v>
      </c>
      <c r="D144" s="58" t="str">
        <f t="shared" si="87"/>
        <v>PGB028761405</v>
      </c>
      <c r="E144" s="59" t="str">
        <f t="shared" si="88"/>
        <v>6094322902185</v>
      </c>
      <c r="F144" s="59" t="str">
        <f t="shared" si="89"/>
        <v>716-4409-FF-29</v>
      </c>
      <c r="G144" s="59" t="str">
        <f t="shared" si="90"/>
        <v>2210326</v>
      </c>
      <c r="H144" s="59" t="str">
        <f t="shared" si="91"/>
        <v>IPORTER (GB)</v>
      </c>
      <c r="I144" s="57" t="str">
        <f t="shared" si="92"/>
        <v>노민규</v>
      </c>
      <c r="J144" s="57">
        <f t="shared" si="93"/>
        <v>13279</v>
      </c>
      <c r="K144" s="57" t="str">
        <f t="shared" si="94"/>
        <v/>
      </c>
      <c r="L144" s="57">
        <f t="shared" si="95"/>
        <v>1</v>
      </c>
      <c r="M144" s="57">
        <f t="shared" si="96"/>
        <v>0.499</v>
      </c>
      <c r="N144" s="57">
        <f t="shared" si="97"/>
        <v>4.4999999999999998E-2</v>
      </c>
      <c r="O144" s="60">
        <f t="shared" si="98"/>
        <v>3.15E-2</v>
      </c>
      <c r="P144" s="60">
        <f>CEILING(IF(M144&gt;O144,M144,O144),$D$2)</f>
        <v>0.5</v>
      </c>
      <c r="Q144" s="61" t="str">
        <f t="shared" si="99"/>
        <v>목록(Manifest)</v>
      </c>
      <c r="R144" s="88">
        <f t="shared" si="100"/>
        <v>79.67</v>
      </c>
      <c r="S144" s="61" t="str">
        <f t="shared" si="101"/>
        <v>KJ794</v>
      </c>
      <c r="T144" s="61" t="str">
        <f t="shared" si="102"/>
        <v>AIRZETA CO., LTD</v>
      </c>
      <c r="U144" s="61" t="str">
        <f t="shared" si="103"/>
        <v>신용</v>
      </c>
      <c r="V144" s="99">
        <f>CEILING($B$2+(P144-0.5)*$C$2,1)</f>
        <v>7445</v>
      </c>
      <c r="W144" s="61">
        <v>4000</v>
      </c>
      <c r="X144" s="100">
        <f t="shared" si="77"/>
        <v>0</v>
      </c>
      <c r="Y144" s="100">
        <f t="shared" si="82"/>
        <v>0</v>
      </c>
      <c r="Z144" s="100">
        <f t="shared" si="78"/>
        <v>0</v>
      </c>
      <c r="AA144" s="100">
        <f t="shared" si="83"/>
        <v>0</v>
      </c>
      <c r="AB144" s="101">
        <f t="shared" si="79"/>
        <v>0</v>
      </c>
      <c r="AC144" s="102" t="str">
        <f>_xlfn.IFNA(VLOOKUP(D144,'사업자 통관'!F:H,3,0),"")</f>
        <v/>
      </c>
      <c r="AD144" s="102"/>
      <c r="AE144" s="103">
        <f t="shared" si="80"/>
        <v>4000</v>
      </c>
      <c r="AF144" s="104">
        <f t="shared" si="81"/>
        <v>11445</v>
      </c>
      <c r="AH144" s="126" t="s">
        <v>2749</v>
      </c>
      <c r="AI144" s="126" t="s">
        <v>9</v>
      </c>
      <c r="AJ144" s="126" t="s">
        <v>2750</v>
      </c>
      <c r="AK144" s="126" t="s">
        <v>3516</v>
      </c>
      <c r="AL144" s="126" t="s">
        <v>3517</v>
      </c>
      <c r="AM144" s="126" t="s">
        <v>3518</v>
      </c>
      <c r="AN144" s="126">
        <v>13279</v>
      </c>
      <c r="AO144" s="126" t="s">
        <v>130</v>
      </c>
      <c r="AP144" s="127">
        <v>1</v>
      </c>
      <c r="AQ144" s="128">
        <v>0.499</v>
      </c>
      <c r="AR144" s="128">
        <v>4.4999999999999998E-2</v>
      </c>
      <c r="AS144" s="128">
        <v>0.5</v>
      </c>
      <c r="AT144" s="126" t="s">
        <v>4</v>
      </c>
      <c r="AU144" s="128">
        <v>79.67</v>
      </c>
      <c r="AV144" s="126" t="s">
        <v>154</v>
      </c>
      <c r="AW144" s="126" t="s">
        <v>154</v>
      </c>
      <c r="AX144" s="126" t="s">
        <v>154</v>
      </c>
      <c r="AY144" s="126" t="s">
        <v>154</v>
      </c>
      <c r="AZ144" s="126" t="s">
        <v>154</v>
      </c>
      <c r="BA144" s="126" t="s">
        <v>132</v>
      </c>
      <c r="BB144" s="126" t="s">
        <v>70</v>
      </c>
      <c r="BC144" s="126" t="s">
        <v>3519</v>
      </c>
      <c r="BD144" s="126" t="s">
        <v>130</v>
      </c>
      <c r="BE144" s="126" t="s">
        <v>156</v>
      </c>
      <c r="BF144" s="126" t="s">
        <v>3520</v>
      </c>
      <c r="BG144" s="126" t="s">
        <v>3521</v>
      </c>
      <c r="BH144" s="126" t="s">
        <v>3522</v>
      </c>
      <c r="BI144" s="126" t="s">
        <v>2757</v>
      </c>
      <c r="BJ144" s="126" t="s">
        <v>2758</v>
      </c>
      <c r="BK144" s="126" t="s">
        <v>184</v>
      </c>
      <c r="BL144" s="126" t="s">
        <v>157</v>
      </c>
      <c r="BM144" s="126" t="s">
        <v>126</v>
      </c>
      <c r="BN144" s="126" t="s">
        <v>130</v>
      </c>
      <c r="BO144" s="126" t="s">
        <v>158</v>
      </c>
    </row>
    <row r="145" spans="1:67" ht="15">
      <c r="A145" s="58" t="str">
        <f t="shared" si="84"/>
        <v>2025-08-03</v>
      </c>
      <c r="B145" s="58" t="str">
        <f t="shared" si="85"/>
        <v>LHR</v>
      </c>
      <c r="C145" s="58" t="str">
        <f t="shared" si="86"/>
        <v>99431913744</v>
      </c>
      <c r="D145" s="58" t="str">
        <f t="shared" si="87"/>
        <v>PGB028761261</v>
      </c>
      <c r="E145" s="59" t="str">
        <f t="shared" si="88"/>
        <v>6094322902041</v>
      </c>
      <c r="F145" s="59" t="str">
        <f t="shared" si="89"/>
        <v>716-4457-FD-30</v>
      </c>
      <c r="G145" s="59" t="str">
        <f t="shared" si="90"/>
        <v>2210326</v>
      </c>
      <c r="H145" s="59" t="str">
        <f t="shared" si="91"/>
        <v>IPORTER (GB)</v>
      </c>
      <c r="I145" s="57" t="str">
        <f t="shared" si="92"/>
        <v>이정주</v>
      </c>
      <c r="J145" s="57">
        <f t="shared" si="93"/>
        <v>34091</v>
      </c>
      <c r="K145" s="57" t="str">
        <f t="shared" si="94"/>
        <v/>
      </c>
      <c r="L145" s="57">
        <f t="shared" si="95"/>
        <v>1</v>
      </c>
      <c r="M145" s="57">
        <f t="shared" si="96"/>
        <v>0.998</v>
      </c>
      <c r="N145" s="57">
        <f t="shared" si="97"/>
        <v>4.4999999999999998E-2</v>
      </c>
      <c r="O145" s="60">
        <f t="shared" si="98"/>
        <v>3.15E-2</v>
      </c>
      <c r="P145" s="60">
        <f>CEILING(IF(M145&gt;O145,M145,O145),$D$2)</f>
        <v>1</v>
      </c>
      <c r="Q145" s="61" t="str">
        <f t="shared" si="99"/>
        <v>목록(Manifest)</v>
      </c>
      <c r="R145" s="88">
        <f t="shared" si="100"/>
        <v>114.78</v>
      </c>
      <c r="S145" s="61" t="str">
        <f t="shared" si="101"/>
        <v>KJ794</v>
      </c>
      <c r="T145" s="61" t="str">
        <f t="shared" si="102"/>
        <v>AIRZETA CO., LTD</v>
      </c>
      <c r="U145" s="61" t="str">
        <f t="shared" si="103"/>
        <v>신용</v>
      </c>
      <c r="V145" s="99">
        <f>CEILING($B$2+(P145-0.5)*$C$2,1)</f>
        <v>10273</v>
      </c>
      <c r="W145" s="61">
        <v>4000</v>
      </c>
      <c r="X145" s="100">
        <f t="shared" si="77"/>
        <v>0</v>
      </c>
      <c r="Y145" s="100">
        <f t="shared" si="82"/>
        <v>0</v>
      </c>
      <c r="Z145" s="100">
        <f t="shared" si="78"/>
        <v>0</v>
      </c>
      <c r="AA145" s="100">
        <f t="shared" si="83"/>
        <v>0</v>
      </c>
      <c r="AB145" s="101">
        <f t="shared" si="79"/>
        <v>0</v>
      </c>
      <c r="AC145" s="102" t="str">
        <f>_xlfn.IFNA(VLOOKUP(D145,'사업자 통관'!F:H,3,0),"")</f>
        <v/>
      </c>
      <c r="AD145" s="102"/>
      <c r="AE145" s="103">
        <f t="shared" si="80"/>
        <v>4000</v>
      </c>
      <c r="AF145" s="104">
        <f t="shared" si="81"/>
        <v>14273</v>
      </c>
      <c r="AH145" s="126" t="s">
        <v>2749</v>
      </c>
      <c r="AI145" s="126" t="s">
        <v>9</v>
      </c>
      <c r="AJ145" s="126" t="s">
        <v>2750</v>
      </c>
      <c r="AK145" s="126" t="s">
        <v>3523</v>
      </c>
      <c r="AL145" s="126" t="s">
        <v>3291</v>
      </c>
      <c r="AM145" s="126" t="s">
        <v>3292</v>
      </c>
      <c r="AN145" s="126">
        <v>34091</v>
      </c>
      <c r="AO145" s="126" t="s">
        <v>130</v>
      </c>
      <c r="AP145" s="127">
        <v>1</v>
      </c>
      <c r="AQ145" s="128">
        <v>0.998</v>
      </c>
      <c r="AR145" s="128">
        <v>4.4999999999999998E-2</v>
      </c>
      <c r="AS145" s="128">
        <v>1</v>
      </c>
      <c r="AT145" s="126" t="s">
        <v>4</v>
      </c>
      <c r="AU145" s="128">
        <v>114.78</v>
      </c>
      <c r="AV145" s="126" t="s">
        <v>154</v>
      </c>
      <c r="AW145" s="126" t="s">
        <v>154</v>
      </c>
      <c r="AX145" s="126" t="s">
        <v>154</v>
      </c>
      <c r="AY145" s="126" t="s">
        <v>154</v>
      </c>
      <c r="AZ145" s="126" t="s">
        <v>154</v>
      </c>
      <c r="BA145" s="126" t="s">
        <v>132</v>
      </c>
      <c r="BB145" s="126" t="s">
        <v>70</v>
      </c>
      <c r="BC145" s="126" t="s">
        <v>169</v>
      </c>
      <c r="BD145" s="126" t="s">
        <v>130</v>
      </c>
      <c r="BE145" s="126" t="s">
        <v>156</v>
      </c>
      <c r="BF145" s="126" t="s">
        <v>3524</v>
      </c>
      <c r="BG145" s="126" t="s">
        <v>3525</v>
      </c>
      <c r="BH145" s="126" t="s">
        <v>3526</v>
      </c>
      <c r="BI145" s="126" t="s">
        <v>2757</v>
      </c>
      <c r="BJ145" s="126" t="s">
        <v>2758</v>
      </c>
      <c r="BK145" s="126" t="s">
        <v>184</v>
      </c>
      <c r="BL145" s="126" t="s">
        <v>157</v>
      </c>
      <c r="BM145" s="126" t="s">
        <v>126</v>
      </c>
      <c r="BN145" s="126" t="s">
        <v>130</v>
      </c>
      <c r="BO145" s="126" t="s">
        <v>158</v>
      </c>
    </row>
    <row r="146" spans="1:67" ht="15">
      <c r="A146" s="58" t="str">
        <f t="shared" si="84"/>
        <v>2025-08-03</v>
      </c>
      <c r="B146" s="58" t="str">
        <f t="shared" si="85"/>
        <v>LHR</v>
      </c>
      <c r="C146" s="58" t="str">
        <f t="shared" si="86"/>
        <v>99431913744</v>
      </c>
      <c r="D146" s="58" t="str">
        <f t="shared" si="87"/>
        <v>PGB028761283</v>
      </c>
      <c r="E146" s="59" t="str">
        <f t="shared" si="88"/>
        <v>6094322902063</v>
      </c>
      <c r="F146" s="59" t="str">
        <f t="shared" si="89"/>
        <v>716-4486-BD-32</v>
      </c>
      <c r="G146" s="59" t="str">
        <f t="shared" si="90"/>
        <v>2210326</v>
      </c>
      <c r="H146" s="59" t="str">
        <f t="shared" si="91"/>
        <v>IPORTER (GB)</v>
      </c>
      <c r="I146" s="57" t="str">
        <f t="shared" si="92"/>
        <v>변지현</v>
      </c>
      <c r="J146" s="57">
        <f t="shared" si="93"/>
        <v>2788</v>
      </c>
      <c r="K146" s="57" t="str">
        <f t="shared" si="94"/>
        <v/>
      </c>
      <c r="L146" s="57">
        <f t="shared" si="95"/>
        <v>1</v>
      </c>
      <c r="M146" s="57">
        <f t="shared" si="96"/>
        <v>0.998</v>
      </c>
      <c r="N146" s="57">
        <f t="shared" si="97"/>
        <v>1.7689999999999999</v>
      </c>
      <c r="O146" s="60">
        <f t="shared" si="98"/>
        <v>1.2383</v>
      </c>
      <c r="P146" s="60">
        <f>CEILING(IF(M146&gt;O146,M146,O146),$D$2)</f>
        <v>1.5</v>
      </c>
      <c r="Q146" s="61" t="str">
        <f t="shared" si="99"/>
        <v>목록(Manifest)</v>
      </c>
      <c r="R146" s="88">
        <f t="shared" si="100"/>
        <v>81.02</v>
      </c>
      <c r="S146" s="61" t="str">
        <f t="shared" si="101"/>
        <v>KJ794</v>
      </c>
      <c r="T146" s="61" t="str">
        <f t="shared" si="102"/>
        <v>AIRZETA CO., LTD</v>
      </c>
      <c r="U146" s="61" t="str">
        <f t="shared" si="103"/>
        <v>신용</v>
      </c>
      <c r="V146" s="99">
        <f>CEILING($B$2+(P146-0.5)*$C$2,1)</f>
        <v>13100</v>
      </c>
      <c r="W146" s="61">
        <v>4000</v>
      </c>
      <c r="X146" s="100">
        <f t="shared" si="77"/>
        <v>0</v>
      </c>
      <c r="Y146" s="100">
        <f t="shared" si="82"/>
        <v>0</v>
      </c>
      <c r="Z146" s="100">
        <f t="shared" si="78"/>
        <v>0</v>
      </c>
      <c r="AA146" s="100">
        <f t="shared" si="83"/>
        <v>0</v>
      </c>
      <c r="AB146" s="101">
        <f t="shared" si="79"/>
        <v>0</v>
      </c>
      <c r="AC146" s="102" t="str">
        <f>_xlfn.IFNA(VLOOKUP(D146,'사업자 통관'!F:H,3,0),"")</f>
        <v/>
      </c>
      <c r="AD146" s="102"/>
      <c r="AE146" s="103">
        <f t="shared" si="80"/>
        <v>4000</v>
      </c>
      <c r="AF146" s="104">
        <f t="shared" si="81"/>
        <v>17100</v>
      </c>
      <c r="AH146" s="126" t="s">
        <v>2749</v>
      </c>
      <c r="AI146" s="126" t="s">
        <v>9</v>
      </c>
      <c r="AJ146" s="126" t="s">
        <v>2750</v>
      </c>
      <c r="AK146" s="126" t="s">
        <v>3527</v>
      </c>
      <c r="AL146" s="126" t="s">
        <v>3528</v>
      </c>
      <c r="AM146" s="126" t="s">
        <v>3529</v>
      </c>
      <c r="AN146" s="126">
        <v>2788</v>
      </c>
      <c r="AO146" s="126" t="s">
        <v>130</v>
      </c>
      <c r="AP146" s="127">
        <v>1</v>
      </c>
      <c r="AQ146" s="128">
        <v>0.998</v>
      </c>
      <c r="AR146" s="128">
        <v>1.7689999999999999</v>
      </c>
      <c r="AS146" s="128">
        <v>1.8</v>
      </c>
      <c r="AT146" s="126" t="s">
        <v>4</v>
      </c>
      <c r="AU146" s="128">
        <v>81.02</v>
      </c>
      <c r="AV146" s="126" t="s">
        <v>154</v>
      </c>
      <c r="AW146" s="126" t="s">
        <v>154</v>
      </c>
      <c r="AX146" s="126" t="s">
        <v>154</v>
      </c>
      <c r="AY146" s="126" t="s">
        <v>154</v>
      </c>
      <c r="AZ146" s="126" t="s">
        <v>154</v>
      </c>
      <c r="BA146" s="126" t="s">
        <v>132</v>
      </c>
      <c r="BB146" s="126" t="s">
        <v>70</v>
      </c>
      <c r="BC146" s="126" t="s">
        <v>189</v>
      </c>
      <c r="BD146" s="126" t="s">
        <v>130</v>
      </c>
      <c r="BE146" s="126" t="s">
        <v>156</v>
      </c>
      <c r="BF146" s="126" t="s">
        <v>3530</v>
      </c>
      <c r="BG146" s="126" t="s">
        <v>3531</v>
      </c>
      <c r="BH146" s="126" t="s">
        <v>3532</v>
      </c>
      <c r="BI146" s="126" t="s">
        <v>2757</v>
      </c>
      <c r="BJ146" s="126" t="s">
        <v>2758</v>
      </c>
      <c r="BK146" s="126" t="s">
        <v>184</v>
      </c>
      <c r="BL146" s="126" t="s">
        <v>157</v>
      </c>
      <c r="BM146" s="126" t="s">
        <v>126</v>
      </c>
      <c r="BN146" s="126" t="s">
        <v>130</v>
      </c>
      <c r="BO146" s="126" t="s">
        <v>158</v>
      </c>
    </row>
    <row r="147" spans="1:67" ht="15">
      <c r="A147" s="58" t="str">
        <f t="shared" si="84"/>
        <v>2025-08-03</v>
      </c>
      <c r="B147" s="58" t="str">
        <f t="shared" si="85"/>
        <v>LHR</v>
      </c>
      <c r="C147" s="58" t="str">
        <f t="shared" si="86"/>
        <v>99431913744</v>
      </c>
      <c r="D147" s="58" t="str">
        <f t="shared" si="87"/>
        <v>PGB028761303</v>
      </c>
      <c r="E147" s="59" t="str">
        <f t="shared" si="88"/>
        <v>6094322902083</v>
      </c>
      <c r="F147" s="59" t="str">
        <f t="shared" si="89"/>
        <v>716-4385-AA-35</v>
      </c>
      <c r="G147" s="59" t="str">
        <f t="shared" si="90"/>
        <v>2210326</v>
      </c>
      <c r="H147" s="59" t="str">
        <f t="shared" si="91"/>
        <v>IPORTER (GB)</v>
      </c>
      <c r="I147" s="57" t="str">
        <f t="shared" si="92"/>
        <v>장철희</v>
      </c>
      <c r="J147" s="57">
        <f t="shared" si="93"/>
        <v>6225</v>
      </c>
      <c r="K147" s="57" t="str">
        <f t="shared" si="94"/>
        <v/>
      </c>
      <c r="L147" s="57">
        <f t="shared" si="95"/>
        <v>1</v>
      </c>
      <c r="M147" s="57">
        <f t="shared" si="96"/>
        <v>0.499</v>
      </c>
      <c r="N147" s="57">
        <f t="shared" si="97"/>
        <v>4.4999999999999998E-2</v>
      </c>
      <c r="O147" s="60">
        <f t="shared" si="98"/>
        <v>3.15E-2</v>
      </c>
      <c r="P147" s="60">
        <f>CEILING(IF(M147&gt;O147,M147,O147),$D$2)</f>
        <v>0.5</v>
      </c>
      <c r="Q147" s="61" t="str">
        <f t="shared" si="99"/>
        <v>목록(Manifest)</v>
      </c>
      <c r="R147" s="88">
        <f t="shared" si="100"/>
        <v>81.02</v>
      </c>
      <c r="S147" s="61" t="str">
        <f t="shared" si="101"/>
        <v>KJ794</v>
      </c>
      <c r="T147" s="61" t="str">
        <f t="shared" si="102"/>
        <v>AIRZETA CO., LTD</v>
      </c>
      <c r="U147" s="61" t="str">
        <f t="shared" si="103"/>
        <v>신용</v>
      </c>
      <c r="V147" s="99">
        <f>CEILING($B$2+(P147-0.5)*$C$2,1)</f>
        <v>7445</v>
      </c>
      <c r="W147" s="61">
        <v>4000</v>
      </c>
      <c r="X147" s="100">
        <f t="shared" si="77"/>
        <v>0</v>
      </c>
      <c r="Y147" s="100">
        <f t="shared" si="82"/>
        <v>0</v>
      </c>
      <c r="Z147" s="100">
        <f t="shared" si="78"/>
        <v>0</v>
      </c>
      <c r="AA147" s="100">
        <f t="shared" si="83"/>
        <v>0</v>
      </c>
      <c r="AB147" s="101">
        <f t="shared" si="79"/>
        <v>0</v>
      </c>
      <c r="AC147" s="102" t="str">
        <f>_xlfn.IFNA(VLOOKUP(D147,'사업자 통관'!F:H,3,0),"")</f>
        <v/>
      </c>
      <c r="AD147" s="102"/>
      <c r="AE147" s="103">
        <f t="shared" si="80"/>
        <v>4000</v>
      </c>
      <c r="AF147" s="104">
        <f t="shared" si="81"/>
        <v>11445</v>
      </c>
      <c r="AH147" s="126" t="s">
        <v>2749</v>
      </c>
      <c r="AI147" s="126" t="s">
        <v>9</v>
      </c>
      <c r="AJ147" s="126" t="s">
        <v>2750</v>
      </c>
      <c r="AK147" s="126" t="s">
        <v>3533</v>
      </c>
      <c r="AL147" s="126" t="s">
        <v>628</v>
      </c>
      <c r="AM147" s="126" t="s">
        <v>629</v>
      </c>
      <c r="AN147" s="126">
        <v>6225</v>
      </c>
      <c r="AO147" s="126" t="s">
        <v>130</v>
      </c>
      <c r="AP147" s="127">
        <v>1</v>
      </c>
      <c r="AQ147" s="128">
        <v>0.499</v>
      </c>
      <c r="AR147" s="128">
        <v>4.4999999999999998E-2</v>
      </c>
      <c r="AS147" s="128">
        <v>0.5</v>
      </c>
      <c r="AT147" s="126" t="s">
        <v>4</v>
      </c>
      <c r="AU147" s="128">
        <v>81.02</v>
      </c>
      <c r="AV147" s="126" t="s">
        <v>154</v>
      </c>
      <c r="AW147" s="126" t="s">
        <v>154</v>
      </c>
      <c r="AX147" s="126" t="s">
        <v>154</v>
      </c>
      <c r="AY147" s="126" t="s">
        <v>154</v>
      </c>
      <c r="AZ147" s="126" t="s">
        <v>154</v>
      </c>
      <c r="BA147" s="126" t="s">
        <v>132</v>
      </c>
      <c r="BB147" s="126" t="s">
        <v>70</v>
      </c>
      <c r="BC147" s="126" t="s">
        <v>163</v>
      </c>
      <c r="BD147" s="126" t="s">
        <v>130</v>
      </c>
      <c r="BE147" s="126" t="s">
        <v>156</v>
      </c>
      <c r="BF147" s="126" t="s">
        <v>3534</v>
      </c>
      <c r="BG147" s="126" t="s">
        <v>3535</v>
      </c>
      <c r="BH147" s="126" t="s">
        <v>3536</v>
      </c>
      <c r="BI147" s="126" t="s">
        <v>2757</v>
      </c>
      <c r="BJ147" s="126" t="s">
        <v>2758</v>
      </c>
      <c r="BK147" s="126" t="s">
        <v>184</v>
      </c>
      <c r="BL147" s="126" t="s">
        <v>157</v>
      </c>
      <c r="BM147" s="126" t="s">
        <v>126</v>
      </c>
      <c r="BN147" s="126" t="s">
        <v>130</v>
      </c>
      <c r="BO147" s="126" t="s">
        <v>158</v>
      </c>
    </row>
    <row r="148" spans="1:67" ht="15">
      <c r="A148" s="58" t="str">
        <f t="shared" si="84"/>
        <v>2025-08-03</v>
      </c>
      <c r="B148" s="58" t="str">
        <f t="shared" si="85"/>
        <v>LHR</v>
      </c>
      <c r="C148" s="58" t="str">
        <f t="shared" si="86"/>
        <v>99431913744</v>
      </c>
      <c r="D148" s="58" t="str">
        <f t="shared" si="87"/>
        <v>PGB028761169</v>
      </c>
      <c r="E148" s="59" t="str">
        <f t="shared" si="88"/>
        <v>6094322901949</v>
      </c>
      <c r="F148" s="59" t="str">
        <f t="shared" si="89"/>
        <v>716-4674-AE-41</v>
      </c>
      <c r="G148" s="59" t="str">
        <f t="shared" si="90"/>
        <v>2210326</v>
      </c>
      <c r="H148" s="59" t="str">
        <f t="shared" si="91"/>
        <v>IPORTER (GB)</v>
      </c>
      <c r="I148" s="57" t="str">
        <f t="shared" si="92"/>
        <v>송상호</v>
      </c>
      <c r="J148" s="57">
        <f t="shared" si="93"/>
        <v>42237</v>
      </c>
      <c r="K148" s="57" t="str">
        <f t="shared" si="94"/>
        <v/>
      </c>
      <c r="L148" s="57">
        <f t="shared" si="95"/>
        <v>1</v>
      </c>
      <c r="M148" s="57">
        <f t="shared" si="96"/>
        <v>0.499</v>
      </c>
      <c r="N148" s="57">
        <f t="shared" si="97"/>
        <v>4.4999999999999998E-2</v>
      </c>
      <c r="O148" s="60">
        <f t="shared" si="98"/>
        <v>3.15E-2</v>
      </c>
      <c r="P148" s="60">
        <f>CEILING(IF(M148&gt;O148,M148,O148),$D$2)</f>
        <v>0.5</v>
      </c>
      <c r="Q148" s="61" t="str">
        <f t="shared" si="99"/>
        <v>목록(Manifest)</v>
      </c>
      <c r="R148" s="88">
        <f t="shared" si="100"/>
        <v>106.54</v>
      </c>
      <c r="S148" s="61" t="str">
        <f t="shared" si="101"/>
        <v>KJ794</v>
      </c>
      <c r="T148" s="61" t="str">
        <f t="shared" si="102"/>
        <v>AIRZETA CO., LTD</v>
      </c>
      <c r="U148" s="61" t="str">
        <f t="shared" si="103"/>
        <v>신용</v>
      </c>
      <c r="V148" s="99">
        <f>CEILING($B$2+(P148-0.5)*$C$2,1)</f>
        <v>7445</v>
      </c>
      <c r="W148" s="61">
        <v>4000</v>
      </c>
      <c r="X148" s="100">
        <f t="shared" si="77"/>
        <v>0</v>
      </c>
      <c r="Y148" s="100">
        <f t="shared" si="82"/>
        <v>0</v>
      </c>
      <c r="Z148" s="100">
        <f t="shared" si="78"/>
        <v>0</v>
      </c>
      <c r="AA148" s="100">
        <f t="shared" si="83"/>
        <v>0</v>
      </c>
      <c r="AB148" s="101">
        <f t="shared" si="79"/>
        <v>0</v>
      </c>
      <c r="AC148" s="102" t="str">
        <f>_xlfn.IFNA(VLOOKUP(D148,'사업자 통관'!F:H,3,0),"")</f>
        <v/>
      </c>
      <c r="AD148" s="102"/>
      <c r="AE148" s="103">
        <f t="shared" si="80"/>
        <v>4000</v>
      </c>
      <c r="AF148" s="104">
        <f t="shared" si="81"/>
        <v>11445</v>
      </c>
      <c r="AH148" s="126" t="s">
        <v>2749</v>
      </c>
      <c r="AI148" s="126" t="s">
        <v>9</v>
      </c>
      <c r="AJ148" s="126" t="s">
        <v>2750</v>
      </c>
      <c r="AK148" s="126" t="s">
        <v>3537</v>
      </c>
      <c r="AL148" s="126" t="s">
        <v>3538</v>
      </c>
      <c r="AM148" s="126" t="s">
        <v>3539</v>
      </c>
      <c r="AN148" s="126">
        <v>42237</v>
      </c>
      <c r="AO148" s="126" t="s">
        <v>130</v>
      </c>
      <c r="AP148" s="127">
        <v>1</v>
      </c>
      <c r="AQ148" s="128">
        <v>0.499</v>
      </c>
      <c r="AR148" s="128">
        <v>4.4999999999999998E-2</v>
      </c>
      <c r="AS148" s="128">
        <v>0.5</v>
      </c>
      <c r="AT148" s="126" t="s">
        <v>4</v>
      </c>
      <c r="AU148" s="128">
        <v>106.54</v>
      </c>
      <c r="AV148" s="126" t="s">
        <v>154</v>
      </c>
      <c r="AW148" s="126" t="s">
        <v>154</v>
      </c>
      <c r="AX148" s="126" t="s">
        <v>154</v>
      </c>
      <c r="AY148" s="126" t="s">
        <v>154</v>
      </c>
      <c r="AZ148" s="126" t="s">
        <v>154</v>
      </c>
      <c r="BA148" s="126" t="s">
        <v>132</v>
      </c>
      <c r="BB148" s="126" t="s">
        <v>70</v>
      </c>
      <c r="BC148" s="126" t="s">
        <v>163</v>
      </c>
      <c r="BD148" s="126" t="s">
        <v>130</v>
      </c>
      <c r="BE148" s="126" t="s">
        <v>156</v>
      </c>
      <c r="BF148" s="126" t="s">
        <v>3540</v>
      </c>
      <c r="BG148" s="126" t="s">
        <v>3541</v>
      </c>
      <c r="BH148" s="126" t="s">
        <v>3542</v>
      </c>
      <c r="BI148" s="126" t="s">
        <v>2757</v>
      </c>
      <c r="BJ148" s="126" t="s">
        <v>2758</v>
      </c>
      <c r="BK148" s="126" t="s">
        <v>184</v>
      </c>
      <c r="BL148" s="126" t="s">
        <v>157</v>
      </c>
      <c r="BM148" s="126" t="s">
        <v>126</v>
      </c>
      <c r="BN148" s="126" t="s">
        <v>130</v>
      </c>
      <c r="BO148" s="126" t="s">
        <v>158</v>
      </c>
    </row>
    <row r="149" spans="1:67" ht="15">
      <c r="A149" s="58" t="str">
        <f t="shared" si="84"/>
        <v>2025-08-03</v>
      </c>
      <c r="B149" s="58" t="str">
        <f t="shared" si="85"/>
        <v>LHR</v>
      </c>
      <c r="C149" s="58" t="str">
        <f t="shared" si="86"/>
        <v>99431913744</v>
      </c>
      <c r="D149" s="58" t="str">
        <f t="shared" si="87"/>
        <v>PGB028761408</v>
      </c>
      <c r="E149" s="59" t="str">
        <f t="shared" si="88"/>
        <v>6094322902188</v>
      </c>
      <c r="F149" s="59" t="str">
        <f t="shared" si="89"/>
        <v>716-4700-DE-45</v>
      </c>
      <c r="G149" s="59" t="str">
        <f t="shared" si="90"/>
        <v>2210326</v>
      </c>
      <c r="H149" s="59" t="str">
        <f t="shared" si="91"/>
        <v>IPORTER (GB)</v>
      </c>
      <c r="I149" s="57" t="str">
        <f t="shared" si="92"/>
        <v>배동우</v>
      </c>
      <c r="J149" s="57">
        <f t="shared" si="93"/>
        <v>8104</v>
      </c>
      <c r="K149" s="57" t="str">
        <f t="shared" si="94"/>
        <v/>
      </c>
      <c r="L149" s="57">
        <f t="shared" si="95"/>
        <v>1</v>
      </c>
      <c r="M149" s="57">
        <f t="shared" si="96"/>
        <v>0.998</v>
      </c>
      <c r="N149" s="57">
        <f t="shared" si="97"/>
        <v>4.4999999999999998E-2</v>
      </c>
      <c r="O149" s="60">
        <f t="shared" si="98"/>
        <v>3.15E-2</v>
      </c>
      <c r="P149" s="60">
        <f>CEILING(IF(M149&gt;O149,M149,O149),$D$2)</f>
        <v>1</v>
      </c>
      <c r="Q149" s="61" t="str">
        <f t="shared" si="99"/>
        <v>목록(Manifest)</v>
      </c>
      <c r="R149" s="88">
        <f t="shared" si="100"/>
        <v>99.62</v>
      </c>
      <c r="S149" s="61" t="str">
        <f t="shared" si="101"/>
        <v>KJ794</v>
      </c>
      <c r="T149" s="61" t="str">
        <f t="shared" si="102"/>
        <v>AIRZETA CO., LTD</v>
      </c>
      <c r="U149" s="61" t="str">
        <f t="shared" si="103"/>
        <v>신용</v>
      </c>
      <c r="V149" s="99">
        <f>CEILING($B$2+(P149-0.5)*$C$2,1)</f>
        <v>10273</v>
      </c>
      <c r="W149" s="61">
        <v>4000</v>
      </c>
      <c r="X149" s="100">
        <f t="shared" si="77"/>
        <v>0</v>
      </c>
      <c r="Y149" s="100">
        <f t="shared" si="82"/>
        <v>0</v>
      </c>
      <c r="Z149" s="100">
        <f t="shared" si="78"/>
        <v>0</v>
      </c>
      <c r="AA149" s="100">
        <f t="shared" si="83"/>
        <v>0</v>
      </c>
      <c r="AB149" s="101">
        <f t="shared" si="79"/>
        <v>0</v>
      </c>
      <c r="AC149" s="102" t="str">
        <f>_xlfn.IFNA(VLOOKUP(D149,'사업자 통관'!F:H,3,0),"")</f>
        <v/>
      </c>
      <c r="AD149" s="102"/>
      <c r="AE149" s="103">
        <f t="shared" si="80"/>
        <v>4000</v>
      </c>
      <c r="AF149" s="104">
        <f t="shared" si="81"/>
        <v>14273</v>
      </c>
      <c r="AH149" s="126" t="s">
        <v>2749</v>
      </c>
      <c r="AI149" s="126" t="s">
        <v>9</v>
      </c>
      <c r="AJ149" s="126" t="s">
        <v>2750</v>
      </c>
      <c r="AK149" s="126" t="s">
        <v>3543</v>
      </c>
      <c r="AL149" s="126" t="s">
        <v>3544</v>
      </c>
      <c r="AM149" s="126" t="s">
        <v>3545</v>
      </c>
      <c r="AN149" s="126">
        <v>8104</v>
      </c>
      <c r="AO149" s="126" t="s">
        <v>130</v>
      </c>
      <c r="AP149" s="127">
        <v>1</v>
      </c>
      <c r="AQ149" s="128">
        <v>0.998</v>
      </c>
      <c r="AR149" s="128">
        <v>4.4999999999999998E-2</v>
      </c>
      <c r="AS149" s="128">
        <v>1</v>
      </c>
      <c r="AT149" s="126" t="s">
        <v>4</v>
      </c>
      <c r="AU149" s="128">
        <v>99.62</v>
      </c>
      <c r="AV149" s="126" t="s">
        <v>154</v>
      </c>
      <c r="AW149" s="126" t="s">
        <v>154</v>
      </c>
      <c r="AX149" s="126" t="s">
        <v>154</v>
      </c>
      <c r="AY149" s="126" t="s">
        <v>154</v>
      </c>
      <c r="AZ149" s="126" t="s">
        <v>154</v>
      </c>
      <c r="BA149" s="126" t="s">
        <v>132</v>
      </c>
      <c r="BB149" s="126" t="s">
        <v>70</v>
      </c>
      <c r="BC149" s="126" t="s">
        <v>169</v>
      </c>
      <c r="BD149" s="126" t="s">
        <v>130</v>
      </c>
      <c r="BE149" s="126" t="s">
        <v>156</v>
      </c>
      <c r="BF149" s="126" t="s">
        <v>3546</v>
      </c>
      <c r="BG149" s="126" t="s">
        <v>3547</v>
      </c>
      <c r="BH149" s="126" t="s">
        <v>3548</v>
      </c>
      <c r="BI149" s="126" t="s">
        <v>2757</v>
      </c>
      <c r="BJ149" s="126" t="s">
        <v>2758</v>
      </c>
      <c r="BK149" s="126" t="s">
        <v>184</v>
      </c>
      <c r="BL149" s="126" t="s">
        <v>157</v>
      </c>
      <c r="BM149" s="126" t="s">
        <v>126</v>
      </c>
      <c r="BN149" s="126" t="s">
        <v>130</v>
      </c>
      <c r="BO149" s="126" t="s">
        <v>158</v>
      </c>
    </row>
    <row r="150" spans="1:67" ht="15">
      <c r="A150" s="58" t="str">
        <f t="shared" si="84"/>
        <v>2025-08-03</v>
      </c>
      <c r="B150" s="58" t="str">
        <f t="shared" si="85"/>
        <v>LHR</v>
      </c>
      <c r="C150" s="58" t="str">
        <f t="shared" si="86"/>
        <v>99431913744</v>
      </c>
      <c r="D150" s="58" t="str">
        <f t="shared" si="87"/>
        <v>PGB028761377</v>
      </c>
      <c r="E150" s="59" t="str">
        <f t="shared" si="88"/>
        <v>6094322902157</v>
      </c>
      <c r="F150" s="59" t="str">
        <f t="shared" si="89"/>
        <v>716-4721-EC-48</v>
      </c>
      <c r="G150" s="59" t="str">
        <f t="shared" si="90"/>
        <v>2210326</v>
      </c>
      <c r="H150" s="59" t="str">
        <f t="shared" si="91"/>
        <v>IPORTER (GB)</v>
      </c>
      <c r="I150" s="57" t="str">
        <f t="shared" si="92"/>
        <v>안창섭</v>
      </c>
      <c r="J150" s="57">
        <f t="shared" si="93"/>
        <v>22762</v>
      </c>
      <c r="K150" s="57"/>
      <c r="L150" s="57">
        <f t="shared" si="95"/>
        <v>1</v>
      </c>
      <c r="M150" s="57">
        <f t="shared" si="96"/>
        <v>0.998</v>
      </c>
      <c r="N150" s="57">
        <f t="shared" si="97"/>
        <v>4.4999999999999998E-2</v>
      </c>
      <c r="O150" s="60">
        <f t="shared" si="98"/>
        <v>3.15E-2</v>
      </c>
      <c r="P150" s="60">
        <f>CEILING(IF(M150&gt;O150,M150,O150),$D$2)</f>
        <v>1</v>
      </c>
      <c r="Q150" s="61" t="str">
        <f t="shared" si="99"/>
        <v>목록(Manifest)</v>
      </c>
      <c r="R150" s="88">
        <f t="shared" si="100"/>
        <v>52.58</v>
      </c>
      <c r="S150" s="61" t="str">
        <f t="shared" si="101"/>
        <v>KJ794</v>
      </c>
      <c r="T150" s="61" t="str">
        <f t="shared" si="102"/>
        <v>AIRZETA CO., LTD</v>
      </c>
      <c r="U150" s="61" t="str">
        <f t="shared" si="103"/>
        <v>신용</v>
      </c>
      <c r="V150" s="99">
        <f>CEILING($B$2+(P150-0.5)*$C$2,1)</f>
        <v>10273</v>
      </c>
      <c r="W150" s="61">
        <v>4000</v>
      </c>
      <c r="X150" s="100">
        <f t="shared" si="77"/>
        <v>0</v>
      </c>
      <c r="Y150" s="100">
        <f t="shared" si="82"/>
        <v>0</v>
      </c>
      <c r="Z150" s="100">
        <f t="shared" si="78"/>
        <v>0</v>
      </c>
      <c r="AA150" s="100">
        <f t="shared" si="83"/>
        <v>0</v>
      </c>
      <c r="AB150" s="101">
        <f t="shared" si="79"/>
        <v>0</v>
      </c>
      <c r="AC150" s="102" t="str">
        <f>_xlfn.IFNA(VLOOKUP(D150,'사업자 통관'!F:H,3,0),"")</f>
        <v/>
      </c>
      <c r="AD150" s="102"/>
      <c r="AE150" s="103">
        <f t="shared" si="80"/>
        <v>4000</v>
      </c>
      <c r="AF150" s="104">
        <f t="shared" si="81"/>
        <v>14273</v>
      </c>
      <c r="AH150" s="126" t="s">
        <v>2749</v>
      </c>
      <c r="AI150" s="126" t="s">
        <v>9</v>
      </c>
      <c r="AJ150" s="126" t="s">
        <v>2750</v>
      </c>
      <c r="AK150" s="126" t="s">
        <v>3549</v>
      </c>
      <c r="AL150" s="126" t="s">
        <v>3550</v>
      </c>
      <c r="AM150" s="126" t="s">
        <v>3551</v>
      </c>
      <c r="AN150" s="126">
        <v>22762</v>
      </c>
      <c r="AO150" s="126" t="s">
        <v>130</v>
      </c>
      <c r="AP150" s="127">
        <v>1</v>
      </c>
      <c r="AQ150" s="128">
        <v>0.998</v>
      </c>
      <c r="AR150" s="128">
        <v>4.4999999999999998E-2</v>
      </c>
      <c r="AS150" s="128">
        <v>1</v>
      </c>
      <c r="AT150" s="126" t="s">
        <v>4</v>
      </c>
      <c r="AU150" s="128">
        <v>52.58</v>
      </c>
      <c r="AV150" s="126" t="s">
        <v>154</v>
      </c>
      <c r="AW150" s="126" t="s">
        <v>154</v>
      </c>
      <c r="AX150" s="126" t="s">
        <v>154</v>
      </c>
      <c r="AY150" s="126" t="s">
        <v>154</v>
      </c>
      <c r="AZ150" s="126" t="s">
        <v>154</v>
      </c>
      <c r="BA150" s="126" t="s">
        <v>132</v>
      </c>
      <c r="BB150" s="126" t="s">
        <v>70</v>
      </c>
      <c r="BC150" s="126" t="s">
        <v>162</v>
      </c>
      <c r="BD150" s="126" t="s">
        <v>130</v>
      </c>
      <c r="BE150" s="126" t="s">
        <v>156</v>
      </c>
      <c r="BF150" s="126" t="s">
        <v>3552</v>
      </c>
      <c r="BG150" s="126" t="s">
        <v>3553</v>
      </c>
      <c r="BH150" s="126" t="s">
        <v>3554</v>
      </c>
      <c r="BI150" s="126" t="s">
        <v>2757</v>
      </c>
      <c r="BJ150" s="126" t="s">
        <v>2758</v>
      </c>
      <c r="BK150" s="126" t="s">
        <v>184</v>
      </c>
      <c r="BL150" s="126" t="s">
        <v>157</v>
      </c>
      <c r="BM150" s="126" t="s">
        <v>126</v>
      </c>
      <c r="BN150" s="126" t="s">
        <v>130</v>
      </c>
      <c r="BO150" s="126" t="s">
        <v>158</v>
      </c>
    </row>
    <row r="151" spans="1:67" ht="15">
      <c r="A151" s="58" t="str">
        <f t="shared" si="84"/>
        <v>2025-08-03</v>
      </c>
      <c r="B151" s="58" t="str">
        <f t="shared" si="85"/>
        <v>LHR</v>
      </c>
      <c r="C151" s="58" t="str">
        <f t="shared" si="86"/>
        <v>99431913744</v>
      </c>
      <c r="D151" s="58" t="str">
        <f t="shared" si="87"/>
        <v>PGB028761227</v>
      </c>
      <c r="E151" s="59" t="str">
        <f t="shared" si="88"/>
        <v>6094372975838 (3)</v>
      </c>
      <c r="F151" s="59" t="str">
        <f t="shared" si="89"/>
        <v>716-4669-DD-50</v>
      </c>
      <c r="G151" s="59" t="str">
        <f t="shared" si="90"/>
        <v>2210326</v>
      </c>
      <c r="H151" s="59" t="str">
        <f t="shared" si="91"/>
        <v>IPORTER (GB)</v>
      </c>
      <c r="I151" s="57" t="str">
        <f t="shared" si="92"/>
        <v>수제</v>
      </c>
      <c r="J151" s="57">
        <f t="shared" si="93"/>
        <v>22762</v>
      </c>
      <c r="K151" s="57" t="str">
        <f t="shared" si="94"/>
        <v>[사업자]</v>
      </c>
      <c r="L151" s="57">
        <f t="shared" si="95"/>
        <v>3</v>
      </c>
      <c r="M151" s="57">
        <f t="shared" si="96"/>
        <v>3.4969999999999999</v>
      </c>
      <c r="N151" s="57">
        <f t="shared" si="97"/>
        <v>5.3070000000000004</v>
      </c>
      <c r="O151" s="60">
        <f t="shared" si="98"/>
        <v>3.7149000000000001</v>
      </c>
      <c r="P151" s="60">
        <f>CEILING(IF(M151&gt;O151,M151,O151),$D$2)</f>
        <v>4</v>
      </c>
      <c r="Q151" s="61" t="str">
        <f t="shared" si="99"/>
        <v>간이(Simple)</v>
      </c>
      <c r="R151" s="88">
        <f t="shared" si="100"/>
        <v>263.27999999999997</v>
      </c>
      <c r="S151" s="61" t="str">
        <f t="shared" si="101"/>
        <v>KJ794</v>
      </c>
      <c r="T151" s="61" t="str">
        <f t="shared" si="102"/>
        <v>AIRZETA CO., LTD</v>
      </c>
      <c r="U151" s="61" t="str">
        <f t="shared" si="103"/>
        <v>신용</v>
      </c>
      <c r="V151" s="99">
        <f>CEILING($B$2+(P151-0.5)*$C$2,1)</f>
        <v>27238</v>
      </c>
      <c r="W151" s="61">
        <v>4000</v>
      </c>
      <c r="X151" s="100">
        <f t="shared" si="77"/>
        <v>3000</v>
      </c>
      <c r="Y151" s="100">
        <f t="shared" si="82"/>
        <v>0</v>
      </c>
      <c r="Z151" s="100">
        <f t="shared" si="78"/>
        <v>0</v>
      </c>
      <c r="AA151" s="100">
        <f t="shared" si="83"/>
        <v>0</v>
      </c>
      <c r="AB151" s="101">
        <f t="shared" si="79"/>
        <v>10000</v>
      </c>
      <c r="AC151" s="151" t="s">
        <v>2551</v>
      </c>
      <c r="AD151" s="102"/>
      <c r="AE151" s="103">
        <f t="shared" si="80"/>
        <v>17000</v>
      </c>
      <c r="AF151" s="104">
        <f t="shared" si="81"/>
        <v>44238</v>
      </c>
      <c r="AH151" s="126" t="s">
        <v>2749</v>
      </c>
      <c r="AI151" s="126" t="s">
        <v>9</v>
      </c>
      <c r="AJ151" s="126" t="s">
        <v>2750</v>
      </c>
      <c r="AK151" s="126" t="s">
        <v>2589</v>
      </c>
      <c r="AL151" s="126" t="s">
        <v>590</v>
      </c>
      <c r="AM151" s="126" t="s">
        <v>314</v>
      </c>
      <c r="AN151" s="126">
        <v>22762</v>
      </c>
      <c r="AO151" s="126" t="s">
        <v>137</v>
      </c>
      <c r="AP151" s="127">
        <v>3</v>
      </c>
      <c r="AQ151" s="128">
        <v>3.4969999999999999</v>
      </c>
      <c r="AR151" s="128">
        <v>5.3070000000000004</v>
      </c>
      <c r="AS151" s="128">
        <v>5.5</v>
      </c>
      <c r="AT151" s="126" t="s">
        <v>6</v>
      </c>
      <c r="AU151" s="128">
        <v>263.27999999999997</v>
      </c>
      <c r="AV151" s="126" t="s">
        <v>154</v>
      </c>
      <c r="AW151" s="126" t="s">
        <v>154</v>
      </c>
      <c r="AX151" s="126" t="s">
        <v>154</v>
      </c>
      <c r="AY151" s="126" t="s">
        <v>154</v>
      </c>
      <c r="AZ151" s="126" t="s">
        <v>154</v>
      </c>
      <c r="BA151" s="126" t="s">
        <v>132</v>
      </c>
      <c r="BB151" s="126" t="s">
        <v>70</v>
      </c>
      <c r="BC151" s="126" t="s">
        <v>3204</v>
      </c>
      <c r="BD151" s="126" t="s">
        <v>130</v>
      </c>
      <c r="BE151" s="126" t="s">
        <v>156</v>
      </c>
      <c r="BF151" s="126" t="s">
        <v>3555</v>
      </c>
      <c r="BG151" s="126" t="s">
        <v>3556</v>
      </c>
      <c r="BH151" s="126" t="s">
        <v>3557</v>
      </c>
      <c r="BI151" s="126" t="s">
        <v>2757</v>
      </c>
      <c r="BJ151" s="126" t="s">
        <v>2758</v>
      </c>
      <c r="BK151" s="126" t="s">
        <v>184</v>
      </c>
      <c r="BL151" s="126" t="s">
        <v>157</v>
      </c>
      <c r="BM151" s="126" t="s">
        <v>126</v>
      </c>
      <c r="BN151" s="126" t="s">
        <v>130</v>
      </c>
      <c r="BO151" s="126" t="s">
        <v>158</v>
      </c>
    </row>
    <row r="152" spans="1:67" ht="15">
      <c r="A152" s="58" t="str">
        <f t="shared" si="84"/>
        <v>2025-08-03</v>
      </c>
      <c r="B152" s="58" t="str">
        <f t="shared" si="85"/>
        <v>LHR</v>
      </c>
      <c r="C152" s="58" t="str">
        <f t="shared" si="86"/>
        <v>99431913744</v>
      </c>
      <c r="D152" s="58" t="str">
        <f t="shared" si="87"/>
        <v>PGB028761325</v>
      </c>
      <c r="E152" s="59" t="str">
        <f t="shared" si="88"/>
        <v>6094322902105</v>
      </c>
      <c r="F152" s="59" t="str">
        <f t="shared" si="89"/>
        <v>716-4698-BE-53</v>
      </c>
      <c r="G152" s="59" t="str">
        <f t="shared" si="90"/>
        <v>2210326</v>
      </c>
      <c r="H152" s="59" t="str">
        <f t="shared" si="91"/>
        <v>IPORTER (GB)</v>
      </c>
      <c r="I152" s="57" t="str">
        <f t="shared" si="92"/>
        <v>강경민</v>
      </c>
      <c r="J152" s="57">
        <f t="shared" si="93"/>
        <v>14535</v>
      </c>
      <c r="K152" s="57" t="str">
        <f t="shared" si="94"/>
        <v/>
      </c>
      <c r="L152" s="57">
        <f t="shared" si="95"/>
        <v>1</v>
      </c>
      <c r="M152" s="57">
        <f t="shared" si="96"/>
        <v>2</v>
      </c>
      <c r="N152" s="57">
        <f t="shared" si="97"/>
        <v>2.2229999999999999</v>
      </c>
      <c r="O152" s="60">
        <f t="shared" si="98"/>
        <v>1.5560999999999998</v>
      </c>
      <c r="P152" s="60">
        <f>CEILING(IF(M152&gt;O152,M152,O152),$D$2)</f>
        <v>2</v>
      </c>
      <c r="Q152" s="61" t="str">
        <f t="shared" si="99"/>
        <v>목록(Manifest)</v>
      </c>
      <c r="R152" s="88">
        <f t="shared" si="100"/>
        <v>75.62</v>
      </c>
      <c r="S152" s="61" t="str">
        <f t="shared" si="101"/>
        <v>KJ794</v>
      </c>
      <c r="T152" s="61" t="str">
        <f t="shared" si="102"/>
        <v>AIRZETA CO., LTD</v>
      </c>
      <c r="U152" s="61" t="str">
        <f t="shared" si="103"/>
        <v>신용</v>
      </c>
      <c r="V152" s="99">
        <f>CEILING($B$2+(P152-0.5)*$C$2,1)</f>
        <v>15928</v>
      </c>
      <c r="W152" s="61">
        <v>4000</v>
      </c>
      <c r="X152" s="100">
        <f t="shared" si="77"/>
        <v>0</v>
      </c>
      <c r="Y152" s="100">
        <f t="shared" si="82"/>
        <v>0</v>
      </c>
      <c r="Z152" s="100">
        <f t="shared" si="78"/>
        <v>0</v>
      </c>
      <c r="AA152" s="100">
        <f t="shared" si="83"/>
        <v>0</v>
      </c>
      <c r="AB152" s="101">
        <f t="shared" si="79"/>
        <v>0</v>
      </c>
      <c r="AC152" s="102" t="str">
        <f>_xlfn.IFNA(VLOOKUP(D152,'사업자 통관'!F:H,3,0),"")</f>
        <v/>
      </c>
      <c r="AD152" s="102"/>
      <c r="AE152" s="103">
        <f t="shared" si="80"/>
        <v>4000</v>
      </c>
      <c r="AF152" s="104">
        <f t="shared" si="81"/>
        <v>19928</v>
      </c>
      <c r="AH152" s="126" t="s">
        <v>2749</v>
      </c>
      <c r="AI152" s="126" t="s">
        <v>9</v>
      </c>
      <c r="AJ152" s="126" t="s">
        <v>2750</v>
      </c>
      <c r="AK152" s="126" t="s">
        <v>3558</v>
      </c>
      <c r="AL152" s="126" t="s">
        <v>3559</v>
      </c>
      <c r="AM152" s="126" t="s">
        <v>3560</v>
      </c>
      <c r="AN152" s="126">
        <v>14535</v>
      </c>
      <c r="AO152" s="126" t="s">
        <v>130</v>
      </c>
      <c r="AP152" s="127">
        <v>1</v>
      </c>
      <c r="AQ152" s="128">
        <v>2</v>
      </c>
      <c r="AR152" s="128">
        <v>2.2229999999999999</v>
      </c>
      <c r="AS152" s="128">
        <v>2.2999999999999998</v>
      </c>
      <c r="AT152" s="126" t="s">
        <v>4</v>
      </c>
      <c r="AU152" s="128">
        <v>75.62</v>
      </c>
      <c r="AV152" s="126" t="s">
        <v>154</v>
      </c>
      <c r="AW152" s="126" t="s">
        <v>154</v>
      </c>
      <c r="AX152" s="126" t="s">
        <v>154</v>
      </c>
      <c r="AY152" s="126" t="s">
        <v>154</v>
      </c>
      <c r="AZ152" s="126" t="s">
        <v>154</v>
      </c>
      <c r="BA152" s="126" t="s">
        <v>132</v>
      </c>
      <c r="BB152" s="126" t="s">
        <v>70</v>
      </c>
      <c r="BC152" s="126" t="s">
        <v>174</v>
      </c>
      <c r="BD152" s="126" t="s">
        <v>130</v>
      </c>
      <c r="BE152" s="126" t="s">
        <v>156</v>
      </c>
      <c r="BF152" s="126" t="s">
        <v>3561</v>
      </c>
      <c r="BG152" s="126" t="s">
        <v>3562</v>
      </c>
      <c r="BH152" s="126" t="s">
        <v>3563</v>
      </c>
      <c r="BI152" s="126" t="s">
        <v>2757</v>
      </c>
      <c r="BJ152" s="126" t="s">
        <v>2758</v>
      </c>
      <c r="BK152" s="126" t="s">
        <v>184</v>
      </c>
      <c r="BL152" s="126" t="s">
        <v>157</v>
      </c>
      <c r="BM152" s="126" t="s">
        <v>126</v>
      </c>
      <c r="BN152" s="126" t="s">
        <v>130</v>
      </c>
      <c r="BO152" s="126" t="s">
        <v>158</v>
      </c>
    </row>
    <row r="153" spans="1:67" ht="15">
      <c r="A153" s="58" t="str">
        <f t="shared" si="84"/>
        <v>2025-08-03</v>
      </c>
      <c r="B153" s="58" t="str">
        <f t="shared" si="85"/>
        <v>LHR</v>
      </c>
      <c r="C153" s="58" t="str">
        <f t="shared" si="86"/>
        <v>99431913744</v>
      </c>
      <c r="D153" s="58" t="str">
        <f t="shared" si="87"/>
        <v>PGB028761184</v>
      </c>
      <c r="E153" s="59" t="str">
        <f t="shared" si="88"/>
        <v>6094322901964</v>
      </c>
      <c r="F153" s="59" t="str">
        <f t="shared" si="89"/>
        <v>716-4346-EB-1</v>
      </c>
      <c r="G153" s="59" t="str">
        <f t="shared" si="90"/>
        <v>2210326</v>
      </c>
      <c r="H153" s="59" t="str">
        <f t="shared" si="91"/>
        <v>IPORTER (GB)</v>
      </c>
      <c r="I153" s="57" t="str">
        <f t="shared" si="92"/>
        <v>노혜연</v>
      </c>
      <c r="J153" s="57">
        <f t="shared" si="93"/>
        <v>6093</v>
      </c>
      <c r="K153" s="57" t="str">
        <f t="shared" si="94"/>
        <v/>
      </c>
      <c r="L153" s="57">
        <f t="shared" si="95"/>
        <v>1</v>
      </c>
      <c r="M153" s="57">
        <f t="shared" si="96"/>
        <v>0.499</v>
      </c>
      <c r="N153" s="57">
        <f t="shared" si="97"/>
        <v>4.4999999999999998E-2</v>
      </c>
      <c r="O153" s="60">
        <f t="shared" si="98"/>
        <v>3.15E-2</v>
      </c>
      <c r="P153" s="60">
        <f>CEILING(IF(M153&gt;O153,M153,O153),$D$2)</f>
        <v>0.5</v>
      </c>
      <c r="Q153" s="61" t="str">
        <f t="shared" si="99"/>
        <v>목록(Manifest)</v>
      </c>
      <c r="R153" s="88">
        <f t="shared" si="100"/>
        <v>40.520000000000003</v>
      </c>
      <c r="S153" s="61" t="str">
        <f t="shared" si="101"/>
        <v>KJ794</v>
      </c>
      <c r="T153" s="61" t="str">
        <f t="shared" si="102"/>
        <v>AIRZETA CO., LTD</v>
      </c>
      <c r="U153" s="61" t="str">
        <f t="shared" si="103"/>
        <v>신용</v>
      </c>
      <c r="V153" s="99">
        <f>CEILING($B$2+(P153-0.5)*$C$2,1)</f>
        <v>7445</v>
      </c>
      <c r="W153" s="61">
        <v>4000</v>
      </c>
      <c r="X153" s="100">
        <f t="shared" si="77"/>
        <v>0</v>
      </c>
      <c r="Y153" s="100">
        <f t="shared" si="82"/>
        <v>0</v>
      </c>
      <c r="Z153" s="100">
        <f t="shared" si="78"/>
        <v>0</v>
      </c>
      <c r="AA153" s="100">
        <f t="shared" si="83"/>
        <v>0</v>
      </c>
      <c r="AB153" s="101">
        <f t="shared" si="79"/>
        <v>0</v>
      </c>
      <c r="AC153" s="102" t="str">
        <f>_xlfn.IFNA(VLOOKUP(D153,'사업자 통관'!F:H,3,0),"")</f>
        <v/>
      </c>
      <c r="AD153" s="102"/>
      <c r="AE153" s="103">
        <f t="shared" si="80"/>
        <v>4000</v>
      </c>
      <c r="AF153" s="104">
        <f t="shared" si="81"/>
        <v>11445</v>
      </c>
      <c r="AH153" s="126" t="s">
        <v>2749</v>
      </c>
      <c r="AI153" s="126" t="s">
        <v>9</v>
      </c>
      <c r="AJ153" s="126" t="s">
        <v>2750</v>
      </c>
      <c r="AK153" s="126" t="s">
        <v>3564</v>
      </c>
      <c r="AL153" s="126" t="s">
        <v>3565</v>
      </c>
      <c r="AM153" s="126" t="s">
        <v>3566</v>
      </c>
      <c r="AN153" s="126">
        <v>6093</v>
      </c>
      <c r="AO153" s="126" t="s">
        <v>130</v>
      </c>
      <c r="AP153" s="127">
        <v>1</v>
      </c>
      <c r="AQ153" s="128">
        <v>0.499</v>
      </c>
      <c r="AR153" s="128">
        <v>4.4999999999999998E-2</v>
      </c>
      <c r="AS153" s="128">
        <v>0.5</v>
      </c>
      <c r="AT153" s="126" t="s">
        <v>4</v>
      </c>
      <c r="AU153" s="128">
        <v>40.520000000000003</v>
      </c>
      <c r="AV153" s="126" t="s">
        <v>154</v>
      </c>
      <c r="AW153" s="126" t="s">
        <v>154</v>
      </c>
      <c r="AX153" s="126" t="s">
        <v>154</v>
      </c>
      <c r="AY153" s="126" t="s">
        <v>154</v>
      </c>
      <c r="AZ153" s="126" t="s">
        <v>154</v>
      </c>
      <c r="BA153" s="126" t="s">
        <v>132</v>
      </c>
      <c r="BB153" s="126" t="s">
        <v>70</v>
      </c>
      <c r="BC153" s="126" t="s">
        <v>3567</v>
      </c>
      <c r="BD153" s="126" t="s">
        <v>130</v>
      </c>
      <c r="BE153" s="126" t="s">
        <v>156</v>
      </c>
      <c r="BF153" s="126" t="s">
        <v>3568</v>
      </c>
      <c r="BG153" s="126" t="s">
        <v>3569</v>
      </c>
      <c r="BH153" s="126" t="s">
        <v>3570</v>
      </c>
      <c r="BI153" s="126" t="s">
        <v>2757</v>
      </c>
      <c r="BJ153" s="126" t="s">
        <v>2758</v>
      </c>
      <c r="BK153" s="126" t="s">
        <v>184</v>
      </c>
      <c r="BL153" s="126" t="s">
        <v>157</v>
      </c>
      <c r="BM153" s="126" t="s">
        <v>126</v>
      </c>
      <c r="BN153" s="126" t="s">
        <v>130</v>
      </c>
      <c r="BO153" s="126" t="s">
        <v>158</v>
      </c>
    </row>
    <row r="154" spans="1:67" ht="15">
      <c r="A154" s="58" t="str">
        <f t="shared" si="84"/>
        <v>2025-08-03</v>
      </c>
      <c r="B154" s="58" t="str">
        <f t="shared" si="85"/>
        <v>LHR</v>
      </c>
      <c r="C154" s="58" t="str">
        <f t="shared" si="86"/>
        <v>99431913744</v>
      </c>
      <c r="D154" s="58" t="str">
        <f t="shared" si="87"/>
        <v>PGB028761343</v>
      </c>
      <c r="E154" s="59" t="str">
        <f t="shared" si="88"/>
        <v>6094322902123</v>
      </c>
      <c r="F154" s="59" t="str">
        <f t="shared" si="89"/>
        <v>716-4705-FF-47</v>
      </c>
      <c r="G154" s="59" t="str">
        <f t="shared" si="90"/>
        <v>2210326</v>
      </c>
      <c r="H154" s="59" t="str">
        <f t="shared" si="91"/>
        <v>IPORTER (GB)</v>
      </c>
      <c r="I154" s="57" t="str">
        <f t="shared" si="92"/>
        <v>이향미</v>
      </c>
      <c r="J154" s="57">
        <f t="shared" si="93"/>
        <v>34021</v>
      </c>
      <c r="K154" s="57" t="str">
        <f t="shared" si="94"/>
        <v/>
      </c>
      <c r="L154" s="57">
        <f t="shared" si="95"/>
        <v>1</v>
      </c>
      <c r="M154" s="57">
        <f t="shared" si="96"/>
        <v>1.302</v>
      </c>
      <c r="N154" s="57">
        <f t="shared" si="97"/>
        <v>1.7689999999999999</v>
      </c>
      <c r="O154" s="60">
        <f t="shared" si="98"/>
        <v>1.2383</v>
      </c>
      <c r="P154" s="60">
        <f>CEILING(IF(M154&gt;O154,M154,O154),$D$2)</f>
        <v>1.5</v>
      </c>
      <c r="Q154" s="61" t="str">
        <f t="shared" si="99"/>
        <v>목록(Manifest)</v>
      </c>
      <c r="R154" s="88">
        <f t="shared" si="100"/>
        <v>71.27</v>
      </c>
      <c r="S154" s="61" t="str">
        <f t="shared" si="101"/>
        <v>KJ794</v>
      </c>
      <c r="T154" s="61" t="str">
        <f t="shared" si="102"/>
        <v>AIRZETA CO., LTD</v>
      </c>
      <c r="U154" s="61" t="str">
        <f t="shared" si="103"/>
        <v>신용</v>
      </c>
      <c r="V154" s="99">
        <f>CEILING($B$2+(P154-0.5)*$C$2,1)</f>
        <v>13100</v>
      </c>
      <c r="W154" s="61">
        <v>4000</v>
      </c>
      <c r="X154" s="100">
        <f t="shared" si="77"/>
        <v>0</v>
      </c>
      <c r="Y154" s="100">
        <f t="shared" si="82"/>
        <v>0</v>
      </c>
      <c r="Z154" s="100">
        <f t="shared" si="78"/>
        <v>0</v>
      </c>
      <c r="AA154" s="100">
        <f t="shared" si="83"/>
        <v>0</v>
      </c>
      <c r="AB154" s="101">
        <f t="shared" si="79"/>
        <v>0</v>
      </c>
      <c r="AC154" s="102" t="str">
        <f>_xlfn.IFNA(VLOOKUP(D154,'사업자 통관'!F:H,3,0),"")</f>
        <v/>
      </c>
      <c r="AD154" s="102"/>
      <c r="AE154" s="103">
        <f t="shared" si="80"/>
        <v>4000</v>
      </c>
      <c r="AF154" s="104">
        <f t="shared" si="81"/>
        <v>17100</v>
      </c>
      <c r="AH154" s="126" t="s">
        <v>2749</v>
      </c>
      <c r="AI154" s="126" t="s">
        <v>9</v>
      </c>
      <c r="AJ154" s="126" t="s">
        <v>2750</v>
      </c>
      <c r="AK154" s="126" t="s">
        <v>3571</v>
      </c>
      <c r="AL154" s="126" t="s">
        <v>3572</v>
      </c>
      <c r="AM154" s="126" t="s">
        <v>3573</v>
      </c>
      <c r="AN154" s="126">
        <v>34021</v>
      </c>
      <c r="AO154" s="126" t="s">
        <v>130</v>
      </c>
      <c r="AP154" s="127">
        <v>1</v>
      </c>
      <c r="AQ154" s="128">
        <v>1.302</v>
      </c>
      <c r="AR154" s="128">
        <v>1.7689999999999999</v>
      </c>
      <c r="AS154" s="128">
        <v>1.8</v>
      </c>
      <c r="AT154" s="126" t="s">
        <v>4</v>
      </c>
      <c r="AU154" s="128">
        <v>71.27</v>
      </c>
      <c r="AV154" s="126" t="s">
        <v>154</v>
      </c>
      <c r="AW154" s="126" t="s">
        <v>154</v>
      </c>
      <c r="AX154" s="126" t="s">
        <v>154</v>
      </c>
      <c r="AY154" s="126" t="s">
        <v>154</v>
      </c>
      <c r="AZ154" s="126" t="s">
        <v>154</v>
      </c>
      <c r="BA154" s="126" t="s">
        <v>132</v>
      </c>
      <c r="BB154" s="126" t="s">
        <v>70</v>
      </c>
      <c r="BC154" s="126" t="s">
        <v>162</v>
      </c>
      <c r="BD154" s="126" t="s">
        <v>130</v>
      </c>
      <c r="BE154" s="126" t="s">
        <v>156</v>
      </c>
      <c r="BF154" s="126" t="s">
        <v>3574</v>
      </c>
      <c r="BG154" s="126" t="s">
        <v>3575</v>
      </c>
      <c r="BH154" s="126" t="s">
        <v>3576</v>
      </c>
      <c r="BI154" s="126" t="s">
        <v>2757</v>
      </c>
      <c r="BJ154" s="126" t="s">
        <v>2758</v>
      </c>
      <c r="BK154" s="126" t="s">
        <v>184</v>
      </c>
      <c r="BL154" s="126" t="s">
        <v>157</v>
      </c>
      <c r="BM154" s="126" t="s">
        <v>126</v>
      </c>
      <c r="BN154" s="126" t="s">
        <v>130</v>
      </c>
      <c r="BO154" s="126" t="s">
        <v>158</v>
      </c>
    </row>
    <row r="155" spans="1:67" ht="15">
      <c r="A155" s="58" t="str">
        <f t="shared" si="84"/>
        <v>2025-08-03</v>
      </c>
      <c r="B155" s="58" t="str">
        <f t="shared" si="85"/>
        <v>LHR</v>
      </c>
      <c r="C155" s="58" t="str">
        <f t="shared" si="86"/>
        <v>99431913744</v>
      </c>
      <c r="D155" s="58" t="str">
        <f t="shared" si="87"/>
        <v>PGB028761374</v>
      </c>
      <c r="E155" s="59" t="str">
        <f t="shared" si="88"/>
        <v>6094322902154</v>
      </c>
      <c r="F155" s="59" t="str">
        <f t="shared" si="89"/>
        <v>716-3104-AD-51</v>
      </c>
      <c r="G155" s="59" t="str">
        <f t="shared" si="90"/>
        <v>2210326</v>
      </c>
      <c r="H155" s="59" t="str">
        <f t="shared" si="91"/>
        <v>IPORTER (GB)</v>
      </c>
      <c r="I155" s="57" t="str">
        <f t="shared" si="92"/>
        <v>이종희</v>
      </c>
      <c r="J155" s="57">
        <f t="shared" si="93"/>
        <v>47168</v>
      </c>
      <c r="K155" s="57" t="str">
        <f t="shared" si="94"/>
        <v>일반전환</v>
      </c>
      <c r="L155" s="57">
        <f t="shared" si="95"/>
        <v>1</v>
      </c>
      <c r="M155" s="57">
        <f t="shared" si="96"/>
        <v>1.5009999999999999</v>
      </c>
      <c r="N155" s="57">
        <f t="shared" si="97"/>
        <v>1.27</v>
      </c>
      <c r="O155" s="60">
        <f t="shared" si="98"/>
        <v>0.8889999999999999</v>
      </c>
      <c r="P155" s="60">
        <f>CEILING(IF(M155&gt;O155,M155,O155),$D$2)</f>
        <v>2</v>
      </c>
      <c r="Q155" s="61" t="str">
        <f t="shared" si="99"/>
        <v>일반(목록배제,Normal-Manifest Exception)</v>
      </c>
      <c r="R155" s="88">
        <f t="shared" si="100"/>
        <v>50.72</v>
      </c>
      <c r="S155" s="61" t="str">
        <f t="shared" si="101"/>
        <v>KJ794</v>
      </c>
      <c r="T155" s="61" t="str">
        <f t="shared" si="102"/>
        <v>AIRZETA CO., LTD</v>
      </c>
      <c r="U155" s="61" t="str">
        <f t="shared" si="103"/>
        <v>신용</v>
      </c>
      <c r="V155" s="99">
        <f>CEILING($B$2+(P155-0.5)*$C$2,1)</f>
        <v>15928</v>
      </c>
      <c r="W155" s="61">
        <v>4000</v>
      </c>
      <c r="X155" s="100">
        <f t="shared" si="77"/>
        <v>0</v>
      </c>
      <c r="Y155" s="100">
        <f t="shared" si="82"/>
        <v>0</v>
      </c>
      <c r="Z155" s="100">
        <f t="shared" si="78"/>
        <v>0</v>
      </c>
      <c r="AA155" s="100">
        <f t="shared" si="83"/>
        <v>0</v>
      </c>
      <c r="AB155" s="101">
        <f t="shared" si="79"/>
        <v>1000</v>
      </c>
      <c r="AC155" s="102" t="str">
        <f>_xlfn.IFNA(VLOOKUP(D155,'사업자 통관'!F:H,3,0),"")</f>
        <v/>
      </c>
      <c r="AD155" s="102"/>
      <c r="AE155" s="103">
        <f t="shared" si="80"/>
        <v>5000</v>
      </c>
      <c r="AF155" s="104">
        <f t="shared" si="81"/>
        <v>20928</v>
      </c>
      <c r="AH155" s="126" t="s">
        <v>2749</v>
      </c>
      <c r="AI155" s="126" t="s">
        <v>9</v>
      </c>
      <c r="AJ155" s="126" t="s">
        <v>2750</v>
      </c>
      <c r="AK155" s="126" t="s">
        <v>3577</v>
      </c>
      <c r="AL155" s="126" t="s">
        <v>3578</v>
      </c>
      <c r="AM155" s="126" t="s">
        <v>3579</v>
      </c>
      <c r="AN155" s="126">
        <v>47168</v>
      </c>
      <c r="AO155" s="126" t="s">
        <v>876</v>
      </c>
      <c r="AP155" s="127">
        <v>1</v>
      </c>
      <c r="AQ155" s="128">
        <v>1.5009999999999999</v>
      </c>
      <c r="AR155" s="128">
        <v>1.27</v>
      </c>
      <c r="AS155" s="128">
        <v>1.6</v>
      </c>
      <c r="AT155" s="126" t="s">
        <v>5</v>
      </c>
      <c r="AU155" s="128">
        <v>50.72</v>
      </c>
      <c r="AV155" s="126" t="s">
        <v>154</v>
      </c>
      <c r="AW155" s="126" t="s">
        <v>154</v>
      </c>
      <c r="AX155" s="126" t="s">
        <v>154</v>
      </c>
      <c r="AY155" s="126" t="s">
        <v>154</v>
      </c>
      <c r="AZ155" s="126" t="s">
        <v>154</v>
      </c>
      <c r="BA155" s="126" t="s">
        <v>132</v>
      </c>
      <c r="BB155" s="126" t="s">
        <v>70</v>
      </c>
      <c r="BC155" s="126" t="s">
        <v>159</v>
      </c>
      <c r="BD155" s="126" t="s">
        <v>130</v>
      </c>
      <c r="BE155" s="126" t="s">
        <v>156</v>
      </c>
      <c r="BF155" s="126" t="s">
        <v>3580</v>
      </c>
      <c r="BG155" s="126" t="s">
        <v>3581</v>
      </c>
      <c r="BH155" s="126" t="s">
        <v>3582</v>
      </c>
      <c r="BI155" s="126" t="s">
        <v>2757</v>
      </c>
      <c r="BJ155" s="126" t="s">
        <v>2758</v>
      </c>
      <c r="BK155" s="126" t="s">
        <v>184</v>
      </c>
      <c r="BL155" s="126" t="s">
        <v>157</v>
      </c>
      <c r="BM155" s="126" t="s">
        <v>126</v>
      </c>
      <c r="BN155" s="126" t="s">
        <v>130</v>
      </c>
      <c r="BO155" s="126" t="s">
        <v>158</v>
      </c>
    </row>
    <row r="156" spans="1:67" ht="15">
      <c r="A156" s="58" t="str">
        <f t="shared" si="84"/>
        <v>2025-08-03</v>
      </c>
      <c r="B156" s="58" t="str">
        <f t="shared" si="85"/>
        <v>LHR</v>
      </c>
      <c r="C156" s="58" t="str">
        <f t="shared" si="86"/>
        <v>99431913744</v>
      </c>
      <c r="D156" s="58" t="str">
        <f t="shared" si="87"/>
        <v>PGB028761020</v>
      </c>
      <c r="E156" s="59" t="str">
        <f t="shared" si="88"/>
        <v>6094322901800</v>
      </c>
      <c r="F156" s="59" t="str">
        <f t="shared" si="89"/>
        <v>716-4389-FA-3</v>
      </c>
      <c r="G156" s="59" t="str">
        <f t="shared" si="90"/>
        <v>2210326</v>
      </c>
      <c r="H156" s="59" t="str">
        <f t="shared" si="91"/>
        <v>IPORTER (GB)</v>
      </c>
      <c r="I156" s="57" t="str">
        <f t="shared" si="92"/>
        <v>이혜인</v>
      </c>
      <c r="J156" s="57">
        <f t="shared" si="93"/>
        <v>10323</v>
      </c>
      <c r="K156" s="57" t="str">
        <f t="shared" si="94"/>
        <v/>
      </c>
      <c r="L156" s="57">
        <f t="shared" si="95"/>
        <v>1</v>
      </c>
      <c r="M156" s="57">
        <f t="shared" si="96"/>
        <v>0.499</v>
      </c>
      <c r="N156" s="57">
        <f t="shared" si="97"/>
        <v>4.4999999999999998E-2</v>
      </c>
      <c r="O156" s="60">
        <f t="shared" si="98"/>
        <v>3.15E-2</v>
      </c>
      <c r="P156" s="60">
        <f>CEILING(IF(M156&gt;O156,M156,O156),$D$2)</f>
        <v>0.5</v>
      </c>
      <c r="Q156" s="61" t="str">
        <f t="shared" si="99"/>
        <v>목록(Manifest)</v>
      </c>
      <c r="R156" s="88">
        <f t="shared" si="100"/>
        <v>82.35</v>
      </c>
      <c r="S156" s="61" t="str">
        <f t="shared" si="101"/>
        <v>KJ794</v>
      </c>
      <c r="T156" s="61" t="str">
        <f t="shared" si="102"/>
        <v>AIRZETA CO., LTD</v>
      </c>
      <c r="U156" s="61" t="str">
        <f t="shared" si="103"/>
        <v>신용</v>
      </c>
      <c r="V156" s="99">
        <f>CEILING($B$2+(P156-0.5)*$C$2,1)</f>
        <v>7445</v>
      </c>
      <c r="W156" s="61">
        <v>4000</v>
      </c>
      <c r="X156" s="100">
        <f t="shared" si="77"/>
        <v>0</v>
      </c>
      <c r="Y156" s="100">
        <f t="shared" si="82"/>
        <v>0</v>
      </c>
      <c r="Z156" s="100">
        <f t="shared" si="78"/>
        <v>0</v>
      </c>
      <c r="AA156" s="100">
        <f t="shared" si="83"/>
        <v>0</v>
      </c>
      <c r="AB156" s="101">
        <f t="shared" si="79"/>
        <v>0</v>
      </c>
      <c r="AC156" s="102" t="str">
        <f>_xlfn.IFNA(VLOOKUP(D156,'사업자 통관'!F:H,3,0),"")</f>
        <v/>
      </c>
      <c r="AD156" s="102"/>
      <c r="AE156" s="103">
        <f t="shared" si="80"/>
        <v>4000</v>
      </c>
      <c r="AF156" s="104">
        <f t="shared" si="81"/>
        <v>11445</v>
      </c>
      <c r="AH156" s="126" t="s">
        <v>2749</v>
      </c>
      <c r="AI156" s="126" t="s">
        <v>9</v>
      </c>
      <c r="AJ156" s="126" t="s">
        <v>2750</v>
      </c>
      <c r="AK156" s="126" t="s">
        <v>2586</v>
      </c>
      <c r="AL156" s="126" t="s">
        <v>688</v>
      </c>
      <c r="AM156" s="126" t="s">
        <v>3583</v>
      </c>
      <c r="AN156" s="126">
        <v>10323</v>
      </c>
      <c r="AO156" s="126" t="s">
        <v>130</v>
      </c>
      <c r="AP156" s="127">
        <v>1</v>
      </c>
      <c r="AQ156" s="128">
        <v>0.499</v>
      </c>
      <c r="AR156" s="128">
        <v>4.4999999999999998E-2</v>
      </c>
      <c r="AS156" s="128">
        <v>0.5</v>
      </c>
      <c r="AT156" s="126" t="s">
        <v>4</v>
      </c>
      <c r="AU156" s="128">
        <v>82.35</v>
      </c>
      <c r="AV156" s="126" t="s">
        <v>154</v>
      </c>
      <c r="AW156" s="126" t="s">
        <v>154</v>
      </c>
      <c r="AX156" s="126" t="s">
        <v>154</v>
      </c>
      <c r="AY156" s="126" t="s">
        <v>154</v>
      </c>
      <c r="AZ156" s="126" t="s">
        <v>154</v>
      </c>
      <c r="BA156" s="126" t="s">
        <v>132</v>
      </c>
      <c r="BB156" s="126" t="s">
        <v>70</v>
      </c>
      <c r="BC156" s="126" t="s">
        <v>163</v>
      </c>
      <c r="BD156" s="126" t="s">
        <v>130</v>
      </c>
      <c r="BE156" s="126" t="s">
        <v>156</v>
      </c>
      <c r="BF156" s="126" t="s">
        <v>3584</v>
      </c>
      <c r="BG156" s="126" t="s">
        <v>3585</v>
      </c>
      <c r="BH156" s="126" t="s">
        <v>3586</v>
      </c>
      <c r="BI156" s="126" t="s">
        <v>2757</v>
      </c>
      <c r="BJ156" s="126" t="s">
        <v>2758</v>
      </c>
      <c r="BK156" s="126" t="s">
        <v>184</v>
      </c>
      <c r="BL156" s="126" t="s">
        <v>157</v>
      </c>
      <c r="BM156" s="126" t="s">
        <v>126</v>
      </c>
      <c r="BN156" s="126" t="s">
        <v>130</v>
      </c>
      <c r="BO156" s="126" t="s">
        <v>158</v>
      </c>
    </row>
    <row r="157" spans="1:67" ht="15">
      <c r="A157" s="58" t="str">
        <f t="shared" si="84"/>
        <v>2025-08-03</v>
      </c>
      <c r="B157" s="58" t="str">
        <f t="shared" si="85"/>
        <v>LHR</v>
      </c>
      <c r="C157" s="58" t="str">
        <f t="shared" si="86"/>
        <v>99431913744</v>
      </c>
      <c r="D157" s="58" t="str">
        <f t="shared" si="87"/>
        <v>PGB028761338</v>
      </c>
      <c r="E157" s="59" t="str">
        <f t="shared" si="88"/>
        <v>6094322902118</v>
      </c>
      <c r="F157" s="59" t="str">
        <f t="shared" si="89"/>
        <v>716-4467-BE-19</v>
      </c>
      <c r="G157" s="59" t="str">
        <f t="shared" si="90"/>
        <v>2210326</v>
      </c>
      <c r="H157" s="59" t="str">
        <f t="shared" si="91"/>
        <v>IPORTER (GB)</v>
      </c>
      <c r="I157" s="57" t="str">
        <f t="shared" si="92"/>
        <v>김민서</v>
      </c>
      <c r="J157" s="57">
        <f t="shared" si="93"/>
        <v>5658</v>
      </c>
      <c r="K157" s="57" t="str">
        <f t="shared" si="94"/>
        <v/>
      </c>
      <c r="L157" s="57">
        <f t="shared" si="95"/>
        <v>1</v>
      </c>
      <c r="M157" s="57">
        <f t="shared" si="96"/>
        <v>0.998</v>
      </c>
      <c r="N157" s="57">
        <f t="shared" si="97"/>
        <v>4.4999999999999998E-2</v>
      </c>
      <c r="O157" s="60">
        <f t="shared" si="98"/>
        <v>3.15E-2</v>
      </c>
      <c r="P157" s="60">
        <f>CEILING(IF(M157&gt;O157,M157,O157),$D$2)</f>
        <v>1</v>
      </c>
      <c r="Q157" s="61" t="str">
        <f t="shared" si="99"/>
        <v>목록(Manifest)</v>
      </c>
      <c r="R157" s="88">
        <f t="shared" si="100"/>
        <v>114.78</v>
      </c>
      <c r="S157" s="61" t="str">
        <f t="shared" si="101"/>
        <v>KJ794</v>
      </c>
      <c r="T157" s="61" t="str">
        <f t="shared" si="102"/>
        <v>AIRZETA CO., LTD</v>
      </c>
      <c r="U157" s="61" t="str">
        <f t="shared" si="103"/>
        <v>신용</v>
      </c>
      <c r="V157" s="99">
        <f>CEILING($B$2+(P157-0.5)*$C$2,1)</f>
        <v>10273</v>
      </c>
      <c r="W157" s="61">
        <v>4000</v>
      </c>
      <c r="X157" s="100">
        <f t="shared" si="77"/>
        <v>0</v>
      </c>
      <c r="Y157" s="100">
        <f t="shared" si="82"/>
        <v>0</v>
      </c>
      <c r="Z157" s="100">
        <f t="shared" si="78"/>
        <v>0</v>
      </c>
      <c r="AA157" s="100">
        <f t="shared" si="83"/>
        <v>0</v>
      </c>
      <c r="AB157" s="101">
        <f t="shared" si="79"/>
        <v>0</v>
      </c>
      <c r="AC157" s="102" t="str">
        <f>_xlfn.IFNA(VLOOKUP(D157,'사업자 통관'!F:H,3,0),"")</f>
        <v/>
      </c>
      <c r="AD157" s="102"/>
      <c r="AE157" s="103">
        <f t="shared" si="80"/>
        <v>4000</v>
      </c>
      <c r="AF157" s="104">
        <f t="shared" si="81"/>
        <v>14273</v>
      </c>
      <c r="AH157" s="126" t="s">
        <v>2749</v>
      </c>
      <c r="AI157" s="126" t="s">
        <v>9</v>
      </c>
      <c r="AJ157" s="126" t="s">
        <v>2750</v>
      </c>
      <c r="AK157" s="126" t="s">
        <v>3587</v>
      </c>
      <c r="AL157" s="126" t="s">
        <v>578</v>
      </c>
      <c r="AM157" s="126" t="s">
        <v>3588</v>
      </c>
      <c r="AN157" s="126">
        <v>5658</v>
      </c>
      <c r="AO157" s="126" t="s">
        <v>130</v>
      </c>
      <c r="AP157" s="127">
        <v>1</v>
      </c>
      <c r="AQ157" s="128">
        <v>0.998</v>
      </c>
      <c r="AR157" s="128">
        <v>4.4999999999999998E-2</v>
      </c>
      <c r="AS157" s="128">
        <v>1</v>
      </c>
      <c r="AT157" s="126" t="s">
        <v>4</v>
      </c>
      <c r="AU157" s="128">
        <v>114.78</v>
      </c>
      <c r="AV157" s="126" t="s">
        <v>154</v>
      </c>
      <c r="AW157" s="126" t="s">
        <v>154</v>
      </c>
      <c r="AX157" s="126" t="s">
        <v>154</v>
      </c>
      <c r="AY157" s="126" t="s">
        <v>154</v>
      </c>
      <c r="AZ157" s="126" t="s">
        <v>154</v>
      </c>
      <c r="BA157" s="126" t="s">
        <v>132</v>
      </c>
      <c r="BB157" s="126" t="s">
        <v>70</v>
      </c>
      <c r="BC157" s="126" t="s">
        <v>169</v>
      </c>
      <c r="BD157" s="126" t="s">
        <v>130</v>
      </c>
      <c r="BE157" s="126" t="s">
        <v>156</v>
      </c>
      <c r="BF157" s="126" t="s">
        <v>3589</v>
      </c>
      <c r="BG157" s="126" t="s">
        <v>3590</v>
      </c>
      <c r="BH157" s="126" t="s">
        <v>3591</v>
      </c>
      <c r="BI157" s="126" t="s">
        <v>2757</v>
      </c>
      <c r="BJ157" s="126" t="s">
        <v>2758</v>
      </c>
      <c r="BK157" s="126" t="s">
        <v>184</v>
      </c>
      <c r="BL157" s="126" t="s">
        <v>157</v>
      </c>
      <c r="BM157" s="126" t="s">
        <v>126</v>
      </c>
      <c r="BN157" s="126" t="s">
        <v>130</v>
      </c>
      <c r="BO157" s="126" t="s">
        <v>158</v>
      </c>
    </row>
    <row r="158" spans="1:67" ht="15">
      <c r="A158" s="58" t="str">
        <f t="shared" si="84"/>
        <v>2025-08-03</v>
      </c>
      <c r="B158" s="58" t="str">
        <f t="shared" si="85"/>
        <v>LHR</v>
      </c>
      <c r="C158" s="58" t="str">
        <f t="shared" si="86"/>
        <v>99431913744</v>
      </c>
      <c r="D158" s="58" t="str">
        <f t="shared" si="87"/>
        <v>PGB028761296</v>
      </c>
      <c r="E158" s="59" t="str">
        <f t="shared" si="88"/>
        <v>6094322902076</v>
      </c>
      <c r="F158" s="59" t="str">
        <f t="shared" si="89"/>
        <v>716-4478-CC-21</v>
      </c>
      <c r="G158" s="59" t="str">
        <f t="shared" si="90"/>
        <v>2210326</v>
      </c>
      <c r="H158" s="59" t="str">
        <f t="shared" si="91"/>
        <v>IPORTER (GB)</v>
      </c>
      <c r="I158" s="57" t="str">
        <f t="shared" si="92"/>
        <v>신명규</v>
      </c>
      <c r="J158" s="57">
        <f t="shared" si="93"/>
        <v>5340</v>
      </c>
      <c r="K158" s="57" t="str">
        <f t="shared" si="94"/>
        <v/>
      </c>
      <c r="L158" s="57">
        <f t="shared" si="95"/>
        <v>1</v>
      </c>
      <c r="M158" s="57">
        <f t="shared" si="96"/>
        <v>0.499</v>
      </c>
      <c r="N158" s="57">
        <f t="shared" si="97"/>
        <v>0.998</v>
      </c>
      <c r="O158" s="60">
        <f t="shared" si="98"/>
        <v>0.6986</v>
      </c>
      <c r="P158" s="60">
        <f>CEILING(IF(M158&gt;O158,M158,O158),$D$2)</f>
        <v>1</v>
      </c>
      <c r="Q158" s="61" t="str">
        <f t="shared" si="99"/>
        <v>목록(Manifest)</v>
      </c>
      <c r="R158" s="88">
        <f t="shared" si="100"/>
        <v>60.77</v>
      </c>
      <c r="S158" s="61" t="str">
        <f t="shared" si="101"/>
        <v>KJ794</v>
      </c>
      <c r="T158" s="61" t="str">
        <f t="shared" si="102"/>
        <v>AIRZETA CO., LTD</v>
      </c>
      <c r="U158" s="61" t="str">
        <f t="shared" si="103"/>
        <v>신용</v>
      </c>
      <c r="V158" s="99">
        <f>CEILING($B$2+(P158-0.5)*$C$2,1)</f>
        <v>10273</v>
      </c>
      <c r="W158" s="61">
        <v>4000</v>
      </c>
      <c r="X158" s="100">
        <f t="shared" si="77"/>
        <v>0</v>
      </c>
      <c r="Y158" s="100">
        <f t="shared" si="82"/>
        <v>0</v>
      </c>
      <c r="Z158" s="100">
        <f t="shared" si="78"/>
        <v>0</v>
      </c>
      <c r="AA158" s="100">
        <f t="shared" si="83"/>
        <v>0</v>
      </c>
      <c r="AB158" s="101">
        <f t="shared" si="79"/>
        <v>0</v>
      </c>
      <c r="AC158" s="102" t="str">
        <f>_xlfn.IFNA(VLOOKUP(D158,'사업자 통관'!F:H,3,0),"")</f>
        <v/>
      </c>
      <c r="AD158" s="102"/>
      <c r="AE158" s="103">
        <f t="shared" si="80"/>
        <v>4000</v>
      </c>
      <c r="AF158" s="104">
        <f t="shared" si="81"/>
        <v>14273</v>
      </c>
      <c r="AH158" s="126" t="s">
        <v>2749</v>
      </c>
      <c r="AI158" s="126" t="s">
        <v>9</v>
      </c>
      <c r="AJ158" s="126" t="s">
        <v>2750</v>
      </c>
      <c r="AK158" s="126" t="s">
        <v>3592</v>
      </c>
      <c r="AL158" s="126" t="s">
        <v>3593</v>
      </c>
      <c r="AM158" s="126" t="s">
        <v>3594</v>
      </c>
      <c r="AN158" s="126">
        <v>5340</v>
      </c>
      <c r="AO158" s="126" t="s">
        <v>130</v>
      </c>
      <c r="AP158" s="127">
        <v>1</v>
      </c>
      <c r="AQ158" s="128">
        <v>0.499</v>
      </c>
      <c r="AR158" s="128">
        <v>0.998</v>
      </c>
      <c r="AS158" s="128">
        <v>1</v>
      </c>
      <c r="AT158" s="126" t="s">
        <v>4</v>
      </c>
      <c r="AU158" s="128">
        <v>60.77</v>
      </c>
      <c r="AV158" s="126" t="s">
        <v>154</v>
      </c>
      <c r="AW158" s="126" t="s">
        <v>154</v>
      </c>
      <c r="AX158" s="126" t="s">
        <v>154</v>
      </c>
      <c r="AY158" s="126" t="s">
        <v>154</v>
      </c>
      <c r="AZ158" s="126" t="s">
        <v>154</v>
      </c>
      <c r="BA158" s="126" t="s">
        <v>132</v>
      </c>
      <c r="BB158" s="126" t="s">
        <v>70</v>
      </c>
      <c r="BC158" s="126" t="s">
        <v>3595</v>
      </c>
      <c r="BD158" s="126" t="s">
        <v>130</v>
      </c>
      <c r="BE158" s="126" t="s">
        <v>156</v>
      </c>
      <c r="BF158" s="126" t="s">
        <v>3596</v>
      </c>
      <c r="BG158" s="126" t="s">
        <v>3597</v>
      </c>
      <c r="BH158" s="126" t="s">
        <v>3598</v>
      </c>
      <c r="BI158" s="126" t="s">
        <v>2757</v>
      </c>
      <c r="BJ158" s="126" t="s">
        <v>2758</v>
      </c>
      <c r="BK158" s="126" t="s">
        <v>184</v>
      </c>
      <c r="BL158" s="126" t="s">
        <v>157</v>
      </c>
      <c r="BM158" s="126" t="s">
        <v>126</v>
      </c>
      <c r="BN158" s="126" t="s">
        <v>130</v>
      </c>
      <c r="BO158" s="126" t="s">
        <v>158</v>
      </c>
    </row>
    <row r="159" spans="1:67" ht="15">
      <c r="A159" s="58" t="str">
        <f t="shared" si="84"/>
        <v>2025-08-03</v>
      </c>
      <c r="B159" s="58" t="str">
        <f t="shared" si="85"/>
        <v>LHR</v>
      </c>
      <c r="C159" s="58" t="str">
        <f t="shared" si="86"/>
        <v>99431913744</v>
      </c>
      <c r="D159" s="58" t="str">
        <f t="shared" si="87"/>
        <v>PGB028761368</v>
      </c>
      <c r="E159" s="59" t="str">
        <f t="shared" si="88"/>
        <v>6094322902148</v>
      </c>
      <c r="F159" s="59" t="str">
        <f t="shared" si="89"/>
        <v>716-4440-FA-28</v>
      </c>
      <c r="G159" s="59" t="str">
        <f t="shared" si="90"/>
        <v>2210326</v>
      </c>
      <c r="H159" s="59" t="str">
        <f t="shared" si="91"/>
        <v>IPORTER (GB)</v>
      </c>
      <c r="I159" s="57" t="str">
        <f t="shared" si="92"/>
        <v>홍기은</v>
      </c>
      <c r="J159" s="57">
        <f t="shared" si="93"/>
        <v>10394</v>
      </c>
      <c r="K159" s="57" t="str">
        <f t="shared" si="94"/>
        <v/>
      </c>
      <c r="L159" s="57">
        <f t="shared" si="95"/>
        <v>1</v>
      </c>
      <c r="M159" s="57">
        <f t="shared" si="96"/>
        <v>0.998</v>
      </c>
      <c r="N159" s="57">
        <f t="shared" si="97"/>
        <v>4.4999999999999998E-2</v>
      </c>
      <c r="O159" s="60">
        <f t="shared" si="98"/>
        <v>3.15E-2</v>
      </c>
      <c r="P159" s="60">
        <f>CEILING(IF(M159&gt;O159,M159,O159),$D$2)</f>
        <v>1</v>
      </c>
      <c r="Q159" s="61" t="str">
        <f t="shared" si="99"/>
        <v>목록(Manifest)</v>
      </c>
      <c r="R159" s="88">
        <f t="shared" si="100"/>
        <v>114.78</v>
      </c>
      <c r="S159" s="61" t="str">
        <f t="shared" si="101"/>
        <v>KJ794</v>
      </c>
      <c r="T159" s="61" t="str">
        <f t="shared" si="102"/>
        <v>AIRZETA CO., LTD</v>
      </c>
      <c r="U159" s="61" t="str">
        <f t="shared" si="103"/>
        <v>신용</v>
      </c>
      <c r="V159" s="99">
        <f>CEILING($B$2+(P159-0.5)*$C$2,1)</f>
        <v>10273</v>
      </c>
      <c r="W159" s="61">
        <v>4000</v>
      </c>
      <c r="X159" s="100">
        <f t="shared" si="77"/>
        <v>0</v>
      </c>
      <c r="Y159" s="100">
        <f t="shared" si="82"/>
        <v>0</v>
      </c>
      <c r="Z159" s="100">
        <f t="shared" si="78"/>
        <v>0</v>
      </c>
      <c r="AA159" s="100">
        <f t="shared" si="83"/>
        <v>0</v>
      </c>
      <c r="AB159" s="101">
        <f t="shared" si="79"/>
        <v>0</v>
      </c>
      <c r="AC159" s="102" t="str">
        <f>_xlfn.IFNA(VLOOKUP(D159,'사업자 통관'!F:H,3,0),"")</f>
        <v/>
      </c>
      <c r="AD159" s="102"/>
      <c r="AE159" s="103">
        <f t="shared" si="80"/>
        <v>4000</v>
      </c>
      <c r="AF159" s="104">
        <f t="shared" si="81"/>
        <v>14273</v>
      </c>
      <c r="AH159" s="126" t="s">
        <v>2749</v>
      </c>
      <c r="AI159" s="126" t="s">
        <v>9</v>
      </c>
      <c r="AJ159" s="126" t="s">
        <v>2750</v>
      </c>
      <c r="AK159" s="126" t="s">
        <v>3599</v>
      </c>
      <c r="AL159" s="126" t="s">
        <v>3600</v>
      </c>
      <c r="AM159" s="126" t="s">
        <v>3601</v>
      </c>
      <c r="AN159" s="126">
        <v>10394</v>
      </c>
      <c r="AO159" s="126" t="s">
        <v>130</v>
      </c>
      <c r="AP159" s="127">
        <v>1</v>
      </c>
      <c r="AQ159" s="128">
        <v>0.998</v>
      </c>
      <c r="AR159" s="128">
        <v>4.4999999999999998E-2</v>
      </c>
      <c r="AS159" s="128">
        <v>1</v>
      </c>
      <c r="AT159" s="126" t="s">
        <v>4</v>
      </c>
      <c r="AU159" s="128">
        <v>114.78</v>
      </c>
      <c r="AV159" s="126" t="s">
        <v>154</v>
      </c>
      <c r="AW159" s="126" t="s">
        <v>154</v>
      </c>
      <c r="AX159" s="126" t="s">
        <v>154</v>
      </c>
      <c r="AY159" s="126" t="s">
        <v>154</v>
      </c>
      <c r="AZ159" s="126" t="s">
        <v>154</v>
      </c>
      <c r="BA159" s="126" t="s">
        <v>132</v>
      </c>
      <c r="BB159" s="126" t="s">
        <v>70</v>
      </c>
      <c r="BC159" s="126" t="s">
        <v>169</v>
      </c>
      <c r="BD159" s="126" t="s">
        <v>130</v>
      </c>
      <c r="BE159" s="126" t="s">
        <v>156</v>
      </c>
      <c r="BF159" s="126" t="s">
        <v>3602</v>
      </c>
      <c r="BG159" s="126" t="s">
        <v>3603</v>
      </c>
      <c r="BH159" s="126" t="s">
        <v>3604</v>
      </c>
      <c r="BI159" s="126" t="s">
        <v>2757</v>
      </c>
      <c r="BJ159" s="126" t="s">
        <v>2758</v>
      </c>
      <c r="BK159" s="126" t="s">
        <v>184</v>
      </c>
      <c r="BL159" s="126" t="s">
        <v>157</v>
      </c>
      <c r="BM159" s="126" t="s">
        <v>126</v>
      </c>
      <c r="BN159" s="126" t="s">
        <v>130</v>
      </c>
      <c r="BO159" s="126" t="s">
        <v>158</v>
      </c>
    </row>
    <row r="160" spans="1:67" ht="15">
      <c r="A160" s="58" t="str">
        <f t="shared" si="84"/>
        <v>2025-08-03</v>
      </c>
      <c r="B160" s="58" t="str">
        <f t="shared" si="85"/>
        <v>LHR</v>
      </c>
      <c r="C160" s="58" t="str">
        <f t="shared" si="86"/>
        <v>99431913744</v>
      </c>
      <c r="D160" s="58" t="str">
        <f t="shared" si="87"/>
        <v>PGB028761172</v>
      </c>
      <c r="E160" s="59" t="str">
        <f t="shared" si="88"/>
        <v>6094322901952</v>
      </c>
      <c r="F160" s="59" t="str">
        <f t="shared" si="89"/>
        <v>716-4677-BC-37</v>
      </c>
      <c r="G160" s="59" t="str">
        <f t="shared" si="90"/>
        <v>2210326</v>
      </c>
      <c r="H160" s="59" t="str">
        <f t="shared" si="91"/>
        <v>IPORTER (GB)</v>
      </c>
      <c r="I160" s="57" t="str">
        <f t="shared" si="92"/>
        <v>배근용</v>
      </c>
      <c r="J160" s="57">
        <f t="shared" si="93"/>
        <v>36352</v>
      </c>
      <c r="K160" s="57" t="str">
        <f t="shared" si="94"/>
        <v/>
      </c>
      <c r="L160" s="57">
        <f t="shared" si="95"/>
        <v>1</v>
      </c>
      <c r="M160" s="57">
        <f t="shared" si="96"/>
        <v>0.499</v>
      </c>
      <c r="N160" s="57">
        <f t="shared" si="97"/>
        <v>4.4999999999999998E-2</v>
      </c>
      <c r="O160" s="60">
        <f t="shared" si="98"/>
        <v>3.15E-2</v>
      </c>
      <c r="P160" s="60">
        <f>CEILING(IF(M160&gt;O160,M160,O160),$D$2)</f>
        <v>0.5</v>
      </c>
      <c r="Q160" s="61" t="str">
        <f t="shared" si="99"/>
        <v>목록(Manifest)</v>
      </c>
      <c r="R160" s="88">
        <f t="shared" si="100"/>
        <v>94.53</v>
      </c>
      <c r="S160" s="61" t="str">
        <f t="shared" si="101"/>
        <v>KJ794</v>
      </c>
      <c r="T160" s="61" t="str">
        <f t="shared" si="102"/>
        <v>AIRZETA CO., LTD</v>
      </c>
      <c r="U160" s="61" t="str">
        <f t="shared" si="103"/>
        <v>신용</v>
      </c>
      <c r="V160" s="99">
        <f>CEILING($B$2+(P160-0.5)*$C$2,1)</f>
        <v>7445</v>
      </c>
      <c r="W160" s="61">
        <v>4000</v>
      </c>
      <c r="X160" s="100">
        <f t="shared" si="77"/>
        <v>0</v>
      </c>
      <c r="Y160" s="100">
        <f t="shared" si="82"/>
        <v>0</v>
      </c>
      <c r="Z160" s="100">
        <f t="shared" si="78"/>
        <v>0</v>
      </c>
      <c r="AA160" s="100">
        <f t="shared" si="83"/>
        <v>0</v>
      </c>
      <c r="AB160" s="101">
        <f t="shared" si="79"/>
        <v>0</v>
      </c>
      <c r="AC160" s="102" t="str">
        <f>_xlfn.IFNA(VLOOKUP(D160,'사업자 통관'!F:H,3,0),"")</f>
        <v/>
      </c>
      <c r="AD160" s="102"/>
      <c r="AE160" s="103">
        <f t="shared" si="80"/>
        <v>4000</v>
      </c>
      <c r="AF160" s="104">
        <f t="shared" si="81"/>
        <v>11445</v>
      </c>
      <c r="AH160" s="126" t="s">
        <v>2749</v>
      </c>
      <c r="AI160" s="126" t="s">
        <v>9</v>
      </c>
      <c r="AJ160" s="126" t="s">
        <v>2750</v>
      </c>
      <c r="AK160" s="126" t="s">
        <v>3605</v>
      </c>
      <c r="AL160" s="126" t="s">
        <v>3606</v>
      </c>
      <c r="AM160" s="126" t="s">
        <v>3607</v>
      </c>
      <c r="AN160" s="126">
        <v>36352</v>
      </c>
      <c r="AO160" s="126" t="s">
        <v>130</v>
      </c>
      <c r="AP160" s="127">
        <v>1</v>
      </c>
      <c r="AQ160" s="128">
        <v>0.499</v>
      </c>
      <c r="AR160" s="128">
        <v>4.4999999999999998E-2</v>
      </c>
      <c r="AS160" s="128">
        <v>0.5</v>
      </c>
      <c r="AT160" s="126" t="s">
        <v>4</v>
      </c>
      <c r="AU160" s="128">
        <v>94.53</v>
      </c>
      <c r="AV160" s="126" t="s">
        <v>154</v>
      </c>
      <c r="AW160" s="126" t="s">
        <v>154</v>
      </c>
      <c r="AX160" s="126" t="s">
        <v>154</v>
      </c>
      <c r="AY160" s="126" t="s">
        <v>154</v>
      </c>
      <c r="AZ160" s="126" t="s">
        <v>154</v>
      </c>
      <c r="BA160" s="126" t="s">
        <v>132</v>
      </c>
      <c r="BB160" s="126" t="s">
        <v>70</v>
      </c>
      <c r="BC160" s="126" t="s">
        <v>3608</v>
      </c>
      <c r="BD160" s="126" t="s">
        <v>130</v>
      </c>
      <c r="BE160" s="126" t="s">
        <v>156</v>
      </c>
      <c r="BF160" s="126" t="s">
        <v>3609</v>
      </c>
      <c r="BG160" s="126" t="s">
        <v>3610</v>
      </c>
      <c r="BH160" s="126" t="s">
        <v>3611</v>
      </c>
      <c r="BI160" s="126" t="s">
        <v>2757</v>
      </c>
      <c r="BJ160" s="126" t="s">
        <v>2758</v>
      </c>
      <c r="BK160" s="126" t="s">
        <v>184</v>
      </c>
      <c r="BL160" s="126" t="s">
        <v>157</v>
      </c>
      <c r="BM160" s="126" t="s">
        <v>126</v>
      </c>
      <c r="BN160" s="126" t="s">
        <v>130</v>
      </c>
      <c r="BO160" s="126" t="s">
        <v>158</v>
      </c>
    </row>
    <row r="161" spans="1:67" ht="15">
      <c r="A161" s="58" t="str">
        <f t="shared" si="84"/>
        <v>2025-08-03</v>
      </c>
      <c r="B161" s="58" t="str">
        <f t="shared" si="85"/>
        <v>LHR</v>
      </c>
      <c r="C161" s="58" t="str">
        <f t="shared" si="86"/>
        <v>99431913744</v>
      </c>
      <c r="D161" s="58" t="str">
        <f t="shared" si="87"/>
        <v>PGB028761146</v>
      </c>
      <c r="E161" s="59" t="str">
        <f t="shared" si="88"/>
        <v>6094322901926</v>
      </c>
      <c r="F161" s="59" t="str">
        <f t="shared" si="89"/>
        <v>716-4679-DD-38</v>
      </c>
      <c r="G161" s="59" t="str">
        <f t="shared" si="90"/>
        <v>2210326</v>
      </c>
      <c r="H161" s="59" t="str">
        <f t="shared" si="91"/>
        <v>IPORTER (GB)</v>
      </c>
      <c r="I161" s="57" t="str">
        <f t="shared" si="92"/>
        <v>윤성재</v>
      </c>
      <c r="J161" s="57">
        <f t="shared" si="93"/>
        <v>6284</v>
      </c>
      <c r="K161" s="57" t="str">
        <f t="shared" si="94"/>
        <v/>
      </c>
      <c r="L161" s="57">
        <f t="shared" si="95"/>
        <v>1</v>
      </c>
      <c r="M161" s="57">
        <f t="shared" si="96"/>
        <v>0.499</v>
      </c>
      <c r="N161" s="57">
        <f t="shared" si="97"/>
        <v>1.2250000000000001</v>
      </c>
      <c r="O161" s="60">
        <f t="shared" si="98"/>
        <v>0.85750000000000004</v>
      </c>
      <c r="P161" s="60">
        <f>CEILING(IF(M161&gt;O161,M161,O161),$D$2)</f>
        <v>1</v>
      </c>
      <c r="Q161" s="61" t="str">
        <f t="shared" si="99"/>
        <v>목록(Manifest)</v>
      </c>
      <c r="R161" s="88">
        <f t="shared" si="100"/>
        <v>114.78</v>
      </c>
      <c r="S161" s="61" t="str">
        <f t="shared" si="101"/>
        <v>KJ794</v>
      </c>
      <c r="T161" s="61" t="str">
        <f t="shared" si="102"/>
        <v>AIRZETA CO., LTD</v>
      </c>
      <c r="U161" s="61" t="str">
        <f t="shared" si="103"/>
        <v>신용</v>
      </c>
      <c r="V161" s="99">
        <f>CEILING($B$2+(P161-0.5)*$C$2,1)</f>
        <v>10273</v>
      </c>
      <c r="W161" s="61">
        <v>4000</v>
      </c>
      <c r="X161" s="100">
        <f t="shared" si="77"/>
        <v>0</v>
      </c>
      <c r="Y161" s="100">
        <f t="shared" si="82"/>
        <v>0</v>
      </c>
      <c r="Z161" s="100">
        <f t="shared" si="78"/>
        <v>0</v>
      </c>
      <c r="AA161" s="100">
        <f t="shared" si="83"/>
        <v>0</v>
      </c>
      <c r="AB161" s="101">
        <f t="shared" si="79"/>
        <v>0</v>
      </c>
      <c r="AC161" s="102" t="str">
        <f>_xlfn.IFNA(VLOOKUP(D161,'사업자 통관'!F:H,3,0),"")</f>
        <v/>
      </c>
      <c r="AD161" s="102"/>
      <c r="AE161" s="103">
        <f t="shared" si="80"/>
        <v>4000</v>
      </c>
      <c r="AF161" s="104">
        <f t="shared" si="81"/>
        <v>14273</v>
      </c>
      <c r="AH161" s="126" t="s">
        <v>2749</v>
      </c>
      <c r="AI161" s="126" t="s">
        <v>9</v>
      </c>
      <c r="AJ161" s="126" t="s">
        <v>2750</v>
      </c>
      <c r="AK161" s="126" t="s">
        <v>2706</v>
      </c>
      <c r="AL161" s="126" t="s">
        <v>334</v>
      </c>
      <c r="AM161" s="126" t="s">
        <v>335</v>
      </c>
      <c r="AN161" s="126">
        <v>6284</v>
      </c>
      <c r="AO161" s="126" t="s">
        <v>130</v>
      </c>
      <c r="AP161" s="127">
        <v>1</v>
      </c>
      <c r="AQ161" s="128">
        <v>0.499</v>
      </c>
      <c r="AR161" s="128">
        <v>1.2250000000000001</v>
      </c>
      <c r="AS161" s="128">
        <v>1.3</v>
      </c>
      <c r="AT161" s="126" t="s">
        <v>4</v>
      </c>
      <c r="AU161" s="128">
        <v>114.78</v>
      </c>
      <c r="AV161" s="126" t="s">
        <v>154</v>
      </c>
      <c r="AW161" s="126" t="s">
        <v>154</v>
      </c>
      <c r="AX161" s="126" t="s">
        <v>154</v>
      </c>
      <c r="AY161" s="126" t="s">
        <v>154</v>
      </c>
      <c r="AZ161" s="126" t="s">
        <v>154</v>
      </c>
      <c r="BA161" s="126" t="s">
        <v>132</v>
      </c>
      <c r="BB161" s="126" t="s">
        <v>70</v>
      </c>
      <c r="BC161" s="126" t="s">
        <v>159</v>
      </c>
      <c r="BD161" s="126" t="s">
        <v>130</v>
      </c>
      <c r="BE161" s="126" t="s">
        <v>156</v>
      </c>
      <c r="BF161" s="126" t="s">
        <v>3612</v>
      </c>
      <c r="BG161" s="126" t="s">
        <v>3613</v>
      </c>
      <c r="BH161" s="126" t="s">
        <v>3614</v>
      </c>
      <c r="BI161" s="126" t="s">
        <v>2757</v>
      </c>
      <c r="BJ161" s="126" t="s">
        <v>2758</v>
      </c>
      <c r="BK161" s="126" t="s">
        <v>184</v>
      </c>
      <c r="BL161" s="126" t="s">
        <v>157</v>
      </c>
      <c r="BM161" s="126" t="s">
        <v>126</v>
      </c>
      <c r="BN161" s="126" t="s">
        <v>130</v>
      </c>
      <c r="BO161" s="126" t="s">
        <v>158</v>
      </c>
    </row>
    <row r="162" spans="1:67" ht="15">
      <c r="A162" s="58" t="str">
        <f t="shared" si="84"/>
        <v>2025-08-03</v>
      </c>
      <c r="B162" s="58" t="str">
        <f t="shared" si="85"/>
        <v>LHR</v>
      </c>
      <c r="C162" s="58" t="str">
        <f t="shared" si="86"/>
        <v>99431913744</v>
      </c>
      <c r="D162" s="58" t="str">
        <f t="shared" si="87"/>
        <v>PGB028761137</v>
      </c>
      <c r="E162" s="59" t="str">
        <f t="shared" si="88"/>
        <v>6094322901917</v>
      </c>
      <c r="F162" s="59" t="str">
        <f t="shared" si="89"/>
        <v>716-4717-BE-39</v>
      </c>
      <c r="G162" s="59" t="str">
        <f t="shared" si="90"/>
        <v>2210326</v>
      </c>
      <c r="H162" s="59" t="str">
        <f t="shared" si="91"/>
        <v>IPORTER (GB)</v>
      </c>
      <c r="I162" s="57" t="str">
        <f t="shared" si="92"/>
        <v>이제원</v>
      </c>
      <c r="J162" s="57">
        <f t="shared" si="93"/>
        <v>7071</v>
      </c>
      <c r="K162" s="57" t="str">
        <f t="shared" si="94"/>
        <v/>
      </c>
      <c r="L162" s="57">
        <f t="shared" si="95"/>
        <v>1</v>
      </c>
      <c r="M162" s="57">
        <f t="shared" si="96"/>
        <v>1.1020000000000001</v>
      </c>
      <c r="N162" s="57">
        <f t="shared" si="97"/>
        <v>4.4999999999999998E-2</v>
      </c>
      <c r="O162" s="60">
        <f t="shared" si="98"/>
        <v>3.15E-2</v>
      </c>
      <c r="P162" s="60">
        <f>CEILING(IF(M162&gt;O162,M162,O162),$D$2)</f>
        <v>1.5</v>
      </c>
      <c r="Q162" s="61" t="str">
        <f t="shared" si="99"/>
        <v>목록(Manifest)</v>
      </c>
      <c r="R162" s="88">
        <f t="shared" si="100"/>
        <v>89.87</v>
      </c>
      <c r="S162" s="61" t="str">
        <f t="shared" si="101"/>
        <v>KJ794</v>
      </c>
      <c r="T162" s="61" t="str">
        <f t="shared" si="102"/>
        <v>AIRZETA CO., LTD</v>
      </c>
      <c r="U162" s="61" t="str">
        <f t="shared" si="103"/>
        <v>신용</v>
      </c>
      <c r="V162" s="99">
        <f>CEILING($B$2+(P162-0.5)*$C$2,1)</f>
        <v>13100</v>
      </c>
      <c r="W162" s="61">
        <v>4000</v>
      </c>
      <c r="X162" s="100">
        <f t="shared" si="77"/>
        <v>0</v>
      </c>
      <c r="Y162" s="100">
        <f t="shared" si="82"/>
        <v>0</v>
      </c>
      <c r="Z162" s="100">
        <f t="shared" si="78"/>
        <v>0</v>
      </c>
      <c r="AA162" s="100">
        <f t="shared" si="83"/>
        <v>0</v>
      </c>
      <c r="AB162" s="101">
        <f t="shared" si="79"/>
        <v>0</v>
      </c>
      <c r="AC162" s="102" t="str">
        <f>_xlfn.IFNA(VLOOKUP(D162,'사업자 통관'!F:H,3,0),"")</f>
        <v/>
      </c>
      <c r="AD162" s="102"/>
      <c r="AE162" s="103">
        <f t="shared" si="80"/>
        <v>4000</v>
      </c>
      <c r="AF162" s="104">
        <f t="shared" si="81"/>
        <v>17100</v>
      </c>
      <c r="AH162" s="126" t="s">
        <v>2749</v>
      </c>
      <c r="AI162" s="126" t="s">
        <v>9</v>
      </c>
      <c r="AJ162" s="126" t="s">
        <v>2750</v>
      </c>
      <c r="AK162" s="126" t="s">
        <v>3615</v>
      </c>
      <c r="AL162" s="126" t="s">
        <v>3616</v>
      </c>
      <c r="AM162" s="126" t="s">
        <v>3617</v>
      </c>
      <c r="AN162" s="126">
        <v>7071</v>
      </c>
      <c r="AO162" s="126" t="s">
        <v>130</v>
      </c>
      <c r="AP162" s="127">
        <v>1</v>
      </c>
      <c r="AQ162" s="128">
        <v>1.1020000000000001</v>
      </c>
      <c r="AR162" s="128">
        <v>4.4999999999999998E-2</v>
      </c>
      <c r="AS162" s="128">
        <v>1.2</v>
      </c>
      <c r="AT162" s="126" t="s">
        <v>4</v>
      </c>
      <c r="AU162" s="128">
        <v>89.87</v>
      </c>
      <c r="AV162" s="126" t="s">
        <v>154</v>
      </c>
      <c r="AW162" s="126" t="s">
        <v>154</v>
      </c>
      <c r="AX162" s="126" t="s">
        <v>154</v>
      </c>
      <c r="AY162" s="126" t="s">
        <v>154</v>
      </c>
      <c r="AZ162" s="126" t="s">
        <v>154</v>
      </c>
      <c r="BA162" s="126" t="s">
        <v>132</v>
      </c>
      <c r="BB162" s="126" t="s">
        <v>70</v>
      </c>
      <c r="BC162" s="126" t="s">
        <v>331</v>
      </c>
      <c r="BD162" s="126" t="s">
        <v>130</v>
      </c>
      <c r="BE162" s="126" t="s">
        <v>156</v>
      </c>
      <c r="BF162" s="126" t="s">
        <v>3618</v>
      </c>
      <c r="BG162" s="126" t="s">
        <v>3619</v>
      </c>
      <c r="BH162" s="126" t="s">
        <v>3620</v>
      </c>
      <c r="BI162" s="126" t="s">
        <v>2757</v>
      </c>
      <c r="BJ162" s="126" t="s">
        <v>2758</v>
      </c>
      <c r="BK162" s="126" t="s">
        <v>184</v>
      </c>
      <c r="BL162" s="126" t="s">
        <v>157</v>
      </c>
      <c r="BM162" s="126" t="s">
        <v>126</v>
      </c>
      <c r="BN162" s="126" t="s">
        <v>130</v>
      </c>
      <c r="BO162" s="126" t="s">
        <v>158</v>
      </c>
    </row>
    <row r="163" spans="1:67" ht="15">
      <c r="A163" s="58" t="str">
        <f t="shared" si="84"/>
        <v>2025-08-03</v>
      </c>
      <c r="B163" s="58" t="str">
        <f t="shared" si="85"/>
        <v>LHR</v>
      </c>
      <c r="C163" s="58" t="str">
        <f t="shared" si="86"/>
        <v>99431913744</v>
      </c>
      <c r="D163" s="58" t="str">
        <f t="shared" si="87"/>
        <v>PGB028761264</v>
      </c>
      <c r="E163" s="59" t="str">
        <f t="shared" si="88"/>
        <v>6094322902044</v>
      </c>
      <c r="F163" s="59" t="str">
        <f t="shared" si="89"/>
        <v>716-4406-AB-4</v>
      </c>
      <c r="G163" s="59" t="str">
        <f t="shared" si="90"/>
        <v>2210326</v>
      </c>
      <c r="H163" s="59" t="str">
        <f t="shared" si="91"/>
        <v>IPORTER (GB)</v>
      </c>
      <c r="I163" s="57" t="str">
        <f t="shared" si="92"/>
        <v>이미영</v>
      </c>
      <c r="J163" s="57">
        <f t="shared" si="93"/>
        <v>41975</v>
      </c>
      <c r="K163" s="57" t="str">
        <f t="shared" si="94"/>
        <v/>
      </c>
      <c r="L163" s="57">
        <f t="shared" si="95"/>
        <v>1</v>
      </c>
      <c r="M163" s="57">
        <f t="shared" si="96"/>
        <v>0.499</v>
      </c>
      <c r="N163" s="57">
        <f t="shared" si="97"/>
        <v>4.4999999999999998E-2</v>
      </c>
      <c r="O163" s="60">
        <f t="shared" si="98"/>
        <v>3.15E-2</v>
      </c>
      <c r="P163" s="60">
        <f>CEILING(IF(M163&gt;O163,M163,O163),$D$2)</f>
        <v>0.5</v>
      </c>
      <c r="Q163" s="61" t="str">
        <f t="shared" si="99"/>
        <v>목록(Manifest)</v>
      </c>
      <c r="R163" s="88">
        <f t="shared" si="100"/>
        <v>66.17</v>
      </c>
      <c r="S163" s="61" t="str">
        <f t="shared" si="101"/>
        <v>KJ794</v>
      </c>
      <c r="T163" s="61" t="str">
        <f t="shared" si="102"/>
        <v>AIRZETA CO., LTD</v>
      </c>
      <c r="U163" s="61" t="str">
        <f t="shared" si="103"/>
        <v>신용</v>
      </c>
      <c r="V163" s="99">
        <f>CEILING($B$2+(P163-0.5)*$C$2,1)</f>
        <v>7445</v>
      </c>
      <c r="W163" s="61">
        <v>4000</v>
      </c>
      <c r="X163" s="100">
        <f t="shared" si="77"/>
        <v>0</v>
      </c>
      <c r="Y163" s="100">
        <f t="shared" si="82"/>
        <v>0</v>
      </c>
      <c r="Z163" s="100">
        <f t="shared" si="78"/>
        <v>0</v>
      </c>
      <c r="AA163" s="100">
        <f t="shared" si="83"/>
        <v>0</v>
      </c>
      <c r="AB163" s="101">
        <f t="shared" si="79"/>
        <v>0</v>
      </c>
      <c r="AC163" s="102" t="str">
        <f>_xlfn.IFNA(VLOOKUP(D163,'사업자 통관'!F:H,3,0),"")</f>
        <v/>
      </c>
      <c r="AD163" s="102"/>
      <c r="AE163" s="103">
        <f t="shared" si="80"/>
        <v>4000</v>
      </c>
      <c r="AF163" s="104">
        <f t="shared" si="81"/>
        <v>11445</v>
      </c>
      <c r="AH163" s="126" t="s">
        <v>2749</v>
      </c>
      <c r="AI163" s="126" t="s">
        <v>9</v>
      </c>
      <c r="AJ163" s="126" t="s">
        <v>2750</v>
      </c>
      <c r="AK163" s="126" t="s">
        <v>3621</v>
      </c>
      <c r="AL163" s="126" t="s">
        <v>3622</v>
      </c>
      <c r="AM163" s="126" t="s">
        <v>3623</v>
      </c>
      <c r="AN163" s="126">
        <v>41975</v>
      </c>
      <c r="AO163" s="126" t="s">
        <v>130</v>
      </c>
      <c r="AP163" s="127">
        <v>1</v>
      </c>
      <c r="AQ163" s="128">
        <v>0.499</v>
      </c>
      <c r="AR163" s="128">
        <v>4.4999999999999998E-2</v>
      </c>
      <c r="AS163" s="128">
        <v>0.5</v>
      </c>
      <c r="AT163" s="126" t="s">
        <v>4</v>
      </c>
      <c r="AU163" s="128">
        <v>66.17</v>
      </c>
      <c r="AV163" s="126" t="s">
        <v>154</v>
      </c>
      <c r="AW163" s="126" t="s">
        <v>154</v>
      </c>
      <c r="AX163" s="126" t="s">
        <v>154</v>
      </c>
      <c r="AY163" s="126" t="s">
        <v>154</v>
      </c>
      <c r="AZ163" s="126" t="s">
        <v>154</v>
      </c>
      <c r="BA163" s="126" t="s">
        <v>132</v>
      </c>
      <c r="BB163" s="126" t="s">
        <v>70</v>
      </c>
      <c r="BC163" s="126" t="s">
        <v>193</v>
      </c>
      <c r="BD163" s="126" t="s">
        <v>130</v>
      </c>
      <c r="BE163" s="126" t="s">
        <v>156</v>
      </c>
      <c r="BF163" s="126" t="s">
        <v>3624</v>
      </c>
      <c r="BG163" s="126" t="s">
        <v>3625</v>
      </c>
      <c r="BH163" s="126" t="s">
        <v>3626</v>
      </c>
      <c r="BI163" s="126" t="s">
        <v>2757</v>
      </c>
      <c r="BJ163" s="126" t="s">
        <v>2758</v>
      </c>
      <c r="BK163" s="126" t="s">
        <v>184</v>
      </c>
      <c r="BL163" s="126" t="s">
        <v>157</v>
      </c>
      <c r="BM163" s="126" t="s">
        <v>126</v>
      </c>
      <c r="BN163" s="126" t="s">
        <v>130</v>
      </c>
      <c r="BO163" s="126" t="s">
        <v>158</v>
      </c>
    </row>
    <row r="164" spans="1:67" ht="15">
      <c r="A164" s="58" t="str">
        <f t="shared" si="84"/>
        <v>2025-08-05</v>
      </c>
      <c r="B164" s="58" t="str">
        <f t="shared" si="85"/>
        <v>LHR</v>
      </c>
      <c r="C164" s="58" t="str">
        <f t="shared" si="86"/>
        <v>99431913755</v>
      </c>
      <c r="D164" s="58" t="str">
        <f t="shared" si="87"/>
        <v>PGB028761398</v>
      </c>
      <c r="E164" s="59" t="str">
        <f t="shared" si="88"/>
        <v>6094322902178</v>
      </c>
      <c r="F164" s="59" t="str">
        <f t="shared" si="89"/>
        <v>716-6417-AC-46</v>
      </c>
      <c r="G164" s="59" t="str">
        <f t="shared" si="90"/>
        <v>2210326</v>
      </c>
      <c r="H164" s="59" t="str">
        <f t="shared" si="91"/>
        <v>IPORTER (GB)</v>
      </c>
      <c r="I164" s="57" t="str">
        <f t="shared" si="92"/>
        <v>박세희</v>
      </c>
      <c r="J164" s="57">
        <f t="shared" si="93"/>
        <v>15596</v>
      </c>
      <c r="K164" s="57" t="str">
        <f t="shared" si="94"/>
        <v/>
      </c>
      <c r="L164" s="57">
        <f t="shared" si="95"/>
        <v>1</v>
      </c>
      <c r="M164" s="57">
        <f t="shared" si="96"/>
        <v>0.499</v>
      </c>
      <c r="N164" s="57">
        <f t="shared" si="97"/>
        <v>4.4999999999999998E-2</v>
      </c>
      <c r="O164" s="60">
        <f t="shared" si="98"/>
        <v>3.15E-2</v>
      </c>
      <c r="P164" s="60">
        <f>CEILING(IF(M164&gt;O164,M164,O164),$D$2)</f>
        <v>0.5</v>
      </c>
      <c r="Q164" s="61" t="str">
        <f t="shared" si="99"/>
        <v>목록(Manifest)</v>
      </c>
      <c r="R164" s="88">
        <f t="shared" si="100"/>
        <v>38.49</v>
      </c>
      <c r="S164" s="61" t="str">
        <f t="shared" si="101"/>
        <v>KJ794</v>
      </c>
      <c r="T164" s="61" t="str">
        <f t="shared" si="102"/>
        <v>AIRZETA CO., LTD</v>
      </c>
      <c r="U164" s="61" t="str">
        <f t="shared" si="103"/>
        <v>신용</v>
      </c>
      <c r="V164" s="99">
        <f>CEILING($B$2+(P164-0.5)*$C$2,1)</f>
        <v>7445</v>
      </c>
      <c r="W164" s="61">
        <v>4000</v>
      </c>
      <c r="X164" s="100">
        <f t="shared" si="77"/>
        <v>0</v>
      </c>
      <c r="Y164" s="100">
        <f t="shared" si="82"/>
        <v>0</v>
      </c>
      <c r="Z164" s="100">
        <f t="shared" si="78"/>
        <v>0</v>
      </c>
      <c r="AA164" s="100">
        <f t="shared" si="83"/>
        <v>0</v>
      </c>
      <c r="AB164" s="101">
        <f t="shared" si="79"/>
        <v>0</v>
      </c>
      <c r="AC164" s="102" t="str">
        <f>_xlfn.IFNA(VLOOKUP(D164,'사업자 통관'!F:H,3,0),"")</f>
        <v/>
      </c>
      <c r="AD164" s="102"/>
      <c r="AE164" s="103">
        <f t="shared" si="80"/>
        <v>4000</v>
      </c>
      <c r="AF164" s="104">
        <f t="shared" si="81"/>
        <v>11445</v>
      </c>
      <c r="AH164" s="126" t="s">
        <v>891</v>
      </c>
      <c r="AI164" s="126" t="s">
        <v>9</v>
      </c>
      <c r="AJ164" s="126" t="s">
        <v>3627</v>
      </c>
      <c r="AK164" s="126" t="s">
        <v>3628</v>
      </c>
      <c r="AL164" s="126" t="s">
        <v>3629</v>
      </c>
      <c r="AM164" s="126" t="s">
        <v>3630</v>
      </c>
      <c r="AN164" s="126">
        <v>15596</v>
      </c>
      <c r="AO164" s="126" t="s">
        <v>130</v>
      </c>
      <c r="AP164" s="127">
        <v>1</v>
      </c>
      <c r="AQ164" s="128">
        <v>0.499</v>
      </c>
      <c r="AR164" s="128">
        <v>4.4999999999999998E-2</v>
      </c>
      <c r="AS164" s="128">
        <v>0.5</v>
      </c>
      <c r="AT164" s="126" t="s">
        <v>4</v>
      </c>
      <c r="AU164" s="128">
        <v>38.49</v>
      </c>
      <c r="AV164" s="126" t="s">
        <v>154</v>
      </c>
      <c r="AW164" s="126" t="s">
        <v>154</v>
      </c>
      <c r="AX164" s="126" t="s">
        <v>154</v>
      </c>
      <c r="AY164" s="126" t="s">
        <v>154</v>
      </c>
      <c r="AZ164" s="126" t="s">
        <v>154</v>
      </c>
      <c r="BA164" s="126" t="s">
        <v>132</v>
      </c>
      <c r="BB164" s="126" t="s">
        <v>70</v>
      </c>
      <c r="BC164" s="126" t="s">
        <v>448</v>
      </c>
      <c r="BD164" s="126" t="s">
        <v>130</v>
      </c>
      <c r="BE164" s="126" t="s">
        <v>156</v>
      </c>
      <c r="BF164" s="126" t="s">
        <v>3631</v>
      </c>
      <c r="BG164" s="126" t="s">
        <v>3632</v>
      </c>
      <c r="BH164" s="126" t="s">
        <v>3633</v>
      </c>
      <c r="BI164" s="126" t="s">
        <v>2757</v>
      </c>
      <c r="BJ164" s="126" t="s">
        <v>2758</v>
      </c>
      <c r="BK164" s="126" t="s">
        <v>184</v>
      </c>
      <c r="BL164" s="126" t="s">
        <v>157</v>
      </c>
      <c r="BM164" s="126" t="s">
        <v>126</v>
      </c>
      <c r="BN164" s="126" t="s">
        <v>130</v>
      </c>
      <c r="BO164" s="126" t="s">
        <v>158</v>
      </c>
    </row>
    <row r="165" spans="1:67" ht="15">
      <c r="A165" s="58" t="str">
        <f t="shared" si="84"/>
        <v>2025-08-05</v>
      </c>
      <c r="B165" s="58" t="str">
        <f t="shared" si="85"/>
        <v>LHR</v>
      </c>
      <c r="C165" s="58" t="str">
        <f t="shared" si="86"/>
        <v>99431913755</v>
      </c>
      <c r="D165" s="58" t="str">
        <f t="shared" si="87"/>
        <v>PGB028761473</v>
      </c>
      <c r="E165" s="59" t="str">
        <f t="shared" si="88"/>
        <v>6094322902253</v>
      </c>
      <c r="F165" s="59" t="str">
        <f t="shared" si="89"/>
        <v>716-6531-BA-47</v>
      </c>
      <c r="G165" s="59" t="str">
        <f t="shared" si="90"/>
        <v>2210326</v>
      </c>
      <c r="H165" s="59" t="str">
        <f t="shared" si="91"/>
        <v>IPORTER (GB)</v>
      </c>
      <c r="I165" s="57" t="str">
        <f t="shared" si="92"/>
        <v>왕미령</v>
      </c>
      <c r="J165" s="57">
        <f t="shared" si="93"/>
        <v>22312</v>
      </c>
      <c r="K165" s="57" t="str">
        <f t="shared" si="94"/>
        <v/>
      </c>
      <c r="L165" s="57">
        <f t="shared" si="95"/>
        <v>1</v>
      </c>
      <c r="M165" s="57">
        <f t="shared" si="96"/>
        <v>4.9989999999999997</v>
      </c>
      <c r="N165" s="57">
        <f t="shared" si="97"/>
        <v>4.4999999999999998E-2</v>
      </c>
      <c r="O165" s="60">
        <f t="shared" si="98"/>
        <v>3.15E-2</v>
      </c>
      <c r="P165" s="60">
        <f>CEILING(IF(M165&gt;O165,M165,O165),$D$2)</f>
        <v>5</v>
      </c>
      <c r="Q165" s="61" t="str">
        <f t="shared" si="99"/>
        <v>간이(Simple)</v>
      </c>
      <c r="R165" s="88">
        <f t="shared" si="100"/>
        <v>1904.85</v>
      </c>
      <c r="S165" s="61" t="str">
        <f t="shared" si="101"/>
        <v>KJ794</v>
      </c>
      <c r="T165" s="61" t="str">
        <f t="shared" si="102"/>
        <v>AIRZETA CO., LTD</v>
      </c>
      <c r="U165" s="61" t="str">
        <f t="shared" si="103"/>
        <v>신용</v>
      </c>
      <c r="V165" s="99">
        <f>CEILING($B$2+(P165-0.5)*$C$2,1)</f>
        <v>32893</v>
      </c>
      <c r="W165" s="61">
        <v>4000</v>
      </c>
      <c r="X165" s="100">
        <f t="shared" si="77"/>
        <v>0</v>
      </c>
      <c r="Y165" s="100">
        <f t="shared" si="82"/>
        <v>0</v>
      </c>
      <c r="Z165" s="100">
        <f t="shared" si="78"/>
        <v>500</v>
      </c>
      <c r="AA165" s="100">
        <f t="shared" si="83"/>
        <v>0</v>
      </c>
      <c r="AB165" s="101">
        <f t="shared" si="79"/>
        <v>1000</v>
      </c>
      <c r="AC165" s="102" t="str">
        <f>_xlfn.IFNA(VLOOKUP(D165,'사업자 통관'!F:H,3,0),"")</f>
        <v/>
      </c>
      <c r="AD165" s="102"/>
      <c r="AE165" s="103">
        <f t="shared" si="80"/>
        <v>5500</v>
      </c>
      <c r="AF165" s="104">
        <f t="shared" si="81"/>
        <v>38393</v>
      </c>
      <c r="AH165" s="126" t="s">
        <v>891</v>
      </c>
      <c r="AI165" s="126" t="s">
        <v>9</v>
      </c>
      <c r="AJ165" s="126" t="s">
        <v>3627</v>
      </c>
      <c r="AK165" s="126" t="s">
        <v>2713</v>
      </c>
      <c r="AL165" s="126" t="s">
        <v>3634</v>
      </c>
      <c r="AM165" s="126" t="s">
        <v>3635</v>
      </c>
      <c r="AN165" s="126">
        <v>22312</v>
      </c>
      <c r="AO165" s="126" t="s">
        <v>130</v>
      </c>
      <c r="AP165" s="127">
        <v>1</v>
      </c>
      <c r="AQ165" s="128">
        <v>4.9989999999999997</v>
      </c>
      <c r="AR165" s="128">
        <v>4.4999999999999998E-2</v>
      </c>
      <c r="AS165" s="128">
        <v>5</v>
      </c>
      <c r="AT165" s="126" t="s">
        <v>6</v>
      </c>
      <c r="AU165" s="128">
        <v>1904.85</v>
      </c>
      <c r="AV165" s="126" t="s">
        <v>154</v>
      </c>
      <c r="AW165" s="126" t="s">
        <v>154</v>
      </c>
      <c r="AX165" s="126" t="s">
        <v>154</v>
      </c>
      <c r="AY165" s="126" t="s">
        <v>154</v>
      </c>
      <c r="AZ165" s="126" t="s">
        <v>154</v>
      </c>
      <c r="BA165" s="126" t="s">
        <v>132</v>
      </c>
      <c r="BB165" s="126" t="s">
        <v>70</v>
      </c>
      <c r="BC165" s="126" t="s">
        <v>159</v>
      </c>
      <c r="BD165" s="126" t="s">
        <v>130</v>
      </c>
      <c r="BE165" s="126" t="s">
        <v>156</v>
      </c>
      <c r="BF165" s="126" t="s">
        <v>3636</v>
      </c>
      <c r="BG165" s="126" t="s">
        <v>3637</v>
      </c>
      <c r="BH165" s="126" t="s">
        <v>3638</v>
      </c>
      <c r="BI165" s="126" t="s">
        <v>2757</v>
      </c>
      <c r="BJ165" s="126" t="s">
        <v>2758</v>
      </c>
      <c r="BK165" s="126" t="s">
        <v>184</v>
      </c>
      <c r="BL165" s="126" t="s">
        <v>157</v>
      </c>
      <c r="BM165" s="126" t="s">
        <v>126</v>
      </c>
      <c r="BN165" s="126" t="s">
        <v>130</v>
      </c>
      <c r="BO165" s="126" t="s">
        <v>158</v>
      </c>
    </row>
    <row r="166" spans="1:67" ht="15">
      <c r="A166" s="58" t="str">
        <f t="shared" si="84"/>
        <v>2025-08-05</v>
      </c>
      <c r="B166" s="58" t="str">
        <f t="shared" si="85"/>
        <v>LHR</v>
      </c>
      <c r="C166" s="58" t="str">
        <f t="shared" si="86"/>
        <v>99431913755</v>
      </c>
      <c r="D166" s="58" t="str">
        <f t="shared" si="87"/>
        <v>PGB028761392</v>
      </c>
      <c r="E166" s="59" t="str">
        <f t="shared" si="88"/>
        <v>6094322902172</v>
      </c>
      <c r="F166" s="59" t="str">
        <f t="shared" si="89"/>
        <v>716-6539-CA-48</v>
      </c>
      <c r="G166" s="59" t="str">
        <f t="shared" si="90"/>
        <v>2210326</v>
      </c>
      <c r="H166" s="59" t="str">
        <f t="shared" si="91"/>
        <v>IPORTER (GB)</v>
      </c>
      <c r="I166" s="57" t="str">
        <f t="shared" si="92"/>
        <v>전유철</v>
      </c>
      <c r="J166" s="57">
        <f t="shared" si="93"/>
        <v>48582</v>
      </c>
      <c r="K166" s="57" t="str">
        <f t="shared" si="94"/>
        <v/>
      </c>
      <c r="L166" s="57">
        <f t="shared" si="95"/>
        <v>1</v>
      </c>
      <c r="M166" s="57">
        <f t="shared" si="96"/>
        <v>2.4990000000000001</v>
      </c>
      <c r="N166" s="57">
        <f t="shared" si="97"/>
        <v>4.4999999999999998E-2</v>
      </c>
      <c r="O166" s="60">
        <f t="shared" si="98"/>
        <v>3.15E-2</v>
      </c>
      <c r="P166" s="60">
        <f>CEILING(IF(M166&gt;O166,M166,O166),$D$2)</f>
        <v>2.5</v>
      </c>
      <c r="Q166" s="61" t="str">
        <f t="shared" si="99"/>
        <v>일반(목록배제,Normal-Manifest Exception)</v>
      </c>
      <c r="R166" s="88">
        <f t="shared" si="100"/>
        <v>135.04</v>
      </c>
      <c r="S166" s="61" t="str">
        <f t="shared" si="101"/>
        <v>KJ794</v>
      </c>
      <c r="T166" s="61" t="str">
        <f t="shared" si="102"/>
        <v>AIRZETA CO., LTD</v>
      </c>
      <c r="U166" s="61" t="str">
        <f t="shared" si="103"/>
        <v>신용</v>
      </c>
      <c r="V166" s="99">
        <f>CEILING($B$2+(P166-0.5)*$C$2,1)</f>
        <v>18755</v>
      </c>
      <c r="W166" s="61">
        <v>4000</v>
      </c>
      <c r="X166" s="100">
        <f t="shared" si="77"/>
        <v>0</v>
      </c>
      <c r="Y166" s="100">
        <f t="shared" si="82"/>
        <v>0</v>
      </c>
      <c r="Z166" s="100">
        <f t="shared" si="78"/>
        <v>500</v>
      </c>
      <c r="AA166" s="100">
        <f t="shared" si="83"/>
        <v>0</v>
      </c>
      <c r="AB166" s="101">
        <f t="shared" si="79"/>
        <v>1000</v>
      </c>
      <c r="AC166" s="102" t="str">
        <f>_xlfn.IFNA(VLOOKUP(D166,'사업자 통관'!F:H,3,0),"")</f>
        <v/>
      </c>
      <c r="AD166" s="102"/>
      <c r="AE166" s="103">
        <f t="shared" si="80"/>
        <v>5500</v>
      </c>
      <c r="AF166" s="104">
        <f t="shared" si="81"/>
        <v>24255</v>
      </c>
      <c r="AH166" s="126" t="s">
        <v>891</v>
      </c>
      <c r="AI166" s="126" t="s">
        <v>9</v>
      </c>
      <c r="AJ166" s="126" t="s">
        <v>3627</v>
      </c>
      <c r="AK166" s="126" t="s">
        <v>2715</v>
      </c>
      <c r="AL166" s="126" t="s">
        <v>3639</v>
      </c>
      <c r="AM166" s="126" t="s">
        <v>3640</v>
      </c>
      <c r="AN166" s="126">
        <v>48582</v>
      </c>
      <c r="AO166" s="126" t="s">
        <v>130</v>
      </c>
      <c r="AP166" s="127">
        <v>1</v>
      </c>
      <c r="AQ166" s="128">
        <v>2.4990000000000001</v>
      </c>
      <c r="AR166" s="128">
        <v>4.4999999999999998E-2</v>
      </c>
      <c r="AS166" s="128">
        <v>2.5</v>
      </c>
      <c r="AT166" s="126" t="s">
        <v>5</v>
      </c>
      <c r="AU166" s="128">
        <v>135.04</v>
      </c>
      <c r="AV166" s="126" t="s">
        <v>154</v>
      </c>
      <c r="AW166" s="126" t="s">
        <v>154</v>
      </c>
      <c r="AX166" s="126" t="s">
        <v>154</v>
      </c>
      <c r="AY166" s="126" t="s">
        <v>154</v>
      </c>
      <c r="AZ166" s="126" t="s">
        <v>154</v>
      </c>
      <c r="BA166" s="126" t="s">
        <v>132</v>
      </c>
      <c r="BB166" s="126" t="s">
        <v>70</v>
      </c>
      <c r="BC166" s="126" t="s">
        <v>3641</v>
      </c>
      <c r="BD166" s="126" t="s">
        <v>130</v>
      </c>
      <c r="BE166" s="126" t="s">
        <v>156</v>
      </c>
      <c r="BF166" s="126" t="s">
        <v>3642</v>
      </c>
      <c r="BG166" s="126" t="s">
        <v>3643</v>
      </c>
      <c r="BH166" s="126" t="s">
        <v>3644</v>
      </c>
      <c r="BI166" s="126" t="s">
        <v>2757</v>
      </c>
      <c r="BJ166" s="126" t="s">
        <v>2758</v>
      </c>
      <c r="BK166" s="126" t="s">
        <v>184</v>
      </c>
      <c r="BL166" s="126" t="s">
        <v>157</v>
      </c>
      <c r="BM166" s="126" t="s">
        <v>126</v>
      </c>
      <c r="BN166" s="126" t="s">
        <v>130</v>
      </c>
      <c r="BO166" s="126" t="s">
        <v>158</v>
      </c>
    </row>
    <row r="167" spans="1:67" ht="15">
      <c r="A167" s="58" t="str">
        <f t="shared" si="84"/>
        <v>2025-08-05</v>
      </c>
      <c r="B167" s="58" t="str">
        <f t="shared" si="85"/>
        <v>LHR</v>
      </c>
      <c r="C167" s="58" t="str">
        <f t="shared" si="86"/>
        <v>99431913755</v>
      </c>
      <c r="D167" s="58" t="str">
        <f t="shared" si="87"/>
        <v>PGB028761351</v>
      </c>
      <c r="E167" s="59" t="str">
        <f t="shared" si="88"/>
        <v>6094322902131</v>
      </c>
      <c r="F167" s="59" t="str">
        <f t="shared" si="89"/>
        <v>716-6538-FC-51</v>
      </c>
      <c r="G167" s="59" t="str">
        <f t="shared" si="90"/>
        <v>2210326</v>
      </c>
      <c r="H167" s="59" t="str">
        <f t="shared" si="91"/>
        <v>IPORTER (GB)</v>
      </c>
      <c r="I167" s="57" t="str">
        <f t="shared" si="92"/>
        <v>이유성</v>
      </c>
      <c r="J167" s="57">
        <f t="shared" si="93"/>
        <v>4314</v>
      </c>
      <c r="K167" s="57" t="str">
        <f t="shared" si="94"/>
        <v/>
      </c>
      <c r="L167" s="57">
        <f t="shared" si="95"/>
        <v>1</v>
      </c>
      <c r="M167" s="57">
        <f t="shared" si="96"/>
        <v>0.499</v>
      </c>
      <c r="N167" s="57">
        <f t="shared" si="97"/>
        <v>4.4999999999999998E-2</v>
      </c>
      <c r="O167" s="60">
        <f t="shared" si="98"/>
        <v>3.15E-2</v>
      </c>
      <c r="P167" s="60">
        <f>CEILING(IF(M167&gt;O167,M167,O167),$D$2)</f>
        <v>0.5</v>
      </c>
      <c r="Q167" s="61" t="str">
        <f t="shared" si="99"/>
        <v>목록(Manifest)</v>
      </c>
      <c r="R167" s="88">
        <f t="shared" si="100"/>
        <v>75.760000000000005</v>
      </c>
      <c r="S167" s="61" t="str">
        <f t="shared" si="101"/>
        <v>KJ794</v>
      </c>
      <c r="T167" s="61" t="str">
        <f t="shared" si="102"/>
        <v>AIRZETA CO., LTD</v>
      </c>
      <c r="U167" s="61" t="str">
        <f t="shared" si="103"/>
        <v>신용</v>
      </c>
      <c r="V167" s="99">
        <f>CEILING($B$2+(P167-0.5)*$C$2,1)</f>
        <v>7445</v>
      </c>
      <c r="W167" s="61">
        <v>4000</v>
      </c>
      <c r="X167" s="100">
        <f t="shared" si="77"/>
        <v>0</v>
      </c>
      <c r="Y167" s="100">
        <f t="shared" si="82"/>
        <v>0</v>
      </c>
      <c r="Z167" s="100">
        <f t="shared" si="78"/>
        <v>0</v>
      </c>
      <c r="AA167" s="100">
        <f t="shared" si="83"/>
        <v>0</v>
      </c>
      <c r="AB167" s="101">
        <f t="shared" si="79"/>
        <v>0</v>
      </c>
      <c r="AC167" s="102" t="str">
        <f>_xlfn.IFNA(VLOOKUP(D167,'사업자 통관'!F:H,3,0),"")</f>
        <v/>
      </c>
      <c r="AD167" s="102"/>
      <c r="AE167" s="103">
        <f t="shared" si="80"/>
        <v>4000</v>
      </c>
      <c r="AF167" s="104">
        <f t="shared" si="81"/>
        <v>11445</v>
      </c>
      <c r="AH167" s="126" t="s">
        <v>891</v>
      </c>
      <c r="AI167" s="126" t="s">
        <v>9</v>
      </c>
      <c r="AJ167" s="126" t="s">
        <v>3627</v>
      </c>
      <c r="AK167" s="126" t="s">
        <v>3645</v>
      </c>
      <c r="AL167" s="126" t="s">
        <v>3646</v>
      </c>
      <c r="AM167" s="126" t="s">
        <v>3647</v>
      </c>
      <c r="AN167" s="126">
        <v>4314</v>
      </c>
      <c r="AO167" s="126" t="s">
        <v>130</v>
      </c>
      <c r="AP167" s="127">
        <v>1</v>
      </c>
      <c r="AQ167" s="128">
        <v>0.499</v>
      </c>
      <c r="AR167" s="128">
        <v>4.4999999999999998E-2</v>
      </c>
      <c r="AS167" s="128">
        <v>0.5</v>
      </c>
      <c r="AT167" s="126" t="s">
        <v>4</v>
      </c>
      <c r="AU167" s="128">
        <v>75.760000000000005</v>
      </c>
      <c r="AV167" s="126" t="s">
        <v>154</v>
      </c>
      <c r="AW167" s="126" t="s">
        <v>154</v>
      </c>
      <c r="AX167" s="126" t="s">
        <v>154</v>
      </c>
      <c r="AY167" s="126" t="s">
        <v>154</v>
      </c>
      <c r="AZ167" s="126" t="s">
        <v>154</v>
      </c>
      <c r="BA167" s="126" t="s">
        <v>132</v>
      </c>
      <c r="BB167" s="126" t="s">
        <v>70</v>
      </c>
      <c r="BC167" s="126" t="s">
        <v>170</v>
      </c>
      <c r="BD167" s="126" t="s">
        <v>130</v>
      </c>
      <c r="BE167" s="126" t="s">
        <v>156</v>
      </c>
      <c r="BF167" s="126" t="s">
        <v>3648</v>
      </c>
      <c r="BG167" s="126" t="s">
        <v>3649</v>
      </c>
      <c r="BH167" s="126" t="s">
        <v>3650</v>
      </c>
      <c r="BI167" s="126" t="s">
        <v>2757</v>
      </c>
      <c r="BJ167" s="126" t="s">
        <v>2758</v>
      </c>
      <c r="BK167" s="126" t="s">
        <v>184</v>
      </c>
      <c r="BL167" s="126" t="s">
        <v>157</v>
      </c>
      <c r="BM167" s="126" t="s">
        <v>126</v>
      </c>
      <c r="BN167" s="126" t="s">
        <v>130</v>
      </c>
      <c r="BO167" s="126" t="s">
        <v>158</v>
      </c>
    </row>
    <row r="168" spans="1:67" ht="15">
      <c r="A168" s="58" t="str">
        <f t="shared" si="84"/>
        <v>2025-08-05</v>
      </c>
      <c r="B168" s="58" t="str">
        <f t="shared" si="85"/>
        <v>LHR</v>
      </c>
      <c r="C168" s="58" t="str">
        <f t="shared" si="86"/>
        <v>99431913755</v>
      </c>
      <c r="D168" s="58" t="str">
        <f t="shared" si="87"/>
        <v>PGB028761216</v>
      </c>
      <c r="E168" s="59" t="str">
        <f t="shared" si="88"/>
        <v>6094322901996</v>
      </c>
      <c r="F168" s="59" t="str">
        <f t="shared" si="89"/>
        <v>716-5490-CD-59</v>
      </c>
      <c r="G168" s="59" t="str">
        <f t="shared" si="90"/>
        <v>2210326</v>
      </c>
      <c r="H168" s="59" t="str">
        <f t="shared" si="91"/>
        <v>IPORTER (GB)</v>
      </c>
      <c r="I168" s="57" t="str">
        <f t="shared" si="92"/>
        <v>민병호</v>
      </c>
      <c r="J168" s="57">
        <f t="shared" si="93"/>
        <v>21387</v>
      </c>
      <c r="K168" s="57" t="str">
        <f t="shared" si="94"/>
        <v/>
      </c>
      <c r="L168" s="57">
        <f t="shared" si="95"/>
        <v>1</v>
      </c>
      <c r="M168" s="57">
        <f t="shared" si="96"/>
        <v>0.60799999999999998</v>
      </c>
      <c r="N168" s="57">
        <f t="shared" si="97"/>
        <v>4.4999999999999998E-2</v>
      </c>
      <c r="O168" s="60">
        <f t="shared" si="98"/>
        <v>3.15E-2</v>
      </c>
      <c r="P168" s="60">
        <f>CEILING(IF(M168&gt;O168,M168,O168),$D$2)</f>
        <v>1</v>
      </c>
      <c r="Q168" s="61" t="str">
        <f t="shared" si="99"/>
        <v>목록(Manifest)</v>
      </c>
      <c r="R168" s="88">
        <f t="shared" si="100"/>
        <v>75.489999999999995</v>
      </c>
      <c r="S168" s="61" t="str">
        <f t="shared" si="101"/>
        <v>KJ794</v>
      </c>
      <c r="T168" s="61" t="str">
        <f t="shared" si="102"/>
        <v>AIRZETA CO., LTD</v>
      </c>
      <c r="U168" s="61" t="str">
        <f t="shared" si="103"/>
        <v>신용</v>
      </c>
      <c r="V168" s="99">
        <f>CEILING($B$2+(P168-0.5)*$C$2,1)</f>
        <v>10273</v>
      </c>
      <c r="W168" s="61">
        <v>4000</v>
      </c>
      <c r="X168" s="100">
        <f t="shared" si="77"/>
        <v>0</v>
      </c>
      <c r="Y168" s="100">
        <f t="shared" si="82"/>
        <v>0</v>
      </c>
      <c r="Z168" s="100">
        <f t="shared" si="78"/>
        <v>0</v>
      </c>
      <c r="AA168" s="100">
        <f t="shared" si="83"/>
        <v>0</v>
      </c>
      <c r="AB168" s="101">
        <f t="shared" si="79"/>
        <v>0</v>
      </c>
      <c r="AC168" s="102" t="str">
        <f>_xlfn.IFNA(VLOOKUP(D168,'사업자 통관'!F:H,3,0),"")</f>
        <v/>
      </c>
      <c r="AD168" s="102"/>
      <c r="AE168" s="103">
        <f t="shared" si="80"/>
        <v>4000</v>
      </c>
      <c r="AF168" s="104">
        <f t="shared" si="81"/>
        <v>14273</v>
      </c>
      <c r="AH168" s="126" t="s">
        <v>891</v>
      </c>
      <c r="AI168" s="126" t="s">
        <v>9</v>
      </c>
      <c r="AJ168" s="126" t="s">
        <v>3627</v>
      </c>
      <c r="AK168" s="126" t="s">
        <v>3651</v>
      </c>
      <c r="AL168" s="126" t="s">
        <v>3652</v>
      </c>
      <c r="AM168" s="126" t="s">
        <v>3653</v>
      </c>
      <c r="AN168" s="126">
        <v>21387</v>
      </c>
      <c r="AO168" s="126" t="s">
        <v>130</v>
      </c>
      <c r="AP168" s="127">
        <v>1</v>
      </c>
      <c r="AQ168" s="128">
        <v>0.60799999999999998</v>
      </c>
      <c r="AR168" s="128">
        <v>4.4999999999999998E-2</v>
      </c>
      <c r="AS168" s="128">
        <v>0.7</v>
      </c>
      <c r="AT168" s="126" t="s">
        <v>4</v>
      </c>
      <c r="AU168" s="128">
        <v>75.489999999999995</v>
      </c>
      <c r="AV168" s="126" t="s">
        <v>154</v>
      </c>
      <c r="AW168" s="126" t="s">
        <v>154</v>
      </c>
      <c r="AX168" s="126" t="s">
        <v>154</v>
      </c>
      <c r="AY168" s="126" t="s">
        <v>154</v>
      </c>
      <c r="AZ168" s="126" t="s">
        <v>154</v>
      </c>
      <c r="BA168" s="126" t="s">
        <v>132</v>
      </c>
      <c r="BB168" s="126" t="s">
        <v>70</v>
      </c>
      <c r="BC168" s="126" t="s">
        <v>163</v>
      </c>
      <c r="BD168" s="126" t="s">
        <v>130</v>
      </c>
      <c r="BE168" s="126" t="s">
        <v>156</v>
      </c>
      <c r="BF168" s="126" t="s">
        <v>3654</v>
      </c>
      <c r="BG168" s="126" t="s">
        <v>3655</v>
      </c>
      <c r="BH168" s="126" t="s">
        <v>3656</v>
      </c>
      <c r="BI168" s="126" t="s">
        <v>2757</v>
      </c>
      <c r="BJ168" s="126" t="s">
        <v>2758</v>
      </c>
      <c r="BK168" s="126" t="s">
        <v>184</v>
      </c>
      <c r="BL168" s="126" t="s">
        <v>157</v>
      </c>
      <c r="BM168" s="126" t="s">
        <v>126</v>
      </c>
      <c r="BN168" s="126" t="s">
        <v>130</v>
      </c>
      <c r="BO168" s="126" t="s">
        <v>158</v>
      </c>
    </row>
    <row r="169" spans="1:67" ht="15">
      <c r="A169" s="58" t="str">
        <f t="shared" si="84"/>
        <v>2025-08-05</v>
      </c>
      <c r="B169" s="58" t="str">
        <f t="shared" si="85"/>
        <v>LHR</v>
      </c>
      <c r="C169" s="58" t="str">
        <f t="shared" si="86"/>
        <v>99431913755</v>
      </c>
      <c r="D169" s="58" t="str">
        <f t="shared" si="87"/>
        <v>PGB028761391</v>
      </c>
      <c r="E169" s="59" t="str">
        <f t="shared" si="88"/>
        <v>6094322902171</v>
      </c>
      <c r="F169" s="59" t="str">
        <f t="shared" si="89"/>
        <v>716-5485-DA-60</v>
      </c>
      <c r="G169" s="59" t="str">
        <f t="shared" si="90"/>
        <v>2210326</v>
      </c>
      <c r="H169" s="59" t="str">
        <f t="shared" si="91"/>
        <v>IPORTER (GB)</v>
      </c>
      <c r="I169" s="57" t="str">
        <f t="shared" si="92"/>
        <v>권은정</v>
      </c>
      <c r="J169" s="57">
        <f t="shared" si="93"/>
        <v>34661</v>
      </c>
      <c r="K169" s="57" t="str">
        <f t="shared" si="94"/>
        <v/>
      </c>
      <c r="L169" s="57">
        <f t="shared" si="95"/>
        <v>1</v>
      </c>
      <c r="M169" s="57">
        <f t="shared" si="96"/>
        <v>0.499</v>
      </c>
      <c r="N169" s="57">
        <f t="shared" si="97"/>
        <v>4.4999999999999998E-2</v>
      </c>
      <c r="O169" s="60">
        <f t="shared" si="98"/>
        <v>3.15E-2</v>
      </c>
      <c r="P169" s="60">
        <f>CEILING(IF(M169&gt;O169,M169,O169),$D$2)</f>
        <v>0.5</v>
      </c>
      <c r="Q169" s="61" t="str">
        <f t="shared" si="99"/>
        <v>목록(Manifest)</v>
      </c>
      <c r="R169" s="88">
        <f t="shared" si="100"/>
        <v>112.07</v>
      </c>
      <c r="S169" s="61" t="str">
        <f t="shared" si="101"/>
        <v>KJ794</v>
      </c>
      <c r="T169" s="61" t="str">
        <f t="shared" si="102"/>
        <v>AIRZETA CO., LTD</v>
      </c>
      <c r="U169" s="61" t="str">
        <f t="shared" si="103"/>
        <v>신용</v>
      </c>
      <c r="V169" s="99">
        <f>CEILING($B$2+(P169-0.5)*$C$2,1)</f>
        <v>7445</v>
      </c>
      <c r="W169" s="61">
        <v>4000</v>
      </c>
      <c r="X169" s="100">
        <f t="shared" si="77"/>
        <v>0</v>
      </c>
      <c r="Y169" s="100">
        <f t="shared" si="82"/>
        <v>0</v>
      </c>
      <c r="Z169" s="100">
        <f t="shared" si="78"/>
        <v>0</v>
      </c>
      <c r="AA169" s="100">
        <f t="shared" si="83"/>
        <v>0</v>
      </c>
      <c r="AB169" s="101">
        <f t="shared" si="79"/>
        <v>0</v>
      </c>
      <c r="AC169" s="102" t="str">
        <f>_xlfn.IFNA(VLOOKUP(D169,'사업자 통관'!F:H,3,0),"")</f>
        <v/>
      </c>
      <c r="AD169" s="102"/>
      <c r="AE169" s="103">
        <f t="shared" si="80"/>
        <v>4000</v>
      </c>
      <c r="AF169" s="104">
        <f t="shared" si="81"/>
        <v>11445</v>
      </c>
      <c r="AH169" s="126" t="s">
        <v>891</v>
      </c>
      <c r="AI169" s="126" t="s">
        <v>9</v>
      </c>
      <c r="AJ169" s="126" t="s">
        <v>3627</v>
      </c>
      <c r="AK169" s="126" t="s">
        <v>3657</v>
      </c>
      <c r="AL169" s="126" t="s">
        <v>3658</v>
      </c>
      <c r="AM169" s="126" t="s">
        <v>3659</v>
      </c>
      <c r="AN169" s="126">
        <v>34661</v>
      </c>
      <c r="AO169" s="126" t="s">
        <v>130</v>
      </c>
      <c r="AP169" s="127">
        <v>1</v>
      </c>
      <c r="AQ169" s="128">
        <v>0.499</v>
      </c>
      <c r="AR169" s="128">
        <v>4.4999999999999998E-2</v>
      </c>
      <c r="AS169" s="128">
        <v>0.5</v>
      </c>
      <c r="AT169" s="126" t="s">
        <v>4</v>
      </c>
      <c r="AU169" s="128">
        <v>112.07</v>
      </c>
      <c r="AV169" s="126" t="s">
        <v>154</v>
      </c>
      <c r="AW169" s="126" t="s">
        <v>154</v>
      </c>
      <c r="AX169" s="126" t="s">
        <v>154</v>
      </c>
      <c r="AY169" s="126" t="s">
        <v>154</v>
      </c>
      <c r="AZ169" s="126" t="s">
        <v>154</v>
      </c>
      <c r="BA169" s="126" t="s">
        <v>132</v>
      </c>
      <c r="BB169" s="126" t="s">
        <v>70</v>
      </c>
      <c r="BC169" s="126" t="s">
        <v>163</v>
      </c>
      <c r="BD169" s="126" t="s">
        <v>130</v>
      </c>
      <c r="BE169" s="126" t="s">
        <v>156</v>
      </c>
      <c r="BF169" s="126" t="s">
        <v>3660</v>
      </c>
      <c r="BG169" s="126" t="s">
        <v>3661</v>
      </c>
      <c r="BH169" s="126" t="s">
        <v>3662</v>
      </c>
      <c r="BI169" s="126" t="s">
        <v>2757</v>
      </c>
      <c r="BJ169" s="126" t="s">
        <v>2758</v>
      </c>
      <c r="BK169" s="126" t="s">
        <v>184</v>
      </c>
      <c r="BL169" s="126" t="s">
        <v>157</v>
      </c>
      <c r="BM169" s="126" t="s">
        <v>126</v>
      </c>
      <c r="BN169" s="126" t="s">
        <v>130</v>
      </c>
      <c r="BO169" s="126" t="s">
        <v>158</v>
      </c>
    </row>
    <row r="170" spans="1:67" ht="15">
      <c r="A170" s="58" t="str">
        <f t="shared" si="84"/>
        <v>2025-08-05</v>
      </c>
      <c r="B170" s="58" t="str">
        <f t="shared" si="85"/>
        <v>LHR</v>
      </c>
      <c r="C170" s="58" t="str">
        <f t="shared" si="86"/>
        <v>99431913755</v>
      </c>
      <c r="D170" s="58" t="str">
        <f t="shared" si="87"/>
        <v>PGB028761397</v>
      </c>
      <c r="E170" s="59" t="str">
        <f t="shared" si="88"/>
        <v>6094322902177</v>
      </c>
      <c r="F170" s="59" t="str">
        <f t="shared" si="89"/>
        <v>716-6533-AA-73</v>
      </c>
      <c r="G170" s="59" t="str">
        <f t="shared" si="90"/>
        <v>2210326</v>
      </c>
      <c r="H170" s="59" t="str">
        <f t="shared" si="91"/>
        <v>IPORTER (GB)</v>
      </c>
      <c r="I170" s="57" t="str">
        <f t="shared" si="92"/>
        <v>김영혜</v>
      </c>
      <c r="J170" s="57">
        <f t="shared" si="93"/>
        <v>2780</v>
      </c>
      <c r="K170" s="57" t="str">
        <f t="shared" si="94"/>
        <v/>
      </c>
      <c r="L170" s="57">
        <f t="shared" si="95"/>
        <v>1</v>
      </c>
      <c r="M170" s="57">
        <f t="shared" si="96"/>
        <v>2</v>
      </c>
      <c r="N170" s="57">
        <f t="shared" si="97"/>
        <v>2.2229999999999999</v>
      </c>
      <c r="O170" s="60">
        <f t="shared" si="98"/>
        <v>1.5560999999999998</v>
      </c>
      <c r="P170" s="60">
        <f>CEILING(IF(M170&gt;O170,M170,O170),$D$2)</f>
        <v>2</v>
      </c>
      <c r="Q170" s="61" t="str">
        <f t="shared" si="99"/>
        <v>목록(Manifest)</v>
      </c>
      <c r="R170" s="88">
        <f t="shared" si="100"/>
        <v>92.58</v>
      </c>
      <c r="S170" s="61" t="str">
        <f t="shared" si="101"/>
        <v>KJ794</v>
      </c>
      <c r="T170" s="61" t="str">
        <f t="shared" si="102"/>
        <v>AIRZETA CO., LTD</v>
      </c>
      <c r="U170" s="61" t="str">
        <f t="shared" si="103"/>
        <v>신용</v>
      </c>
      <c r="V170" s="99">
        <f>CEILING($B$2+(P170-0.5)*$C$2,1)</f>
        <v>15928</v>
      </c>
      <c r="W170" s="61">
        <v>4000</v>
      </c>
      <c r="X170" s="100">
        <f t="shared" si="77"/>
        <v>0</v>
      </c>
      <c r="Y170" s="100">
        <f t="shared" si="82"/>
        <v>0</v>
      </c>
      <c r="Z170" s="100">
        <f t="shared" si="78"/>
        <v>0</v>
      </c>
      <c r="AA170" s="100">
        <f t="shared" si="83"/>
        <v>0</v>
      </c>
      <c r="AB170" s="101">
        <f t="shared" si="79"/>
        <v>0</v>
      </c>
      <c r="AC170" s="102" t="str">
        <f>_xlfn.IFNA(VLOOKUP(D170,'사업자 통관'!F:H,3,0),"")</f>
        <v/>
      </c>
      <c r="AD170" s="102"/>
      <c r="AE170" s="103">
        <f t="shared" si="80"/>
        <v>4000</v>
      </c>
      <c r="AF170" s="104">
        <f t="shared" si="81"/>
        <v>19928</v>
      </c>
      <c r="AH170" s="126" t="s">
        <v>891</v>
      </c>
      <c r="AI170" s="126" t="s">
        <v>9</v>
      </c>
      <c r="AJ170" s="126" t="s">
        <v>3627</v>
      </c>
      <c r="AK170" s="126" t="s">
        <v>3663</v>
      </c>
      <c r="AL170" s="126" t="s">
        <v>3664</v>
      </c>
      <c r="AM170" s="126" t="s">
        <v>3665</v>
      </c>
      <c r="AN170" s="126">
        <v>2780</v>
      </c>
      <c r="AO170" s="126" t="s">
        <v>130</v>
      </c>
      <c r="AP170" s="127">
        <v>1</v>
      </c>
      <c r="AQ170" s="128">
        <v>2</v>
      </c>
      <c r="AR170" s="128">
        <v>2.2229999999999999</v>
      </c>
      <c r="AS170" s="128">
        <v>2.2999999999999998</v>
      </c>
      <c r="AT170" s="126" t="s">
        <v>4</v>
      </c>
      <c r="AU170" s="128">
        <v>92.58</v>
      </c>
      <c r="AV170" s="126" t="s">
        <v>154</v>
      </c>
      <c r="AW170" s="126" t="s">
        <v>154</v>
      </c>
      <c r="AX170" s="126" t="s">
        <v>154</v>
      </c>
      <c r="AY170" s="126" t="s">
        <v>154</v>
      </c>
      <c r="AZ170" s="126" t="s">
        <v>154</v>
      </c>
      <c r="BA170" s="126" t="s">
        <v>132</v>
      </c>
      <c r="BB170" s="126" t="s">
        <v>70</v>
      </c>
      <c r="BC170" s="126" t="s">
        <v>168</v>
      </c>
      <c r="BD170" s="126" t="s">
        <v>130</v>
      </c>
      <c r="BE170" s="126" t="s">
        <v>156</v>
      </c>
      <c r="BF170" s="126" t="s">
        <v>3666</v>
      </c>
      <c r="BG170" s="126" t="s">
        <v>3667</v>
      </c>
      <c r="BH170" s="126" t="s">
        <v>3668</v>
      </c>
      <c r="BI170" s="126" t="s">
        <v>2757</v>
      </c>
      <c r="BJ170" s="126" t="s">
        <v>2758</v>
      </c>
      <c r="BK170" s="126" t="s">
        <v>184</v>
      </c>
      <c r="BL170" s="126" t="s">
        <v>157</v>
      </c>
      <c r="BM170" s="126" t="s">
        <v>126</v>
      </c>
      <c r="BN170" s="126" t="s">
        <v>130</v>
      </c>
      <c r="BO170" s="126" t="s">
        <v>158</v>
      </c>
    </row>
    <row r="171" spans="1:67" ht="15">
      <c r="A171" s="58" t="str">
        <f t="shared" si="84"/>
        <v>2025-08-05</v>
      </c>
      <c r="B171" s="58" t="str">
        <f t="shared" si="85"/>
        <v>LHR</v>
      </c>
      <c r="C171" s="58" t="str">
        <f t="shared" si="86"/>
        <v>99431913755</v>
      </c>
      <c r="D171" s="58" t="str">
        <f t="shared" si="87"/>
        <v>PGB028760273</v>
      </c>
      <c r="E171" s="59" t="str">
        <f t="shared" si="88"/>
        <v>6094322901053</v>
      </c>
      <c r="F171" s="59" t="str">
        <f t="shared" si="89"/>
        <v>716-5410-BF-76</v>
      </c>
      <c r="G171" s="59" t="str">
        <f t="shared" si="90"/>
        <v>2210326</v>
      </c>
      <c r="H171" s="59" t="str">
        <f t="shared" si="91"/>
        <v>IPORTER (GB)</v>
      </c>
      <c r="I171" s="57" t="str">
        <f t="shared" si="92"/>
        <v>최원석</v>
      </c>
      <c r="J171" s="57">
        <f t="shared" si="93"/>
        <v>11346</v>
      </c>
      <c r="K171" s="57" t="str">
        <f t="shared" si="94"/>
        <v/>
      </c>
      <c r="L171" s="57">
        <f t="shared" si="95"/>
        <v>1</v>
      </c>
      <c r="M171" s="57">
        <f t="shared" si="96"/>
        <v>1.4379999999999999</v>
      </c>
      <c r="N171" s="57">
        <f t="shared" si="97"/>
        <v>1.8140000000000001</v>
      </c>
      <c r="O171" s="60">
        <f t="shared" si="98"/>
        <v>1.2698</v>
      </c>
      <c r="P171" s="60">
        <f>CEILING(IF(M171&gt;O171,M171,O171),$D$2)</f>
        <v>1.5</v>
      </c>
      <c r="Q171" s="61" t="str">
        <f t="shared" si="99"/>
        <v>목록(Manifest)</v>
      </c>
      <c r="R171" s="88">
        <f t="shared" si="100"/>
        <v>133.44999999999999</v>
      </c>
      <c r="S171" s="61" t="str">
        <f t="shared" si="101"/>
        <v>KJ794</v>
      </c>
      <c r="T171" s="61" t="str">
        <f t="shared" si="102"/>
        <v>AIRZETA CO., LTD</v>
      </c>
      <c r="U171" s="61" t="str">
        <f t="shared" si="103"/>
        <v>신용</v>
      </c>
      <c r="V171" s="99">
        <f>CEILING($B$2+(P171-0.5)*$C$2,1)</f>
        <v>13100</v>
      </c>
      <c r="W171" s="61">
        <v>4000</v>
      </c>
      <c r="X171" s="100">
        <f t="shared" si="77"/>
        <v>0</v>
      </c>
      <c r="Y171" s="100">
        <f t="shared" si="82"/>
        <v>0</v>
      </c>
      <c r="Z171" s="100">
        <f t="shared" si="78"/>
        <v>0</v>
      </c>
      <c r="AA171" s="100">
        <f t="shared" si="83"/>
        <v>0</v>
      </c>
      <c r="AB171" s="101">
        <f t="shared" si="79"/>
        <v>0</v>
      </c>
      <c r="AC171" s="102" t="str">
        <f>_xlfn.IFNA(VLOOKUP(D171,'사업자 통관'!F:H,3,0),"")</f>
        <v/>
      </c>
      <c r="AD171" s="102"/>
      <c r="AE171" s="103">
        <f t="shared" si="80"/>
        <v>4000</v>
      </c>
      <c r="AF171" s="104">
        <f t="shared" si="81"/>
        <v>17100</v>
      </c>
      <c r="AH171" s="126" t="s">
        <v>891</v>
      </c>
      <c r="AI171" s="126" t="s">
        <v>9</v>
      </c>
      <c r="AJ171" s="126" t="s">
        <v>3627</v>
      </c>
      <c r="AK171" s="126" t="s">
        <v>2595</v>
      </c>
      <c r="AL171" s="126" t="s">
        <v>234</v>
      </c>
      <c r="AM171" s="126" t="s">
        <v>235</v>
      </c>
      <c r="AN171" s="126">
        <v>11346</v>
      </c>
      <c r="AO171" s="126" t="s">
        <v>130</v>
      </c>
      <c r="AP171" s="127">
        <v>1</v>
      </c>
      <c r="AQ171" s="128">
        <v>1.4379999999999999</v>
      </c>
      <c r="AR171" s="128">
        <v>1.8140000000000001</v>
      </c>
      <c r="AS171" s="128">
        <v>1.9</v>
      </c>
      <c r="AT171" s="126" t="s">
        <v>4</v>
      </c>
      <c r="AU171" s="128">
        <v>133.44999999999999</v>
      </c>
      <c r="AV171" s="126" t="s">
        <v>154</v>
      </c>
      <c r="AW171" s="126" t="s">
        <v>154</v>
      </c>
      <c r="AX171" s="126" t="s">
        <v>154</v>
      </c>
      <c r="AY171" s="126" t="s">
        <v>154</v>
      </c>
      <c r="AZ171" s="126" t="s">
        <v>154</v>
      </c>
      <c r="BA171" s="126" t="s">
        <v>132</v>
      </c>
      <c r="BB171" s="126" t="s">
        <v>70</v>
      </c>
      <c r="BC171" s="126" t="s">
        <v>159</v>
      </c>
      <c r="BD171" s="126" t="s">
        <v>130</v>
      </c>
      <c r="BE171" s="126" t="s">
        <v>156</v>
      </c>
      <c r="BF171" s="126" t="s">
        <v>3669</v>
      </c>
      <c r="BG171" s="126" t="s">
        <v>3670</v>
      </c>
      <c r="BH171" s="126" t="s">
        <v>3671</v>
      </c>
      <c r="BI171" s="126" t="s">
        <v>2757</v>
      </c>
      <c r="BJ171" s="126" t="s">
        <v>2758</v>
      </c>
      <c r="BK171" s="126" t="s">
        <v>184</v>
      </c>
      <c r="BL171" s="126" t="s">
        <v>157</v>
      </c>
      <c r="BM171" s="126" t="s">
        <v>126</v>
      </c>
      <c r="BN171" s="126" t="s">
        <v>130</v>
      </c>
      <c r="BO171" s="126" t="s">
        <v>158</v>
      </c>
    </row>
    <row r="172" spans="1:67" ht="15">
      <c r="A172" s="58" t="str">
        <f t="shared" si="84"/>
        <v>2025-08-05</v>
      </c>
      <c r="B172" s="58" t="str">
        <f t="shared" si="85"/>
        <v>LHR</v>
      </c>
      <c r="C172" s="58" t="str">
        <f t="shared" si="86"/>
        <v>99431913755</v>
      </c>
      <c r="D172" s="58" t="str">
        <f t="shared" si="87"/>
        <v>PGB028761415</v>
      </c>
      <c r="E172" s="59" t="str">
        <f t="shared" si="88"/>
        <v>6094322902195</v>
      </c>
      <c r="F172" s="59" t="str">
        <f t="shared" si="89"/>
        <v>716-5453-CB-13</v>
      </c>
      <c r="G172" s="59" t="str">
        <f t="shared" si="90"/>
        <v>2210326</v>
      </c>
      <c r="H172" s="59" t="str">
        <f t="shared" si="91"/>
        <v>IPORTER (GB)</v>
      </c>
      <c r="I172" s="57" t="str">
        <f t="shared" si="92"/>
        <v>권연희</v>
      </c>
      <c r="J172" s="57">
        <f t="shared" si="93"/>
        <v>18307</v>
      </c>
      <c r="K172" s="57" t="str">
        <f t="shared" si="94"/>
        <v/>
      </c>
      <c r="L172" s="57">
        <f t="shared" si="95"/>
        <v>1</v>
      </c>
      <c r="M172" s="57">
        <f t="shared" si="96"/>
        <v>0.499</v>
      </c>
      <c r="N172" s="57">
        <f t="shared" si="97"/>
        <v>4.4999999999999998E-2</v>
      </c>
      <c r="O172" s="60">
        <f t="shared" si="98"/>
        <v>3.15E-2</v>
      </c>
      <c r="P172" s="60">
        <f>CEILING(IF(M172&gt;O172,M172,O172),$D$2)</f>
        <v>0.5</v>
      </c>
      <c r="Q172" s="61" t="str">
        <f t="shared" si="99"/>
        <v>목록(Manifest)</v>
      </c>
      <c r="R172" s="88">
        <f t="shared" si="100"/>
        <v>14.5</v>
      </c>
      <c r="S172" s="61" t="str">
        <f t="shared" si="101"/>
        <v>KJ794</v>
      </c>
      <c r="T172" s="61" t="str">
        <f t="shared" si="102"/>
        <v>AIRZETA CO., LTD</v>
      </c>
      <c r="U172" s="61" t="str">
        <f t="shared" si="103"/>
        <v>신용</v>
      </c>
      <c r="V172" s="99">
        <f>CEILING($B$2+(P172-0.5)*$C$2,1)</f>
        <v>7445</v>
      </c>
      <c r="W172" s="61">
        <v>4000</v>
      </c>
      <c r="X172" s="100">
        <f t="shared" si="77"/>
        <v>0</v>
      </c>
      <c r="Y172" s="100">
        <f t="shared" si="82"/>
        <v>0</v>
      </c>
      <c r="Z172" s="100">
        <f t="shared" si="78"/>
        <v>0</v>
      </c>
      <c r="AA172" s="100">
        <f t="shared" si="83"/>
        <v>0</v>
      </c>
      <c r="AB172" s="101">
        <f t="shared" si="79"/>
        <v>0</v>
      </c>
      <c r="AC172" s="102" t="str">
        <f>_xlfn.IFNA(VLOOKUP(D172,'사업자 통관'!F:H,3,0),"")</f>
        <v/>
      </c>
      <c r="AD172" s="102"/>
      <c r="AE172" s="103">
        <f t="shared" si="80"/>
        <v>4000</v>
      </c>
      <c r="AF172" s="104">
        <f t="shared" si="81"/>
        <v>11445</v>
      </c>
      <c r="AH172" s="126" t="s">
        <v>891</v>
      </c>
      <c r="AI172" s="126" t="s">
        <v>9</v>
      </c>
      <c r="AJ172" s="126" t="s">
        <v>3627</v>
      </c>
      <c r="AK172" s="126" t="s">
        <v>3672</v>
      </c>
      <c r="AL172" s="126" t="s">
        <v>3673</v>
      </c>
      <c r="AM172" s="126" t="s">
        <v>3674</v>
      </c>
      <c r="AN172" s="126">
        <v>18307</v>
      </c>
      <c r="AO172" s="126" t="s">
        <v>130</v>
      </c>
      <c r="AP172" s="127">
        <v>1</v>
      </c>
      <c r="AQ172" s="128">
        <v>0.499</v>
      </c>
      <c r="AR172" s="128">
        <v>4.4999999999999998E-2</v>
      </c>
      <c r="AS172" s="128">
        <v>0.5</v>
      </c>
      <c r="AT172" s="126" t="s">
        <v>4</v>
      </c>
      <c r="AU172" s="128">
        <v>14.5</v>
      </c>
      <c r="AV172" s="126" t="s">
        <v>154</v>
      </c>
      <c r="AW172" s="126" t="s">
        <v>154</v>
      </c>
      <c r="AX172" s="126" t="s">
        <v>154</v>
      </c>
      <c r="AY172" s="126" t="s">
        <v>154</v>
      </c>
      <c r="AZ172" s="126" t="s">
        <v>154</v>
      </c>
      <c r="BA172" s="126" t="s">
        <v>132</v>
      </c>
      <c r="BB172" s="126" t="s">
        <v>70</v>
      </c>
      <c r="BC172" s="126" t="s">
        <v>652</v>
      </c>
      <c r="BD172" s="126" t="s">
        <v>130</v>
      </c>
      <c r="BE172" s="126" t="s">
        <v>156</v>
      </c>
      <c r="BF172" s="126" t="s">
        <v>3675</v>
      </c>
      <c r="BG172" s="126" t="s">
        <v>3676</v>
      </c>
      <c r="BH172" s="126" t="s">
        <v>3677</v>
      </c>
      <c r="BI172" s="126" t="s">
        <v>2757</v>
      </c>
      <c r="BJ172" s="126" t="s">
        <v>2758</v>
      </c>
      <c r="BK172" s="126" t="s">
        <v>184</v>
      </c>
      <c r="BL172" s="126" t="s">
        <v>157</v>
      </c>
      <c r="BM172" s="126" t="s">
        <v>126</v>
      </c>
      <c r="BN172" s="126" t="s">
        <v>130</v>
      </c>
      <c r="BO172" s="126" t="s">
        <v>158</v>
      </c>
    </row>
    <row r="173" spans="1:67" ht="15">
      <c r="A173" s="58" t="str">
        <f t="shared" si="84"/>
        <v>2025-08-05</v>
      </c>
      <c r="B173" s="58" t="str">
        <f t="shared" si="85"/>
        <v>LHR</v>
      </c>
      <c r="C173" s="58" t="str">
        <f t="shared" si="86"/>
        <v>99431913755</v>
      </c>
      <c r="D173" s="58" t="str">
        <f t="shared" si="87"/>
        <v>PGB028760742</v>
      </c>
      <c r="E173" s="59" t="str">
        <f t="shared" si="88"/>
        <v>6094322901522</v>
      </c>
      <c r="F173" s="59" t="str">
        <f t="shared" si="89"/>
        <v>716-5435-EF-25</v>
      </c>
      <c r="G173" s="59" t="str">
        <f t="shared" si="90"/>
        <v>2210326</v>
      </c>
      <c r="H173" s="59" t="str">
        <f t="shared" si="91"/>
        <v>IPORTER (GB)</v>
      </c>
      <c r="I173" s="57" t="str">
        <f t="shared" si="92"/>
        <v>김석근</v>
      </c>
      <c r="J173" s="57">
        <f t="shared" si="93"/>
        <v>12773</v>
      </c>
      <c r="K173" s="57" t="str">
        <f t="shared" si="94"/>
        <v/>
      </c>
      <c r="L173" s="57">
        <f t="shared" si="95"/>
        <v>1</v>
      </c>
      <c r="M173" s="57">
        <f t="shared" si="96"/>
        <v>6.8810000000000002</v>
      </c>
      <c r="N173" s="57">
        <f t="shared" si="97"/>
        <v>8.3460000000000001</v>
      </c>
      <c r="O173" s="60">
        <f t="shared" si="98"/>
        <v>5.8422000000000001</v>
      </c>
      <c r="P173" s="60">
        <f>CEILING(IF(M173&gt;O173,M173,O173),$D$2)</f>
        <v>7</v>
      </c>
      <c r="Q173" s="61" t="str">
        <f t="shared" si="99"/>
        <v>목록(Manifest)</v>
      </c>
      <c r="R173" s="88">
        <f t="shared" si="100"/>
        <v>142.93</v>
      </c>
      <c r="S173" s="61" t="str">
        <f t="shared" si="101"/>
        <v>KJ794</v>
      </c>
      <c r="T173" s="61" t="str">
        <f t="shared" si="102"/>
        <v>AIRZETA CO., LTD</v>
      </c>
      <c r="U173" s="61" t="str">
        <f t="shared" si="103"/>
        <v>신용</v>
      </c>
      <c r="V173" s="99">
        <f>CEILING($B$2+(P173-0.5)*$C$2,1)</f>
        <v>44203</v>
      </c>
      <c r="W173" s="61">
        <v>4000</v>
      </c>
      <c r="X173" s="100">
        <f t="shared" si="77"/>
        <v>0</v>
      </c>
      <c r="Y173" s="100">
        <f t="shared" si="82"/>
        <v>0</v>
      </c>
      <c r="Z173" s="100">
        <f t="shared" si="78"/>
        <v>1000</v>
      </c>
      <c r="AA173" s="100">
        <f t="shared" si="83"/>
        <v>0</v>
      </c>
      <c r="AB173" s="101">
        <f t="shared" si="79"/>
        <v>0</v>
      </c>
      <c r="AC173" s="102" t="str">
        <f>_xlfn.IFNA(VLOOKUP(D173,'사업자 통관'!F:H,3,0),"")</f>
        <v/>
      </c>
      <c r="AD173" s="102"/>
      <c r="AE173" s="103">
        <f t="shared" si="80"/>
        <v>5000</v>
      </c>
      <c r="AF173" s="104">
        <f t="shared" si="81"/>
        <v>49203</v>
      </c>
      <c r="AH173" s="126" t="s">
        <v>891</v>
      </c>
      <c r="AI173" s="126" t="s">
        <v>9</v>
      </c>
      <c r="AJ173" s="126" t="s">
        <v>3627</v>
      </c>
      <c r="AK173" s="126" t="s">
        <v>2641</v>
      </c>
      <c r="AL173" s="126" t="s">
        <v>226</v>
      </c>
      <c r="AM173" s="126" t="s">
        <v>227</v>
      </c>
      <c r="AN173" s="126">
        <v>12773</v>
      </c>
      <c r="AO173" s="126" t="s">
        <v>130</v>
      </c>
      <c r="AP173" s="127">
        <v>1</v>
      </c>
      <c r="AQ173" s="128">
        <v>6.8810000000000002</v>
      </c>
      <c r="AR173" s="128">
        <v>8.3460000000000001</v>
      </c>
      <c r="AS173" s="128">
        <v>8.5</v>
      </c>
      <c r="AT173" s="126" t="s">
        <v>4</v>
      </c>
      <c r="AU173" s="128">
        <v>142.93</v>
      </c>
      <c r="AV173" s="126" t="s">
        <v>154</v>
      </c>
      <c r="AW173" s="126" t="s">
        <v>154</v>
      </c>
      <c r="AX173" s="126" t="s">
        <v>154</v>
      </c>
      <c r="AY173" s="126" t="s">
        <v>154</v>
      </c>
      <c r="AZ173" s="126" t="s">
        <v>154</v>
      </c>
      <c r="BA173" s="126" t="s">
        <v>132</v>
      </c>
      <c r="BB173" s="126" t="s">
        <v>70</v>
      </c>
      <c r="BC173" s="126" t="s">
        <v>159</v>
      </c>
      <c r="BD173" s="126" t="s">
        <v>130</v>
      </c>
      <c r="BE173" s="126" t="s">
        <v>156</v>
      </c>
      <c r="BF173" s="126" t="s">
        <v>3678</v>
      </c>
      <c r="BG173" s="126" t="s">
        <v>3679</v>
      </c>
      <c r="BH173" s="126" t="s">
        <v>3680</v>
      </c>
      <c r="BI173" s="126" t="s">
        <v>2757</v>
      </c>
      <c r="BJ173" s="126" t="s">
        <v>2758</v>
      </c>
      <c r="BK173" s="126" t="s">
        <v>184</v>
      </c>
      <c r="BL173" s="126" t="s">
        <v>157</v>
      </c>
      <c r="BM173" s="126" t="s">
        <v>126</v>
      </c>
      <c r="BN173" s="126" t="s">
        <v>130</v>
      </c>
      <c r="BO173" s="126" t="s">
        <v>158</v>
      </c>
    </row>
    <row r="174" spans="1:67" ht="15">
      <c r="A174" s="58" t="str">
        <f t="shared" si="84"/>
        <v>2025-08-05</v>
      </c>
      <c r="B174" s="58" t="str">
        <f t="shared" si="85"/>
        <v>LHR</v>
      </c>
      <c r="C174" s="58" t="str">
        <f t="shared" si="86"/>
        <v>99431913755</v>
      </c>
      <c r="D174" s="58" t="str">
        <f t="shared" si="87"/>
        <v>PGB028761400</v>
      </c>
      <c r="E174" s="59" t="str">
        <f t="shared" si="88"/>
        <v>6094322902180</v>
      </c>
      <c r="F174" s="59" t="str">
        <f t="shared" si="89"/>
        <v>716-4413-DA-71</v>
      </c>
      <c r="G174" s="59" t="str">
        <f t="shared" si="90"/>
        <v>2210326</v>
      </c>
      <c r="H174" s="59" t="str">
        <f t="shared" si="91"/>
        <v>IPORTER (GB)</v>
      </c>
      <c r="I174" s="57" t="str">
        <f t="shared" si="92"/>
        <v>정종현</v>
      </c>
      <c r="J174" s="57">
        <f t="shared" si="93"/>
        <v>22003</v>
      </c>
      <c r="K174" s="57" t="str">
        <f t="shared" si="94"/>
        <v/>
      </c>
      <c r="L174" s="57">
        <f t="shared" si="95"/>
        <v>1</v>
      </c>
      <c r="M174" s="57">
        <f t="shared" si="96"/>
        <v>0.499</v>
      </c>
      <c r="N174" s="57">
        <f t="shared" si="97"/>
        <v>4.4999999999999998E-2</v>
      </c>
      <c r="O174" s="60">
        <f t="shared" si="98"/>
        <v>3.15E-2</v>
      </c>
      <c r="P174" s="60">
        <f>CEILING(IF(M174&gt;O174,M174,O174),$D$2)</f>
        <v>0.5</v>
      </c>
      <c r="Q174" s="61" t="str">
        <f t="shared" si="99"/>
        <v>목록(Manifest)</v>
      </c>
      <c r="R174" s="88">
        <f t="shared" si="100"/>
        <v>56.3</v>
      </c>
      <c r="S174" s="61" t="str">
        <f t="shared" si="101"/>
        <v>KJ794</v>
      </c>
      <c r="T174" s="61" t="str">
        <f t="shared" si="102"/>
        <v>AIRZETA CO., LTD</v>
      </c>
      <c r="U174" s="61" t="str">
        <f t="shared" si="103"/>
        <v>신용</v>
      </c>
      <c r="V174" s="99">
        <f>CEILING($B$2+(P174-0.5)*$C$2,1)</f>
        <v>7445</v>
      </c>
      <c r="W174" s="61">
        <v>4000</v>
      </c>
      <c r="X174" s="100">
        <f t="shared" si="77"/>
        <v>0</v>
      </c>
      <c r="Y174" s="100">
        <f t="shared" si="82"/>
        <v>0</v>
      </c>
      <c r="Z174" s="100">
        <f t="shared" si="78"/>
        <v>0</v>
      </c>
      <c r="AA174" s="100">
        <f t="shared" si="83"/>
        <v>0</v>
      </c>
      <c r="AB174" s="101">
        <f t="shared" si="79"/>
        <v>0</v>
      </c>
      <c r="AC174" s="102" t="str">
        <f>_xlfn.IFNA(VLOOKUP(D174,'사업자 통관'!F:H,3,0),"")</f>
        <v/>
      </c>
      <c r="AD174" s="102"/>
      <c r="AE174" s="103">
        <f t="shared" si="80"/>
        <v>4000</v>
      </c>
      <c r="AF174" s="104">
        <f t="shared" si="81"/>
        <v>11445</v>
      </c>
      <c r="AH174" s="126" t="s">
        <v>891</v>
      </c>
      <c r="AI174" s="126" t="s">
        <v>9</v>
      </c>
      <c r="AJ174" s="126" t="s">
        <v>3627</v>
      </c>
      <c r="AK174" s="126" t="s">
        <v>3681</v>
      </c>
      <c r="AL174" s="126" t="s">
        <v>3682</v>
      </c>
      <c r="AM174" s="126" t="s">
        <v>3683</v>
      </c>
      <c r="AN174" s="126">
        <v>22003</v>
      </c>
      <c r="AO174" s="126" t="s">
        <v>130</v>
      </c>
      <c r="AP174" s="127">
        <v>1</v>
      </c>
      <c r="AQ174" s="128">
        <v>0.499</v>
      </c>
      <c r="AR174" s="128">
        <v>4.4999999999999998E-2</v>
      </c>
      <c r="AS174" s="128">
        <v>0.5</v>
      </c>
      <c r="AT174" s="126" t="s">
        <v>4</v>
      </c>
      <c r="AU174" s="128">
        <v>56.3</v>
      </c>
      <c r="AV174" s="126" t="s">
        <v>154</v>
      </c>
      <c r="AW174" s="126" t="s">
        <v>154</v>
      </c>
      <c r="AX174" s="126" t="s">
        <v>154</v>
      </c>
      <c r="AY174" s="126" t="s">
        <v>154</v>
      </c>
      <c r="AZ174" s="126" t="s">
        <v>154</v>
      </c>
      <c r="BA174" s="126" t="s">
        <v>132</v>
      </c>
      <c r="BB174" s="126" t="s">
        <v>70</v>
      </c>
      <c r="BC174" s="126" t="s">
        <v>185</v>
      </c>
      <c r="BD174" s="126" t="s">
        <v>130</v>
      </c>
      <c r="BE174" s="126" t="s">
        <v>156</v>
      </c>
      <c r="BF174" s="126" t="s">
        <v>3684</v>
      </c>
      <c r="BG174" s="126" t="s">
        <v>3685</v>
      </c>
      <c r="BH174" s="126" t="s">
        <v>3686</v>
      </c>
      <c r="BI174" s="126" t="s">
        <v>2757</v>
      </c>
      <c r="BJ174" s="126" t="s">
        <v>2758</v>
      </c>
      <c r="BK174" s="126" t="s">
        <v>184</v>
      </c>
      <c r="BL174" s="126" t="s">
        <v>157</v>
      </c>
      <c r="BM174" s="126" t="s">
        <v>126</v>
      </c>
      <c r="BN174" s="126" t="s">
        <v>130</v>
      </c>
      <c r="BO174" s="126" t="s">
        <v>158</v>
      </c>
    </row>
    <row r="175" spans="1:67" ht="15">
      <c r="A175" s="58" t="str">
        <f t="shared" si="84"/>
        <v>2025-08-05</v>
      </c>
      <c r="B175" s="58" t="str">
        <f t="shared" si="85"/>
        <v>LHR</v>
      </c>
      <c r="C175" s="58" t="str">
        <f t="shared" si="86"/>
        <v>99431913755</v>
      </c>
      <c r="D175" s="58" t="str">
        <f t="shared" si="87"/>
        <v>PGB028761406</v>
      </c>
      <c r="E175" s="59" t="str">
        <f t="shared" si="88"/>
        <v>6094322902186</v>
      </c>
      <c r="F175" s="59" t="str">
        <f t="shared" si="89"/>
        <v>716-6512-AB-75</v>
      </c>
      <c r="G175" s="59" t="str">
        <f t="shared" si="90"/>
        <v>2210326</v>
      </c>
      <c r="H175" s="59" t="str">
        <f t="shared" si="91"/>
        <v>IPORTER (GB)</v>
      </c>
      <c r="I175" s="57" t="str">
        <f t="shared" si="92"/>
        <v>정대봉</v>
      </c>
      <c r="J175" s="57">
        <f t="shared" si="93"/>
        <v>3413</v>
      </c>
      <c r="K175" s="57" t="str">
        <f t="shared" si="94"/>
        <v/>
      </c>
      <c r="L175" s="57">
        <f t="shared" si="95"/>
        <v>1</v>
      </c>
      <c r="M175" s="57">
        <f t="shared" si="96"/>
        <v>0.91200000000000003</v>
      </c>
      <c r="N175" s="57">
        <f t="shared" si="97"/>
        <v>4.4999999999999998E-2</v>
      </c>
      <c r="O175" s="60">
        <f t="shared" si="98"/>
        <v>3.15E-2</v>
      </c>
      <c r="P175" s="60">
        <f>CEILING(IF(M175&gt;O175,M175,O175),$D$2)</f>
        <v>1</v>
      </c>
      <c r="Q175" s="61" t="str">
        <f t="shared" si="99"/>
        <v>목록(Manifest)</v>
      </c>
      <c r="R175" s="88">
        <f t="shared" si="100"/>
        <v>137.65</v>
      </c>
      <c r="S175" s="61" t="str">
        <f t="shared" si="101"/>
        <v>KJ794</v>
      </c>
      <c r="T175" s="61" t="str">
        <f t="shared" si="102"/>
        <v>AIRZETA CO., LTD</v>
      </c>
      <c r="U175" s="61" t="str">
        <f t="shared" si="103"/>
        <v>신용</v>
      </c>
      <c r="V175" s="99">
        <f>CEILING($B$2+(P175-0.5)*$C$2,1)</f>
        <v>10273</v>
      </c>
      <c r="W175" s="61">
        <v>4000</v>
      </c>
      <c r="X175" s="100">
        <f t="shared" si="77"/>
        <v>0</v>
      </c>
      <c r="Y175" s="100">
        <f t="shared" si="82"/>
        <v>0</v>
      </c>
      <c r="Z175" s="100">
        <f t="shared" si="78"/>
        <v>0</v>
      </c>
      <c r="AA175" s="100">
        <f t="shared" si="83"/>
        <v>0</v>
      </c>
      <c r="AB175" s="101">
        <f t="shared" si="79"/>
        <v>0</v>
      </c>
      <c r="AC175" s="102" t="str">
        <f>_xlfn.IFNA(VLOOKUP(D175,'사업자 통관'!F:H,3,0),"")</f>
        <v/>
      </c>
      <c r="AD175" s="102"/>
      <c r="AE175" s="103">
        <f t="shared" si="80"/>
        <v>4000</v>
      </c>
      <c r="AF175" s="104">
        <f t="shared" si="81"/>
        <v>14273</v>
      </c>
      <c r="AH175" s="126" t="s">
        <v>891</v>
      </c>
      <c r="AI175" s="126" t="s">
        <v>9</v>
      </c>
      <c r="AJ175" s="126" t="s">
        <v>3627</v>
      </c>
      <c r="AK175" s="126" t="s">
        <v>3687</v>
      </c>
      <c r="AL175" s="126" t="s">
        <v>3688</v>
      </c>
      <c r="AM175" s="126" t="s">
        <v>3689</v>
      </c>
      <c r="AN175" s="126">
        <v>3413</v>
      </c>
      <c r="AO175" s="126" t="s">
        <v>130</v>
      </c>
      <c r="AP175" s="127">
        <v>1</v>
      </c>
      <c r="AQ175" s="128">
        <v>0.91200000000000003</v>
      </c>
      <c r="AR175" s="128">
        <v>4.4999999999999998E-2</v>
      </c>
      <c r="AS175" s="128">
        <v>1</v>
      </c>
      <c r="AT175" s="126" t="s">
        <v>4</v>
      </c>
      <c r="AU175" s="128">
        <v>137.65</v>
      </c>
      <c r="AV175" s="126" t="s">
        <v>154</v>
      </c>
      <c r="AW175" s="126" t="s">
        <v>154</v>
      </c>
      <c r="AX175" s="126" t="s">
        <v>154</v>
      </c>
      <c r="AY175" s="126" t="s">
        <v>154</v>
      </c>
      <c r="AZ175" s="126" t="s">
        <v>154</v>
      </c>
      <c r="BA175" s="126" t="s">
        <v>132</v>
      </c>
      <c r="BB175" s="126" t="s">
        <v>70</v>
      </c>
      <c r="BC175" s="126" t="s">
        <v>3690</v>
      </c>
      <c r="BD175" s="126" t="s">
        <v>130</v>
      </c>
      <c r="BE175" s="126" t="s">
        <v>156</v>
      </c>
      <c r="BF175" s="126" t="s">
        <v>3691</v>
      </c>
      <c r="BG175" s="126" t="s">
        <v>3692</v>
      </c>
      <c r="BH175" s="126" t="s">
        <v>3693</v>
      </c>
      <c r="BI175" s="126" t="s">
        <v>2757</v>
      </c>
      <c r="BJ175" s="126" t="s">
        <v>2758</v>
      </c>
      <c r="BK175" s="126" t="s">
        <v>184</v>
      </c>
      <c r="BL175" s="126" t="s">
        <v>157</v>
      </c>
      <c r="BM175" s="126" t="s">
        <v>126</v>
      </c>
      <c r="BN175" s="126" t="s">
        <v>130</v>
      </c>
      <c r="BO175" s="126" t="s">
        <v>158</v>
      </c>
    </row>
    <row r="176" spans="1:67" ht="15">
      <c r="A176" s="58" t="str">
        <f t="shared" si="84"/>
        <v>2025-08-05</v>
      </c>
      <c r="B176" s="58" t="str">
        <f t="shared" si="85"/>
        <v>LHR</v>
      </c>
      <c r="C176" s="58" t="str">
        <f t="shared" si="86"/>
        <v>99431913755</v>
      </c>
      <c r="D176" s="58" t="str">
        <f t="shared" si="87"/>
        <v>PGB028761411</v>
      </c>
      <c r="E176" s="59" t="str">
        <f t="shared" si="88"/>
        <v>6094322902191</v>
      </c>
      <c r="F176" s="59" t="str">
        <f t="shared" si="89"/>
        <v>716-5438-CA-10</v>
      </c>
      <c r="G176" s="59" t="str">
        <f t="shared" si="90"/>
        <v>2210326</v>
      </c>
      <c r="H176" s="59" t="str">
        <f t="shared" si="91"/>
        <v>IPORTER (GB)</v>
      </c>
      <c r="I176" s="57" t="str">
        <f t="shared" si="92"/>
        <v>김찬영</v>
      </c>
      <c r="J176" s="57">
        <f t="shared" si="93"/>
        <v>14431</v>
      </c>
      <c r="K176" s="57" t="str">
        <f t="shared" si="94"/>
        <v/>
      </c>
      <c r="L176" s="57">
        <f t="shared" si="95"/>
        <v>1</v>
      </c>
      <c r="M176" s="57">
        <f t="shared" si="96"/>
        <v>0.499</v>
      </c>
      <c r="N176" s="57">
        <f t="shared" si="97"/>
        <v>4.4999999999999998E-2</v>
      </c>
      <c r="O176" s="60">
        <f t="shared" si="98"/>
        <v>3.15E-2</v>
      </c>
      <c r="P176" s="60">
        <f>CEILING(IF(M176&gt;O176,M176,O176),$D$2)</f>
        <v>0.5</v>
      </c>
      <c r="Q176" s="61" t="str">
        <f t="shared" si="99"/>
        <v>목록(Manifest)</v>
      </c>
      <c r="R176" s="88">
        <f t="shared" si="100"/>
        <v>13.49</v>
      </c>
      <c r="S176" s="61" t="str">
        <f t="shared" si="101"/>
        <v>KJ794</v>
      </c>
      <c r="T176" s="61" t="str">
        <f t="shared" si="102"/>
        <v>AIRZETA CO., LTD</v>
      </c>
      <c r="U176" s="61" t="str">
        <f t="shared" si="103"/>
        <v>신용</v>
      </c>
      <c r="V176" s="99">
        <f>CEILING($B$2+(P176-0.5)*$C$2,1)</f>
        <v>7445</v>
      </c>
      <c r="W176" s="61">
        <v>4000</v>
      </c>
      <c r="X176" s="100">
        <f t="shared" si="77"/>
        <v>0</v>
      </c>
      <c r="Y176" s="100">
        <f t="shared" si="82"/>
        <v>0</v>
      </c>
      <c r="Z176" s="100">
        <f t="shared" si="78"/>
        <v>0</v>
      </c>
      <c r="AA176" s="100">
        <f t="shared" si="83"/>
        <v>0</v>
      </c>
      <c r="AB176" s="101">
        <f t="shared" si="79"/>
        <v>0</v>
      </c>
      <c r="AC176" s="102" t="str">
        <f>_xlfn.IFNA(VLOOKUP(D176,'사업자 통관'!F:H,3,0),"")</f>
        <v/>
      </c>
      <c r="AD176" s="102"/>
      <c r="AE176" s="103">
        <f t="shared" si="80"/>
        <v>4000</v>
      </c>
      <c r="AF176" s="104">
        <f t="shared" si="81"/>
        <v>11445</v>
      </c>
      <c r="AH176" s="126" t="s">
        <v>891</v>
      </c>
      <c r="AI176" s="126" t="s">
        <v>9</v>
      </c>
      <c r="AJ176" s="126" t="s">
        <v>3627</v>
      </c>
      <c r="AK176" s="126" t="s">
        <v>3694</v>
      </c>
      <c r="AL176" s="126" t="s">
        <v>3695</v>
      </c>
      <c r="AM176" s="126" t="s">
        <v>3696</v>
      </c>
      <c r="AN176" s="126">
        <v>14431</v>
      </c>
      <c r="AO176" s="126" t="s">
        <v>130</v>
      </c>
      <c r="AP176" s="127">
        <v>1</v>
      </c>
      <c r="AQ176" s="128">
        <v>0.499</v>
      </c>
      <c r="AR176" s="128">
        <v>4.4999999999999998E-2</v>
      </c>
      <c r="AS176" s="128">
        <v>0.5</v>
      </c>
      <c r="AT176" s="126" t="s">
        <v>4</v>
      </c>
      <c r="AU176" s="128">
        <v>13.49</v>
      </c>
      <c r="AV176" s="126" t="s">
        <v>154</v>
      </c>
      <c r="AW176" s="126" t="s">
        <v>154</v>
      </c>
      <c r="AX176" s="126" t="s">
        <v>154</v>
      </c>
      <c r="AY176" s="126" t="s">
        <v>154</v>
      </c>
      <c r="AZ176" s="126" t="s">
        <v>154</v>
      </c>
      <c r="BA176" s="126" t="s">
        <v>132</v>
      </c>
      <c r="BB176" s="126" t="s">
        <v>70</v>
      </c>
      <c r="BC176" s="126" t="s">
        <v>162</v>
      </c>
      <c r="BD176" s="126" t="s">
        <v>130</v>
      </c>
      <c r="BE176" s="126" t="s">
        <v>156</v>
      </c>
      <c r="BF176" s="126" t="s">
        <v>3697</v>
      </c>
      <c r="BG176" s="126" t="s">
        <v>3698</v>
      </c>
      <c r="BH176" s="126" t="s">
        <v>3699</v>
      </c>
      <c r="BI176" s="126" t="s">
        <v>2757</v>
      </c>
      <c r="BJ176" s="126" t="s">
        <v>2758</v>
      </c>
      <c r="BK176" s="126" t="s">
        <v>184</v>
      </c>
      <c r="BL176" s="126" t="s">
        <v>157</v>
      </c>
      <c r="BM176" s="126" t="s">
        <v>126</v>
      </c>
      <c r="BN176" s="126" t="s">
        <v>130</v>
      </c>
      <c r="BO176" s="126" t="s">
        <v>158</v>
      </c>
    </row>
    <row r="177" spans="1:67" ht="15">
      <c r="A177" s="58" t="str">
        <f t="shared" si="84"/>
        <v>2025-08-05</v>
      </c>
      <c r="B177" s="58" t="str">
        <f t="shared" si="85"/>
        <v>LHR</v>
      </c>
      <c r="C177" s="58" t="str">
        <f t="shared" si="86"/>
        <v>99431913755</v>
      </c>
      <c r="D177" s="58" t="str">
        <f t="shared" si="87"/>
        <v>PGB028760924</v>
      </c>
      <c r="E177" s="59" t="str">
        <f t="shared" si="88"/>
        <v>6094322901704</v>
      </c>
      <c r="F177" s="59" t="str">
        <f t="shared" si="89"/>
        <v>716-4441-BE-49</v>
      </c>
      <c r="G177" s="59" t="str">
        <f t="shared" si="90"/>
        <v>2210326</v>
      </c>
      <c r="H177" s="59" t="str">
        <f t="shared" si="91"/>
        <v>IPORTER (GB)</v>
      </c>
      <c r="I177" s="57" t="str">
        <f t="shared" si="92"/>
        <v>김양자</v>
      </c>
      <c r="J177" s="57">
        <f t="shared" si="93"/>
        <v>38208</v>
      </c>
      <c r="K177" s="57"/>
      <c r="L177" s="57">
        <f t="shared" si="95"/>
        <v>1</v>
      </c>
      <c r="M177" s="57">
        <f t="shared" si="96"/>
        <v>0.499</v>
      </c>
      <c r="N177" s="57">
        <f t="shared" si="97"/>
        <v>4.4999999999999998E-2</v>
      </c>
      <c r="O177" s="60">
        <f t="shared" si="98"/>
        <v>3.15E-2</v>
      </c>
      <c r="P177" s="60">
        <f>CEILING(IF(M177&gt;O177,M177,O177),$D$2)</f>
        <v>0.5</v>
      </c>
      <c r="Q177" s="61" t="str">
        <f t="shared" si="99"/>
        <v>목록(Manifest)</v>
      </c>
      <c r="R177" s="88">
        <f t="shared" si="100"/>
        <v>30.91</v>
      </c>
      <c r="S177" s="61" t="str">
        <f t="shared" si="101"/>
        <v>KJ794</v>
      </c>
      <c r="T177" s="61" t="str">
        <f t="shared" si="102"/>
        <v>AIRZETA CO., LTD</v>
      </c>
      <c r="U177" s="61" t="str">
        <f t="shared" si="103"/>
        <v>신용</v>
      </c>
      <c r="V177" s="99">
        <f>CEILING($B$2+(P177-0.5)*$C$2,1)</f>
        <v>7445</v>
      </c>
      <c r="W177" s="61">
        <v>4000</v>
      </c>
      <c r="X177" s="100">
        <f t="shared" si="77"/>
        <v>0</v>
      </c>
      <c r="Y177" s="100">
        <f t="shared" si="82"/>
        <v>0</v>
      </c>
      <c r="Z177" s="100">
        <f t="shared" si="78"/>
        <v>0</v>
      </c>
      <c r="AA177" s="100">
        <f t="shared" si="83"/>
        <v>0</v>
      </c>
      <c r="AB177" s="101">
        <f t="shared" si="79"/>
        <v>0</v>
      </c>
      <c r="AC177" s="102" t="str">
        <f>_xlfn.IFNA(VLOOKUP(D177,'사업자 통관'!F:H,3,0),"")</f>
        <v/>
      </c>
      <c r="AD177" s="102"/>
      <c r="AE177" s="103">
        <f t="shared" si="80"/>
        <v>4000</v>
      </c>
      <c r="AF177" s="104">
        <f t="shared" si="81"/>
        <v>11445</v>
      </c>
      <c r="AH177" s="126" t="s">
        <v>891</v>
      </c>
      <c r="AI177" s="126" t="s">
        <v>9</v>
      </c>
      <c r="AJ177" s="126" t="s">
        <v>3627</v>
      </c>
      <c r="AK177" s="126" t="s">
        <v>3700</v>
      </c>
      <c r="AL177" s="126" t="s">
        <v>3701</v>
      </c>
      <c r="AM177" s="126" t="s">
        <v>3702</v>
      </c>
      <c r="AN177" s="126">
        <v>38208</v>
      </c>
      <c r="AO177" s="126" t="s">
        <v>130</v>
      </c>
      <c r="AP177" s="127">
        <v>1</v>
      </c>
      <c r="AQ177" s="128">
        <v>0.499</v>
      </c>
      <c r="AR177" s="128">
        <v>4.4999999999999998E-2</v>
      </c>
      <c r="AS177" s="128">
        <v>0.5</v>
      </c>
      <c r="AT177" s="126" t="s">
        <v>4</v>
      </c>
      <c r="AU177" s="128">
        <v>30.91</v>
      </c>
      <c r="AV177" s="126" t="s">
        <v>154</v>
      </c>
      <c r="AW177" s="126" t="s">
        <v>154</v>
      </c>
      <c r="AX177" s="126" t="s">
        <v>154</v>
      </c>
      <c r="AY177" s="126" t="s">
        <v>154</v>
      </c>
      <c r="AZ177" s="126" t="s">
        <v>154</v>
      </c>
      <c r="BA177" s="126" t="s">
        <v>132</v>
      </c>
      <c r="BB177" s="126" t="s">
        <v>70</v>
      </c>
      <c r="BC177" s="126" t="s">
        <v>310</v>
      </c>
      <c r="BD177" s="126" t="s">
        <v>130</v>
      </c>
      <c r="BE177" s="126" t="s">
        <v>156</v>
      </c>
      <c r="BF177" s="126" t="s">
        <v>3703</v>
      </c>
      <c r="BG177" s="126" t="s">
        <v>3704</v>
      </c>
      <c r="BH177" s="126" t="s">
        <v>3705</v>
      </c>
      <c r="BI177" s="126" t="s">
        <v>2757</v>
      </c>
      <c r="BJ177" s="126" t="s">
        <v>2758</v>
      </c>
      <c r="BK177" s="126" t="s">
        <v>184</v>
      </c>
      <c r="BL177" s="126" t="s">
        <v>157</v>
      </c>
      <c r="BM177" s="126" t="s">
        <v>126</v>
      </c>
      <c r="BN177" s="126" t="s">
        <v>130</v>
      </c>
      <c r="BO177" s="126" t="s">
        <v>158</v>
      </c>
    </row>
    <row r="178" spans="1:67" ht="15">
      <c r="A178" s="58" t="str">
        <f t="shared" si="84"/>
        <v>2025-08-05</v>
      </c>
      <c r="B178" s="58" t="str">
        <f t="shared" si="85"/>
        <v>LHR</v>
      </c>
      <c r="C178" s="58" t="str">
        <f t="shared" si="86"/>
        <v>99431913755</v>
      </c>
      <c r="D178" s="58" t="str">
        <f t="shared" si="87"/>
        <v>PGB028761523</v>
      </c>
      <c r="E178" s="59" t="str">
        <f t="shared" si="88"/>
        <v>6094322902303</v>
      </c>
      <c r="F178" s="59" t="str">
        <f t="shared" si="89"/>
        <v>716-6394-AC-66</v>
      </c>
      <c r="G178" s="59" t="str">
        <f t="shared" si="90"/>
        <v>2210326</v>
      </c>
      <c r="H178" s="59" t="str">
        <f t="shared" si="91"/>
        <v>IPORTER (GB)</v>
      </c>
      <c r="I178" s="57" t="str">
        <f t="shared" si="92"/>
        <v>장진혁</v>
      </c>
      <c r="J178" s="57">
        <f t="shared" si="93"/>
        <v>44701</v>
      </c>
      <c r="K178" s="57" t="str">
        <f t="shared" si="94"/>
        <v/>
      </c>
      <c r="L178" s="57">
        <f t="shared" si="95"/>
        <v>1</v>
      </c>
      <c r="M178" s="57">
        <f t="shared" si="96"/>
        <v>1.429</v>
      </c>
      <c r="N178" s="57">
        <f t="shared" si="97"/>
        <v>3.0390000000000001</v>
      </c>
      <c r="O178" s="60">
        <f t="shared" si="98"/>
        <v>2.1273</v>
      </c>
      <c r="P178" s="60">
        <f>CEILING(IF(M178&gt;O178,M178,O178),$D$2)</f>
        <v>2.5</v>
      </c>
      <c r="Q178" s="61" t="str">
        <f t="shared" si="99"/>
        <v>목록(Manifest)</v>
      </c>
      <c r="R178" s="88">
        <f t="shared" si="100"/>
        <v>103.71</v>
      </c>
      <c r="S178" s="61" t="str">
        <f t="shared" si="101"/>
        <v>KJ794</v>
      </c>
      <c r="T178" s="61" t="str">
        <f t="shared" si="102"/>
        <v>AIRZETA CO., LTD</v>
      </c>
      <c r="U178" s="61" t="str">
        <f t="shared" si="103"/>
        <v>신용</v>
      </c>
      <c r="V178" s="99">
        <f>CEILING($B$2+(P178-0.5)*$C$2,1)</f>
        <v>18755</v>
      </c>
      <c r="W178" s="61">
        <v>4000</v>
      </c>
      <c r="X178" s="100">
        <f t="shared" si="77"/>
        <v>0</v>
      </c>
      <c r="Y178" s="100">
        <f t="shared" si="82"/>
        <v>0</v>
      </c>
      <c r="Z178" s="100">
        <f t="shared" si="78"/>
        <v>500</v>
      </c>
      <c r="AA178" s="100">
        <f t="shared" si="83"/>
        <v>0</v>
      </c>
      <c r="AB178" s="101">
        <f t="shared" si="79"/>
        <v>0</v>
      </c>
      <c r="AC178" s="102" t="str">
        <f>_xlfn.IFNA(VLOOKUP(D178,'사업자 통관'!F:H,3,0),"")</f>
        <v/>
      </c>
      <c r="AD178" s="102"/>
      <c r="AE178" s="103">
        <f t="shared" si="80"/>
        <v>4500</v>
      </c>
      <c r="AF178" s="104">
        <f t="shared" si="81"/>
        <v>23255</v>
      </c>
      <c r="AH178" s="126" t="s">
        <v>891</v>
      </c>
      <c r="AI178" s="126" t="s">
        <v>9</v>
      </c>
      <c r="AJ178" s="126" t="s">
        <v>3627</v>
      </c>
      <c r="AK178" s="126" t="s">
        <v>3706</v>
      </c>
      <c r="AL178" s="126" t="s">
        <v>3707</v>
      </c>
      <c r="AM178" s="126" t="s">
        <v>3708</v>
      </c>
      <c r="AN178" s="126">
        <v>44701</v>
      </c>
      <c r="AO178" s="126" t="s">
        <v>130</v>
      </c>
      <c r="AP178" s="127">
        <v>1</v>
      </c>
      <c r="AQ178" s="128">
        <v>1.429</v>
      </c>
      <c r="AR178" s="128">
        <v>3.0390000000000001</v>
      </c>
      <c r="AS178" s="128">
        <v>3.1</v>
      </c>
      <c r="AT178" s="126" t="s">
        <v>4</v>
      </c>
      <c r="AU178" s="128">
        <v>103.71</v>
      </c>
      <c r="AV178" s="126" t="s">
        <v>154</v>
      </c>
      <c r="AW178" s="126" t="s">
        <v>154</v>
      </c>
      <c r="AX178" s="126" t="s">
        <v>154</v>
      </c>
      <c r="AY178" s="126" t="s">
        <v>154</v>
      </c>
      <c r="AZ178" s="126" t="s">
        <v>154</v>
      </c>
      <c r="BA178" s="126" t="s">
        <v>132</v>
      </c>
      <c r="BB178" s="126" t="s">
        <v>70</v>
      </c>
      <c r="BC178" s="126" t="s">
        <v>3709</v>
      </c>
      <c r="BD178" s="126" t="s">
        <v>130</v>
      </c>
      <c r="BE178" s="126" t="s">
        <v>156</v>
      </c>
      <c r="BF178" s="126" t="s">
        <v>3710</v>
      </c>
      <c r="BG178" s="126" t="s">
        <v>3711</v>
      </c>
      <c r="BH178" s="126" t="s">
        <v>3712</v>
      </c>
      <c r="BI178" s="126" t="s">
        <v>2757</v>
      </c>
      <c r="BJ178" s="126" t="s">
        <v>2758</v>
      </c>
      <c r="BK178" s="126" t="s">
        <v>184</v>
      </c>
      <c r="BL178" s="126" t="s">
        <v>157</v>
      </c>
      <c r="BM178" s="126" t="s">
        <v>126</v>
      </c>
      <c r="BN178" s="126" t="s">
        <v>130</v>
      </c>
      <c r="BO178" s="126" t="s">
        <v>158</v>
      </c>
    </row>
    <row r="179" spans="1:67" ht="15">
      <c r="A179" s="58" t="str">
        <f t="shared" si="84"/>
        <v>2025-08-05</v>
      </c>
      <c r="B179" s="58" t="str">
        <f t="shared" si="85"/>
        <v>LHR</v>
      </c>
      <c r="C179" s="58" t="str">
        <f t="shared" si="86"/>
        <v>99431913755</v>
      </c>
      <c r="D179" s="58" t="str">
        <f t="shared" si="87"/>
        <v>PGB028761019</v>
      </c>
      <c r="E179" s="59" t="str">
        <f t="shared" si="88"/>
        <v>6094322901799</v>
      </c>
      <c r="F179" s="59" t="str">
        <f t="shared" si="89"/>
        <v>716-4353-DA-68</v>
      </c>
      <c r="G179" s="59" t="str">
        <f t="shared" si="90"/>
        <v>2210326</v>
      </c>
      <c r="H179" s="59" t="str">
        <f t="shared" si="91"/>
        <v>IPORTER (GB)</v>
      </c>
      <c r="I179" s="57" t="str">
        <f t="shared" si="92"/>
        <v>최원준</v>
      </c>
      <c r="J179" s="57">
        <f t="shared" si="93"/>
        <v>2858</v>
      </c>
      <c r="K179" s="57" t="str">
        <f t="shared" si="94"/>
        <v/>
      </c>
      <c r="L179" s="57">
        <f t="shared" si="95"/>
        <v>1</v>
      </c>
      <c r="M179" s="57">
        <f t="shared" si="96"/>
        <v>0.69899999999999995</v>
      </c>
      <c r="N179" s="57">
        <f t="shared" si="97"/>
        <v>4.4999999999999998E-2</v>
      </c>
      <c r="O179" s="60">
        <f t="shared" si="98"/>
        <v>3.15E-2</v>
      </c>
      <c r="P179" s="60">
        <f>CEILING(IF(M179&gt;O179,M179,O179),$D$2)</f>
        <v>1</v>
      </c>
      <c r="Q179" s="61" t="str">
        <f t="shared" si="99"/>
        <v>목록(Manifest)</v>
      </c>
      <c r="R179" s="88">
        <f t="shared" si="100"/>
        <v>75.55</v>
      </c>
      <c r="S179" s="61" t="str">
        <f t="shared" si="101"/>
        <v>KJ794</v>
      </c>
      <c r="T179" s="61" t="str">
        <f t="shared" si="102"/>
        <v>AIRZETA CO., LTD</v>
      </c>
      <c r="U179" s="61" t="str">
        <f t="shared" si="103"/>
        <v>신용</v>
      </c>
      <c r="V179" s="99">
        <f>CEILING($B$2+(P179-0.5)*$C$2,1)</f>
        <v>10273</v>
      </c>
      <c r="W179" s="61">
        <v>4000</v>
      </c>
      <c r="X179" s="100">
        <f t="shared" si="77"/>
        <v>0</v>
      </c>
      <c r="Y179" s="100">
        <f t="shared" si="82"/>
        <v>0</v>
      </c>
      <c r="Z179" s="100">
        <f t="shared" si="78"/>
        <v>0</v>
      </c>
      <c r="AA179" s="100">
        <f t="shared" si="83"/>
        <v>0</v>
      </c>
      <c r="AB179" s="101">
        <f t="shared" si="79"/>
        <v>0</v>
      </c>
      <c r="AC179" s="102" t="str">
        <f>_xlfn.IFNA(VLOOKUP(D179,'사업자 통관'!F:H,3,0),"")</f>
        <v/>
      </c>
      <c r="AD179" s="102"/>
      <c r="AE179" s="103">
        <f t="shared" si="80"/>
        <v>4000</v>
      </c>
      <c r="AF179" s="104">
        <f t="shared" si="81"/>
        <v>14273</v>
      </c>
      <c r="AH179" s="126" t="s">
        <v>891</v>
      </c>
      <c r="AI179" s="126" t="s">
        <v>9</v>
      </c>
      <c r="AJ179" s="126" t="s">
        <v>3627</v>
      </c>
      <c r="AK179" s="126" t="s">
        <v>3713</v>
      </c>
      <c r="AL179" s="126" t="s">
        <v>258</v>
      </c>
      <c r="AM179" s="126" t="s">
        <v>259</v>
      </c>
      <c r="AN179" s="126">
        <v>2858</v>
      </c>
      <c r="AO179" s="126" t="s">
        <v>130</v>
      </c>
      <c r="AP179" s="127">
        <v>1</v>
      </c>
      <c r="AQ179" s="128">
        <v>0.69899999999999995</v>
      </c>
      <c r="AR179" s="128">
        <v>4.4999999999999998E-2</v>
      </c>
      <c r="AS179" s="128">
        <v>0.7</v>
      </c>
      <c r="AT179" s="126" t="s">
        <v>4</v>
      </c>
      <c r="AU179" s="128">
        <v>75.55</v>
      </c>
      <c r="AV179" s="126" t="s">
        <v>154</v>
      </c>
      <c r="AW179" s="126" t="s">
        <v>154</v>
      </c>
      <c r="AX179" s="126" t="s">
        <v>154</v>
      </c>
      <c r="AY179" s="126" t="s">
        <v>154</v>
      </c>
      <c r="AZ179" s="126" t="s">
        <v>154</v>
      </c>
      <c r="BA179" s="126" t="s">
        <v>132</v>
      </c>
      <c r="BB179" s="126" t="s">
        <v>70</v>
      </c>
      <c r="BC179" s="126" t="s">
        <v>163</v>
      </c>
      <c r="BD179" s="126" t="s">
        <v>130</v>
      </c>
      <c r="BE179" s="126" t="s">
        <v>156</v>
      </c>
      <c r="BF179" s="126" t="s">
        <v>3714</v>
      </c>
      <c r="BG179" s="126" t="s">
        <v>3715</v>
      </c>
      <c r="BH179" s="126" t="s">
        <v>3716</v>
      </c>
      <c r="BI179" s="126" t="s">
        <v>2757</v>
      </c>
      <c r="BJ179" s="126" t="s">
        <v>2758</v>
      </c>
      <c r="BK179" s="126" t="s">
        <v>184</v>
      </c>
      <c r="BL179" s="126" t="s">
        <v>157</v>
      </c>
      <c r="BM179" s="126" t="s">
        <v>126</v>
      </c>
      <c r="BN179" s="126" t="s">
        <v>130</v>
      </c>
      <c r="BO179" s="126" t="s">
        <v>158</v>
      </c>
    </row>
    <row r="180" spans="1:67" ht="15">
      <c r="A180" s="58" t="str">
        <f t="shared" si="84"/>
        <v>2025-08-05</v>
      </c>
      <c r="B180" s="58" t="str">
        <f t="shared" si="85"/>
        <v>LHR</v>
      </c>
      <c r="C180" s="58" t="str">
        <f t="shared" si="86"/>
        <v>99431913755</v>
      </c>
      <c r="D180" s="58" t="str">
        <f t="shared" si="87"/>
        <v>PGB028761163</v>
      </c>
      <c r="E180" s="59" t="str">
        <f t="shared" si="88"/>
        <v>6094322901943</v>
      </c>
      <c r="F180" s="59" t="str">
        <f t="shared" si="89"/>
        <v>716-5419-DC-74</v>
      </c>
      <c r="G180" s="59" t="str">
        <f t="shared" si="90"/>
        <v>2210326</v>
      </c>
      <c r="H180" s="59" t="str">
        <f t="shared" si="91"/>
        <v>IPORTER (GB)</v>
      </c>
      <c r="I180" s="57" t="str">
        <f t="shared" si="92"/>
        <v>이찬희</v>
      </c>
      <c r="J180" s="57">
        <f t="shared" si="93"/>
        <v>1172</v>
      </c>
      <c r="K180" s="57" t="str">
        <f t="shared" si="94"/>
        <v/>
      </c>
      <c r="L180" s="57">
        <f t="shared" si="95"/>
        <v>1</v>
      </c>
      <c r="M180" s="57">
        <f t="shared" si="96"/>
        <v>0.499</v>
      </c>
      <c r="N180" s="57">
        <f t="shared" si="97"/>
        <v>4.4999999999999998E-2</v>
      </c>
      <c r="O180" s="60">
        <f t="shared" si="98"/>
        <v>3.15E-2</v>
      </c>
      <c r="P180" s="60">
        <f>CEILING(IF(M180&gt;O180,M180,O180),$D$2)</f>
        <v>0.5</v>
      </c>
      <c r="Q180" s="61" t="str">
        <f t="shared" si="99"/>
        <v>목록(Manifest)</v>
      </c>
      <c r="R180" s="88">
        <f t="shared" si="100"/>
        <v>40.43</v>
      </c>
      <c r="S180" s="61" t="str">
        <f t="shared" si="101"/>
        <v>KJ794</v>
      </c>
      <c r="T180" s="61" t="str">
        <f t="shared" si="102"/>
        <v>AIRZETA CO., LTD</v>
      </c>
      <c r="U180" s="61" t="str">
        <f t="shared" si="103"/>
        <v>신용</v>
      </c>
      <c r="V180" s="99">
        <f>CEILING($B$2+(P180-0.5)*$C$2,1)</f>
        <v>7445</v>
      </c>
      <c r="W180" s="61">
        <v>4000</v>
      </c>
      <c r="X180" s="100">
        <f t="shared" si="77"/>
        <v>0</v>
      </c>
      <c r="Y180" s="100">
        <f t="shared" si="82"/>
        <v>0</v>
      </c>
      <c r="Z180" s="100">
        <f t="shared" si="78"/>
        <v>0</v>
      </c>
      <c r="AA180" s="100">
        <f t="shared" si="83"/>
        <v>0</v>
      </c>
      <c r="AB180" s="101">
        <f t="shared" si="79"/>
        <v>0</v>
      </c>
      <c r="AC180" s="102" t="str">
        <f>_xlfn.IFNA(VLOOKUP(D180,'사업자 통관'!F:H,3,0),"")</f>
        <v/>
      </c>
      <c r="AD180" s="102"/>
      <c r="AE180" s="103">
        <f t="shared" si="80"/>
        <v>4000</v>
      </c>
      <c r="AF180" s="104">
        <f t="shared" si="81"/>
        <v>11445</v>
      </c>
      <c r="AH180" s="126" t="s">
        <v>891</v>
      </c>
      <c r="AI180" s="126" t="s">
        <v>9</v>
      </c>
      <c r="AJ180" s="126" t="s">
        <v>3627</v>
      </c>
      <c r="AK180" s="126" t="s">
        <v>3717</v>
      </c>
      <c r="AL180" s="126" t="s">
        <v>221</v>
      </c>
      <c r="AM180" s="126" t="s">
        <v>222</v>
      </c>
      <c r="AN180" s="126">
        <v>1172</v>
      </c>
      <c r="AO180" s="126" t="s">
        <v>130</v>
      </c>
      <c r="AP180" s="127">
        <v>1</v>
      </c>
      <c r="AQ180" s="128">
        <v>0.499</v>
      </c>
      <c r="AR180" s="128">
        <v>4.4999999999999998E-2</v>
      </c>
      <c r="AS180" s="128">
        <v>0.5</v>
      </c>
      <c r="AT180" s="126" t="s">
        <v>4</v>
      </c>
      <c r="AU180" s="128">
        <v>40.43</v>
      </c>
      <c r="AV180" s="126" t="s">
        <v>154</v>
      </c>
      <c r="AW180" s="126" t="s">
        <v>154</v>
      </c>
      <c r="AX180" s="126" t="s">
        <v>154</v>
      </c>
      <c r="AY180" s="126" t="s">
        <v>154</v>
      </c>
      <c r="AZ180" s="126" t="s">
        <v>154</v>
      </c>
      <c r="BA180" s="126" t="s">
        <v>132</v>
      </c>
      <c r="BB180" s="126" t="s">
        <v>70</v>
      </c>
      <c r="BC180" s="126" t="s">
        <v>177</v>
      </c>
      <c r="BD180" s="126" t="s">
        <v>130</v>
      </c>
      <c r="BE180" s="126" t="s">
        <v>156</v>
      </c>
      <c r="BF180" s="126" t="s">
        <v>3718</v>
      </c>
      <c r="BG180" s="126" t="s">
        <v>3719</v>
      </c>
      <c r="BH180" s="126" t="s">
        <v>3720</v>
      </c>
      <c r="BI180" s="126" t="s">
        <v>2757</v>
      </c>
      <c r="BJ180" s="126" t="s">
        <v>2758</v>
      </c>
      <c r="BK180" s="126" t="s">
        <v>184</v>
      </c>
      <c r="BL180" s="126" t="s">
        <v>157</v>
      </c>
      <c r="BM180" s="126" t="s">
        <v>126</v>
      </c>
      <c r="BN180" s="126" t="s">
        <v>130</v>
      </c>
      <c r="BO180" s="126" t="s">
        <v>158</v>
      </c>
    </row>
    <row r="181" spans="1:67" ht="15">
      <c r="A181" s="58" t="str">
        <f t="shared" si="84"/>
        <v>2025-08-05</v>
      </c>
      <c r="B181" s="58" t="str">
        <f t="shared" si="85"/>
        <v>LHR</v>
      </c>
      <c r="C181" s="58" t="str">
        <f t="shared" si="86"/>
        <v>99431913755</v>
      </c>
      <c r="D181" s="58" t="str">
        <f t="shared" si="87"/>
        <v>PGB028761367</v>
      </c>
      <c r="E181" s="59" t="str">
        <f t="shared" si="88"/>
        <v>6094322902147</v>
      </c>
      <c r="F181" s="59" t="str">
        <f t="shared" si="89"/>
        <v>716-5431-FD-5</v>
      </c>
      <c r="G181" s="59" t="str">
        <f t="shared" si="90"/>
        <v>2210326</v>
      </c>
      <c r="H181" s="59" t="str">
        <f t="shared" si="91"/>
        <v>IPORTER (GB)</v>
      </c>
      <c r="I181" s="57" t="str">
        <f t="shared" si="92"/>
        <v>이현령</v>
      </c>
      <c r="J181" s="57">
        <f t="shared" si="93"/>
        <v>5673</v>
      </c>
      <c r="K181" s="57" t="str">
        <f t="shared" si="94"/>
        <v/>
      </c>
      <c r="L181" s="57">
        <f t="shared" si="95"/>
        <v>1</v>
      </c>
      <c r="M181" s="57">
        <f t="shared" si="96"/>
        <v>0.78900000000000003</v>
      </c>
      <c r="N181" s="57">
        <f t="shared" si="97"/>
        <v>4.4999999999999998E-2</v>
      </c>
      <c r="O181" s="60">
        <f t="shared" si="98"/>
        <v>3.15E-2</v>
      </c>
      <c r="P181" s="60">
        <f>CEILING(IF(M181&gt;O181,M181,O181),$D$2)</f>
        <v>1</v>
      </c>
      <c r="Q181" s="61" t="str">
        <f t="shared" si="99"/>
        <v>일반(목록배제,Normal-Manifest Exception)</v>
      </c>
      <c r="R181" s="88">
        <f t="shared" si="100"/>
        <v>22.93</v>
      </c>
      <c r="S181" s="61" t="str">
        <f t="shared" si="101"/>
        <v>KJ794</v>
      </c>
      <c r="T181" s="61" t="str">
        <f t="shared" si="102"/>
        <v>AIRZETA CO., LTD</v>
      </c>
      <c r="U181" s="61" t="str">
        <f t="shared" si="103"/>
        <v>신용</v>
      </c>
      <c r="V181" s="99">
        <f>CEILING($B$2+(P181-0.5)*$C$2,1)</f>
        <v>10273</v>
      </c>
      <c r="W181" s="61">
        <v>4000</v>
      </c>
      <c r="X181" s="100">
        <f t="shared" si="77"/>
        <v>0</v>
      </c>
      <c r="Y181" s="100">
        <f t="shared" si="82"/>
        <v>0</v>
      </c>
      <c r="Z181" s="100">
        <f t="shared" si="78"/>
        <v>0</v>
      </c>
      <c r="AA181" s="100">
        <f t="shared" si="83"/>
        <v>0</v>
      </c>
      <c r="AB181" s="101">
        <f t="shared" si="79"/>
        <v>1000</v>
      </c>
      <c r="AC181" s="102" t="str">
        <f>_xlfn.IFNA(VLOOKUP(D181,'사업자 통관'!F:H,3,0),"")</f>
        <v/>
      </c>
      <c r="AD181" s="102"/>
      <c r="AE181" s="103">
        <f t="shared" si="80"/>
        <v>5000</v>
      </c>
      <c r="AF181" s="104">
        <f t="shared" si="81"/>
        <v>15273</v>
      </c>
      <c r="AH181" s="126" t="s">
        <v>891</v>
      </c>
      <c r="AI181" s="126" t="s">
        <v>9</v>
      </c>
      <c r="AJ181" s="126" t="s">
        <v>3627</v>
      </c>
      <c r="AK181" s="126" t="s">
        <v>3721</v>
      </c>
      <c r="AL181" s="126" t="s">
        <v>3722</v>
      </c>
      <c r="AM181" s="126" t="s">
        <v>3723</v>
      </c>
      <c r="AN181" s="126">
        <v>5673</v>
      </c>
      <c r="AO181" s="126" t="s">
        <v>130</v>
      </c>
      <c r="AP181" s="127">
        <v>1</v>
      </c>
      <c r="AQ181" s="128">
        <v>0.78900000000000003</v>
      </c>
      <c r="AR181" s="128">
        <v>4.4999999999999998E-2</v>
      </c>
      <c r="AS181" s="128">
        <v>0.8</v>
      </c>
      <c r="AT181" s="126" t="s">
        <v>5</v>
      </c>
      <c r="AU181" s="128">
        <v>22.93</v>
      </c>
      <c r="AV181" s="126" t="s">
        <v>154</v>
      </c>
      <c r="AW181" s="126" t="s">
        <v>154</v>
      </c>
      <c r="AX181" s="126" t="s">
        <v>154</v>
      </c>
      <c r="AY181" s="126" t="s">
        <v>154</v>
      </c>
      <c r="AZ181" s="126" t="s">
        <v>154</v>
      </c>
      <c r="BA181" s="126" t="s">
        <v>132</v>
      </c>
      <c r="BB181" s="126" t="s">
        <v>70</v>
      </c>
      <c r="BC181" s="126" t="s">
        <v>155</v>
      </c>
      <c r="BD181" s="126" t="s">
        <v>130</v>
      </c>
      <c r="BE181" s="126" t="s">
        <v>156</v>
      </c>
      <c r="BF181" s="126" t="s">
        <v>3724</v>
      </c>
      <c r="BG181" s="126" t="s">
        <v>3725</v>
      </c>
      <c r="BH181" s="126" t="s">
        <v>3726</v>
      </c>
      <c r="BI181" s="126" t="s">
        <v>2757</v>
      </c>
      <c r="BJ181" s="126" t="s">
        <v>2758</v>
      </c>
      <c r="BK181" s="126" t="s">
        <v>184</v>
      </c>
      <c r="BL181" s="126" t="s">
        <v>157</v>
      </c>
      <c r="BM181" s="126" t="s">
        <v>126</v>
      </c>
      <c r="BN181" s="126" t="s">
        <v>130</v>
      </c>
      <c r="BO181" s="126" t="s">
        <v>158</v>
      </c>
    </row>
    <row r="182" spans="1:67" ht="15">
      <c r="A182" s="58" t="str">
        <f t="shared" si="84"/>
        <v>2025-08-05</v>
      </c>
      <c r="B182" s="58" t="str">
        <f t="shared" si="85"/>
        <v>LHR</v>
      </c>
      <c r="C182" s="58" t="str">
        <f t="shared" si="86"/>
        <v>99431913755</v>
      </c>
      <c r="D182" s="58" t="str">
        <f t="shared" si="87"/>
        <v>PGB028761298</v>
      </c>
      <c r="E182" s="59" t="str">
        <f t="shared" si="88"/>
        <v>6094322902078</v>
      </c>
      <c r="F182" s="59" t="str">
        <f t="shared" si="89"/>
        <v>716-5413-AC-8</v>
      </c>
      <c r="G182" s="59" t="str">
        <f t="shared" si="90"/>
        <v>2210326</v>
      </c>
      <c r="H182" s="59" t="str">
        <f t="shared" si="91"/>
        <v>IPORTER (GB)</v>
      </c>
      <c r="I182" s="57" t="str">
        <f t="shared" si="92"/>
        <v>박시춘</v>
      </c>
      <c r="J182" s="57">
        <f t="shared" si="93"/>
        <v>35375</v>
      </c>
      <c r="K182" s="57"/>
      <c r="L182" s="57">
        <f t="shared" si="95"/>
        <v>1</v>
      </c>
      <c r="M182" s="57">
        <f t="shared" si="96"/>
        <v>0.499</v>
      </c>
      <c r="N182" s="57">
        <f t="shared" si="97"/>
        <v>4.4999999999999998E-2</v>
      </c>
      <c r="O182" s="60">
        <f t="shared" si="98"/>
        <v>3.15E-2</v>
      </c>
      <c r="P182" s="60">
        <f>CEILING(IF(M182&gt;O182,M182,O182),$D$2)</f>
        <v>0.5</v>
      </c>
      <c r="Q182" s="61" t="str">
        <f t="shared" si="99"/>
        <v>목록(Manifest)</v>
      </c>
      <c r="R182" s="88">
        <f t="shared" si="100"/>
        <v>47.25</v>
      </c>
      <c r="S182" s="61" t="str">
        <f t="shared" si="101"/>
        <v>KJ794</v>
      </c>
      <c r="T182" s="61" t="str">
        <f t="shared" si="102"/>
        <v>AIRZETA CO., LTD</v>
      </c>
      <c r="U182" s="61" t="str">
        <f t="shared" si="103"/>
        <v>신용</v>
      </c>
      <c r="V182" s="99">
        <f>CEILING($B$2+(P182-0.5)*$C$2,1)</f>
        <v>7445</v>
      </c>
      <c r="W182" s="61">
        <v>4000</v>
      </c>
      <c r="X182" s="100">
        <f t="shared" si="77"/>
        <v>0</v>
      </c>
      <c r="Y182" s="100">
        <f t="shared" si="82"/>
        <v>0</v>
      </c>
      <c r="Z182" s="100">
        <f t="shared" si="78"/>
        <v>0</v>
      </c>
      <c r="AA182" s="100">
        <f t="shared" si="83"/>
        <v>0</v>
      </c>
      <c r="AB182" s="101">
        <f t="shared" si="79"/>
        <v>0</v>
      </c>
      <c r="AC182" s="102" t="str">
        <f>_xlfn.IFNA(VLOOKUP(D182,'사업자 통관'!F:H,3,0),"")</f>
        <v/>
      </c>
      <c r="AD182" s="102"/>
      <c r="AE182" s="103">
        <f t="shared" si="80"/>
        <v>4000</v>
      </c>
      <c r="AF182" s="104">
        <f t="shared" si="81"/>
        <v>11445</v>
      </c>
      <c r="AH182" s="126" t="s">
        <v>891</v>
      </c>
      <c r="AI182" s="126" t="s">
        <v>9</v>
      </c>
      <c r="AJ182" s="126" t="s">
        <v>3627</v>
      </c>
      <c r="AK182" s="126" t="s">
        <v>3727</v>
      </c>
      <c r="AL182" s="126" t="s">
        <v>3728</v>
      </c>
      <c r="AM182" s="126" t="s">
        <v>3729</v>
      </c>
      <c r="AN182" s="126">
        <v>35375</v>
      </c>
      <c r="AO182" s="126" t="s">
        <v>130</v>
      </c>
      <c r="AP182" s="127">
        <v>1</v>
      </c>
      <c r="AQ182" s="128">
        <v>0.499</v>
      </c>
      <c r="AR182" s="128">
        <v>4.4999999999999998E-2</v>
      </c>
      <c r="AS182" s="128">
        <v>0.5</v>
      </c>
      <c r="AT182" s="126" t="s">
        <v>4</v>
      </c>
      <c r="AU182" s="128">
        <v>47.25</v>
      </c>
      <c r="AV182" s="126" t="s">
        <v>154</v>
      </c>
      <c r="AW182" s="126" t="s">
        <v>154</v>
      </c>
      <c r="AX182" s="126" t="s">
        <v>154</v>
      </c>
      <c r="AY182" s="126" t="s">
        <v>154</v>
      </c>
      <c r="AZ182" s="126" t="s">
        <v>154</v>
      </c>
      <c r="BA182" s="126" t="s">
        <v>132</v>
      </c>
      <c r="BB182" s="126" t="s">
        <v>70</v>
      </c>
      <c r="BC182" s="126" t="s">
        <v>403</v>
      </c>
      <c r="BD182" s="126" t="s">
        <v>130</v>
      </c>
      <c r="BE182" s="126" t="s">
        <v>156</v>
      </c>
      <c r="BF182" s="126" t="s">
        <v>3730</v>
      </c>
      <c r="BG182" s="126" t="s">
        <v>3731</v>
      </c>
      <c r="BH182" s="126" t="s">
        <v>3732</v>
      </c>
      <c r="BI182" s="126" t="s">
        <v>2757</v>
      </c>
      <c r="BJ182" s="126" t="s">
        <v>2758</v>
      </c>
      <c r="BK182" s="126" t="s">
        <v>184</v>
      </c>
      <c r="BL182" s="126" t="s">
        <v>157</v>
      </c>
      <c r="BM182" s="126" t="s">
        <v>126</v>
      </c>
      <c r="BN182" s="126" t="s">
        <v>130</v>
      </c>
      <c r="BO182" s="126" t="s">
        <v>158</v>
      </c>
    </row>
    <row r="183" spans="1:67" ht="15">
      <c r="A183" s="58" t="str">
        <f t="shared" si="84"/>
        <v>2025-08-05</v>
      </c>
      <c r="B183" s="58" t="str">
        <f t="shared" si="85"/>
        <v>LHR</v>
      </c>
      <c r="C183" s="58" t="str">
        <f t="shared" si="86"/>
        <v>99431913755</v>
      </c>
      <c r="D183" s="58" t="str">
        <f t="shared" si="87"/>
        <v>PGB028761286</v>
      </c>
      <c r="E183" s="59" t="str">
        <f t="shared" si="88"/>
        <v>6094322902066</v>
      </c>
      <c r="F183" s="59" t="str">
        <f t="shared" si="89"/>
        <v>716-5428-DA-21</v>
      </c>
      <c r="G183" s="59" t="str">
        <f t="shared" si="90"/>
        <v>2210326</v>
      </c>
      <c r="H183" s="59" t="str">
        <f t="shared" si="91"/>
        <v>IPORTER (GB)</v>
      </c>
      <c r="I183" s="57" t="str">
        <f t="shared" si="92"/>
        <v>하고운</v>
      </c>
      <c r="J183" s="57">
        <f t="shared" si="93"/>
        <v>28423</v>
      </c>
      <c r="K183" s="57" t="str">
        <f t="shared" si="94"/>
        <v/>
      </c>
      <c r="L183" s="57">
        <f t="shared" si="95"/>
        <v>1</v>
      </c>
      <c r="M183" s="57">
        <f t="shared" si="96"/>
        <v>0.499</v>
      </c>
      <c r="N183" s="57">
        <f t="shared" si="97"/>
        <v>4.4999999999999998E-2</v>
      </c>
      <c r="O183" s="60">
        <f t="shared" si="98"/>
        <v>3.15E-2</v>
      </c>
      <c r="P183" s="60">
        <f>CEILING(IF(M183&gt;O183,M183,O183),$D$2)</f>
        <v>0.5</v>
      </c>
      <c r="Q183" s="61" t="str">
        <f t="shared" si="99"/>
        <v>목록(Manifest)</v>
      </c>
      <c r="R183" s="88">
        <f t="shared" si="100"/>
        <v>87.81</v>
      </c>
      <c r="S183" s="61" t="str">
        <f t="shared" si="101"/>
        <v>KJ794</v>
      </c>
      <c r="T183" s="61" t="str">
        <f t="shared" si="102"/>
        <v>AIRZETA CO., LTD</v>
      </c>
      <c r="U183" s="61" t="str">
        <f t="shared" si="103"/>
        <v>신용</v>
      </c>
      <c r="V183" s="99">
        <f>CEILING($B$2+(P183-0.5)*$C$2,1)</f>
        <v>7445</v>
      </c>
      <c r="W183" s="61">
        <v>4000</v>
      </c>
      <c r="X183" s="100">
        <f t="shared" si="77"/>
        <v>0</v>
      </c>
      <c r="Y183" s="100">
        <f t="shared" si="82"/>
        <v>0</v>
      </c>
      <c r="Z183" s="100">
        <f t="shared" si="78"/>
        <v>0</v>
      </c>
      <c r="AA183" s="100">
        <f t="shared" si="83"/>
        <v>0</v>
      </c>
      <c r="AB183" s="101">
        <f t="shared" si="79"/>
        <v>0</v>
      </c>
      <c r="AC183" s="102" t="str">
        <f>_xlfn.IFNA(VLOOKUP(D183,'사업자 통관'!F:H,3,0),"")</f>
        <v/>
      </c>
      <c r="AD183" s="102"/>
      <c r="AE183" s="103">
        <f t="shared" si="80"/>
        <v>4000</v>
      </c>
      <c r="AF183" s="104">
        <f t="shared" si="81"/>
        <v>11445</v>
      </c>
      <c r="AH183" s="126" t="s">
        <v>891</v>
      </c>
      <c r="AI183" s="126" t="s">
        <v>9</v>
      </c>
      <c r="AJ183" s="126" t="s">
        <v>3627</v>
      </c>
      <c r="AK183" s="126" t="s">
        <v>3733</v>
      </c>
      <c r="AL183" s="126" t="s">
        <v>360</v>
      </c>
      <c r="AM183" s="126" t="s">
        <v>361</v>
      </c>
      <c r="AN183" s="126">
        <v>28423</v>
      </c>
      <c r="AO183" s="126" t="s">
        <v>130</v>
      </c>
      <c r="AP183" s="127">
        <v>1</v>
      </c>
      <c r="AQ183" s="128">
        <v>0.499</v>
      </c>
      <c r="AR183" s="128">
        <v>4.4999999999999998E-2</v>
      </c>
      <c r="AS183" s="128">
        <v>0.5</v>
      </c>
      <c r="AT183" s="126" t="s">
        <v>4</v>
      </c>
      <c r="AU183" s="128">
        <v>87.81</v>
      </c>
      <c r="AV183" s="126" t="s">
        <v>154</v>
      </c>
      <c r="AW183" s="126" t="s">
        <v>154</v>
      </c>
      <c r="AX183" s="126" t="s">
        <v>154</v>
      </c>
      <c r="AY183" s="126" t="s">
        <v>154</v>
      </c>
      <c r="AZ183" s="126" t="s">
        <v>154</v>
      </c>
      <c r="BA183" s="126" t="s">
        <v>132</v>
      </c>
      <c r="BB183" s="126" t="s">
        <v>70</v>
      </c>
      <c r="BC183" s="126" t="s">
        <v>159</v>
      </c>
      <c r="BD183" s="126" t="s">
        <v>130</v>
      </c>
      <c r="BE183" s="126" t="s">
        <v>156</v>
      </c>
      <c r="BF183" s="126" t="s">
        <v>3734</v>
      </c>
      <c r="BG183" s="126" t="s">
        <v>3735</v>
      </c>
      <c r="BH183" s="126" t="s">
        <v>3736</v>
      </c>
      <c r="BI183" s="126" t="s">
        <v>2757</v>
      </c>
      <c r="BJ183" s="126" t="s">
        <v>2758</v>
      </c>
      <c r="BK183" s="126" t="s">
        <v>184</v>
      </c>
      <c r="BL183" s="126" t="s">
        <v>157</v>
      </c>
      <c r="BM183" s="126" t="s">
        <v>126</v>
      </c>
      <c r="BN183" s="126" t="s">
        <v>130</v>
      </c>
      <c r="BO183" s="126" t="s">
        <v>158</v>
      </c>
    </row>
    <row r="184" spans="1:67" ht="15">
      <c r="A184" s="58" t="str">
        <f t="shared" si="84"/>
        <v>2025-08-05</v>
      </c>
      <c r="B184" s="58" t="str">
        <f t="shared" si="85"/>
        <v>LHR</v>
      </c>
      <c r="C184" s="58" t="str">
        <f t="shared" si="86"/>
        <v>99431913755</v>
      </c>
      <c r="D184" s="58" t="str">
        <f t="shared" si="87"/>
        <v>PGB028761489</v>
      </c>
      <c r="E184" s="59" t="str">
        <f t="shared" si="88"/>
        <v>6094322902269</v>
      </c>
      <c r="F184" s="59" t="str">
        <f t="shared" si="89"/>
        <v>716-6493-ED-40</v>
      </c>
      <c r="G184" s="59" t="str">
        <f t="shared" si="90"/>
        <v>2210326</v>
      </c>
      <c r="H184" s="59" t="str">
        <f t="shared" si="91"/>
        <v>IPORTER (GB)</v>
      </c>
      <c r="I184" s="57" t="str">
        <f t="shared" si="92"/>
        <v>이지수</v>
      </c>
      <c r="J184" s="57">
        <f t="shared" si="93"/>
        <v>13144</v>
      </c>
      <c r="K184" s="57" t="str">
        <f t="shared" si="94"/>
        <v/>
      </c>
      <c r="L184" s="57">
        <f t="shared" si="95"/>
        <v>1</v>
      </c>
      <c r="M184" s="57">
        <f t="shared" si="96"/>
        <v>0.63</v>
      </c>
      <c r="N184" s="57">
        <f t="shared" si="97"/>
        <v>4.4999999999999998E-2</v>
      </c>
      <c r="O184" s="60">
        <f t="shared" si="98"/>
        <v>3.15E-2</v>
      </c>
      <c r="P184" s="60">
        <f>CEILING(IF(M184&gt;O184,M184,O184),$D$2)</f>
        <v>1</v>
      </c>
      <c r="Q184" s="61" t="str">
        <f t="shared" si="99"/>
        <v>목록(Manifest)</v>
      </c>
      <c r="R184" s="88">
        <f t="shared" si="100"/>
        <v>32.479999999999997</v>
      </c>
      <c r="S184" s="61" t="str">
        <f t="shared" si="101"/>
        <v>KJ794</v>
      </c>
      <c r="T184" s="61" t="str">
        <f t="shared" si="102"/>
        <v>AIRZETA CO., LTD</v>
      </c>
      <c r="U184" s="61" t="str">
        <f t="shared" si="103"/>
        <v>신용</v>
      </c>
      <c r="V184" s="99">
        <f>CEILING($B$2+(P184-0.5)*$C$2,1)</f>
        <v>10273</v>
      </c>
      <c r="W184" s="61">
        <v>4000</v>
      </c>
      <c r="X184" s="100">
        <f t="shared" si="77"/>
        <v>0</v>
      </c>
      <c r="Y184" s="100">
        <f t="shared" si="82"/>
        <v>0</v>
      </c>
      <c r="Z184" s="100">
        <f t="shared" si="78"/>
        <v>0</v>
      </c>
      <c r="AA184" s="100">
        <f t="shared" si="83"/>
        <v>0</v>
      </c>
      <c r="AB184" s="101">
        <f t="shared" si="79"/>
        <v>0</v>
      </c>
      <c r="AC184" s="102" t="str">
        <f>_xlfn.IFNA(VLOOKUP(D184,'사업자 통관'!F:H,3,0),"")</f>
        <v/>
      </c>
      <c r="AD184" s="102"/>
      <c r="AE184" s="103">
        <f t="shared" si="80"/>
        <v>4000</v>
      </c>
      <c r="AF184" s="104">
        <f t="shared" si="81"/>
        <v>14273</v>
      </c>
      <c r="AH184" s="126" t="s">
        <v>891</v>
      </c>
      <c r="AI184" s="126" t="s">
        <v>9</v>
      </c>
      <c r="AJ184" s="126" t="s">
        <v>3627</v>
      </c>
      <c r="AK184" s="126" t="s">
        <v>3737</v>
      </c>
      <c r="AL184" s="126" t="s">
        <v>410</v>
      </c>
      <c r="AM184" s="126" t="s">
        <v>3738</v>
      </c>
      <c r="AN184" s="126">
        <v>13144</v>
      </c>
      <c r="AO184" s="126" t="s">
        <v>130</v>
      </c>
      <c r="AP184" s="127">
        <v>1</v>
      </c>
      <c r="AQ184" s="128">
        <v>0.63</v>
      </c>
      <c r="AR184" s="128">
        <v>4.4999999999999998E-2</v>
      </c>
      <c r="AS184" s="128">
        <v>0.7</v>
      </c>
      <c r="AT184" s="126" t="s">
        <v>4</v>
      </c>
      <c r="AU184" s="128">
        <v>32.479999999999997</v>
      </c>
      <c r="AV184" s="126" t="s">
        <v>154</v>
      </c>
      <c r="AW184" s="126" t="s">
        <v>154</v>
      </c>
      <c r="AX184" s="126" t="s">
        <v>154</v>
      </c>
      <c r="AY184" s="126" t="s">
        <v>154</v>
      </c>
      <c r="AZ184" s="126" t="s">
        <v>154</v>
      </c>
      <c r="BA184" s="126" t="s">
        <v>132</v>
      </c>
      <c r="BB184" s="126" t="s">
        <v>70</v>
      </c>
      <c r="BC184" s="126" t="s">
        <v>159</v>
      </c>
      <c r="BD184" s="126" t="s">
        <v>130</v>
      </c>
      <c r="BE184" s="126" t="s">
        <v>156</v>
      </c>
      <c r="BF184" s="126" t="s">
        <v>3739</v>
      </c>
      <c r="BG184" s="126" t="s">
        <v>3740</v>
      </c>
      <c r="BH184" s="126" t="s">
        <v>3741</v>
      </c>
      <c r="BI184" s="126" t="s">
        <v>2757</v>
      </c>
      <c r="BJ184" s="126" t="s">
        <v>2758</v>
      </c>
      <c r="BK184" s="126" t="s">
        <v>184</v>
      </c>
      <c r="BL184" s="126" t="s">
        <v>157</v>
      </c>
      <c r="BM184" s="126" t="s">
        <v>126</v>
      </c>
      <c r="BN184" s="126" t="s">
        <v>130</v>
      </c>
      <c r="BO184" s="126" t="s">
        <v>158</v>
      </c>
    </row>
    <row r="185" spans="1:67" ht="15">
      <c r="A185" s="58" t="str">
        <f t="shared" si="84"/>
        <v>2025-08-05</v>
      </c>
      <c r="B185" s="58" t="str">
        <f t="shared" si="85"/>
        <v>LHR</v>
      </c>
      <c r="C185" s="58" t="str">
        <f t="shared" si="86"/>
        <v>99431913755</v>
      </c>
      <c r="D185" s="58" t="str">
        <f t="shared" si="87"/>
        <v>PGB028761394</v>
      </c>
      <c r="E185" s="59" t="str">
        <f t="shared" si="88"/>
        <v>6094322902174</v>
      </c>
      <c r="F185" s="59" t="str">
        <f t="shared" si="89"/>
        <v>716-6541-BF-52</v>
      </c>
      <c r="G185" s="59" t="str">
        <f t="shared" si="90"/>
        <v>2210326</v>
      </c>
      <c r="H185" s="59" t="str">
        <f t="shared" si="91"/>
        <v>IPORTER (GB)</v>
      </c>
      <c r="I185" s="57" t="str">
        <f t="shared" si="92"/>
        <v>박다슬</v>
      </c>
      <c r="J185" s="57">
        <f t="shared" si="93"/>
        <v>56177</v>
      </c>
      <c r="K185" s="57" t="str">
        <f t="shared" si="94"/>
        <v/>
      </c>
      <c r="L185" s="57">
        <f t="shared" si="95"/>
        <v>1</v>
      </c>
      <c r="M185" s="57">
        <f t="shared" si="96"/>
        <v>3.5019999999999998</v>
      </c>
      <c r="N185" s="57">
        <f t="shared" si="97"/>
        <v>4.4999999999999998E-2</v>
      </c>
      <c r="O185" s="60">
        <f t="shared" si="98"/>
        <v>3.15E-2</v>
      </c>
      <c r="P185" s="60">
        <f>CEILING(IF(M185&gt;O185,M185,O185),$D$2)</f>
        <v>4</v>
      </c>
      <c r="Q185" s="61" t="str">
        <f t="shared" si="99"/>
        <v>간이(Simple)</v>
      </c>
      <c r="R185" s="88">
        <f t="shared" si="100"/>
        <v>679.43</v>
      </c>
      <c r="S185" s="61" t="str">
        <f t="shared" si="101"/>
        <v>KJ794</v>
      </c>
      <c r="T185" s="61" t="str">
        <f t="shared" si="102"/>
        <v>AIRZETA CO., LTD</v>
      </c>
      <c r="U185" s="61" t="str">
        <f t="shared" si="103"/>
        <v>신용</v>
      </c>
      <c r="V185" s="99">
        <f>CEILING($B$2+(P185-0.5)*$C$2,1)</f>
        <v>27238</v>
      </c>
      <c r="W185" s="61">
        <v>4000</v>
      </c>
      <c r="X185" s="100">
        <f t="shared" si="77"/>
        <v>0</v>
      </c>
      <c r="Y185" s="100">
        <f t="shared" si="82"/>
        <v>0</v>
      </c>
      <c r="Z185" s="100">
        <f t="shared" si="78"/>
        <v>500</v>
      </c>
      <c r="AA185" s="100">
        <f t="shared" si="83"/>
        <v>0</v>
      </c>
      <c r="AB185" s="101">
        <f t="shared" si="79"/>
        <v>1000</v>
      </c>
      <c r="AC185" s="102" t="str">
        <f>_xlfn.IFNA(VLOOKUP(D185,'사업자 통관'!F:H,3,0),"")</f>
        <v/>
      </c>
      <c r="AD185" s="102"/>
      <c r="AE185" s="103">
        <f t="shared" si="80"/>
        <v>5500</v>
      </c>
      <c r="AF185" s="104">
        <f t="shared" si="81"/>
        <v>32738</v>
      </c>
      <c r="AH185" s="126" t="s">
        <v>891</v>
      </c>
      <c r="AI185" s="126" t="s">
        <v>9</v>
      </c>
      <c r="AJ185" s="126" t="s">
        <v>3627</v>
      </c>
      <c r="AK185" s="126" t="s">
        <v>3742</v>
      </c>
      <c r="AL185" s="126" t="s">
        <v>3743</v>
      </c>
      <c r="AM185" s="126" t="s">
        <v>3744</v>
      </c>
      <c r="AN185" s="126">
        <v>56177</v>
      </c>
      <c r="AO185" s="126" t="s">
        <v>130</v>
      </c>
      <c r="AP185" s="127">
        <v>1</v>
      </c>
      <c r="AQ185" s="128">
        <v>3.5019999999999998</v>
      </c>
      <c r="AR185" s="128">
        <v>4.4999999999999998E-2</v>
      </c>
      <c r="AS185" s="128">
        <v>3.6</v>
      </c>
      <c r="AT185" s="126" t="s">
        <v>6</v>
      </c>
      <c r="AU185" s="128">
        <v>679.43</v>
      </c>
      <c r="AV185" s="126" t="s">
        <v>154</v>
      </c>
      <c r="AW185" s="126" t="s">
        <v>154</v>
      </c>
      <c r="AX185" s="126" t="s">
        <v>154</v>
      </c>
      <c r="AY185" s="126" t="s">
        <v>154</v>
      </c>
      <c r="AZ185" s="126" t="s">
        <v>154</v>
      </c>
      <c r="BA185" s="126" t="s">
        <v>132</v>
      </c>
      <c r="BB185" s="126" t="s">
        <v>70</v>
      </c>
      <c r="BC185" s="126" t="s">
        <v>159</v>
      </c>
      <c r="BD185" s="126" t="s">
        <v>130</v>
      </c>
      <c r="BE185" s="126" t="s">
        <v>156</v>
      </c>
      <c r="BF185" s="126" t="s">
        <v>3745</v>
      </c>
      <c r="BG185" s="126" t="s">
        <v>3746</v>
      </c>
      <c r="BH185" s="126" t="s">
        <v>3747</v>
      </c>
      <c r="BI185" s="126" t="s">
        <v>2757</v>
      </c>
      <c r="BJ185" s="126" t="s">
        <v>2758</v>
      </c>
      <c r="BK185" s="126" t="s">
        <v>184</v>
      </c>
      <c r="BL185" s="126" t="s">
        <v>157</v>
      </c>
      <c r="BM185" s="126" t="s">
        <v>126</v>
      </c>
      <c r="BN185" s="126" t="s">
        <v>130</v>
      </c>
      <c r="BO185" s="126" t="s">
        <v>158</v>
      </c>
    </row>
    <row r="186" spans="1:67" ht="15">
      <c r="A186" s="58" t="str">
        <f t="shared" si="84"/>
        <v>2025-08-05</v>
      </c>
      <c r="B186" s="58" t="str">
        <f t="shared" si="85"/>
        <v>LHR</v>
      </c>
      <c r="C186" s="58" t="str">
        <f t="shared" si="86"/>
        <v>99431913755</v>
      </c>
      <c r="D186" s="58" t="str">
        <f t="shared" si="87"/>
        <v>PGB028761428</v>
      </c>
      <c r="E186" s="59" t="str">
        <f t="shared" si="88"/>
        <v>6094322902208</v>
      </c>
      <c r="F186" s="59" t="str">
        <f t="shared" si="89"/>
        <v>716-5473-BC-6</v>
      </c>
      <c r="G186" s="59" t="str">
        <f t="shared" si="90"/>
        <v>2210326</v>
      </c>
      <c r="H186" s="59" t="str">
        <f t="shared" si="91"/>
        <v>IPORTER (GB)</v>
      </c>
      <c r="I186" s="57" t="str">
        <f t="shared" si="92"/>
        <v>김경희</v>
      </c>
      <c r="J186" s="57">
        <f t="shared" si="93"/>
        <v>5040</v>
      </c>
      <c r="K186" s="57" t="str">
        <f t="shared" si="94"/>
        <v/>
      </c>
      <c r="L186" s="57">
        <f t="shared" si="95"/>
        <v>1</v>
      </c>
      <c r="M186" s="57">
        <f t="shared" si="96"/>
        <v>0.82099999999999995</v>
      </c>
      <c r="N186" s="57">
        <f t="shared" si="97"/>
        <v>4.4999999999999998E-2</v>
      </c>
      <c r="O186" s="60">
        <f t="shared" si="98"/>
        <v>3.15E-2</v>
      </c>
      <c r="P186" s="60">
        <f>CEILING(IF(M186&gt;O186,M186,O186),$D$2)</f>
        <v>1</v>
      </c>
      <c r="Q186" s="61" t="str">
        <f t="shared" si="99"/>
        <v>일반(목록배제,Normal-Manifest Exception)</v>
      </c>
      <c r="R186" s="88">
        <f t="shared" si="100"/>
        <v>37.82</v>
      </c>
      <c r="S186" s="61" t="str">
        <f t="shared" si="101"/>
        <v>KJ794</v>
      </c>
      <c r="T186" s="61" t="str">
        <f t="shared" si="102"/>
        <v>AIRZETA CO., LTD</v>
      </c>
      <c r="U186" s="61" t="str">
        <f t="shared" si="103"/>
        <v>신용</v>
      </c>
      <c r="V186" s="99">
        <f>CEILING($B$2+(P186-0.5)*$C$2,1)</f>
        <v>10273</v>
      </c>
      <c r="W186" s="61">
        <v>4000</v>
      </c>
      <c r="X186" s="100">
        <f t="shared" si="77"/>
        <v>0</v>
      </c>
      <c r="Y186" s="100">
        <f t="shared" si="82"/>
        <v>0</v>
      </c>
      <c r="Z186" s="100">
        <f t="shared" si="78"/>
        <v>0</v>
      </c>
      <c r="AA186" s="100">
        <f t="shared" si="83"/>
        <v>0</v>
      </c>
      <c r="AB186" s="101">
        <f t="shared" si="79"/>
        <v>1000</v>
      </c>
      <c r="AC186" s="102" t="str">
        <f>_xlfn.IFNA(VLOOKUP(D186,'사업자 통관'!F:H,3,0),"")</f>
        <v/>
      </c>
      <c r="AD186" s="102"/>
      <c r="AE186" s="103">
        <f t="shared" si="80"/>
        <v>5000</v>
      </c>
      <c r="AF186" s="104">
        <f t="shared" si="81"/>
        <v>15273</v>
      </c>
      <c r="AH186" s="126" t="s">
        <v>891</v>
      </c>
      <c r="AI186" s="126" t="s">
        <v>9</v>
      </c>
      <c r="AJ186" s="126" t="s">
        <v>3627</v>
      </c>
      <c r="AK186" s="126" t="s">
        <v>3748</v>
      </c>
      <c r="AL186" s="126" t="s">
        <v>3749</v>
      </c>
      <c r="AM186" s="126" t="s">
        <v>3750</v>
      </c>
      <c r="AN186" s="126">
        <v>5040</v>
      </c>
      <c r="AO186" s="126" t="s">
        <v>130</v>
      </c>
      <c r="AP186" s="127">
        <v>1</v>
      </c>
      <c r="AQ186" s="128">
        <v>0.82099999999999995</v>
      </c>
      <c r="AR186" s="128">
        <v>4.4999999999999998E-2</v>
      </c>
      <c r="AS186" s="128">
        <v>0.9</v>
      </c>
      <c r="AT186" s="126" t="s">
        <v>5</v>
      </c>
      <c r="AU186" s="128">
        <v>37.82</v>
      </c>
      <c r="AV186" s="126" t="s">
        <v>154</v>
      </c>
      <c r="AW186" s="126" t="s">
        <v>154</v>
      </c>
      <c r="AX186" s="126" t="s">
        <v>154</v>
      </c>
      <c r="AY186" s="126" t="s">
        <v>154</v>
      </c>
      <c r="AZ186" s="126" t="s">
        <v>154</v>
      </c>
      <c r="BA186" s="126" t="s">
        <v>132</v>
      </c>
      <c r="BB186" s="126" t="s">
        <v>70</v>
      </c>
      <c r="BC186" s="126" t="s">
        <v>155</v>
      </c>
      <c r="BD186" s="126" t="s">
        <v>130</v>
      </c>
      <c r="BE186" s="126" t="s">
        <v>156</v>
      </c>
      <c r="BF186" s="126" t="s">
        <v>3751</v>
      </c>
      <c r="BG186" s="126" t="s">
        <v>3752</v>
      </c>
      <c r="BH186" s="126" t="s">
        <v>3753</v>
      </c>
      <c r="BI186" s="126" t="s">
        <v>2757</v>
      </c>
      <c r="BJ186" s="126" t="s">
        <v>2758</v>
      </c>
      <c r="BK186" s="126" t="s">
        <v>184</v>
      </c>
      <c r="BL186" s="126" t="s">
        <v>157</v>
      </c>
      <c r="BM186" s="126" t="s">
        <v>126</v>
      </c>
      <c r="BN186" s="126" t="s">
        <v>130</v>
      </c>
      <c r="BO186" s="126" t="s">
        <v>158</v>
      </c>
    </row>
    <row r="187" spans="1:67" ht="15">
      <c r="A187" s="58" t="str">
        <f t="shared" si="84"/>
        <v>2025-08-05</v>
      </c>
      <c r="B187" s="58" t="str">
        <f t="shared" si="85"/>
        <v>LHR</v>
      </c>
      <c r="C187" s="58" t="str">
        <f t="shared" si="86"/>
        <v>99431913755</v>
      </c>
      <c r="D187" s="58" t="str">
        <f t="shared" si="87"/>
        <v>PGB028761416</v>
      </c>
      <c r="E187" s="59" t="str">
        <f t="shared" si="88"/>
        <v>6094322902196</v>
      </c>
      <c r="F187" s="59" t="str">
        <f t="shared" si="89"/>
        <v>716-5458-AB-15</v>
      </c>
      <c r="G187" s="59" t="str">
        <f t="shared" si="90"/>
        <v>2210326</v>
      </c>
      <c r="H187" s="59" t="str">
        <f t="shared" si="91"/>
        <v>IPORTER (GB)</v>
      </c>
      <c r="I187" s="57" t="str">
        <f t="shared" si="92"/>
        <v>이수민</v>
      </c>
      <c r="J187" s="57">
        <f t="shared" si="93"/>
        <v>21641</v>
      </c>
      <c r="K187" s="57" t="str">
        <f t="shared" si="94"/>
        <v/>
      </c>
      <c r="L187" s="57">
        <f t="shared" si="95"/>
        <v>1</v>
      </c>
      <c r="M187" s="57">
        <f t="shared" si="96"/>
        <v>0.499</v>
      </c>
      <c r="N187" s="57">
        <f t="shared" si="97"/>
        <v>4.4999999999999998E-2</v>
      </c>
      <c r="O187" s="60">
        <f t="shared" si="98"/>
        <v>3.15E-2</v>
      </c>
      <c r="P187" s="60">
        <f>CEILING(IF(M187&gt;O187,M187,O187),$D$2)</f>
        <v>0.5</v>
      </c>
      <c r="Q187" s="61" t="str">
        <f t="shared" si="99"/>
        <v>일반(목록배제,Normal-Manifest Exception)</v>
      </c>
      <c r="R187" s="88">
        <f t="shared" si="100"/>
        <v>29.64</v>
      </c>
      <c r="S187" s="61" t="str">
        <f t="shared" si="101"/>
        <v>KJ794</v>
      </c>
      <c r="T187" s="61" t="str">
        <f t="shared" si="102"/>
        <v>AIRZETA CO., LTD</v>
      </c>
      <c r="U187" s="61" t="str">
        <f t="shared" si="103"/>
        <v>신용</v>
      </c>
      <c r="V187" s="99">
        <f>CEILING($B$2+(P187-0.5)*$C$2,1)</f>
        <v>7445</v>
      </c>
      <c r="W187" s="61">
        <v>4000</v>
      </c>
      <c r="X187" s="100">
        <f t="shared" si="77"/>
        <v>0</v>
      </c>
      <c r="Y187" s="100">
        <f t="shared" si="82"/>
        <v>0</v>
      </c>
      <c r="Z187" s="100">
        <f t="shared" si="78"/>
        <v>0</v>
      </c>
      <c r="AA187" s="100">
        <f t="shared" si="83"/>
        <v>0</v>
      </c>
      <c r="AB187" s="101">
        <f t="shared" si="79"/>
        <v>1000</v>
      </c>
      <c r="AC187" s="102" t="str">
        <f>_xlfn.IFNA(VLOOKUP(D187,'사업자 통관'!F:H,3,0),"")</f>
        <v/>
      </c>
      <c r="AD187" s="102"/>
      <c r="AE187" s="103">
        <f t="shared" si="80"/>
        <v>5000</v>
      </c>
      <c r="AF187" s="104">
        <f t="shared" si="81"/>
        <v>12445</v>
      </c>
      <c r="AH187" s="126" t="s">
        <v>891</v>
      </c>
      <c r="AI187" s="126" t="s">
        <v>9</v>
      </c>
      <c r="AJ187" s="126" t="s">
        <v>3627</v>
      </c>
      <c r="AK187" s="126" t="s">
        <v>3754</v>
      </c>
      <c r="AL187" s="126" t="s">
        <v>676</v>
      </c>
      <c r="AM187" s="126" t="s">
        <v>3755</v>
      </c>
      <c r="AN187" s="126">
        <v>21641</v>
      </c>
      <c r="AO187" s="126" t="s">
        <v>130</v>
      </c>
      <c r="AP187" s="127">
        <v>1</v>
      </c>
      <c r="AQ187" s="128">
        <v>0.499</v>
      </c>
      <c r="AR187" s="128">
        <v>4.4999999999999998E-2</v>
      </c>
      <c r="AS187" s="128">
        <v>0.5</v>
      </c>
      <c r="AT187" s="126" t="s">
        <v>5</v>
      </c>
      <c r="AU187" s="128">
        <v>29.64</v>
      </c>
      <c r="AV187" s="126" t="s">
        <v>154</v>
      </c>
      <c r="AW187" s="126" t="s">
        <v>154</v>
      </c>
      <c r="AX187" s="126" t="s">
        <v>154</v>
      </c>
      <c r="AY187" s="126" t="s">
        <v>154</v>
      </c>
      <c r="AZ187" s="126" t="s">
        <v>154</v>
      </c>
      <c r="BA187" s="126" t="s">
        <v>132</v>
      </c>
      <c r="BB187" s="126" t="s">
        <v>70</v>
      </c>
      <c r="BC187" s="126" t="s">
        <v>162</v>
      </c>
      <c r="BD187" s="126" t="s">
        <v>130</v>
      </c>
      <c r="BE187" s="126" t="s">
        <v>156</v>
      </c>
      <c r="BF187" s="126" t="s">
        <v>3756</v>
      </c>
      <c r="BG187" s="126" t="s">
        <v>3757</v>
      </c>
      <c r="BH187" s="126" t="s">
        <v>3758</v>
      </c>
      <c r="BI187" s="126" t="s">
        <v>2757</v>
      </c>
      <c r="BJ187" s="126" t="s">
        <v>2758</v>
      </c>
      <c r="BK187" s="126" t="s">
        <v>184</v>
      </c>
      <c r="BL187" s="126" t="s">
        <v>157</v>
      </c>
      <c r="BM187" s="126" t="s">
        <v>126</v>
      </c>
      <c r="BN187" s="126" t="s">
        <v>130</v>
      </c>
      <c r="BO187" s="126" t="s">
        <v>158</v>
      </c>
    </row>
    <row r="188" spans="1:67" ht="15">
      <c r="A188" s="58" t="str">
        <f t="shared" si="84"/>
        <v>2025-08-05</v>
      </c>
      <c r="B188" s="58" t="str">
        <f t="shared" si="85"/>
        <v>LHR</v>
      </c>
      <c r="C188" s="58" t="str">
        <f t="shared" si="86"/>
        <v>99431913755</v>
      </c>
      <c r="D188" s="58" t="str">
        <f t="shared" si="87"/>
        <v>PGB028761496</v>
      </c>
      <c r="E188" s="59" t="str">
        <f t="shared" si="88"/>
        <v>6094322902276</v>
      </c>
      <c r="F188" s="59" t="str">
        <f t="shared" si="89"/>
        <v>716-5447-AA-17</v>
      </c>
      <c r="G188" s="59" t="str">
        <f t="shared" si="90"/>
        <v>2210326</v>
      </c>
      <c r="H188" s="59" t="str">
        <f t="shared" si="91"/>
        <v>IPORTER (GB)</v>
      </c>
      <c r="I188" s="57" t="str">
        <f t="shared" si="92"/>
        <v>전준일</v>
      </c>
      <c r="J188" s="57">
        <f t="shared" si="93"/>
        <v>12038</v>
      </c>
      <c r="K188" s="57" t="str">
        <f t="shared" si="94"/>
        <v/>
      </c>
      <c r="L188" s="57">
        <f t="shared" si="95"/>
        <v>1</v>
      </c>
      <c r="M188" s="57">
        <f t="shared" si="96"/>
        <v>0.69899999999999995</v>
      </c>
      <c r="N188" s="57">
        <f t="shared" si="97"/>
        <v>4.4999999999999998E-2</v>
      </c>
      <c r="O188" s="60">
        <f t="shared" si="98"/>
        <v>3.15E-2</v>
      </c>
      <c r="P188" s="60">
        <f>CEILING(IF(M188&gt;O188,M188,O188),$D$2)</f>
        <v>1</v>
      </c>
      <c r="Q188" s="61" t="str">
        <f t="shared" si="99"/>
        <v>간이(Simple)</v>
      </c>
      <c r="R188" s="88">
        <f t="shared" si="100"/>
        <v>153.58000000000001</v>
      </c>
      <c r="S188" s="61" t="str">
        <f t="shared" si="101"/>
        <v>KJ794</v>
      </c>
      <c r="T188" s="61" t="str">
        <f t="shared" si="102"/>
        <v>AIRZETA CO., LTD</v>
      </c>
      <c r="U188" s="61" t="str">
        <f t="shared" si="103"/>
        <v>신용</v>
      </c>
      <c r="V188" s="99">
        <f>CEILING($B$2+(P188-0.5)*$C$2,1)</f>
        <v>10273</v>
      </c>
      <c r="W188" s="61">
        <v>4000</v>
      </c>
      <c r="X188" s="100">
        <f t="shared" si="77"/>
        <v>0</v>
      </c>
      <c r="Y188" s="100">
        <f t="shared" si="82"/>
        <v>0</v>
      </c>
      <c r="Z188" s="100">
        <f t="shared" si="78"/>
        <v>0</v>
      </c>
      <c r="AA188" s="100">
        <f t="shared" si="83"/>
        <v>0</v>
      </c>
      <c r="AB188" s="101">
        <f t="shared" si="79"/>
        <v>1000</v>
      </c>
      <c r="AC188" s="102" t="str">
        <f>_xlfn.IFNA(VLOOKUP(D188,'사업자 통관'!F:H,3,0),"")</f>
        <v/>
      </c>
      <c r="AD188" s="102"/>
      <c r="AE188" s="103">
        <f t="shared" si="80"/>
        <v>5000</v>
      </c>
      <c r="AF188" s="104">
        <f t="shared" si="81"/>
        <v>15273</v>
      </c>
      <c r="AH188" s="126" t="s">
        <v>891</v>
      </c>
      <c r="AI188" s="126" t="s">
        <v>9</v>
      </c>
      <c r="AJ188" s="126" t="s">
        <v>3627</v>
      </c>
      <c r="AK188" s="126" t="s">
        <v>3759</v>
      </c>
      <c r="AL188" s="126" t="s">
        <v>3760</v>
      </c>
      <c r="AM188" s="126" t="s">
        <v>3761</v>
      </c>
      <c r="AN188" s="126">
        <v>12038</v>
      </c>
      <c r="AO188" s="126" t="s">
        <v>130</v>
      </c>
      <c r="AP188" s="127">
        <v>1</v>
      </c>
      <c r="AQ188" s="128">
        <v>0.69899999999999995</v>
      </c>
      <c r="AR188" s="128">
        <v>4.4999999999999998E-2</v>
      </c>
      <c r="AS188" s="128">
        <v>0.7</v>
      </c>
      <c r="AT188" s="126" t="s">
        <v>6</v>
      </c>
      <c r="AU188" s="128">
        <v>153.58000000000001</v>
      </c>
      <c r="AV188" s="126" t="s">
        <v>154</v>
      </c>
      <c r="AW188" s="126" t="s">
        <v>154</v>
      </c>
      <c r="AX188" s="126" t="s">
        <v>154</v>
      </c>
      <c r="AY188" s="126" t="s">
        <v>154</v>
      </c>
      <c r="AZ188" s="126" t="s">
        <v>154</v>
      </c>
      <c r="BA188" s="126" t="s">
        <v>132</v>
      </c>
      <c r="BB188" s="126" t="s">
        <v>70</v>
      </c>
      <c r="BC188" s="126" t="s">
        <v>3762</v>
      </c>
      <c r="BD188" s="126" t="s">
        <v>130</v>
      </c>
      <c r="BE188" s="126" t="s">
        <v>156</v>
      </c>
      <c r="BF188" s="126" t="s">
        <v>3763</v>
      </c>
      <c r="BG188" s="126" t="s">
        <v>3764</v>
      </c>
      <c r="BH188" s="126" t="s">
        <v>3765</v>
      </c>
      <c r="BI188" s="126" t="s">
        <v>2757</v>
      </c>
      <c r="BJ188" s="126" t="s">
        <v>2758</v>
      </c>
      <c r="BK188" s="126" t="s">
        <v>184</v>
      </c>
      <c r="BL188" s="126" t="s">
        <v>157</v>
      </c>
      <c r="BM188" s="126" t="s">
        <v>126</v>
      </c>
      <c r="BN188" s="126" t="s">
        <v>130</v>
      </c>
      <c r="BO188" s="126" t="s">
        <v>158</v>
      </c>
    </row>
    <row r="189" spans="1:67" ht="15">
      <c r="A189" s="58" t="str">
        <f t="shared" si="84"/>
        <v>2025-08-05</v>
      </c>
      <c r="B189" s="58" t="str">
        <f t="shared" si="85"/>
        <v>LHR</v>
      </c>
      <c r="C189" s="58" t="str">
        <f t="shared" si="86"/>
        <v>99431913755</v>
      </c>
      <c r="D189" s="58" t="str">
        <f t="shared" si="87"/>
        <v>PGB028761330</v>
      </c>
      <c r="E189" s="59" t="str">
        <f t="shared" si="88"/>
        <v>6094322902110</v>
      </c>
      <c r="F189" s="59" t="str">
        <f t="shared" si="89"/>
        <v>716-4660-BA-18</v>
      </c>
      <c r="G189" s="59" t="str">
        <f t="shared" si="90"/>
        <v>2210326</v>
      </c>
      <c r="H189" s="59" t="str">
        <f t="shared" si="91"/>
        <v>IPORTER (GB)</v>
      </c>
      <c r="I189" s="57" t="str">
        <f t="shared" si="92"/>
        <v>이민석</v>
      </c>
      <c r="J189" s="57">
        <f t="shared" si="93"/>
        <v>5404</v>
      </c>
      <c r="K189" s="57" t="str">
        <f t="shared" si="94"/>
        <v/>
      </c>
      <c r="L189" s="57">
        <f t="shared" si="95"/>
        <v>1</v>
      </c>
      <c r="M189" s="57">
        <f t="shared" si="96"/>
        <v>0.59899999999999998</v>
      </c>
      <c r="N189" s="57">
        <f t="shared" si="97"/>
        <v>4.4999999999999998E-2</v>
      </c>
      <c r="O189" s="60">
        <f t="shared" si="98"/>
        <v>3.15E-2</v>
      </c>
      <c r="P189" s="60">
        <f>CEILING(IF(M189&gt;O189,M189,O189),$D$2)</f>
        <v>1</v>
      </c>
      <c r="Q189" s="61" t="str">
        <f t="shared" si="99"/>
        <v>목록(Manifest)</v>
      </c>
      <c r="R189" s="88">
        <f t="shared" si="100"/>
        <v>81.02</v>
      </c>
      <c r="S189" s="61" t="str">
        <f t="shared" si="101"/>
        <v>KJ794</v>
      </c>
      <c r="T189" s="61" t="str">
        <f t="shared" si="102"/>
        <v>AIRZETA CO., LTD</v>
      </c>
      <c r="U189" s="61" t="str">
        <f t="shared" si="103"/>
        <v>신용</v>
      </c>
      <c r="V189" s="99">
        <f>CEILING($B$2+(P189-0.5)*$C$2,1)</f>
        <v>10273</v>
      </c>
      <c r="W189" s="61">
        <v>4000</v>
      </c>
      <c r="X189" s="100">
        <f t="shared" si="77"/>
        <v>0</v>
      </c>
      <c r="Y189" s="100">
        <f t="shared" si="82"/>
        <v>0</v>
      </c>
      <c r="Z189" s="100">
        <f t="shared" si="78"/>
        <v>0</v>
      </c>
      <c r="AA189" s="100">
        <f t="shared" si="83"/>
        <v>0</v>
      </c>
      <c r="AB189" s="101">
        <f t="shared" si="79"/>
        <v>0</v>
      </c>
      <c r="AC189" s="102" t="str">
        <f>_xlfn.IFNA(VLOOKUP(D189,'사업자 통관'!F:H,3,0),"")</f>
        <v/>
      </c>
      <c r="AD189" s="102"/>
      <c r="AE189" s="103">
        <f t="shared" si="80"/>
        <v>4000</v>
      </c>
      <c r="AF189" s="104">
        <f t="shared" si="81"/>
        <v>14273</v>
      </c>
      <c r="AH189" s="126" t="s">
        <v>891</v>
      </c>
      <c r="AI189" s="126" t="s">
        <v>9</v>
      </c>
      <c r="AJ189" s="126" t="s">
        <v>3627</v>
      </c>
      <c r="AK189" s="126" t="s">
        <v>3766</v>
      </c>
      <c r="AL189" s="126" t="s">
        <v>3767</v>
      </c>
      <c r="AM189" s="126" t="s">
        <v>3768</v>
      </c>
      <c r="AN189" s="126">
        <v>5404</v>
      </c>
      <c r="AO189" s="126" t="s">
        <v>130</v>
      </c>
      <c r="AP189" s="127">
        <v>1</v>
      </c>
      <c r="AQ189" s="128">
        <v>0.59899999999999998</v>
      </c>
      <c r="AR189" s="128">
        <v>4.4999999999999998E-2</v>
      </c>
      <c r="AS189" s="128">
        <v>0.6</v>
      </c>
      <c r="AT189" s="126" t="s">
        <v>4</v>
      </c>
      <c r="AU189" s="128">
        <v>81.02</v>
      </c>
      <c r="AV189" s="126" t="s">
        <v>154</v>
      </c>
      <c r="AW189" s="126" t="s">
        <v>154</v>
      </c>
      <c r="AX189" s="126" t="s">
        <v>154</v>
      </c>
      <c r="AY189" s="126" t="s">
        <v>154</v>
      </c>
      <c r="AZ189" s="126" t="s">
        <v>154</v>
      </c>
      <c r="BA189" s="126" t="s">
        <v>132</v>
      </c>
      <c r="BB189" s="126" t="s">
        <v>70</v>
      </c>
      <c r="BC189" s="126" t="s">
        <v>174</v>
      </c>
      <c r="BD189" s="126" t="s">
        <v>130</v>
      </c>
      <c r="BE189" s="126" t="s">
        <v>156</v>
      </c>
      <c r="BF189" s="126" t="s">
        <v>3769</v>
      </c>
      <c r="BG189" s="126" t="s">
        <v>3770</v>
      </c>
      <c r="BH189" s="126" t="s">
        <v>3771</v>
      </c>
      <c r="BI189" s="126" t="s">
        <v>2757</v>
      </c>
      <c r="BJ189" s="126" t="s">
        <v>2758</v>
      </c>
      <c r="BK189" s="126" t="s">
        <v>184</v>
      </c>
      <c r="BL189" s="126" t="s">
        <v>157</v>
      </c>
      <c r="BM189" s="126" t="s">
        <v>126</v>
      </c>
      <c r="BN189" s="126" t="s">
        <v>130</v>
      </c>
      <c r="BO189" s="126" t="s">
        <v>158</v>
      </c>
    </row>
    <row r="190" spans="1:67" ht="15">
      <c r="A190" s="58" t="str">
        <f t="shared" si="84"/>
        <v>2025-08-05</v>
      </c>
      <c r="B190" s="58" t="str">
        <f t="shared" si="85"/>
        <v>LHR</v>
      </c>
      <c r="C190" s="58" t="str">
        <f t="shared" si="86"/>
        <v>99431913755</v>
      </c>
      <c r="D190" s="58" t="str">
        <f t="shared" si="87"/>
        <v>PGB028761328</v>
      </c>
      <c r="E190" s="59" t="str">
        <f t="shared" si="88"/>
        <v>6094322902108</v>
      </c>
      <c r="F190" s="59" t="str">
        <f t="shared" si="89"/>
        <v>716-4424-BD-20</v>
      </c>
      <c r="G190" s="59" t="str">
        <f t="shared" si="90"/>
        <v>2210326</v>
      </c>
      <c r="H190" s="59" t="str">
        <f t="shared" si="91"/>
        <v>IPORTER (GB)</v>
      </c>
      <c r="I190" s="57" t="str">
        <f t="shared" si="92"/>
        <v>김소현</v>
      </c>
      <c r="J190" s="57">
        <f t="shared" si="93"/>
        <v>34513</v>
      </c>
      <c r="K190" s="57" t="str">
        <f t="shared" si="94"/>
        <v/>
      </c>
      <c r="L190" s="57">
        <f t="shared" si="95"/>
        <v>1</v>
      </c>
      <c r="M190" s="57">
        <f t="shared" si="96"/>
        <v>0.499</v>
      </c>
      <c r="N190" s="57">
        <f t="shared" si="97"/>
        <v>4.4999999999999998E-2</v>
      </c>
      <c r="O190" s="60">
        <f t="shared" si="98"/>
        <v>3.15E-2</v>
      </c>
      <c r="P190" s="60">
        <f>CEILING(IF(M190&gt;O190,M190,O190),$D$2)</f>
        <v>0.5</v>
      </c>
      <c r="Q190" s="61" t="str">
        <f t="shared" si="99"/>
        <v>목록(Manifest)</v>
      </c>
      <c r="R190" s="88">
        <f t="shared" si="100"/>
        <v>17.54</v>
      </c>
      <c r="S190" s="61" t="str">
        <f t="shared" si="101"/>
        <v>KJ794</v>
      </c>
      <c r="T190" s="61" t="str">
        <f t="shared" si="102"/>
        <v>AIRZETA CO., LTD</v>
      </c>
      <c r="U190" s="61" t="str">
        <f t="shared" si="103"/>
        <v>신용</v>
      </c>
      <c r="V190" s="99">
        <f>CEILING($B$2+(P190-0.5)*$C$2,1)</f>
        <v>7445</v>
      </c>
      <c r="W190" s="61">
        <v>4000</v>
      </c>
      <c r="X190" s="100">
        <f t="shared" si="77"/>
        <v>0</v>
      </c>
      <c r="Y190" s="100">
        <f t="shared" si="82"/>
        <v>0</v>
      </c>
      <c r="Z190" s="100">
        <f t="shared" si="78"/>
        <v>0</v>
      </c>
      <c r="AA190" s="100">
        <f t="shared" si="83"/>
        <v>0</v>
      </c>
      <c r="AB190" s="101">
        <f t="shared" si="79"/>
        <v>0</v>
      </c>
      <c r="AC190" s="102" t="str">
        <f>_xlfn.IFNA(VLOOKUP(D190,'사업자 통관'!F:H,3,0),"")</f>
        <v/>
      </c>
      <c r="AD190" s="102"/>
      <c r="AE190" s="103">
        <f t="shared" si="80"/>
        <v>4000</v>
      </c>
      <c r="AF190" s="104">
        <f t="shared" si="81"/>
        <v>11445</v>
      </c>
      <c r="AH190" s="126" t="s">
        <v>891</v>
      </c>
      <c r="AI190" s="126" t="s">
        <v>9</v>
      </c>
      <c r="AJ190" s="126" t="s">
        <v>3627</v>
      </c>
      <c r="AK190" s="126" t="s">
        <v>3772</v>
      </c>
      <c r="AL190" s="126" t="s">
        <v>1525</v>
      </c>
      <c r="AM190" s="126" t="s">
        <v>3773</v>
      </c>
      <c r="AN190" s="126">
        <v>34513</v>
      </c>
      <c r="AO190" s="126" t="s">
        <v>130</v>
      </c>
      <c r="AP190" s="127">
        <v>1</v>
      </c>
      <c r="AQ190" s="128">
        <v>0.499</v>
      </c>
      <c r="AR190" s="128">
        <v>4.4999999999999998E-2</v>
      </c>
      <c r="AS190" s="128">
        <v>0.5</v>
      </c>
      <c r="AT190" s="126" t="s">
        <v>4</v>
      </c>
      <c r="AU190" s="128">
        <v>17.54</v>
      </c>
      <c r="AV190" s="126" t="s">
        <v>154</v>
      </c>
      <c r="AW190" s="126" t="s">
        <v>154</v>
      </c>
      <c r="AX190" s="126" t="s">
        <v>154</v>
      </c>
      <c r="AY190" s="126" t="s">
        <v>154</v>
      </c>
      <c r="AZ190" s="126" t="s">
        <v>154</v>
      </c>
      <c r="BA190" s="126" t="s">
        <v>132</v>
      </c>
      <c r="BB190" s="126" t="s">
        <v>70</v>
      </c>
      <c r="BC190" s="126" t="s">
        <v>673</v>
      </c>
      <c r="BD190" s="126" t="s">
        <v>130</v>
      </c>
      <c r="BE190" s="126" t="s">
        <v>156</v>
      </c>
      <c r="BF190" s="126" t="s">
        <v>3774</v>
      </c>
      <c r="BG190" s="126" t="s">
        <v>3775</v>
      </c>
      <c r="BH190" s="126" t="s">
        <v>3776</v>
      </c>
      <c r="BI190" s="126" t="s">
        <v>2757</v>
      </c>
      <c r="BJ190" s="126" t="s">
        <v>2758</v>
      </c>
      <c r="BK190" s="126" t="s">
        <v>184</v>
      </c>
      <c r="BL190" s="126" t="s">
        <v>157</v>
      </c>
      <c r="BM190" s="126" t="s">
        <v>126</v>
      </c>
      <c r="BN190" s="126" t="s">
        <v>130</v>
      </c>
      <c r="BO190" s="126" t="s">
        <v>158</v>
      </c>
    </row>
    <row r="191" spans="1:67" ht="15">
      <c r="A191" s="58" t="str">
        <f t="shared" si="84"/>
        <v>2025-08-05</v>
      </c>
      <c r="B191" s="58" t="str">
        <f t="shared" si="85"/>
        <v>LHR</v>
      </c>
      <c r="C191" s="58" t="str">
        <f t="shared" si="86"/>
        <v>99431913755</v>
      </c>
      <c r="D191" s="58" t="str">
        <f t="shared" si="87"/>
        <v>PGB028761331</v>
      </c>
      <c r="E191" s="59" t="str">
        <f t="shared" si="88"/>
        <v>6094322902111</v>
      </c>
      <c r="F191" s="59" t="str">
        <f t="shared" si="89"/>
        <v>716-4453-EC-23</v>
      </c>
      <c r="G191" s="59" t="str">
        <f t="shared" si="90"/>
        <v>2210326</v>
      </c>
      <c r="H191" s="59" t="str">
        <f t="shared" si="91"/>
        <v>IPORTER (GB)</v>
      </c>
      <c r="I191" s="57" t="str">
        <f t="shared" si="92"/>
        <v>김병석</v>
      </c>
      <c r="J191" s="57">
        <f t="shared" si="93"/>
        <v>50591</v>
      </c>
      <c r="K191" s="57" t="str">
        <f t="shared" si="94"/>
        <v/>
      </c>
      <c r="L191" s="57">
        <f t="shared" si="95"/>
        <v>1</v>
      </c>
      <c r="M191" s="57">
        <f t="shared" si="96"/>
        <v>0.998</v>
      </c>
      <c r="N191" s="57">
        <f t="shared" si="97"/>
        <v>4.4999999999999998E-2</v>
      </c>
      <c r="O191" s="60">
        <f t="shared" si="98"/>
        <v>3.15E-2</v>
      </c>
      <c r="P191" s="60">
        <f>CEILING(IF(M191&gt;O191,M191,O191),$D$2)</f>
        <v>1</v>
      </c>
      <c r="Q191" s="61" t="str">
        <f t="shared" si="99"/>
        <v>목록(Manifest)</v>
      </c>
      <c r="R191" s="88">
        <f t="shared" si="100"/>
        <v>114.78</v>
      </c>
      <c r="S191" s="61" t="str">
        <f t="shared" si="101"/>
        <v>KJ794</v>
      </c>
      <c r="T191" s="61" t="str">
        <f t="shared" si="102"/>
        <v>AIRZETA CO., LTD</v>
      </c>
      <c r="U191" s="61" t="str">
        <f t="shared" si="103"/>
        <v>신용</v>
      </c>
      <c r="V191" s="99">
        <f>CEILING($B$2+(P191-0.5)*$C$2,1)</f>
        <v>10273</v>
      </c>
      <c r="W191" s="61">
        <v>4000</v>
      </c>
      <c r="X191" s="100">
        <f t="shared" si="77"/>
        <v>0</v>
      </c>
      <c r="Y191" s="100">
        <f t="shared" si="82"/>
        <v>0</v>
      </c>
      <c r="Z191" s="100">
        <f t="shared" si="78"/>
        <v>0</v>
      </c>
      <c r="AA191" s="100">
        <f t="shared" si="83"/>
        <v>0</v>
      </c>
      <c r="AB191" s="101">
        <f t="shared" si="79"/>
        <v>0</v>
      </c>
      <c r="AC191" s="102" t="str">
        <f>_xlfn.IFNA(VLOOKUP(D191,'사업자 통관'!F:H,3,0),"")</f>
        <v/>
      </c>
      <c r="AD191" s="102"/>
      <c r="AE191" s="103">
        <f t="shared" si="80"/>
        <v>4000</v>
      </c>
      <c r="AF191" s="104">
        <f t="shared" si="81"/>
        <v>14273</v>
      </c>
      <c r="AH191" s="126" t="s">
        <v>891</v>
      </c>
      <c r="AI191" s="126" t="s">
        <v>9</v>
      </c>
      <c r="AJ191" s="126" t="s">
        <v>3627</v>
      </c>
      <c r="AK191" s="126" t="s">
        <v>3777</v>
      </c>
      <c r="AL191" s="126" t="s">
        <v>3778</v>
      </c>
      <c r="AM191" s="126" t="s">
        <v>3779</v>
      </c>
      <c r="AN191" s="126">
        <v>50591</v>
      </c>
      <c r="AO191" s="126" t="s">
        <v>130</v>
      </c>
      <c r="AP191" s="127">
        <v>1</v>
      </c>
      <c r="AQ191" s="128">
        <v>0.998</v>
      </c>
      <c r="AR191" s="128">
        <v>4.4999999999999998E-2</v>
      </c>
      <c r="AS191" s="128">
        <v>1</v>
      </c>
      <c r="AT191" s="126" t="s">
        <v>4</v>
      </c>
      <c r="AU191" s="128">
        <v>114.78</v>
      </c>
      <c r="AV191" s="126" t="s">
        <v>154</v>
      </c>
      <c r="AW191" s="126" t="s">
        <v>154</v>
      </c>
      <c r="AX191" s="126" t="s">
        <v>154</v>
      </c>
      <c r="AY191" s="126" t="s">
        <v>154</v>
      </c>
      <c r="AZ191" s="126" t="s">
        <v>154</v>
      </c>
      <c r="BA191" s="126" t="s">
        <v>132</v>
      </c>
      <c r="BB191" s="126" t="s">
        <v>70</v>
      </c>
      <c r="BC191" s="126" t="s">
        <v>169</v>
      </c>
      <c r="BD191" s="126" t="s">
        <v>130</v>
      </c>
      <c r="BE191" s="126" t="s">
        <v>156</v>
      </c>
      <c r="BF191" s="126" t="s">
        <v>3780</v>
      </c>
      <c r="BG191" s="126" t="s">
        <v>3781</v>
      </c>
      <c r="BH191" s="126" t="s">
        <v>3782</v>
      </c>
      <c r="BI191" s="126" t="s">
        <v>2757</v>
      </c>
      <c r="BJ191" s="126" t="s">
        <v>2758</v>
      </c>
      <c r="BK191" s="126" t="s">
        <v>184</v>
      </c>
      <c r="BL191" s="126" t="s">
        <v>157</v>
      </c>
      <c r="BM191" s="126" t="s">
        <v>126</v>
      </c>
      <c r="BN191" s="126" t="s">
        <v>130</v>
      </c>
      <c r="BO191" s="126" t="s">
        <v>158</v>
      </c>
    </row>
    <row r="192" spans="1:67" ht="15">
      <c r="A192" s="58" t="str">
        <f t="shared" si="84"/>
        <v>2025-08-05</v>
      </c>
      <c r="B192" s="58" t="str">
        <f t="shared" si="85"/>
        <v>LHR</v>
      </c>
      <c r="C192" s="58" t="str">
        <f t="shared" si="86"/>
        <v>99431913755</v>
      </c>
      <c r="D192" s="58" t="str">
        <f t="shared" si="87"/>
        <v>PGB028761436</v>
      </c>
      <c r="E192" s="59" t="str">
        <f t="shared" si="88"/>
        <v>6094322902216</v>
      </c>
      <c r="F192" s="59" t="str">
        <f t="shared" si="89"/>
        <v>716-5501-BD-24</v>
      </c>
      <c r="G192" s="59" t="str">
        <f t="shared" si="90"/>
        <v>2210326</v>
      </c>
      <c r="H192" s="59" t="str">
        <f t="shared" si="91"/>
        <v>IPORTER (GB)</v>
      </c>
      <c r="I192" s="57" t="str">
        <f t="shared" si="92"/>
        <v>이철호</v>
      </c>
      <c r="J192" s="57">
        <f t="shared" si="93"/>
        <v>7509</v>
      </c>
      <c r="K192" s="57" t="str">
        <f t="shared" si="94"/>
        <v/>
      </c>
      <c r="L192" s="57">
        <f t="shared" si="95"/>
        <v>1</v>
      </c>
      <c r="M192" s="57">
        <f t="shared" si="96"/>
        <v>0.79800000000000004</v>
      </c>
      <c r="N192" s="57">
        <f t="shared" si="97"/>
        <v>4.4999999999999998E-2</v>
      </c>
      <c r="O192" s="60">
        <f t="shared" si="98"/>
        <v>3.15E-2</v>
      </c>
      <c r="P192" s="60">
        <f>CEILING(IF(M192&gt;O192,M192,O192),$D$2)</f>
        <v>1</v>
      </c>
      <c r="Q192" s="61" t="str">
        <f t="shared" si="99"/>
        <v>목록(Manifest)</v>
      </c>
      <c r="R192" s="88">
        <f t="shared" si="100"/>
        <v>90.44</v>
      </c>
      <c r="S192" s="61" t="str">
        <f t="shared" si="101"/>
        <v>KJ794</v>
      </c>
      <c r="T192" s="61" t="str">
        <f t="shared" si="102"/>
        <v>AIRZETA CO., LTD</v>
      </c>
      <c r="U192" s="61" t="str">
        <f t="shared" si="103"/>
        <v>신용</v>
      </c>
      <c r="V192" s="99">
        <f>CEILING($B$2+(P192-0.5)*$C$2,1)</f>
        <v>10273</v>
      </c>
      <c r="W192" s="61">
        <v>4000</v>
      </c>
      <c r="X192" s="100">
        <f t="shared" si="77"/>
        <v>0</v>
      </c>
      <c r="Y192" s="100">
        <f t="shared" si="82"/>
        <v>0</v>
      </c>
      <c r="Z192" s="100">
        <f t="shared" si="78"/>
        <v>0</v>
      </c>
      <c r="AA192" s="100">
        <f t="shared" si="83"/>
        <v>0</v>
      </c>
      <c r="AB192" s="101">
        <f t="shared" si="79"/>
        <v>0</v>
      </c>
      <c r="AC192" s="102" t="str">
        <f>_xlfn.IFNA(VLOOKUP(D192,'사업자 통관'!F:H,3,0),"")</f>
        <v/>
      </c>
      <c r="AD192" s="102"/>
      <c r="AE192" s="103">
        <f t="shared" si="80"/>
        <v>4000</v>
      </c>
      <c r="AF192" s="104">
        <f t="shared" si="81"/>
        <v>14273</v>
      </c>
      <c r="AH192" s="126" t="s">
        <v>891</v>
      </c>
      <c r="AI192" s="126" t="s">
        <v>9</v>
      </c>
      <c r="AJ192" s="126" t="s">
        <v>3627</v>
      </c>
      <c r="AK192" s="126" t="s">
        <v>3783</v>
      </c>
      <c r="AL192" s="126" t="s">
        <v>216</v>
      </c>
      <c r="AM192" s="126" t="s">
        <v>231</v>
      </c>
      <c r="AN192" s="126">
        <v>7509</v>
      </c>
      <c r="AO192" s="126" t="s">
        <v>130</v>
      </c>
      <c r="AP192" s="127">
        <v>1</v>
      </c>
      <c r="AQ192" s="128">
        <v>0.79800000000000004</v>
      </c>
      <c r="AR192" s="128">
        <v>4.4999999999999998E-2</v>
      </c>
      <c r="AS192" s="128">
        <v>0.8</v>
      </c>
      <c r="AT192" s="126" t="s">
        <v>4</v>
      </c>
      <c r="AU192" s="128">
        <v>90.44</v>
      </c>
      <c r="AV192" s="126" t="s">
        <v>154</v>
      </c>
      <c r="AW192" s="126" t="s">
        <v>154</v>
      </c>
      <c r="AX192" s="126" t="s">
        <v>154</v>
      </c>
      <c r="AY192" s="126" t="s">
        <v>154</v>
      </c>
      <c r="AZ192" s="126" t="s">
        <v>154</v>
      </c>
      <c r="BA192" s="126" t="s">
        <v>132</v>
      </c>
      <c r="BB192" s="126" t="s">
        <v>70</v>
      </c>
      <c r="BC192" s="126" t="s">
        <v>292</v>
      </c>
      <c r="BD192" s="126" t="s">
        <v>130</v>
      </c>
      <c r="BE192" s="126" t="s">
        <v>156</v>
      </c>
      <c r="BF192" s="126" t="s">
        <v>3784</v>
      </c>
      <c r="BG192" s="126" t="s">
        <v>3785</v>
      </c>
      <c r="BH192" s="126" t="s">
        <v>3786</v>
      </c>
      <c r="BI192" s="126" t="s">
        <v>2757</v>
      </c>
      <c r="BJ192" s="126" t="s">
        <v>2758</v>
      </c>
      <c r="BK192" s="126" t="s">
        <v>184</v>
      </c>
      <c r="BL192" s="126" t="s">
        <v>157</v>
      </c>
      <c r="BM192" s="126" t="s">
        <v>126</v>
      </c>
      <c r="BN192" s="126" t="s">
        <v>130</v>
      </c>
      <c r="BO192" s="126" t="s">
        <v>158</v>
      </c>
    </row>
    <row r="193" spans="1:67" ht="15">
      <c r="A193" s="58" t="str">
        <f t="shared" si="84"/>
        <v>2025-08-05</v>
      </c>
      <c r="B193" s="58" t="str">
        <f t="shared" si="85"/>
        <v>LHR</v>
      </c>
      <c r="C193" s="58" t="str">
        <f t="shared" si="86"/>
        <v>99431913755</v>
      </c>
      <c r="D193" s="58" t="str">
        <f t="shared" si="87"/>
        <v>PGB028761389</v>
      </c>
      <c r="E193" s="59" t="str">
        <f t="shared" si="88"/>
        <v>6094322902169</v>
      </c>
      <c r="F193" s="59" t="str">
        <f t="shared" si="89"/>
        <v>716-4702-FA-26</v>
      </c>
      <c r="G193" s="59" t="str">
        <f t="shared" si="90"/>
        <v>2210326</v>
      </c>
      <c r="H193" s="59" t="str">
        <f t="shared" si="91"/>
        <v>IPORTER (GB)</v>
      </c>
      <c r="I193" s="57" t="str">
        <f t="shared" si="92"/>
        <v>김성언</v>
      </c>
      <c r="J193" s="57">
        <f t="shared" si="93"/>
        <v>11707</v>
      </c>
      <c r="K193" s="57" t="str">
        <f t="shared" si="94"/>
        <v/>
      </c>
      <c r="L193" s="57">
        <f t="shared" si="95"/>
        <v>1</v>
      </c>
      <c r="M193" s="57">
        <f t="shared" si="96"/>
        <v>0.998</v>
      </c>
      <c r="N193" s="57">
        <f t="shared" si="97"/>
        <v>4.4999999999999998E-2</v>
      </c>
      <c r="O193" s="60">
        <f t="shared" si="98"/>
        <v>3.15E-2</v>
      </c>
      <c r="P193" s="60">
        <f>CEILING(IF(M193&gt;O193,M193,O193),$D$2)</f>
        <v>1</v>
      </c>
      <c r="Q193" s="61" t="str">
        <f t="shared" si="99"/>
        <v>간이(Simple)</v>
      </c>
      <c r="R193" s="88">
        <f t="shared" si="100"/>
        <v>174.2</v>
      </c>
      <c r="S193" s="61" t="str">
        <f t="shared" si="101"/>
        <v>KJ794</v>
      </c>
      <c r="T193" s="61" t="str">
        <f t="shared" si="102"/>
        <v>AIRZETA CO., LTD</v>
      </c>
      <c r="U193" s="61" t="str">
        <f t="shared" si="103"/>
        <v>신용</v>
      </c>
      <c r="V193" s="99">
        <f>CEILING($B$2+(P193-0.5)*$C$2,1)</f>
        <v>10273</v>
      </c>
      <c r="W193" s="61">
        <v>4000</v>
      </c>
      <c r="X193" s="100">
        <f t="shared" si="77"/>
        <v>0</v>
      </c>
      <c r="Y193" s="100">
        <f t="shared" si="82"/>
        <v>0</v>
      </c>
      <c r="Z193" s="100">
        <f t="shared" si="78"/>
        <v>0</v>
      </c>
      <c r="AA193" s="100">
        <f t="shared" si="83"/>
        <v>0</v>
      </c>
      <c r="AB193" s="101">
        <f t="shared" si="79"/>
        <v>1000</v>
      </c>
      <c r="AC193" s="102" t="str">
        <f>_xlfn.IFNA(VLOOKUP(D193,'사업자 통관'!F:H,3,0),"")</f>
        <v/>
      </c>
      <c r="AD193" s="102"/>
      <c r="AE193" s="103">
        <f t="shared" si="80"/>
        <v>5000</v>
      </c>
      <c r="AF193" s="104">
        <f t="shared" si="81"/>
        <v>15273</v>
      </c>
      <c r="AH193" s="126" t="s">
        <v>891</v>
      </c>
      <c r="AI193" s="126" t="s">
        <v>9</v>
      </c>
      <c r="AJ193" s="126" t="s">
        <v>3627</v>
      </c>
      <c r="AK193" s="126" t="s">
        <v>3787</v>
      </c>
      <c r="AL193" s="126" t="s">
        <v>3788</v>
      </c>
      <c r="AM193" s="126" t="s">
        <v>3789</v>
      </c>
      <c r="AN193" s="126">
        <v>11707</v>
      </c>
      <c r="AO193" s="126" t="s">
        <v>130</v>
      </c>
      <c r="AP193" s="127">
        <v>1</v>
      </c>
      <c r="AQ193" s="128">
        <v>0.998</v>
      </c>
      <c r="AR193" s="128">
        <v>4.4999999999999998E-2</v>
      </c>
      <c r="AS193" s="128">
        <v>1</v>
      </c>
      <c r="AT193" s="126" t="s">
        <v>6</v>
      </c>
      <c r="AU193" s="128">
        <v>174.2</v>
      </c>
      <c r="AV193" s="126" t="s">
        <v>154</v>
      </c>
      <c r="AW193" s="126" t="s">
        <v>154</v>
      </c>
      <c r="AX193" s="126" t="s">
        <v>154</v>
      </c>
      <c r="AY193" s="126" t="s">
        <v>154</v>
      </c>
      <c r="AZ193" s="126" t="s">
        <v>154</v>
      </c>
      <c r="BA193" s="126" t="s">
        <v>132</v>
      </c>
      <c r="BB193" s="126" t="s">
        <v>70</v>
      </c>
      <c r="BC193" s="126" t="s">
        <v>298</v>
      </c>
      <c r="BD193" s="126" t="s">
        <v>130</v>
      </c>
      <c r="BE193" s="126" t="s">
        <v>156</v>
      </c>
      <c r="BF193" s="126" t="s">
        <v>3790</v>
      </c>
      <c r="BG193" s="126" t="s">
        <v>3791</v>
      </c>
      <c r="BH193" s="126" t="s">
        <v>3792</v>
      </c>
      <c r="BI193" s="126" t="s">
        <v>2757</v>
      </c>
      <c r="BJ193" s="126" t="s">
        <v>2758</v>
      </c>
      <c r="BK193" s="126" t="s">
        <v>184</v>
      </c>
      <c r="BL193" s="126" t="s">
        <v>157</v>
      </c>
      <c r="BM193" s="126" t="s">
        <v>126</v>
      </c>
      <c r="BN193" s="126" t="s">
        <v>130</v>
      </c>
      <c r="BO193" s="126" t="s">
        <v>158</v>
      </c>
    </row>
    <row r="194" spans="1:67" ht="15">
      <c r="A194" s="58" t="str">
        <f t="shared" si="84"/>
        <v>2025-08-05</v>
      </c>
      <c r="B194" s="58" t="str">
        <f t="shared" si="85"/>
        <v>LHR</v>
      </c>
      <c r="C194" s="58" t="str">
        <f t="shared" si="86"/>
        <v>99431913755</v>
      </c>
      <c r="D194" s="58" t="str">
        <f t="shared" si="87"/>
        <v>PGB028760171</v>
      </c>
      <c r="E194" s="59" t="str">
        <f t="shared" si="88"/>
        <v>6094322900951</v>
      </c>
      <c r="F194" s="59" t="str">
        <f t="shared" si="89"/>
        <v>716-3156-FB-27</v>
      </c>
      <c r="G194" s="59" t="str">
        <f t="shared" si="90"/>
        <v>2210326</v>
      </c>
      <c r="H194" s="59" t="str">
        <f t="shared" si="91"/>
        <v>IPORTER (GB)</v>
      </c>
      <c r="I194" s="57" t="str">
        <f t="shared" si="92"/>
        <v>김성진</v>
      </c>
      <c r="J194" s="57">
        <f t="shared" si="93"/>
        <v>6106</v>
      </c>
      <c r="K194" s="57" t="str">
        <f t="shared" si="94"/>
        <v/>
      </c>
      <c r="L194" s="57">
        <f t="shared" si="95"/>
        <v>1</v>
      </c>
      <c r="M194" s="57">
        <f t="shared" si="96"/>
        <v>0.998</v>
      </c>
      <c r="N194" s="57">
        <f t="shared" si="97"/>
        <v>4.4999999999999998E-2</v>
      </c>
      <c r="O194" s="60">
        <f t="shared" si="98"/>
        <v>3.15E-2</v>
      </c>
      <c r="P194" s="60">
        <f>CEILING(IF(M194&gt;O194,M194,O194),$D$2)</f>
        <v>1</v>
      </c>
      <c r="Q194" s="61" t="str">
        <f t="shared" si="99"/>
        <v>목록(Manifest)</v>
      </c>
      <c r="R194" s="88">
        <f t="shared" si="100"/>
        <v>14.3</v>
      </c>
      <c r="S194" s="61" t="str">
        <f t="shared" si="101"/>
        <v>KJ794</v>
      </c>
      <c r="T194" s="61" t="str">
        <f t="shared" si="102"/>
        <v>AIRZETA CO., LTD</v>
      </c>
      <c r="U194" s="61" t="str">
        <f t="shared" si="103"/>
        <v>신용</v>
      </c>
      <c r="V194" s="99">
        <f>CEILING($B$2+(P194-0.5)*$C$2,1)</f>
        <v>10273</v>
      </c>
      <c r="W194" s="61">
        <v>4000</v>
      </c>
      <c r="X194" s="100">
        <f t="shared" si="77"/>
        <v>0</v>
      </c>
      <c r="Y194" s="100">
        <f t="shared" si="82"/>
        <v>0</v>
      </c>
      <c r="Z194" s="100">
        <f t="shared" si="78"/>
        <v>0</v>
      </c>
      <c r="AA194" s="100">
        <f t="shared" si="83"/>
        <v>0</v>
      </c>
      <c r="AB194" s="101">
        <f t="shared" si="79"/>
        <v>0</v>
      </c>
      <c r="AC194" s="102" t="str">
        <f>_xlfn.IFNA(VLOOKUP(D194,'사업자 통관'!F:H,3,0),"")</f>
        <v/>
      </c>
      <c r="AD194" s="102"/>
      <c r="AE194" s="103">
        <f t="shared" si="80"/>
        <v>4000</v>
      </c>
      <c r="AF194" s="104">
        <f t="shared" si="81"/>
        <v>14273</v>
      </c>
      <c r="AH194" s="126" t="s">
        <v>891</v>
      </c>
      <c r="AI194" s="126" t="s">
        <v>9</v>
      </c>
      <c r="AJ194" s="126" t="s">
        <v>3627</v>
      </c>
      <c r="AK194" s="126" t="s">
        <v>2674</v>
      </c>
      <c r="AL194" s="126" t="s">
        <v>357</v>
      </c>
      <c r="AM194" s="126" t="s">
        <v>358</v>
      </c>
      <c r="AN194" s="126">
        <v>6106</v>
      </c>
      <c r="AO194" s="126" t="s">
        <v>130</v>
      </c>
      <c r="AP194" s="127">
        <v>1</v>
      </c>
      <c r="AQ194" s="128">
        <v>0.998</v>
      </c>
      <c r="AR194" s="128">
        <v>4.4999999999999998E-2</v>
      </c>
      <c r="AS194" s="128">
        <v>1</v>
      </c>
      <c r="AT194" s="126" t="s">
        <v>4</v>
      </c>
      <c r="AU194" s="128">
        <v>14.3</v>
      </c>
      <c r="AV194" s="126" t="s">
        <v>154</v>
      </c>
      <c r="AW194" s="126" t="s">
        <v>154</v>
      </c>
      <c r="AX194" s="126" t="s">
        <v>154</v>
      </c>
      <c r="AY194" s="126" t="s">
        <v>154</v>
      </c>
      <c r="AZ194" s="126" t="s">
        <v>154</v>
      </c>
      <c r="BA194" s="126" t="s">
        <v>132</v>
      </c>
      <c r="BB194" s="126" t="s">
        <v>70</v>
      </c>
      <c r="BC194" s="126" t="s">
        <v>159</v>
      </c>
      <c r="BD194" s="126" t="s">
        <v>130</v>
      </c>
      <c r="BE194" s="126" t="s">
        <v>156</v>
      </c>
      <c r="BF194" s="126" t="s">
        <v>3793</v>
      </c>
      <c r="BG194" s="126" t="s">
        <v>3794</v>
      </c>
      <c r="BH194" s="126" t="s">
        <v>3795</v>
      </c>
      <c r="BI194" s="126" t="s">
        <v>2757</v>
      </c>
      <c r="BJ194" s="126" t="s">
        <v>2758</v>
      </c>
      <c r="BK194" s="126" t="s">
        <v>184</v>
      </c>
      <c r="BL194" s="126" t="s">
        <v>157</v>
      </c>
      <c r="BM194" s="126" t="s">
        <v>126</v>
      </c>
      <c r="BN194" s="126" t="s">
        <v>130</v>
      </c>
      <c r="BO194" s="126" t="s">
        <v>158</v>
      </c>
    </row>
    <row r="195" spans="1:67" ht="15">
      <c r="A195" s="58" t="str">
        <f t="shared" si="84"/>
        <v>2025-08-05</v>
      </c>
      <c r="B195" s="58" t="str">
        <f t="shared" si="85"/>
        <v>LHR</v>
      </c>
      <c r="C195" s="58" t="str">
        <f t="shared" si="86"/>
        <v>99431913755</v>
      </c>
      <c r="D195" s="58" t="str">
        <f t="shared" si="87"/>
        <v>PGB028761532</v>
      </c>
      <c r="E195" s="59" t="str">
        <f t="shared" si="88"/>
        <v>6094322902312</v>
      </c>
      <c r="F195" s="59" t="str">
        <f t="shared" si="89"/>
        <v>716-6391-AD-29</v>
      </c>
      <c r="G195" s="59" t="str">
        <f t="shared" si="90"/>
        <v>2210326</v>
      </c>
      <c r="H195" s="59" t="str">
        <f t="shared" si="91"/>
        <v>IPORTER (GB)</v>
      </c>
      <c r="I195" s="57" t="str">
        <f t="shared" si="92"/>
        <v>PIAOCHENGGUAN</v>
      </c>
      <c r="J195" s="57">
        <f t="shared" si="93"/>
        <v>22135</v>
      </c>
      <c r="K195" s="57" t="str">
        <f t="shared" si="94"/>
        <v/>
      </c>
      <c r="L195" s="57">
        <f t="shared" si="95"/>
        <v>1</v>
      </c>
      <c r="M195" s="57">
        <f t="shared" si="96"/>
        <v>0.499</v>
      </c>
      <c r="N195" s="57">
        <f t="shared" si="97"/>
        <v>4.4999999999999998E-2</v>
      </c>
      <c r="O195" s="60">
        <f t="shared" si="98"/>
        <v>3.15E-2</v>
      </c>
      <c r="P195" s="60">
        <f>CEILING(IF(M195&gt;O195,M195,O195),$D$2)</f>
        <v>0.5</v>
      </c>
      <c r="Q195" s="61" t="str">
        <f t="shared" si="99"/>
        <v>목록(Manifest)</v>
      </c>
      <c r="R195" s="88">
        <f t="shared" si="100"/>
        <v>79.67</v>
      </c>
      <c r="S195" s="61" t="str">
        <f t="shared" si="101"/>
        <v>KJ794</v>
      </c>
      <c r="T195" s="61" t="str">
        <f t="shared" si="102"/>
        <v>AIRZETA CO., LTD</v>
      </c>
      <c r="U195" s="61" t="str">
        <f t="shared" si="103"/>
        <v>신용</v>
      </c>
      <c r="V195" s="99">
        <f>CEILING($B$2+(P195-0.5)*$C$2,1)</f>
        <v>7445</v>
      </c>
      <c r="W195" s="61">
        <v>4000</v>
      </c>
      <c r="X195" s="100">
        <f t="shared" si="77"/>
        <v>0</v>
      </c>
      <c r="Y195" s="100">
        <f t="shared" si="82"/>
        <v>0</v>
      </c>
      <c r="Z195" s="100">
        <f t="shared" si="78"/>
        <v>0</v>
      </c>
      <c r="AA195" s="100">
        <f t="shared" si="83"/>
        <v>0</v>
      </c>
      <c r="AB195" s="101">
        <f t="shared" si="79"/>
        <v>0</v>
      </c>
      <c r="AC195" s="102" t="str">
        <f>_xlfn.IFNA(VLOOKUP(D195,'사업자 통관'!F:H,3,0),"")</f>
        <v/>
      </c>
      <c r="AD195" s="102"/>
      <c r="AE195" s="103">
        <f t="shared" si="80"/>
        <v>4000</v>
      </c>
      <c r="AF195" s="104">
        <f t="shared" si="81"/>
        <v>11445</v>
      </c>
      <c r="AH195" s="126" t="s">
        <v>891</v>
      </c>
      <c r="AI195" s="126" t="s">
        <v>9</v>
      </c>
      <c r="AJ195" s="126" t="s">
        <v>3627</v>
      </c>
      <c r="AK195" s="126" t="s">
        <v>3796</v>
      </c>
      <c r="AL195" s="126" t="s">
        <v>3797</v>
      </c>
      <c r="AM195" s="126" t="s">
        <v>3798</v>
      </c>
      <c r="AN195" s="126">
        <v>22135</v>
      </c>
      <c r="AO195" s="126" t="s">
        <v>130</v>
      </c>
      <c r="AP195" s="127">
        <v>1</v>
      </c>
      <c r="AQ195" s="128">
        <v>0.499</v>
      </c>
      <c r="AR195" s="128">
        <v>4.4999999999999998E-2</v>
      </c>
      <c r="AS195" s="128">
        <v>0.5</v>
      </c>
      <c r="AT195" s="126" t="s">
        <v>4</v>
      </c>
      <c r="AU195" s="128">
        <v>79.67</v>
      </c>
      <c r="AV195" s="126" t="s">
        <v>154</v>
      </c>
      <c r="AW195" s="126" t="s">
        <v>154</v>
      </c>
      <c r="AX195" s="126" t="s">
        <v>154</v>
      </c>
      <c r="AY195" s="126" t="s">
        <v>154</v>
      </c>
      <c r="AZ195" s="126" t="s">
        <v>154</v>
      </c>
      <c r="BA195" s="126" t="s">
        <v>132</v>
      </c>
      <c r="BB195" s="126" t="s">
        <v>70</v>
      </c>
      <c r="BC195" s="126" t="s">
        <v>3799</v>
      </c>
      <c r="BD195" s="126" t="s">
        <v>130</v>
      </c>
      <c r="BE195" s="126" t="s">
        <v>156</v>
      </c>
      <c r="BF195" s="126" t="s">
        <v>3800</v>
      </c>
      <c r="BG195" s="126" t="s">
        <v>3801</v>
      </c>
      <c r="BH195" s="126" t="s">
        <v>3802</v>
      </c>
      <c r="BI195" s="126" t="s">
        <v>2757</v>
      </c>
      <c r="BJ195" s="126" t="s">
        <v>2758</v>
      </c>
      <c r="BK195" s="126" t="s">
        <v>184</v>
      </c>
      <c r="BL195" s="126" t="s">
        <v>157</v>
      </c>
      <c r="BM195" s="126" t="s">
        <v>126</v>
      </c>
      <c r="BN195" s="126" t="s">
        <v>130</v>
      </c>
      <c r="BO195" s="126" t="s">
        <v>158</v>
      </c>
    </row>
    <row r="196" spans="1:67" ht="15">
      <c r="A196" s="58" t="str">
        <f t="shared" si="84"/>
        <v>2025-08-05</v>
      </c>
      <c r="B196" s="58" t="str">
        <f t="shared" si="85"/>
        <v>LHR</v>
      </c>
      <c r="C196" s="58" t="str">
        <f t="shared" si="86"/>
        <v>99431913755</v>
      </c>
      <c r="D196" s="58" t="str">
        <f t="shared" si="87"/>
        <v>PGB028761144</v>
      </c>
      <c r="E196" s="59" t="str">
        <f t="shared" si="88"/>
        <v>6094322901924</v>
      </c>
      <c r="F196" s="59" t="str">
        <f t="shared" si="89"/>
        <v>716-6402-CD-31</v>
      </c>
      <c r="G196" s="59" t="str">
        <f t="shared" si="90"/>
        <v>2210326</v>
      </c>
      <c r="H196" s="59" t="str">
        <f t="shared" si="91"/>
        <v>IPORTER (GB)</v>
      </c>
      <c r="I196" s="57" t="str">
        <f t="shared" si="92"/>
        <v>최문석</v>
      </c>
      <c r="J196" s="57">
        <f t="shared" si="93"/>
        <v>13991</v>
      </c>
      <c r="K196" s="57" t="str">
        <f t="shared" si="94"/>
        <v/>
      </c>
      <c r="L196" s="57">
        <f t="shared" si="95"/>
        <v>1</v>
      </c>
      <c r="M196" s="57">
        <f t="shared" si="96"/>
        <v>0.499</v>
      </c>
      <c r="N196" s="57">
        <f t="shared" si="97"/>
        <v>4.4999999999999998E-2</v>
      </c>
      <c r="O196" s="60">
        <f t="shared" si="98"/>
        <v>3.15E-2</v>
      </c>
      <c r="P196" s="60">
        <f>CEILING(IF(M196&gt;O196,M196,O196),$D$2)</f>
        <v>0.5</v>
      </c>
      <c r="Q196" s="61" t="str">
        <f t="shared" si="99"/>
        <v>목록(Manifest)</v>
      </c>
      <c r="R196" s="88">
        <f t="shared" si="100"/>
        <v>86.72</v>
      </c>
      <c r="S196" s="61" t="str">
        <f t="shared" si="101"/>
        <v>KJ794</v>
      </c>
      <c r="T196" s="61" t="str">
        <f t="shared" si="102"/>
        <v>AIRZETA CO., LTD</v>
      </c>
      <c r="U196" s="61" t="str">
        <f t="shared" si="103"/>
        <v>신용</v>
      </c>
      <c r="V196" s="99">
        <f>CEILING($B$2+(P196-0.5)*$C$2,1)</f>
        <v>7445</v>
      </c>
      <c r="W196" s="61">
        <v>4000</v>
      </c>
      <c r="X196" s="100">
        <f t="shared" si="77"/>
        <v>0</v>
      </c>
      <c r="Y196" s="100">
        <f t="shared" si="82"/>
        <v>0</v>
      </c>
      <c r="Z196" s="100">
        <f t="shared" si="78"/>
        <v>0</v>
      </c>
      <c r="AA196" s="100">
        <f t="shared" si="83"/>
        <v>0</v>
      </c>
      <c r="AB196" s="101">
        <f t="shared" si="79"/>
        <v>0</v>
      </c>
      <c r="AC196" s="102" t="str">
        <f>_xlfn.IFNA(VLOOKUP(D196,'사업자 통관'!F:H,3,0),"")</f>
        <v/>
      </c>
      <c r="AD196" s="102"/>
      <c r="AE196" s="103">
        <f t="shared" si="80"/>
        <v>4000</v>
      </c>
      <c r="AF196" s="104">
        <f t="shared" si="81"/>
        <v>11445</v>
      </c>
      <c r="AH196" s="126" t="s">
        <v>891</v>
      </c>
      <c r="AI196" s="126" t="s">
        <v>9</v>
      </c>
      <c r="AJ196" s="126" t="s">
        <v>3627</v>
      </c>
      <c r="AK196" s="126" t="s">
        <v>2591</v>
      </c>
      <c r="AL196" s="126" t="s">
        <v>3803</v>
      </c>
      <c r="AM196" s="126" t="s">
        <v>3804</v>
      </c>
      <c r="AN196" s="126">
        <v>13991</v>
      </c>
      <c r="AO196" s="126" t="s">
        <v>130</v>
      </c>
      <c r="AP196" s="127">
        <v>1</v>
      </c>
      <c r="AQ196" s="128">
        <v>0.499</v>
      </c>
      <c r="AR196" s="128">
        <v>4.4999999999999998E-2</v>
      </c>
      <c r="AS196" s="128">
        <v>0.5</v>
      </c>
      <c r="AT196" s="126" t="s">
        <v>4</v>
      </c>
      <c r="AU196" s="128">
        <v>86.72</v>
      </c>
      <c r="AV196" s="126" t="s">
        <v>154</v>
      </c>
      <c r="AW196" s="126" t="s">
        <v>154</v>
      </c>
      <c r="AX196" s="126" t="s">
        <v>154</v>
      </c>
      <c r="AY196" s="126" t="s">
        <v>154</v>
      </c>
      <c r="AZ196" s="126" t="s">
        <v>154</v>
      </c>
      <c r="BA196" s="126" t="s">
        <v>132</v>
      </c>
      <c r="BB196" s="126" t="s">
        <v>70</v>
      </c>
      <c r="BC196" s="126" t="s">
        <v>163</v>
      </c>
      <c r="BD196" s="126" t="s">
        <v>130</v>
      </c>
      <c r="BE196" s="126" t="s">
        <v>156</v>
      </c>
      <c r="BF196" s="126" t="s">
        <v>3805</v>
      </c>
      <c r="BG196" s="126" t="s">
        <v>3806</v>
      </c>
      <c r="BH196" s="126" t="s">
        <v>3807</v>
      </c>
      <c r="BI196" s="126" t="s">
        <v>2757</v>
      </c>
      <c r="BJ196" s="126" t="s">
        <v>2758</v>
      </c>
      <c r="BK196" s="126" t="s">
        <v>184</v>
      </c>
      <c r="BL196" s="126" t="s">
        <v>157</v>
      </c>
      <c r="BM196" s="126" t="s">
        <v>126</v>
      </c>
      <c r="BN196" s="126" t="s">
        <v>130</v>
      </c>
      <c r="BO196" s="126" t="s">
        <v>158</v>
      </c>
    </row>
    <row r="197" spans="1:67" ht="15">
      <c r="A197" s="58" t="str">
        <f t="shared" si="84"/>
        <v>2025-08-05</v>
      </c>
      <c r="B197" s="58" t="str">
        <f t="shared" si="85"/>
        <v>LHR</v>
      </c>
      <c r="C197" s="58" t="str">
        <f t="shared" si="86"/>
        <v>99431913755</v>
      </c>
      <c r="D197" s="58" t="str">
        <f t="shared" si="87"/>
        <v>PGB028761357</v>
      </c>
      <c r="E197" s="59" t="str">
        <f t="shared" si="88"/>
        <v>6094322902137</v>
      </c>
      <c r="F197" s="59" t="str">
        <f t="shared" si="89"/>
        <v>716-6515-EF-42</v>
      </c>
      <c r="G197" s="59" t="str">
        <f t="shared" si="90"/>
        <v>2210326</v>
      </c>
      <c r="H197" s="59" t="str">
        <f t="shared" si="91"/>
        <v>IPORTER (GB)</v>
      </c>
      <c r="I197" s="57" t="str">
        <f t="shared" si="92"/>
        <v>윤동욱</v>
      </c>
      <c r="J197" s="57">
        <f t="shared" si="93"/>
        <v>46242</v>
      </c>
      <c r="K197" s="57" t="str">
        <f t="shared" si="94"/>
        <v/>
      </c>
      <c r="L197" s="57">
        <f t="shared" si="95"/>
        <v>1</v>
      </c>
      <c r="M197" s="57">
        <f t="shared" si="96"/>
        <v>0.499</v>
      </c>
      <c r="N197" s="57">
        <f t="shared" si="97"/>
        <v>4.4999999999999998E-2</v>
      </c>
      <c r="O197" s="60">
        <f t="shared" si="98"/>
        <v>3.15E-2</v>
      </c>
      <c r="P197" s="60">
        <f>CEILING(IF(M197&gt;O197,M197,O197),$D$2)</f>
        <v>0.5</v>
      </c>
      <c r="Q197" s="61" t="str">
        <f t="shared" si="99"/>
        <v>간이(Simple)</v>
      </c>
      <c r="R197" s="88">
        <f t="shared" si="100"/>
        <v>159.34</v>
      </c>
      <c r="S197" s="61" t="str">
        <f t="shared" si="101"/>
        <v>KJ794</v>
      </c>
      <c r="T197" s="61" t="str">
        <f t="shared" si="102"/>
        <v>AIRZETA CO., LTD</v>
      </c>
      <c r="U197" s="61" t="str">
        <f t="shared" si="103"/>
        <v>신용</v>
      </c>
      <c r="V197" s="99">
        <f>CEILING($B$2+(P197-0.5)*$C$2,1)</f>
        <v>7445</v>
      </c>
      <c r="W197" s="61">
        <v>4000</v>
      </c>
      <c r="X197" s="100">
        <f t="shared" ref="X197:X260" si="104">(L197-1)*1500</f>
        <v>0</v>
      </c>
      <c r="Y197" s="100">
        <f t="shared" si="82"/>
        <v>0</v>
      </c>
      <c r="Z197" s="100">
        <f t="shared" ref="Z197:Z260" si="105">IF(U197="신용",_xlfn.IFNA(_xlfn.IFS(
AND(P197/L197&gt;2,P197/L197&lt;=5),500*L197,
AND(P197/L197&gt;5,P197/L197&lt;=10),1000*L197,
AND(P197/L197&gt;10,P197/L197&lt;=20),3000*L197,
AND(P197/L197&gt;20,P197/L197&lt;=25),11000*L197,
AND(P197/L197&gt;25,P197/L197&lt;=999),15000*L197
),0),0)</f>
        <v>0</v>
      </c>
      <c r="AA197" s="100">
        <f t="shared" si="83"/>
        <v>0</v>
      </c>
      <c r="AB197" s="101">
        <f t="shared" ref="AB197:AB260" si="106">IF(LEFT(AC197,3)="사업자",10000,IF(OR(Q197="일반(목록배제,Normal-Manifest Exception)",Q197="간이(Simple)",Q197="목록취하(허용배제,Manifest-Drop)",Q197="일반(NORMAL)"),1000,0))</f>
        <v>1000</v>
      </c>
      <c r="AC197" s="102" t="str">
        <f>_xlfn.IFNA(VLOOKUP(D197,'사업자 통관'!F:H,3,0),"")</f>
        <v/>
      </c>
      <c r="AD197" s="102"/>
      <c r="AE197" s="103">
        <f t="shared" ref="AE197:AE260" si="107">SUM(W197:AD197)</f>
        <v>5000</v>
      </c>
      <c r="AF197" s="104">
        <f t="shared" ref="AF197:AF260" si="108">SUM(V197,AE197)</f>
        <v>12445</v>
      </c>
      <c r="AH197" s="126" t="s">
        <v>891</v>
      </c>
      <c r="AI197" s="126" t="s">
        <v>9</v>
      </c>
      <c r="AJ197" s="126" t="s">
        <v>3627</v>
      </c>
      <c r="AK197" s="126" t="s">
        <v>3808</v>
      </c>
      <c r="AL197" s="126" t="s">
        <v>3809</v>
      </c>
      <c r="AM197" s="126" t="s">
        <v>3810</v>
      </c>
      <c r="AN197" s="126">
        <v>46242</v>
      </c>
      <c r="AO197" s="126" t="s">
        <v>130</v>
      </c>
      <c r="AP197" s="127">
        <v>1</v>
      </c>
      <c r="AQ197" s="128">
        <v>0.499</v>
      </c>
      <c r="AR197" s="128">
        <v>4.4999999999999998E-2</v>
      </c>
      <c r="AS197" s="128">
        <v>0.5</v>
      </c>
      <c r="AT197" s="126" t="s">
        <v>6</v>
      </c>
      <c r="AU197" s="128">
        <v>159.34</v>
      </c>
      <c r="AV197" s="126" t="s">
        <v>154</v>
      </c>
      <c r="AW197" s="126" t="s">
        <v>154</v>
      </c>
      <c r="AX197" s="126" t="s">
        <v>154</v>
      </c>
      <c r="AY197" s="126" t="s">
        <v>154</v>
      </c>
      <c r="AZ197" s="126" t="s">
        <v>154</v>
      </c>
      <c r="BA197" s="126" t="s">
        <v>132</v>
      </c>
      <c r="BB197" s="126" t="s">
        <v>70</v>
      </c>
      <c r="BC197" s="126" t="s">
        <v>3811</v>
      </c>
      <c r="BD197" s="126" t="s">
        <v>130</v>
      </c>
      <c r="BE197" s="126" t="s">
        <v>156</v>
      </c>
      <c r="BF197" s="126" t="s">
        <v>3812</v>
      </c>
      <c r="BG197" s="126" t="s">
        <v>3813</v>
      </c>
      <c r="BH197" s="126" t="s">
        <v>3814</v>
      </c>
      <c r="BI197" s="126" t="s">
        <v>2757</v>
      </c>
      <c r="BJ197" s="126" t="s">
        <v>2758</v>
      </c>
      <c r="BK197" s="126" t="s">
        <v>184</v>
      </c>
      <c r="BL197" s="126" t="s">
        <v>157</v>
      </c>
      <c r="BM197" s="126" t="s">
        <v>126</v>
      </c>
      <c r="BN197" s="126" t="s">
        <v>130</v>
      </c>
      <c r="BO197" s="126" t="s">
        <v>158</v>
      </c>
    </row>
    <row r="198" spans="1:67" ht="15">
      <c r="A198" s="58" t="str">
        <f t="shared" si="84"/>
        <v>2025-08-05</v>
      </c>
      <c r="B198" s="58" t="str">
        <f t="shared" si="85"/>
        <v>LHR</v>
      </c>
      <c r="C198" s="58" t="str">
        <f t="shared" si="86"/>
        <v>99431913755</v>
      </c>
      <c r="D198" s="58" t="str">
        <f t="shared" si="87"/>
        <v>PGB028761450</v>
      </c>
      <c r="E198" s="59" t="str">
        <f t="shared" si="88"/>
        <v>6094322902230</v>
      </c>
      <c r="F198" s="59" t="str">
        <f t="shared" si="89"/>
        <v>716-6470-BF-44</v>
      </c>
      <c r="G198" s="59" t="str">
        <f t="shared" si="90"/>
        <v>2210326</v>
      </c>
      <c r="H198" s="59" t="str">
        <f t="shared" si="91"/>
        <v>IPORTER (GB)</v>
      </c>
      <c r="I198" s="57" t="str">
        <f t="shared" si="92"/>
        <v>황동주</v>
      </c>
      <c r="J198" s="57">
        <f t="shared" si="93"/>
        <v>11734</v>
      </c>
      <c r="K198" s="57" t="str">
        <f t="shared" si="94"/>
        <v/>
      </c>
      <c r="L198" s="57">
        <f t="shared" si="95"/>
        <v>1</v>
      </c>
      <c r="M198" s="57">
        <f t="shared" si="96"/>
        <v>0.499</v>
      </c>
      <c r="N198" s="57">
        <f t="shared" si="97"/>
        <v>4.4999999999999998E-2</v>
      </c>
      <c r="O198" s="60">
        <f t="shared" si="98"/>
        <v>3.15E-2</v>
      </c>
      <c r="P198" s="60">
        <f>CEILING(IF(M198&gt;O198,M198,O198),$D$2)</f>
        <v>0.5</v>
      </c>
      <c r="Q198" s="61" t="str">
        <f t="shared" si="99"/>
        <v>목록(Manifest)</v>
      </c>
      <c r="R198" s="88">
        <f t="shared" si="100"/>
        <v>114.78</v>
      </c>
      <c r="S198" s="61" t="str">
        <f t="shared" si="101"/>
        <v>KJ794</v>
      </c>
      <c r="T198" s="61" t="str">
        <f t="shared" si="102"/>
        <v>AIRZETA CO., LTD</v>
      </c>
      <c r="U198" s="61" t="str">
        <f t="shared" si="103"/>
        <v>신용</v>
      </c>
      <c r="V198" s="99">
        <f>CEILING($B$2+(P198-0.5)*$C$2,1)</f>
        <v>7445</v>
      </c>
      <c r="W198" s="61">
        <v>4000</v>
      </c>
      <c r="X198" s="100">
        <f t="shared" si="104"/>
        <v>0</v>
      </c>
      <c r="Y198" s="100">
        <f t="shared" ref="Y198:Y261" si="109">IF(LEFT(AN198,2)="63",500,0)</f>
        <v>0</v>
      </c>
      <c r="Z198" s="100">
        <f t="shared" si="105"/>
        <v>0</v>
      </c>
      <c r="AA198" s="100">
        <f t="shared" ref="AA198:AA261" si="110">IF(_xlfn.CEILING.MATH(P198-30,1)&lt;0,0,_xlfn.CEILING.MATH(P198-30,1))*400</f>
        <v>0</v>
      </c>
      <c r="AB198" s="101">
        <f t="shared" si="106"/>
        <v>0</v>
      </c>
      <c r="AC198" s="102" t="str">
        <f>_xlfn.IFNA(VLOOKUP(D198,'사업자 통관'!F:H,3,0),"")</f>
        <v/>
      </c>
      <c r="AD198" s="102"/>
      <c r="AE198" s="103">
        <f t="shared" si="107"/>
        <v>4000</v>
      </c>
      <c r="AF198" s="104">
        <f t="shared" si="108"/>
        <v>11445</v>
      </c>
      <c r="AH198" s="126" t="s">
        <v>891</v>
      </c>
      <c r="AI198" s="126" t="s">
        <v>9</v>
      </c>
      <c r="AJ198" s="126" t="s">
        <v>3627</v>
      </c>
      <c r="AK198" s="126" t="s">
        <v>3815</v>
      </c>
      <c r="AL198" s="126" t="s">
        <v>3816</v>
      </c>
      <c r="AM198" s="126" t="s">
        <v>3817</v>
      </c>
      <c r="AN198" s="126">
        <v>11734</v>
      </c>
      <c r="AO198" s="126" t="s">
        <v>130</v>
      </c>
      <c r="AP198" s="127">
        <v>1</v>
      </c>
      <c r="AQ198" s="128">
        <v>0.499</v>
      </c>
      <c r="AR198" s="128">
        <v>4.4999999999999998E-2</v>
      </c>
      <c r="AS198" s="128">
        <v>0.5</v>
      </c>
      <c r="AT198" s="126" t="s">
        <v>4</v>
      </c>
      <c r="AU198" s="128">
        <v>114.78</v>
      </c>
      <c r="AV198" s="126" t="s">
        <v>154</v>
      </c>
      <c r="AW198" s="126" t="s">
        <v>154</v>
      </c>
      <c r="AX198" s="126" t="s">
        <v>154</v>
      </c>
      <c r="AY198" s="126" t="s">
        <v>154</v>
      </c>
      <c r="AZ198" s="126" t="s">
        <v>154</v>
      </c>
      <c r="BA198" s="126" t="s">
        <v>132</v>
      </c>
      <c r="BB198" s="126" t="s">
        <v>70</v>
      </c>
      <c r="BC198" s="126" t="s">
        <v>169</v>
      </c>
      <c r="BD198" s="126" t="s">
        <v>130</v>
      </c>
      <c r="BE198" s="126" t="s">
        <v>156</v>
      </c>
      <c r="BF198" s="126" t="s">
        <v>3818</v>
      </c>
      <c r="BG198" s="126" t="s">
        <v>3819</v>
      </c>
      <c r="BH198" s="126" t="s">
        <v>3820</v>
      </c>
      <c r="BI198" s="126" t="s">
        <v>2757</v>
      </c>
      <c r="BJ198" s="126" t="s">
        <v>2758</v>
      </c>
      <c r="BK198" s="126" t="s">
        <v>184</v>
      </c>
      <c r="BL198" s="126" t="s">
        <v>157</v>
      </c>
      <c r="BM198" s="126" t="s">
        <v>126</v>
      </c>
      <c r="BN198" s="126" t="s">
        <v>130</v>
      </c>
      <c r="BO198" s="126" t="s">
        <v>158</v>
      </c>
    </row>
    <row r="199" spans="1:67" ht="15">
      <c r="A199" s="58" t="str">
        <f t="shared" si="84"/>
        <v>2025-08-05</v>
      </c>
      <c r="B199" s="58" t="str">
        <f t="shared" si="85"/>
        <v>LHR</v>
      </c>
      <c r="C199" s="58" t="str">
        <f t="shared" si="86"/>
        <v>99431913755</v>
      </c>
      <c r="D199" s="58" t="str">
        <f t="shared" si="87"/>
        <v>PGB028761310</v>
      </c>
      <c r="E199" s="59" t="str">
        <f t="shared" si="88"/>
        <v>6094322902090</v>
      </c>
      <c r="F199" s="59" t="str">
        <f t="shared" si="89"/>
        <v>716-6518-FC-45</v>
      </c>
      <c r="G199" s="59" t="str">
        <f t="shared" si="90"/>
        <v>2210326</v>
      </c>
      <c r="H199" s="59" t="str">
        <f t="shared" si="91"/>
        <v>IPORTER (GB)</v>
      </c>
      <c r="I199" s="57" t="str">
        <f t="shared" si="92"/>
        <v>김남규</v>
      </c>
      <c r="J199" s="57">
        <f t="shared" si="93"/>
        <v>38654</v>
      </c>
      <c r="K199" s="57" t="str">
        <f t="shared" si="94"/>
        <v/>
      </c>
      <c r="L199" s="57">
        <f t="shared" si="95"/>
        <v>1</v>
      </c>
      <c r="M199" s="57">
        <f t="shared" si="96"/>
        <v>0.499</v>
      </c>
      <c r="N199" s="57">
        <f t="shared" si="97"/>
        <v>4.4999999999999998E-2</v>
      </c>
      <c r="O199" s="60">
        <f t="shared" si="98"/>
        <v>3.15E-2</v>
      </c>
      <c r="P199" s="60">
        <f>CEILING(IF(M199&gt;O199,M199,O199),$D$2)</f>
        <v>0.5</v>
      </c>
      <c r="Q199" s="61" t="str">
        <f t="shared" si="99"/>
        <v>목록(Manifest)</v>
      </c>
      <c r="R199" s="88">
        <f t="shared" si="100"/>
        <v>79.459999999999994</v>
      </c>
      <c r="S199" s="61" t="str">
        <f t="shared" si="101"/>
        <v>KJ794</v>
      </c>
      <c r="T199" s="61" t="str">
        <f t="shared" si="102"/>
        <v>AIRZETA CO., LTD</v>
      </c>
      <c r="U199" s="61" t="str">
        <f t="shared" si="103"/>
        <v>신용</v>
      </c>
      <c r="V199" s="99">
        <f>CEILING($B$2+(P199-0.5)*$C$2,1)</f>
        <v>7445</v>
      </c>
      <c r="W199" s="61">
        <v>4000</v>
      </c>
      <c r="X199" s="100">
        <f t="shared" si="104"/>
        <v>0</v>
      </c>
      <c r="Y199" s="100">
        <f t="shared" si="109"/>
        <v>0</v>
      </c>
      <c r="Z199" s="100">
        <f t="shared" si="105"/>
        <v>0</v>
      </c>
      <c r="AA199" s="100">
        <f t="shared" si="110"/>
        <v>0</v>
      </c>
      <c r="AB199" s="101">
        <f t="shared" si="106"/>
        <v>0</v>
      </c>
      <c r="AC199" s="102" t="str">
        <f>_xlfn.IFNA(VLOOKUP(D199,'사업자 통관'!F:H,3,0),"")</f>
        <v/>
      </c>
      <c r="AD199" s="102"/>
      <c r="AE199" s="103">
        <f t="shared" si="107"/>
        <v>4000</v>
      </c>
      <c r="AF199" s="104">
        <f t="shared" si="108"/>
        <v>11445</v>
      </c>
      <c r="AH199" s="126" t="s">
        <v>891</v>
      </c>
      <c r="AI199" s="126" t="s">
        <v>9</v>
      </c>
      <c r="AJ199" s="126" t="s">
        <v>3627</v>
      </c>
      <c r="AK199" s="126" t="s">
        <v>3821</v>
      </c>
      <c r="AL199" s="126" t="s">
        <v>3822</v>
      </c>
      <c r="AM199" s="126" t="s">
        <v>3823</v>
      </c>
      <c r="AN199" s="126">
        <v>38654</v>
      </c>
      <c r="AO199" s="126" t="s">
        <v>130</v>
      </c>
      <c r="AP199" s="127">
        <v>1</v>
      </c>
      <c r="AQ199" s="128">
        <v>0.499</v>
      </c>
      <c r="AR199" s="128">
        <v>4.4999999999999998E-2</v>
      </c>
      <c r="AS199" s="128">
        <v>0.5</v>
      </c>
      <c r="AT199" s="126" t="s">
        <v>4</v>
      </c>
      <c r="AU199" s="128">
        <v>79.459999999999994</v>
      </c>
      <c r="AV199" s="126" t="s">
        <v>154</v>
      </c>
      <c r="AW199" s="126" t="s">
        <v>154</v>
      </c>
      <c r="AX199" s="126" t="s">
        <v>154</v>
      </c>
      <c r="AY199" s="126" t="s">
        <v>154</v>
      </c>
      <c r="AZ199" s="126" t="s">
        <v>154</v>
      </c>
      <c r="BA199" s="126" t="s">
        <v>132</v>
      </c>
      <c r="BB199" s="126" t="s">
        <v>70</v>
      </c>
      <c r="BC199" s="126" t="s">
        <v>3824</v>
      </c>
      <c r="BD199" s="126" t="s">
        <v>130</v>
      </c>
      <c r="BE199" s="126" t="s">
        <v>156</v>
      </c>
      <c r="BF199" s="126" t="s">
        <v>3825</v>
      </c>
      <c r="BG199" s="126" t="s">
        <v>3826</v>
      </c>
      <c r="BH199" s="126" t="s">
        <v>3827</v>
      </c>
      <c r="BI199" s="126" t="s">
        <v>2757</v>
      </c>
      <c r="BJ199" s="126" t="s">
        <v>2758</v>
      </c>
      <c r="BK199" s="126" t="s">
        <v>184</v>
      </c>
      <c r="BL199" s="126" t="s">
        <v>157</v>
      </c>
      <c r="BM199" s="126" t="s">
        <v>126</v>
      </c>
      <c r="BN199" s="126" t="s">
        <v>130</v>
      </c>
      <c r="BO199" s="126" t="s">
        <v>158</v>
      </c>
    </row>
    <row r="200" spans="1:67" ht="15">
      <c r="A200" s="58" t="str">
        <f t="shared" ref="A200:A263" si="111">AH200</f>
        <v>2025-08-05</v>
      </c>
      <c r="B200" s="58" t="str">
        <f t="shared" ref="B200:B263" si="112">AI200</f>
        <v>LHR</v>
      </c>
      <c r="C200" s="58" t="str">
        <f t="shared" ref="C200:C263" si="113">AJ200</f>
        <v>99431913755</v>
      </c>
      <c r="D200" s="58" t="str">
        <f t="shared" ref="D200:D263" si="114">AK200</f>
        <v>PGB028761512</v>
      </c>
      <c r="E200" s="59" t="str">
        <f t="shared" ref="E200:E263" si="115">BF200</f>
        <v>6094372978668 (2)</v>
      </c>
      <c r="F200" s="59" t="str">
        <f t="shared" ref="F200:F263" si="116">BG200</f>
        <v>716-6387-EE-53</v>
      </c>
      <c r="G200" s="59" t="str">
        <f t="shared" ref="G200:G263" si="117">BA200</f>
        <v>2210326</v>
      </c>
      <c r="H200" s="59" t="str">
        <f t="shared" ref="H200:H263" si="118">BB200</f>
        <v>IPORTER (GB)</v>
      </c>
      <c r="I200" s="57" t="str">
        <f t="shared" ref="I200:I263" si="119">AL200</f>
        <v>정세윤</v>
      </c>
      <c r="J200" s="57">
        <f t="shared" ref="J200:J263" si="120">AN200</f>
        <v>12909</v>
      </c>
      <c r="K200" s="57"/>
      <c r="L200" s="57">
        <f t="shared" ref="L200:L263" si="121">AP200</f>
        <v>2</v>
      </c>
      <c r="M200" s="57">
        <f t="shared" ref="M200:M263" si="122">AQ200</f>
        <v>4.9989999999999997</v>
      </c>
      <c r="N200" s="57">
        <f t="shared" ref="N200:N263" si="123">AR200</f>
        <v>4.4999999999999998E-2</v>
      </c>
      <c r="O200" s="60">
        <f t="shared" ref="O200:O263" si="124">N200*0.7</f>
        <v>3.15E-2</v>
      </c>
      <c r="P200" s="60">
        <f>CEILING(IF(M200&gt;O200,M200,O200),$D$2)</f>
        <v>5</v>
      </c>
      <c r="Q200" s="61" t="str">
        <f t="shared" ref="Q200:Q263" si="125">AT200</f>
        <v>목록취하(허용배제,Manifest-Drop)</v>
      </c>
      <c r="R200" s="88">
        <f t="shared" ref="R200:R263" si="126">AU200</f>
        <v>135</v>
      </c>
      <c r="S200" s="61" t="str">
        <f t="shared" ref="S200:S263" si="127">BI200</f>
        <v>KJ794</v>
      </c>
      <c r="T200" s="61" t="str">
        <f t="shared" ref="T200:T263" si="128">BJ200</f>
        <v>AIRZETA CO., LTD</v>
      </c>
      <c r="U200" s="61" t="str">
        <f t="shared" ref="U200:U263" si="129">BM200</f>
        <v>신용</v>
      </c>
      <c r="V200" s="99">
        <f>CEILING($B$2+(P200-0.5)*$C$2,1)</f>
        <v>32893</v>
      </c>
      <c r="W200" s="61">
        <v>4000</v>
      </c>
      <c r="X200" s="100">
        <f t="shared" si="104"/>
        <v>1500</v>
      </c>
      <c r="Y200" s="100">
        <f t="shared" si="109"/>
        <v>0</v>
      </c>
      <c r="Z200" s="100">
        <f t="shared" si="105"/>
        <v>1000</v>
      </c>
      <c r="AA200" s="100">
        <f t="shared" si="110"/>
        <v>0</v>
      </c>
      <c r="AB200" s="101">
        <f t="shared" si="106"/>
        <v>1000</v>
      </c>
      <c r="AC200" s="102" t="str">
        <f>_xlfn.IFNA(VLOOKUP(D200,'사업자 통관'!F:H,3,0),"")</f>
        <v/>
      </c>
      <c r="AD200" s="102"/>
      <c r="AE200" s="103">
        <f t="shared" si="107"/>
        <v>7500</v>
      </c>
      <c r="AF200" s="104">
        <f t="shared" si="108"/>
        <v>40393</v>
      </c>
      <c r="AH200" s="126" t="s">
        <v>891</v>
      </c>
      <c r="AI200" s="126" t="s">
        <v>9</v>
      </c>
      <c r="AJ200" s="126" t="s">
        <v>3627</v>
      </c>
      <c r="AK200" s="126" t="s">
        <v>2682</v>
      </c>
      <c r="AL200" s="126" t="s">
        <v>206</v>
      </c>
      <c r="AM200" s="126" t="s">
        <v>3828</v>
      </c>
      <c r="AN200" s="126">
        <v>12909</v>
      </c>
      <c r="AO200" s="126" t="s">
        <v>3829</v>
      </c>
      <c r="AP200" s="127">
        <v>2</v>
      </c>
      <c r="AQ200" s="128">
        <v>4.9989999999999997</v>
      </c>
      <c r="AR200" s="128">
        <v>4.4999999999999998E-2</v>
      </c>
      <c r="AS200" s="128">
        <v>5</v>
      </c>
      <c r="AT200" s="126" t="s">
        <v>186</v>
      </c>
      <c r="AU200" s="128">
        <v>135</v>
      </c>
      <c r="AV200" s="126" t="s">
        <v>154</v>
      </c>
      <c r="AW200" s="126" t="s">
        <v>154</v>
      </c>
      <c r="AX200" s="126" t="s">
        <v>154</v>
      </c>
      <c r="AY200" s="126" t="s">
        <v>154</v>
      </c>
      <c r="AZ200" s="126" t="s">
        <v>154</v>
      </c>
      <c r="BA200" s="126" t="s">
        <v>132</v>
      </c>
      <c r="BB200" s="126" t="s">
        <v>70</v>
      </c>
      <c r="BC200" s="126" t="s">
        <v>175</v>
      </c>
      <c r="BD200" s="126" t="s">
        <v>130</v>
      </c>
      <c r="BE200" s="126" t="s">
        <v>156</v>
      </c>
      <c r="BF200" s="126" t="s">
        <v>3830</v>
      </c>
      <c r="BG200" s="126" t="s">
        <v>3831</v>
      </c>
      <c r="BH200" s="126" t="s">
        <v>3832</v>
      </c>
      <c r="BI200" s="126" t="s">
        <v>2757</v>
      </c>
      <c r="BJ200" s="126" t="s">
        <v>2758</v>
      </c>
      <c r="BK200" s="126" t="s">
        <v>184</v>
      </c>
      <c r="BL200" s="126" t="s">
        <v>157</v>
      </c>
      <c r="BM200" s="126" t="s">
        <v>126</v>
      </c>
      <c r="BN200" s="126" t="s">
        <v>130</v>
      </c>
      <c r="BO200" s="126" t="s">
        <v>158</v>
      </c>
    </row>
    <row r="201" spans="1:67" ht="15">
      <c r="A201" s="58" t="str">
        <f t="shared" si="111"/>
        <v>2025-08-05</v>
      </c>
      <c r="B201" s="58" t="str">
        <f t="shared" si="112"/>
        <v>LHR</v>
      </c>
      <c r="C201" s="58" t="str">
        <f t="shared" si="113"/>
        <v>99431913755</v>
      </c>
      <c r="D201" s="58" t="str">
        <f t="shared" si="114"/>
        <v>PGB028761516</v>
      </c>
      <c r="E201" s="59" t="str">
        <f t="shared" si="115"/>
        <v>6094322902296</v>
      </c>
      <c r="F201" s="59" t="str">
        <f t="shared" si="116"/>
        <v>716-6503-FC-57</v>
      </c>
      <c r="G201" s="59" t="str">
        <f t="shared" si="117"/>
        <v>2210326</v>
      </c>
      <c r="H201" s="59" t="str">
        <f t="shared" si="118"/>
        <v>IPORTER (GB)</v>
      </c>
      <c r="I201" s="57" t="str">
        <f t="shared" si="119"/>
        <v>최승주</v>
      </c>
      <c r="J201" s="57">
        <f t="shared" si="120"/>
        <v>14315</v>
      </c>
      <c r="K201" s="57"/>
      <c r="L201" s="57">
        <f t="shared" si="121"/>
        <v>1</v>
      </c>
      <c r="M201" s="57">
        <f t="shared" si="122"/>
        <v>0.499</v>
      </c>
      <c r="N201" s="57">
        <f t="shared" si="123"/>
        <v>4.4999999999999998E-2</v>
      </c>
      <c r="O201" s="60">
        <f t="shared" si="124"/>
        <v>3.15E-2</v>
      </c>
      <c r="P201" s="60">
        <f>CEILING(IF(M201&gt;O201,M201,O201),$D$2)</f>
        <v>0.5</v>
      </c>
      <c r="Q201" s="61" t="str">
        <f t="shared" si="125"/>
        <v>목록(Manifest)</v>
      </c>
      <c r="R201" s="88">
        <f t="shared" si="126"/>
        <v>20.239999999999998</v>
      </c>
      <c r="S201" s="61" t="str">
        <f t="shared" si="127"/>
        <v>KJ794</v>
      </c>
      <c r="T201" s="61" t="str">
        <f t="shared" si="128"/>
        <v>AIRZETA CO., LTD</v>
      </c>
      <c r="U201" s="61" t="str">
        <f t="shared" si="129"/>
        <v>신용</v>
      </c>
      <c r="V201" s="99">
        <f>CEILING($B$2+(P201-0.5)*$C$2,1)</f>
        <v>7445</v>
      </c>
      <c r="W201" s="61">
        <v>4000</v>
      </c>
      <c r="X201" s="100">
        <f t="shared" si="104"/>
        <v>0</v>
      </c>
      <c r="Y201" s="100">
        <f t="shared" si="109"/>
        <v>0</v>
      </c>
      <c r="Z201" s="100">
        <f t="shared" si="105"/>
        <v>0</v>
      </c>
      <c r="AA201" s="100">
        <f t="shared" si="110"/>
        <v>0</v>
      </c>
      <c r="AB201" s="101">
        <f t="shared" si="106"/>
        <v>0</v>
      </c>
      <c r="AC201" s="102" t="str">
        <f>_xlfn.IFNA(VLOOKUP(D201,'사업자 통관'!F:H,3,0),"")</f>
        <v/>
      </c>
      <c r="AD201" s="102"/>
      <c r="AE201" s="103">
        <f t="shared" si="107"/>
        <v>4000</v>
      </c>
      <c r="AF201" s="104">
        <f t="shared" si="108"/>
        <v>11445</v>
      </c>
      <c r="AH201" s="126" t="s">
        <v>891</v>
      </c>
      <c r="AI201" s="126" t="s">
        <v>9</v>
      </c>
      <c r="AJ201" s="126" t="s">
        <v>3627</v>
      </c>
      <c r="AK201" s="126" t="s">
        <v>3833</v>
      </c>
      <c r="AL201" s="126" t="s">
        <v>3834</v>
      </c>
      <c r="AM201" s="126" t="s">
        <v>3835</v>
      </c>
      <c r="AN201" s="126">
        <v>14315</v>
      </c>
      <c r="AO201" s="126" t="s">
        <v>130</v>
      </c>
      <c r="AP201" s="127">
        <v>1</v>
      </c>
      <c r="AQ201" s="128">
        <v>0.499</v>
      </c>
      <c r="AR201" s="128">
        <v>4.4999999999999998E-2</v>
      </c>
      <c r="AS201" s="128">
        <v>0.5</v>
      </c>
      <c r="AT201" s="126" t="s">
        <v>4</v>
      </c>
      <c r="AU201" s="128">
        <v>20.239999999999998</v>
      </c>
      <c r="AV201" s="126" t="s">
        <v>154</v>
      </c>
      <c r="AW201" s="126" t="s">
        <v>154</v>
      </c>
      <c r="AX201" s="126" t="s">
        <v>154</v>
      </c>
      <c r="AY201" s="126" t="s">
        <v>154</v>
      </c>
      <c r="AZ201" s="126" t="s">
        <v>154</v>
      </c>
      <c r="BA201" s="126" t="s">
        <v>132</v>
      </c>
      <c r="BB201" s="126" t="s">
        <v>70</v>
      </c>
      <c r="BC201" s="126" t="s">
        <v>159</v>
      </c>
      <c r="BD201" s="126" t="s">
        <v>130</v>
      </c>
      <c r="BE201" s="126" t="s">
        <v>156</v>
      </c>
      <c r="BF201" s="126" t="s">
        <v>3836</v>
      </c>
      <c r="BG201" s="126" t="s">
        <v>3837</v>
      </c>
      <c r="BH201" s="126" t="s">
        <v>3838</v>
      </c>
      <c r="BI201" s="126" t="s">
        <v>2757</v>
      </c>
      <c r="BJ201" s="126" t="s">
        <v>2758</v>
      </c>
      <c r="BK201" s="126" t="s">
        <v>184</v>
      </c>
      <c r="BL201" s="126" t="s">
        <v>157</v>
      </c>
      <c r="BM201" s="126" t="s">
        <v>126</v>
      </c>
      <c r="BN201" s="126" t="s">
        <v>130</v>
      </c>
      <c r="BO201" s="126" t="s">
        <v>158</v>
      </c>
    </row>
    <row r="202" spans="1:67" ht="15">
      <c r="A202" s="58" t="str">
        <f t="shared" si="111"/>
        <v>2025-08-05</v>
      </c>
      <c r="B202" s="58" t="str">
        <f t="shared" si="112"/>
        <v>LHR</v>
      </c>
      <c r="C202" s="58" t="str">
        <f t="shared" si="113"/>
        <v>99431913755</v>
      </c>
      <c r="D202" s="58" t="str">
        <f t="shared" si="114"/>
        <v>PGB028760906</v>
      </c>
      <c r="E202" s="59" t="str">
        <f t="shared" si="115"/>
        <v>6094322901686</v>
      </c>
      <c r="F202" s="59" t="str">
        <f t="shared" si="116"/>
        <v>716-3360-BB-64</v>
      </c>
      <c r="G202" s="59" t="str">
        <f t="shared" si="117"/>
        <v>2210326</v>
      </c>
      <c r="H202" s="59" t="str">
        <f t="shared" si="118"/>
        <v>IPORTER (GB)</v>
      </c>
      <c r="I202" s="57" t="str">
        <f t="shared" si="119"/>
        <v>류호윤</v>
      </c>
      <c r="J202" s="57">
        <f t="shared" si="120"/>
        <v>5800</v>
      </c>
      <c r="K202" s="57" t="str">
        <f t="shared" ref="K202:K263" si="130">AO202</f>
        <v/>
      </c>
      <c r="L202" s="57">
        <f t="shared" si="121"/>
        <v>1</v>
      </c>
      <c r="M202" s="57">
        <f t="shared" si="122"/>
        <v>0.998</v>
      </c>
      <c r="N202" s="57">
        <f t="shared" si="123"/>
        <v>1.361</v>
      </c>
      <c r="O202" s="60">
        <f t="shared" si="124"/>
        <v>0.95269999999999988</v>
      </c>
      <c r="P202" s="60">
        <f>CEILING(IF(M202&gt;O202,M202,O202),$D$2)</f>
        <v>1</v>
      </c>
      <c r="Q202" s="61" t="str">
        <f t="shared" si="125"/>
        <v>간이(Simple)</v>
      </c>
      <c r="R202" s="88">
        <f t="shared" si="126"/>
        <v>205.24</v>
      </c>
      <c r="S202" s="61" t="str">
        <f t="shared" si="127"/>
        <v>KJ794</v>
      </c>
      <c r="T202" s="61" t="str">
        <f t="shared" si="128"/>
        <v>AIRZETA CO., LTD</v>
      </c>
      <c r="U202" s="61" t="str">
        <f t="shared" si="129"/>
        <v>신용</v>
      </c>
      <c r="V202" s="99">
        <f>CEILING($B$2+(P202-0.5)*$C$2,1)</f>
        <v>10273</v>
      </c>
      <c r="W202" s="61">
        <v>4000</v>
      </c>
      <c r="X202" s="100">
        <f t="shared" si="104"/>
        <v>0</v>
      </c>
      <c r="Y202" s="100">
        <f t="shared" si="109"/>
        <v>0</v>
      </c>
      <c r="Z202" s="100">
        <f t="shared" si="105"/>
        <v>0</v>
      </c>
      <c r="AA202" s="100">
        <f t="shared" si="110"/>
        <v>0</v>
      </c>
      <c r="AB202" s="101">
        <f t="shared" si="106"/>
        <v>1000</v>
      </c>
      <c r="AC202" s="102" t="str">
        <f>_xlfn.IFNA(VLOOKUP(D202,'사업자 통관'!F:H,3,0),"")</f>
        <v/>
      </c>
      <c r="AD202" s="102"/>
      <c r="AE202" s="103">
        <f t="shared" si="107"/>
        <v>5000</v>
      </c>
      <c r="AF202" s="104">
        <f t="shared" si="108"/>
        <v>15273</v>
      </c>
      <c r="AH202" s="126" t="s">
        <v>891</v>
      </c>
      <c r="AI202" s="126" t="s">
        <v>9</v>
      </c>
      <c r="AJ202" s="126" t="s">
        <v>3627</v>
      </c>
      <c r="AK202" s="126" t="s">
        <v>3839</v>
      </c>
      <c r="AL202" s="126" t="s">
        <v>566</v>
      </c>
      <c r="AM202" s="126" t="s">
        <v>567</v>
      </c>
      <c r="AN202" s="126">
        <v>5800</v>
      </c>
      <c r="AO202" s="126" t="s">
        <v>130</v>
      </c>
      <c r="AP202" s="127">
        <v>1</v>
      </c>
      <c r="AQ202" s="128">
        <v>0.998</v>
      </c>
      <c r="AR202" s="128">
        <v>1.361</v>
      </c>
      <c r="AS202" s="128">
        <v>1.4</v>
      </c>
      <c r="AT202" s="126" t="s">
        <v>6</v>
      </c>
      <c r="AU202" s="128">
        <v>205.24</v>
      </c>
      <c r="AV202" s="126" t="s">
        <v>154</v>
      </c>
      <c r="AW202" s="126" t="s">
        <v>154</v>
      </c>
      <c r="AX202" s="126" t="s">
        <v>154</v>
      </c>
      <c r="AY202" s="126" t="s">
        <v>154</v>
      </c>
      <c r="AZ202" s="126" t="s">
        <v>154</v>
      </c>
      <c r="BA202" s="126" t="s">
        <v>132</v>
      </c>
      <c r="BB202" s="126" t="s">
        <v>70</v>
      </c>
      <c r="BC202" s="126" t="s">
        <v>169</v>
      </c>
      <c r="BD202" s="126" t="s">
        <v>130</v>
      </c>
      <c r="BE202" s="126" t="s">
        <v>156</v>
      </c>
      <c r="BF202" s="126" t="s">
        <v>3840</v>
      </c>
      <c r="BG202" s="126" t="s">
        <v>3841</v>
      </c>
      <c r="BH202" s="126" t="s">
        <v>3842</v>
      </c>
      <c r="BI202" s="126" t="s">
        <v>2757</v>
      </c>
      <c r="BJ202" s="126" t="s">
        <v>2758</v>
      </c>
      <c r="BK202" s="126" t="s">
        <v>184</v>
      </c>
      <c r="BL202" s="126" t="s">
        <v>157</v>
      </c>
      <c r="BM202" s="126" t="s">
        <v>126</v>
      </c>
      <c r="BN202" s="126" t="s">
        <v>130</v>
      </c>
      <c r="BO202" s="126" t="s">
        <v>158</v>
      </c>
    </row>
    <row r="203" spans="1:67" ht="15">
      <c r="A203" s="58" t="str">
        <f t="shared" si="111"/>
        <v>2025-08-05</v>
      </c>
      <c r="B203" s="58" t="str">
        <f t="shared" si="112"/>
        <v>LHR</v>
      </c>
      <c r="C203" s="58" t="str">
        <f t="shared" si="113"/>
        <v>99431913755</v>
      </c>
      <c r="D203" s="58" t="str">
        <f t="shared" si="114"/>
        <v>PGB028761480</v>
      </c>
      <c r="E203" s="59" t="str">
        <f t="shared" si="115"/>
        <v>6094322902260</v>
      </c>
      <c r="F203" s="59" t="str">
        <f t="shared" si="116"/>
        <v>716-6496-FA-7</v>
      </c>
      <c r="G203" s="59" t="str">
        <f t="shared" si="117"/>
        <v>2210326</v>
      </c>
      <c r="H203" s="59" t="str">
        <f t="shared" si="118"/>
        <v>IPORTER (GB)</v>
      </c>
      <c r="I203" s="57" t="str">
        <f t="shared" si="119"/>
        <v>이치송</v>
      </c>
      <c r="J203" s="57">
        <f t="shared" si="120"/>
        <v>54056</v>
      </c>
      <c r="K203" s="57" t="str">
        <f t="shared" si="130"/>
        <v>[식물검역]</v>
      </c>
      <c r="L203" s="57">
        <f t="shared" si="121"/>
        <v>1</v>
      </c>
      <c r="M203" s="57">
        <f t="shared" si="122"/>
        <v>0.73</v>
      </c>
      <c r="N203" s="57">
        <f t="shared" si="123"/>
        <v>4.4999999999999998E-2</v>
      </c>
      <c r="O203" s="60">
        <f t="shared" si="124"/>
        <v>3.15E-2</v>
      </c>
      <c r="P203" s="60">
        <f>CEILING(IF(M203&gt;O203,M203,O203),$D$2)</f>
        <v>1</v>
      </c>
      <c r="Q203" s="61" t="str">
        <f t="shared" si="125"/>
        <v>식물검역(Plants Inspection)</v>
      </c>
      <c r="R203" s="88">
        <f t="shared" si="126"/>
        <v>23.48</v>
      </c>
      <c r="S203" s="61" t="str">
        <f t="shared" si="127"/>
        <v>KJ794</v>
      </c>
      <c r="T203" s="61" t="str">
        <f t="shared" si="128"/>
        <v>AIRZETA CO., LTD</v>
      </c>
      <c r="U203" s="61" t="str">
        <f t="shared" si="129"/>
        <v>신용</v>
      </c>
      <c r="V203" s="99">
        <f>CEILING($B$2+(P203-0.5)*$C$2,1)</f>
        <v>10273</v>
      </c>
      <c r="W203" s="61">
        <v>4000</v>
      </c>
      <c r="X203" s="100">
        <f t="shared" si="104"/>
        <v>0</v>
      </c>
      <c r="Y203" s="100">
        <f t="shared" si="109"/>
        <v>0</v>
      </c>
      <c r="Z203" s="100">
        <f t="shared" si="105"/>
        <v>0</v>
      </c>
      <c r="AA203" s="100">
        <f t="shared" si="110"/>
        <v>0</v>
      </c>
      <c r="AB203" s="101">
        <f t="shared" si="106"/>
        <v>0</v>
      </c>
      <c r="AC203" s="102" t="str">
        <f>_xlfn.IFNA(VLOOKUP(D203,'사업자 통관'!F:H,3,0),"")</f>
        <v/>
      </c>
      <c r="AD203" s="102"/>
      <c r="AE203" s="103">
        <f t="shared" si="107"/>
        <v>4000</v>
      </c>
      <c r="AF203" s="104">
        <f t="shared" si="108"/>
        <v>14273</v>
      </c>
      <c r="AH203" s="126" t="s">
        <v>891</v>
      </c>
      <c r="AI203" s="126" t="s">
        <v>9</v>
      </c>
      <c r="AJ203" s="126" t="s">
        <v>3627</v>
      </c>
      <c r="AK203" s="126" t="s">
        <v>3843</v>
      </c>
      <c r="AL203" s="126" t="s">
        <v>3844</v>
      </c>
      <c r="AM203" s="126" t="s">
        <v>3845</v>
      </c>
      <c r="AN203" s="126">
        <v>54056</v>
      </c>
      <c r="AO203" s="126" t="s">
        <v>3846</v>
      </c>
      <c r="AP203" s="127">
        <v>1</v>
      </c>
      <c r="AQ203" s="128">
        <v>0.73</v>
      </c>
      <c r="AR203" s="128">
        <v>4.4999999999999998E-2</v>
      </c>
      <c r="AS203" s="128">
        <v>0.8</v>
      </c>
      <c r="AT203" s="126" t="s">
        <v>215</v>
      </c>
      <c r="AU203" s="128">
        <v>23.48</v>
      </c>
      <c r="AV203" s="126" t="s">
        <v>154</v>
      </c>
      <c r="AW203" s="126" t="s">
        <v>154</v>
      </c>
      <c r="AX203" s="126" t="s">
        <v>154</v>
      </c>
      <c r="AY203" s="126" t="s">
        <v>154</v>
      </c>
      <c r="AZ203" s="126" t="s">
        <v>154</v>
      </c>
      <c r="BA203" s="126" t="s">
        <v>132</v>
      </c>
      <c r="BB203" s="126" t="s">
        <v>70</v>
      </c>
      <c r="BC203" s="126" t="s">
        <v>155</v>
      </c>
      <c r="BD203" s="126" t="s">
        <v>130</v>
      </c>
      <c r="BE203" s="126" t="s">
        <v>156</v>
      </c>
      <c r="BF203" s="126" t="s">
        <v>3847</v>
      </c>
      <c r="BG203" s="126" t="s">
        <v>3848</v>
      </c>
      <c r="BH203" s="126" t="s">
        <v>3849</v>
      </c>
      <c r="BI203" s="126" t="s">
        <v>2757</v>
      </c>
      <c r="BJ203" s="126" t="s">
        <v>2758</v>
      </c>
      <c r="BK203" s="126" t="s">
        <v>184</v>
      </c>
      <c r="BL203" s="126" t="s">
        <v>157</v>
      </c>
      <c r="BM203" s="126" t="s">
        <v>126</v>
      </c>
      <c r="BN203" s="126" t="s">
        <v>130</v>
      </c>
      <c r="BO203" s="126" t="s">
        <v>158</v>
      </c>
    </row>
    <row r="204" spans="1:67" ht="15">
      <c r="A204" s="58" t="str">
        <f t="shared" si="111"/>
        <v>2025-08-05</v>
      </c>
      <c r="B204" s="58" t="str">
        <f t="shared" si="112"/>
        <v>LHR</v>
      </c>
      <c r="C204" s="58" t="str">
        <f t="shared" si="113"/>
        <v>99431913755</v>
      </c>
      <c r="D204" s="58" t="str">
        <f t="shared" si="114"/>
        <v>PGB028761413</v>
      </c>
      <c r="E204" s="59" t="str">
        <f t="shared" si="115"/>
        <v>6094322902193</v>
      </c>
      <c r="F204" s="59" t="str">
        <f t="shared" si="116"/>
        <v>716-5440-FF-11</v>
      </c>
      <c r="G204" s="59" t="str">
        <f t="shared" si="117"/>
        <v>2210326</v>
      </c>
      <c r="H204" s="59" t="str">
        <f t="shared" si="118"/>
        <v>IPORTER (GB)</v>
      </c>
      <c r="I204" s="57" t="str">
        <f t="shared" si="119"/>
        <v>김제현</v>
      </c>
      <c r="J204" s="57">
        <f t="shared" si="120"/>
        <v>14665</v>
      </c>
      <c r="K204" s="57" t="str">
        <f t="shared" si="130"/>
        <v/>
      </c>
      <c r="L204" s="57">
        <f t="shared" si="121"/>
        <v>1</v>
      </c>
      <c r="M204" s="57">
        <f t="shared" si="122"/>
        <v>0.499</v>
      </c>
      <c r="N204" s="57">
        <f t="shared" si="123"/>
        <v>4.4999999999999998E-2</v>
      </c>
      <c r="O204" s="60">
        <f t="shared" si="124"/>
        <v>3.15E-2</v>
      </c>
      <c r="P204" s="60">
        <f>CEILING(IF(M204&gt;O204,M204,O204),$D$2)</f>
        <v>0.5</v>
      </c>
      <c r="Q204" s="61" t="str">
        <f t="shared" si="125"/>
        <v>목록(Manifest)</v>
      </c>
      <c r="R204" s="88">
        <f t="shared" si="126"/>
        <v>20.239999999999998</v>
      </c>
      <c r="S204" s="61" t="str">
        <f t="shared" si="127"/>
        <v>KJ794</v>
      </c>
      <c r="T204" s="61" t="str">
        <f t="shared" si="128"/>
        <v>AIRZETA CO., LTD</v>
      </c>
      <c r="U204" s="61" t="str">
        <f t="shared" si="129"/>
        <v>신용</v>
      </c>
      <c r="V204" s="99">
        <f>CEILING($B$2+(P204-0.5)*$C$2,1)</f>
        <v>7445</v>
      </c>
      <c r="W204" s="61">
        <v>4000</v>
      </c>
      <c r="X204" s="100">
        <f t="shared" si="104"/>
        <v>0</v>
      </c>
      <c r="Y204" s="100">
        <f t="shared" si="109"/>
        <v>0</v>
      </c>
      <c r="Z204" s="100">
        <f t="shared" si="105"/>
        <v>0</v>
      </c>
      <c r="AA204" s="100">
        <f t="shared" si="110"/>
        <v>0</v>
      </c>
      <c r="AB204" s="101">
        <f t="shared" si="106"/>
        <v>0</v>
      </c>
      <c r="AC204" s="102" t="str">
        <f>_xlfn.IFNA(VLOOKUP(D204,'사업자 통관'!F:H,3,0),"")</f>
        <v/>
      </c>
      <c r="AD204" s="102"/>
      <c r="AE204" s="103">
        <f t="shared" si="107"/>
        <v>4000</v>
      </c>
      <c r="AF204" s="104">
        <f t="shared" si="108"/>
        <v>11445</v>
      </c>
      <c r="AH204" s="126" t="s">
        <v>891</v>
      </c>
      <c r="AI204" s="126" t="s">
        <v>9</v>
      </c>
      <c r="AJ204" s="126" t="s">
        <v>3627</v>
      </c>
      <c r="AK204" s="126" t="s">
        <v>3850</v>
      </c>
      <c r="AL204" s="126" t="s">
        <v>3851</v>
      </c>
      <c r="AM204" s="126" t="s">
        <v>3852</v>
      </c>
      <c r="AN204" s="126">
        <v>14665</v>
      </c>
      <c r="AO204" s="126" t="s">
        <v>130</v>
      </c>
      <c r="AP204" s="127">
        <v>1</v>
      </c>
      <c r="AQ204" s="128">
        <v>0.499</v>
      </c>
      <c r="AR204" s="128">
        <v>4.4999999999999998E-2</v>
      </c>
      <c r="AS204" s="128">
        <v>0.5</v>
      </c>
      <c r="AT204" s="126" t="s">
        <v>4</v>
      </c>
      <c r="AU204" s="128">
        <v>20.239999999999998</v>
      </c>
      <c r="AV204" s="126" t="s">
        <v>154</v>
      </c>
      <c r="AW204" s="126" t="s">
        <v>154</v>
      </c>
      <c r="AX204" s="126" t="s">
        <v>154</v>
      </c>
      <c r="AY204" s="126" t="s">
        <v>154</v>
      </c>
      <c r="AZ204" s="126" t="s">
        <v>154</v>
      </c>
      <c r="BA204" s="126" t="s">
        <v>132</v>
      </c>
      <c r="BB204" s="126" t="s">
        <v>70</v>
      </c>
      <c r="BC204" s="126" t="s">
        <v>162</v>
      </c>
      <c r="BD204" s="126" t="s">
        <v>130</v>
      </c>
      <c r="BE204" s="126" t="s">
        <v>156</v>
      </c>
      <c r="BF204" s="126" t="s">
        <v>3853</v>
      </c>
      <c r="BG204" s="126" t="s">
        <v>3854</v>
      </c>
      <c r="BH204" s="126" t="s">
        <v>3855</v>
      </c>
      <c r="BI204" s="126" t="s">
        <v>2757</v>
      </c>
      <c r="BJ204" s="126" t="s">
        <v>2758</v>
      </c>
      <c r="BK204" s="126" t="s">
        <v>184</v>
      </c>
      <c r="BL204" s="126" t="s">
        <v>157</v>
      </c>
      <c r="BM204" s="126" t="s">
        <v>126</v>
      </c>
      <c r="BN204" s="126" t="s">
        <v>130</v>
      </c>
      <c r="BO204" s="126" t="s">
        <v>158</v>
      </c>
    </row>
    <row r="205" spans="1:67" ht="15">
      <c r="A205" s="58" t="str">
        <f t="shared" si="111"/>
        <v>2025-08-05</v>
      </c>
      <c r="B205" s="58" t="str">
        <f t="shared" si="112"/>
        <v>LHR</v>
      </c>
      <c r="C205" s="58" t="str">
        <f t="shared" si="113"/>
        <v>99431913755</v>
      </c>
      <c r="D205" s="58" t="str">
        <f t="shared" si="114"/>
        <v>PGB028761297</v>
      </c>
      <c r="E205" s="59" t="str">
        <f t="shared" si="115"/>
        <v>6094322902077</v>
      </c>
      <c r="F205" s="59" t="str">
        <f t="shared" si="116"/>
        <v>716-5414-EB-28</v>
      </c>
      <c r="G205" s="59" t="str">
        <f t="shared" si="117"/>
        <v>2210326</v>
      </c>
      <c r="H205" s="59" t="str">
        <f t="shared" si="118"/>
        <v>IPORTER (GB)</v>
      </c>
      <c r="I205" s="57" t="str">
        <f t="shared" si="119"/>
        <v>백정현</v>
      </c>
      <c r="J205" s="57">
        <f t="shared" si="120"/>
        <v>5674</v>
      </c>
      <c r="K205" s="57" t="str">
        <f t="shared" si="130"/>
        <v/>
      </c>
      <c r="L205" s="57">
        <f t="shared" si="121"/>
        <v>1</v>
      </c>
      <c r="M205" s="57">
        <f t="shared" si="122"/>
        <v>0.499</v>
      </c>
      <c r="N205" s="57">
        <f t="shared" si="123"/>
        <v>4.4999999999999998E-2</v>
      </c>
      <c r="O205" s="60">
        <f t="shared" si="124"/>
        <v>3.15E-2</v>
      </c>
      <c r="P205" s="60">
        <f>CEILING(IF(M205&gt;O205,M205,O205),$D$2)</f>
        <v>0.5</v>
      </c>
      <c r="Q205" s="61" t="str">
        <f t="shared" si="125"/>
        <v>목록(Manifest)</v>
      </c>
      <c r="R205" s="88">
        <f t="shared" si="126"/>
        <v>74.260000000000005</v>
      </c>
      <c r="S205" s="61" t="str">
        <f t="shared" si="127"/>
        <v>KJ794</v>
      </c>
      <c r="T205" s="61" t="str">
        <f t="shared" si="128"/>
        <v>AIRZETA CO., LTD</v>
      </c>
      <c r="U205" s="61" t="str">
        <f t="shared" si="129"/>
        <v>신용</v>
      </c>
      <c r="V205" s="99">
        <f>CEILING($B$2+(P205-0.5)*$C$2,1)</f>
        <v>7445</v>
      </c>
      <c r="W205" s="61">
        <v>4000</v>
      </c>
      <c r="X205" s="100">
        <f t="shared" si="104"/>
        <v>0</v>
      </c>
      <c r="Y205" s="100">
        <f t="shared" si="109"/>
        <v>0</v>
      </c>
      <c r="Z205" s="100">
        <f t="shared" si="105"/>
        <v>0</v>
      </c>
      <c r="AA205" s="100">
        <f t="shared" si="110"/>
        <v>0</v>
      </c>
      <c r="AB205" s="101">
        <f t="shared" si="106"/>
        <v>0</v>
      </c>
      <c r="AC205" s="102" t="str">
        <f>_xlfn.IFNA(VLOOKUP(D205,'사업자 통관'!F:H,3,0),"")</f>
        <v/>
      </c>
      <c r="AD205" s="102"/>
      <c r="AE205" s="103">
        <f t="shared" si="107"/>
        <v>4000</v>
      </c>
      <c r="AF205" s="104">
        <f t="shared" si="108"/>
        <v>11445</v>
      </c>
      <c r="AH205" s="126" t="s">
        <v>891</v>
      </c>
      <c r="AI205" s="126" t="s">
        <v>9</v>
      </c>
      <c r="AJ205" s="126" t="s">
        <v>3627</v>
      </c>
      <c r="AK205" s="126" t="s">
        <v>3856</v>
      </c>
      <c r="AL205" s="126" t="s">
        <v>3857</v>
      </c>
      <c r="AM205" s="126" t="s">
        <v>3858</v>
      </c>
      <c r="AN205" s="126">
        <v>5674</v>
      </c>
      <c r="AO205" s="126" t="s">
        <v>130</v>
      </c>
      <c r="AP205" s="127">
        <v>1</v>
      </c>
      <c r="AQ205" s="128">
        <v>0.499</v>
      </c>
      <c r="AR205" s="128">
        <v>4.4999999999999998E-2</v>
      </c>
      <c r="AS205" s="128">
        <v>0.5</v>
      </c>
      <c r="AT205" s="126" t="s">
        <v>4</v>
      </c>
      <c r="AU205" s="128">
        <v>74.260000000000005</v>
      </c>
      <c r="AV205" s="126" t="s">
        <v>154</v>
      </c>
      <c r="AW205" s="126" t="s">
        <v>154</v>
      </c>
      <c r="AX205" s="126" t="s">
        <v>154</v>
      </c>
      <c r="AY205" s="126" t="s">
        <v>154</v>
      </c>
      <c r="AZ205" s="126" t="s">
        <v>154</v>
      </c>
      <c r="BA205" s="126" t="s">
        <v>132</v>
      </c>
      <c r="BB205" s="126" t="s">
        <v>70</v>
      </c>
      <c r="BC205" s="126" t="s">
        <v>403</v>
      </c>
      <c r="BD205" s="126" t="s">
        <v>130</v>
      </c>
      <c r="BE205" s="126" t="s">
        <v>156</v>
      </c>
      <c r="BF205" s="126" t="s">
        <v>3859</v>
      </c>
      <c r="BG205" s="126" t="s">
        <v>3860</v>
      </c>
      <c r="BH205" s="126" t="s">
        <v>3861</v>
      </c>
      <c r="BI205" s="126" t="s">
        <v>2757</v>
      </c>
      <c r="BJ205" s="126" t="s">
        <v>2758</v>
      </c>
      <c r="BK205" s="126" t="s">
        <v>184</v>
      </c>
      <c r="BL205" s="126" t="s">
        <v>157</v>
      </c>
      <c r="BM205" s="126" t="s">
        <v>126</v>
      </c>
      <c r="BN205" s="126" t="s">
        <v>130</v>
      </c>
      <c r="BO205" s="126" t="s">
        <v>158</v>
      </c>
    </row>
    <row r="206" spans="1:67" ht="15">
      <c r="A206" s="58" t="str">
        <f t="shared" si="111"/>
        <v>2025-08-05</v>
      </c>
      <c r="B206" s="58" t="str">
        <f t="shared" si="112"/>
        <v>LHR</v>
      </c>
      <c r="C206" s="58" t="str">
        <f t="shared" si="113"/>
        <v>99431913755</v>
      </c>
      <c r="D206" s="58" t="str">
        <f t="shared" si="114"/>
        <v>PGB028760901</v>
      </c>
      <c r="E206" s="59" t="str">
        <f t="shared" si="115"/>
        <v>6094322901681</v>
      </c>
      <c r="F206" s="59" t="str">
        <f t="shared" si="116"/>
        <v>716-4356-FC-72</v>
      </c>
      <c r="G206" s="59" t="str">
        <f t="shared" si="117"/>
        <v>2210326</v>
      </c>
      <c r="H206" s="59" t="str">
        <f t="shared" si="118"/>
        <v>IPORTER (GB)</v>
      </c>
      <c r="I206" s="57" t="str">
        <f t="shared" si="119"/>
        <v>김성유</v>
      </c>
      <c r="J206" s="57">
        <f t="shared" si="120"/>
        <v>26460</v>
      </c>
      <c r="K206" s="57" t="str">
        <f t="shared" si="130"/>
        <v/>
      </c>
      <c r="L206" s="57">
        <f t="shared" si="121"/>
        <v>1</v>
      </c>
      <c r="M206" s="57">
        <f t="shared" si="122"/>
        <v>0.71199999999999997</v>
      </c>
      <c r="N206" s="57">
        <f t="shared" si="123"/>
        <v>4.4999999999999998E-2</v>
      </c>
      <c r="O206" s="60">
        <f t="shared" si="124"/>
        <v>3.15E-2</v>
      </c>
      <c r="P206" s="60">
        <f>CEILING(IF(M206&gt;O206,M206,O206),$D$2)</f>
        <v>1</v>
      </c>
      <c r="Q206" s="61" t="str">
        <f t="shared" si="125"/>
        <v>목록(Manifest)</v>
      </c>
      <c r="R206" s="88">
        <f t="shared" si="126"/>
        <v>113.44</v>
      </c>
      <c r="S206" s="61" t="str">
        <f t="shared" si="127"/>
        <v>KJ794</v>
      </c>
      <c r="T206" s="61" t="str">
        <f t="shared" si="128"/>
        <v>AIRZETA CO., LTD</v>
      </c>
      <c r="U206" s="61" t="str">
        <f t="shared" si="129"/>
        <v>신용</v>
      </c>
      <c r="V206" s="99">
        <f>CEILING($B$2+(P206-0.5)*$C$2,1)</f>
        <v>10273</v>
      </c>
      <c r="W206" s="61">
        <v>4000</v>
      </c>
      <c r="X206" s="100">
        <f t="shared" si="104"/>
        <v>0</v>
      </c>
      <c r="Y206" s="100">
        <f t="shared" si="109"/>
        <v>0</v>
      </c>
      <c r="Z206" s="100">
        <f t="shared" si="105"/>
        <v>0</v>
      </c>
      <c r="AA206" s="100">
        <f t="shared" si="110"/>
        <v>0</v>
      </c>
      <c r="AB206" s="101">
        <f t="shared" si="106"/>
        <v>0</v>
      </c>
      <c r="AC206" s="102" t="str">
        <f>_xlfn.IFNA(VLOOKUP(D206,'사업자 통관'!F:H,3,0),"")</f>
        <v/>
      </c>
      <c r="AD206" s="102"/>
      <c r="AE206" s="103">
        <f t="shared" si="107"/>
        <v>4000</v>
      </c>
      <c r="AF206" s="104">
        <f t="shared" si="108"/>
        <v>14273</v>
      </c>
      <c r="AH206" s="126" t="s">
        <v>891</v>
      </c>
      <c r="AI206" s="126" t="s">
        <v>9</v>
      </c>
      <c r="AJ206" s="126" t="s">
        <v>3627</v>
      </c>
      <c r="AK206" s="126" t="s">
        <v>2594</v>
      </c>
      <c r="AL206" s="126" t="s">
        <v>336</v>
      </c>
      <c r="AM206" s="126" t="s">
        <v>337</v>
      </c>
      <c r="AN206" s="126">
        <v>26460</v>
      </c>
      <c r="AO206" s="126" t="s">
        <v>130</v>
      </c>
      <c r="AP206" s="127">
        <v>1</v>
      </c>
      <c r="AQ206" s="128">
        <v>0.71199999999999997</v>
      </c>
      <c r="AR206" s="128">
        <v>4.4999999999999998E-2</v>
      </c>
      <c r="AS206" s="128">
        <v>0.8</v>
      </c>
      <c r="AT206" s="126" t="s">
        <v>4</v>
      </c>
      <c r="AU206" s="128">
        <v>113.44</v>
      </c>
      <c r="AV206" s="126" t="s">
        <v>154</v>
      </c>
      <c r="AW206" s="126" t="s">
        <v>154</v>
      </c>
      <c r="AX206" s="126" t="s">
        <v>154</v>
      </c>
      <c r="AY206" s="126" t="s">
        <v>154</v>
      </c>
      <c r="AZ206" s="126" t="s">
        <v>154</v>
      </c>
      <c r="BA206" s="126" t="s">
        <v>132</v>
      </c>
      <c r="BB206" s="126" t="s">
        <v>70</v>
      </c>
      <c r="BC206" s="126" t="s">
        <v>159</v>
      </c>
      <c r="BD206" s="126" t="s">
        <v>130</v>
      </c>
      <c r="BE206" s="126" t="s">
        <v>156</v>
      </c>
      <c r="BF206" s="126" t="s">
        <v>3862</v>
      </c>
      <c r="BG206" s="126" t="s">
        <v>3863</v>
      </c>
      <c r="BH206" s="126" t="s">
        <v>3864</v>
      </c>
      <c r="BI206" s="126" t="s">
        <v>2757</v>
      </c>
      <c r="BJ206" s="126" t="s">
        <v>2758</v>
      </c>
      <c r="BK206" s="126" t="s">
        <v>184</v>
      </c>
      <c r="BL206" s="126" t="s">
        <v>157</v>
      </c>
      <c r="BM206" s="126" t="s">
        <v>126</v>
      </c>
      <c r="BN206" s="126" t="s">
        <v>130</v>
      </c>
      <c r="BO206" s="126" t="s">
        <v>158</v>
      </c>
    </row>
    <row r="207" spans="1:67" ht="15">
      <c r="A207" s="58" t="str">
        <f t="shared" si="111"/>
        <v>2025-08-05</v>
      </c>
      <c r="B207" s="58" t="str">
        <f t="shared" si="112"/>
        <v>LHR</v>
      </c>
      <c r="C207" s="58" t="str">
        <f t="shared" si="113"/>
        <v>99431913755</v>
      </c>
      <c r="D207" s="58" t="str">
        <f t="shared" si="114"/>
        <v>PGB028761359</v>
      </c>
      <c r="E207" s="59" t="str">
        <f t="shared" si="115"/>
        <v>6094322902139</v>
      </c>
      <c r="F207" s="59" t="str">
        <f t="shared" si="116"/>
        <v>716-6521-AF-1</v>
      </c>
      <c r="G207" s="59" t="str">
        <f t="shared" si="117"/>
        <v>2210326</v>
      </c>
      <c r="H207" s="59" t="str">
        <f t="shared" si="118"/>
        <v>IPORTER (GB)</v>
      </c>
      <c r="I207" s="57" t="str">
        <f t="shared" si="119"/>
        <v>박경영</v>
      </c>
      <c r="J207" s="57">
        <f t="shared" si="120"/>
        <v>1863</v>
      </c>
      <c r="K207" s="57"/>
      <c r="L207" s="57">
        <f t="shared" si="121"/>
        <v>1</v>
      </c>
      <c r="M207" s="57">
        <f t="shared" si="122"/>
        <v>0.998</v>
      </c>
      <c r="N207" s="57">
        <f t="shared" si="123"/>
        <v>4.4999999999999998E-2</v>
      </c>
      <c r="O207" s="60">
        <f t="shared" si="124"/>
        <v>3.15E-2</v>
      </c>
      <c r="P207" s="60">
        <f>CEILING(IF(M207&gt;O207,M207,O207),$D$2)</f>
        <v>1</v>
      </c>
      <c r="Q207" s="61" t="str">
        <f t="shared" si="125"/>
        <v>일반(목록배제,Normal-Manifest Exception)</v>
      </c>
      <c r="R207" s="88">
        <f t="shared" si="126"/>
        <v>32.380000000000003</v>
      </c>
      <c r="S207" s="61" t="str">
        <f t="shared" si="127"/>
        <v>KJ794</v>
      </c>
      <c r="T207" s="61" t="str">
        <f t="shared" si="128"/>
        <v>AIRZETA CO., LTD</v>
      </c>
      <c r="U207" s="61" t="str">
        <f t="shared" si="129"/>
        <v>신용</v>
      </c>
      <c r="V207" s="99">
        <f>CEILING($B$2+(P207-0.5)*$C$2,1)</f>
        <v>10273</v>
      </c>
      <c r="W207" s="61">
        <v>4000</v>
      </c>
      <c r="X207" s="100">
        <f t="shared" si="104"/>
        <v>0</v>
      </c>
      <c r="Y207" s="100">
        <f t="shared" si="109"/>
        <v>0</v>
      </c>
      <c r="Z207" s="100">
        <f t="shared" si="105"/>
        <v>0</v>
      </c>
      <c r="AA207" s="100">
        <f t="shared" si="110"/>
        <v>0</v>
      </c>
      <c r="AB207" s="101">
        <f t="shared" si="106"/>
        <v>1000</v>
      </c>
      <c r="AC207" s="102" t="str">
        <f>_xlfn.IFNA(VLOOKUP(D207,'사업자 통관'!F:H,3,0),"")</f>
        <v/>
      </c>
      <c r="AD207" s="102"/>
      <c r="AE207" s="103">
        <f t="shared" si="107"/>
        <v>5000</v>
      </c>
      <c r="AF207" s="104">
        <f t="shared" si="108"/>
        <v>15273</v>
      </c>
      <c r="AH207" s="126" t="s">
        <v>891</v>
      </c>
      <c r="AI207" s="126" t="s">
        <v>9</v>
      </c>
      <c r="AJ207" s="126" t="s">
        <v>3627</v>
      </c>
      <c r="AK207" s="126" t="s">
        <v>3865</v>
      </c>
      <c r="AL207" s="126" t="s">
        <v>3866</v>
      </c>
      <c r="AM207" s="126" t="s">
        <v>3867</v>
      </c>
      <c r="AN207" s="126">
        <v>1863</v>
      </c>
      <c r="AO207" s="126" t="s">
        <v>130</v>
      </c>
      <c r="AP207" s="127">
        <v>1</v>
      </c>
      <c r="AQ207" s="128">
        <v>0.998</v>
      </c>
      <c r="AR207" s="128">
        <v>4.4999999999999998E-2</v>
      </c>
      <c r="AS207" s="128">
        <v>1</v>
      </c>
      <c r="AT207" s="126" t="s">
        <v>5</v>
      </c>
      <c r="AU207" s="128">
        <v>32.380000000000003</v>
      </c>
      <c r="AV207" s="126" t="s">
        <v>154</v>
      </c>
      <c r="AW207" s="126" t="s">
        <v>154</v>
      </c>
      <c r="AX207" s="126" t="s">
        <v>154</v>
      </c>
      <c r="AY207" s="126" t="s">
        <v>154</v>
      </c>
      <c r="AZ207" s="126" t="s">
        <v>154</v>
      </c>
      <c r="BA207" s="126" t="s">
        <v>132</v>
      </c>
      <c r="BB207" s="126" t="s">
        <v>70</v>
      </c>
      <c r="BC207" s="126" t="s">
        <v>155</v>
      </c>
      <c r="BD207" s="126" t="s">
        <v>130</v>
      </c>
      <c r="BE207" s="126" t="s">
        <v>156</v>
      </c>
      <c r="BF207" s="126" t="s">
        <v>3868</v>
      </c>
      <c r="BG207" s="126" t="s">
        <v>3869</v>
      </c>
      <c r="BH207" s="126" t="s">
        <v>3870</v>
      </c>
      <c r="BI207" s="126" t="s">
        <v>2757</v>
      </c>
      <c r="BJ207" s="126" t="s">
        <v>2758</v>
      </c>
      <c r="BK207" s="126" t="s">
        <v>184</v>
      </c>
      <c r="BL207" s="126" t="s">
        <v>157</v>
      </c>
      <c r="BM207" s="126" t="s">
        <v>126</v>
      </c>
      <c r="BN207" s="126" t="s">
        <v>130</v>
      </c>
      <c r="BO207" s="126" t="s">
        <v>158</v>
      </c>
    </row>
    <row r="208" spans="1:67" ht="15">
      <c r="A208" s="58" t="str">
        <f t="shared" si="111"/>
        <v>2025-08-05</v>
      </c>
      <c r="B208" s="58" t="str">
        <f t="shared" si="112"/>
        <v>LHR</v>
      </c>
      <c r="C208" s="58" t="str">
        <f t="shared" si="113"/>
        <v>99431913755</v>
      </c>
      <c r="D208" s="58" t="str">
        <f t="shared" si="114"/>
        <v>PGB028761419</v>
      </c>
      <c r="E208" s="59" t="str">
        <f t="shared" si="115"/>
        <v>6094322902199</v>
      </c>
      <c r="F208" s="59" t="str">
        <f t="shared" si="116"/>
        <v>716-5456-DB-14</v>
      </c>
      <c r="G208" s="59" t="str">
        <f t="shared" si="117"/>
        <v>2210326</v>
      </c>
      <c r="H208" s="59" t="str">
        <f t="shared" si="118"/>
        <v>IPORTER (GB)</v>
      </c>
      <c r="I208" s="57" t="str">
        <f t="shared" si="119"/>
        <v>엄선주</v>
      </c>
      <c r="J208" s="57">
        <f t="shared" si="120"/>
        <v>10545</v>
      </c>
      <c r="K208" s="57"/>
      <c r="L208" s="57">
        <f t="shared" si="121"/>
        <v>1</v>
      </c>
      <c r="M208" s="57">
        <f t="shared" si="122"/>
        <v>0.499</v>
      </c>
      <c r="N208" s="57">
        <f t="shared" si="123"/>
        <v>4.4999999999999998E-2</v>
      </c>
      <c r="O208" s="60">
        <f t="shared" si="124"/>
        <v>3.15E-2</v>
      </c>
      <c r="P208" s="60">
        <f>CEILING(IF(M208&gt;O208,M208,O208),$D$2)</f>
        <v>0.5</v>
      </c>
      <c r="Q208" s="61" t="str">
        <f t="shared" si="125"/>
        <v>일반(목록배제,Normal-Manifest Exception)</v>
      </c>
      <c r="R208" s="88">
        <f t="shared" si="126"/>
        <v>80.94</v>
      </c>
      <c r="S208" s="61" t="str">
        <f t="shared" si="127"/>
        <v>KJ794</v>
      </c>
      <c r="T208" s="61" t="str">
        <f t="shared" si="128"/>
        <v>AIRZETA CO., LTD</v>
      </c>
      <c r="U208" s="61" t="str">
        <f t="shared" si="129"/>
        <v>신용</v>
      </c>
      <c r="V208" s="99">
        <f>CEILING($B$2+(P208-0.5)*$C$2,1)</f>
        <v>7445</v>
      </c>
      <c r="W208" s="61">
        <v>4000</v>
      </c>
      <c r="X208" s="100">
        <f t="shared" si="104"/>
        <v>0</v>
      </c>
      <c r="Y208" s="100">
        <f t="shared" si="109"/>
        <v>0</v>
      </c>
      <c r="Z208" s="100">
        <f t="shared" si="105"/>
        <v>0</v>
      </c>
      <c r="AA208" s="100">
        <f t="shared" si="110"/>
        <v>0</v>
      </c>
      <c r="AB208" s="101">
        <f t="shared" si="106"/>
        <v>1000</v>
      </c>
      <c r="AC208" s="102" t="str">
        <f>_xlfn.IFNA(VLOOKUP(D208,'사업자 통관'!F:H,3,0),"")</f>
        <v/>
      </c>
      <c r="AD208" s="102"/>
      <c r="AE208" s="103">
        <f t="shared" si="107"/>
        <v>5000</v>
      </c>
      <c r="AF208" s="104">
        <f t="shared" si="108"/>
        <v>12445</v>
      </c>
      <c r="AH208" s="126" t="s">
        <v>891</v>
      </c>
      <c r="AI208" s="126" t="s">
        <v>9</v>
      </c>
      <c r="AJ208" s="126" t="s">
        <v>3627</v>
      </c>
      <c r="AK208" s="126" t="s">
        <v>3871</v>
      </c>
      <c r="AL208" s="126" t="s">
        <v>3319</v>
      </c>
      <c r="AM208" s="126" t="s">
        <v>3320</v>
      </c>
      <c r="AN208" s="126">
        <v>10545</v>
      </c>
      <c r="AO208" s="126" t="s">
        <v>130</v>
      </c>
      <c r="AP208" s="127">
        <v>1</v>
      </c>
      <c r="AQ208" s="128">
        <v>0.499</v>
      </c>
      <c r="AR208" s="128">
        <v>4.4999999999999998E-2</v>
      </c>
      <c r="AS208" s="128">
        <v>0.5</v>
      </c>
      <c r="AT208" s="126" t="s">
        <v>5</v>
      </c>
      <c r="AU208" s="128">
        <v>80.94</v>
      </c>
      <c r="AV208" s="126" t="s">
        <v>154</v>
      </c>
      <c r="AW208" s="126" t="s">
        <v>154</v>
      </c>
      <c r="AX208" s="126" t="s">
        <v>154</v>
      </c>
      <c r="AY208" s="126" t="s">
        <v>154</v>
      </c>
      <c r="AZ208" s="126" t="s">
        <v>154</v>
      </c>
      <c r="BA208" s="126" t="s">
        <v>132</v>
      </c>
      <c r="BB208" s="126" t="s">
        <v>70</v>
      </c>
      <c r="BC208" s="126" t="s">
        <v>162</v>
      </c>
      <c r="BD208" s="126" t="s">
        <v>130</v>
      </c>
      <c r="BE208" s="126" t="s">
        <v>156</v>
      </c>
      <c r="BF208" s="126" t="s">
        <v>3872</v>
      </c>
      <c r="BG208" s="126" t="s">
        <v>3873</v>
      </c>
      <c r="BH208" s="126" t="s">
        <v>3874</v>
      </c>
      <c r="BI208" s="126" t="s">
        <v>2757</v>
      </c>
      <c r="BJ208" s="126" t="s">
        <v>2758</v>
      </c>
      <c r="BK208" s="126" t="s">
        <v>184</v>
      </c>
      <c r="BL208" s="126" t="s">
        <v>157</v>
      </c>
      <c r="BM208" s="126" t="s">
        <v>126</v>
      </c>
      <c r="BN208" s="126" t="s">
        <v>130</v>
      </c>
      <c r="BO208" s="126" t="s">
        <v>158</v>
      </c>
    </row>
    <row r="209" spans="1:67" ht="15">
      <c r="A209" s="58" t="str">
        <f t="shared" si="111"/>
        <v>2025-08-05</v>
      </c>
      <c r="B209" s="58" t="str">
        <f t="shared" si="112"/>
        <v>LHR</v>
      </c>
      <c r="C209" s="58" t="str">
        <f t="shared" si="113"/>
        <v>99431913755</v>
      </c>
      <c r="D209" s="58" t="str">
        <f t="shared" si="114"/>
        <v>PGB028761380</v>
      </c>
      <c r="E209" s="59" t="str">
        <f t="shared" si="115"/>
        <v>6094322902160</v>
      </c>
      <c r="F209" s="59" t="str">
        <f t="shared" si="116"/>
        <v>716-6554-AC-61</v>
      </c>
      <c r="G209" s="59" t="str">
        <f t="shared" si="117"/>
        <v>2210326</v>
      </c>
      <c r="H209" s="59" t="str">
        <f t="shared" si="118"/>
        <v>IPORTER (GB)</v>
      </c>
      <c r="I209" s="57" t="str">
        <f t="shared" si="119"/>
        <v>이지희</v>
      </c>
      <c r="J209" s="57">
        <f t="shared" si="120"/>
        <v>17866</v>
      </c>
      <c r="K209" s="57" t="str">
        <f t="shared" si="130"/>
        <v/>
      </c>
      <c r="L209" s="57">
        <f t="shared" si="121"/>
        <v>1</v>
      </c>
      <c r="M209" s="57">
        <f t="shared" si="122"/>
        <v>0.499</v>
      </c>
      <c r="N209" s="57">
        <f t="shared" si="123"/>
        <v>4.4999999999999998E-2</v>
      </c>
      <c r="O209" s="60">
        <f t="shared" si="124"/>
        <v>3.15E-2</v>
      </c>
      <c r="P209" s="60">
        <f>CEILING(IF(M209&gt;O209,M209,O209),$D$2)</f>
        <v>0.5</v>
      </c>
      <c r="Q209" s="61" t="str">
        <f t="shared" si="125"/>
        <v>일반(목록배제,Normal-Manifest Exception)</v>
      </c>
      <c r="R209" s="88">
        <f t="shared" si="126"/>
        <v>110.56</v>
      </c>
      <c r="S209" s="61" t="str">
        <f t="shared" si="127"/>
        <v>KJ794</v>
      </c>
      <c r="T209" s="61" t="str">
        <f t="shared" si="128"/>
        <v>AIRZETA CO., LTD</v>
      </c>
      <c r="U209" s="61" t="str">
        <f t="shared" si="129"/>
        <v>신용</v>
      </c>
      <c r="V209" s="99">
        <f>CEILING($B$2+(P209-0.5)*$C$2,1)</f>
        <v>7445</v>
      </c>
      <c r="W209" s="61">
        <v>4000</v>
      </c>
      <c r="X209" s="100">
        <f t="shared" si="104"/>
        <v>0</v>
      </c>
      <c r="Y209" s="100">
        <f t="shared" si="109"/>
        <v>0</v>
      </c>
      <c r="Z209" s="100">
        <f t="shared" si="105"/>
        <v>0</v>
      </c>
      <c r="AA209" s="100">
        <f t="shared" si="110"/>
        <v>0</v>
      </c>
      <c r="AB209" s="101">
        <f t="shared" si="106"/>
        <v>1000</v>
      </c>
      <c r="AC209" s="102" t="str">
        <f>_xlfn.IFNA(VLOOKUP(D209,'사업자 통관'!F:H,3,0),"")</f>
        <v/>
      </c>
      <c r="AD209" s="102"/>
      <c r="AE209" s="103">
        <f t="shared" si="107"/>
        <v>5000</v>
      </c>
      <c r="AF209" s="104">
        <f t="shared" si="108"/>
        <v>12445</v>
      </c>
      <c r="AH209" s="126" t="s">
        <v>891</v>
      </c>
      <c r="AI209" s="126" t="s">
        <v>9</v>
      </c>
      <c r="AJ209" s="126" t="s">
        <v>3627</v>
      </c>
      <c r="AK209" s="126" t="s">
        <v>3875</v>
      </c>
      <c r="AL209" s="126" t="s">
        <v>3876</v>
      </c>
      <c r="AM209" s="126" t="s">
        <v>3877</v>
      </c>
      <c r="AN209" s="126">
        <v>17866</v>
      </c>
      <c r="AO209" s="126" t="s">
        <v>130</v>
      </c>
      <c r="AP209" s="127">
        <v>1</v>
      </c>
      <c r="AQ209" s="128">
        <v>0.499</v>
      </c>
      <c r="AR209" s="128">
        <v>4.4999999999999998E-2</v>
      </c>
      <c r="AS209" s="128">
        <v>0.5</v>
      </c>
      <c r="AT209" s="126" t="s">
        <v>5</v>
      </c>
      <c r="AU209" s="128">
        <v>110.56</v>
      </c>
      <c r="AV209" s="126" t="s">
        <v>154</v>
      </c>
      <c r="AW209" s="126" t="s">
        <v>154</v>
      </c>
      <c r="AX209" s="126" t="s">
        <v>154</v>
      </c>
      <c r="AY209" s="126" t="s">
        <v>154</v>
      </c>
      <c r="AZ209" s="126" t="s">
        <v>154</v>
      </c>
      <c r="BA209" s="126" t="s">
        <v>132</v>
      </c>
      <c r="BB209" s="126" t="s">
        <v>70</v>
      </c>
      <c r="BC209" s="126" t="s">
        <v>313</v>
      </c>
      <c r="BD209" s="126" t="s">
        <v>130</v>
      </c>
      <c r="BE209" s="126" t="s">
        <v>156</v>
      </c>
      <c r="BF209" s="126" t="s">
        <v>3878</v>
      </c>
      <c r="BG209" s="126" t="s">
        <v>3879</v>
      </c>
      <c r="BH209" s="126" t="s">
        <v>3880</v>
      </c>
      <c r="BI209" s="126" t="s">
        <v>2757</v>
      </c>
      <c r="BJ209" s="126" t="s">
        <v>2758</v>
      </c>
      <c r="BK209" s="126" t="s">
        <v>184</v>
      </c>
      <c r="BL209" s="126" t="s">
        <v>157</v>
      </c>
      <c r="BM209" s="126" t="s">
        <v>126</v>
      </c>
      <c r="BN209" s="126" t="s">
        <v>130</v>
      </c>
      <c r="BO209" s="126" t="s">
        <v>158</v>
      </c>
    </row>
    <row r="210" spans="1:67" ht="15">
      <c r="A210" s="58" t="str">
        <f t="shared" si="111"/>
        <v>2025-08-05</v>
      </c>
      <c r="B210" s="58" t="str">
        <f t="shared" si="112"/>
        <v>LHR</v>
      </c>
      <c r="C210" s="58" t="str">
        <f t="shared" si="113"/>
        <v>99431913755</v>
      </c>
      <c r="D210" s="58" t="str">
        <f t="shared" si="114"/>
        <v>PGB028761361</v>
      </c>
      <c r="E210" s="59" t="str">
        <f t="shared" si="115"/>
        <v>6094322902141</v>
      </c>
      <c r="F210" s="59" t="str">
        <f t="shared" si="116"/>
        <v>716-5430-CD-2</v>
      </c>
      <c r="G210" s="59" t="str">
        <f t="shared" si="117"/>
        <v>2210326</v>
      </c>
      <c r="H210" s="59" t="str">
        <f t="shared" si="118"/>
        <v>IPORTER (GB)</v>
      </c>
      <c r="I210" s="57" t="str">
        <f t="shared" si="119"/>
        <v>임희숙</v>
      </c>
      <c r="J210" s="57">
        <f t="shared" si="120"/>
        <v>12766</v>
      </c>
      <c r="K210" s="57" t="str">
        <f t="shared" si="130"/>
        <v/>
      </c>
      <c r="L210" s="57">
        <f t="shared" si="121"/>
        <v>1</v>
      </c>
      <c r="M210" s="57">
        <f t="shared" si="122"/>
        <v>0.77100000000000002</v>
      </c>
      <c r="N210" s="57">
        <f t="shared" si="123"/>
        <v>4.4999999999999998E-2</v>
      </c>
      <c r="O210" s="60">
        <f t="shared" si="124"/>
        <v>3.15E-2</v>
      </c>
      <c r="P210" s="60">
        <f>CEILING(IF(M210&gt;O210,M210,O210),$D$2)</f>
        <v>1</v>
      </c>
      <c r="Q210" s="61" t="str">
        <f t="shared" si="125"/>
        <v>일반(목록배제,Normal-Manifest Exception)</v>
      </c>
      <c r="R210" s="88">
        <f t="shared" si="126"/>
        <v>22.93</v>
      </c>
      <c r="S210" s="61" t="str">
        <f t="shared" si="127"/>
        <v>KJ794</v>
      </c>
      <c r="T210" s="61" t="str">
        <f t="shared" si="128"/>
        <v>AIRZETA CO., LTD</v>
      </c>
      <c r="U210" s="61" t="str">
        <f t="shared" si="129"/>
        <v>신용</v>
      </c>
      <c r="V210" s="99">
        <f>CEILING($B$2+(P210-0.5)*$C$2,1)</f>
        <v>10273</v>
      </c>
      <c r="W210" s="61">
        <v>4000</v>
      </c>
      <c r="X210" s="100">
        <f t="shared" si="104"/>
        <v>0</v>
      </c>
      <c r="Y210" s="100">
        <f t="shared" si="109"/>
        <v>0</v>
      </c>
      <c r="Z210" s="100">
        <f t="shared" si="105"/>
        <v>0</v>
      </c>
      <c r="AA210" s="100">
        <f t="shared" si="110"/>
        <v>0</v>
      </c>
      <c r="AB210" s="101">
        <f t="shared" si="106"/>
        <v>1000</v>
      </c>
      <c r="AC210" s="102" t="str">
        <f>_xlfn.IFNA(VLOOKUP(D210,'사업자 통관'!F:H,3,0),"")</f>
        <v/>
      </c>
      <c r="AD210" s="102"/>
      <c r="AE210" s="103">
        <f t="shared" si="107"/>
        <v>5000</v>
      </c>
      <c r="AF210" s="104">
        <f t="shared" si="108"/>
        <v>15273</v>
      </c>
      <c r="AH210" s="126" t="s">
        <v>891</v>
      </c>
      <c r="AI210" s="126" t="s">
        <v>9</v>
      </c>
      <c r="AJ210" s="126" t="s">
        <v>3627</v>
      </c>
      <c r="AK210" s="126" t="s">
        <v>3881</v>
      </c>
      <c r="AL210" s="126" t="s">
        <v>3882</v>
      </c>
      <c r="AM210" s="126" t="s">
        <v>3883</v>
      </c>
      <c r="AN210" s="126">
        <v>12766</v>
      </c>
      <c r="AO210" s="126" t="s">
        <v>130</v>
      </c>
      <c r="AP210" s="127">
        <v>1</v>
      </c>
      <c r="AQ210" s="128">
        <v>0.77100000000000002</v>
      </c>
      <c r="AR210" s="128">
        <v>4.4999999999999998E-2</v>
      </c>
      <c r="AS210" s="128">
        <v>0.8</v>
      </c>
      <c r="AT210" s="126" t="s">
        <v>5</v>
      </c>
      <c r="AU210" s="128">
        <v>22.93</v>
      </c>
      <c r="AV210" s="126" t="s">
        <v>154</v>
      </c>
      <c r="AW210" s="126" t="s">
        <v>154</v>
      </c>
      <c r="AX210" s="126" t="s">
        <v>154</v>
      </c>
      <c r="AY210" s="126" t="s">
        <v>154</v>
      </c>
      <c r="AZ210" s="126" t="s">
        <v>154</v>
      </c>
      <c r="BA210" s="126" t="s">
        <v>132</v>
      </c>
      <c r="BB210" s="126" t="s">
        <v>70</v>
      </c>
      <c r="BC210" s="126" t="s">
        <v>155</v>
      </c>
      <c r="BD210" s="126" t="s">
        <v>130</v>
      </c>
      <c r="BE210" s="126" t="s">
        <v>156</v>
      </c>
      <c r="BF210" s="126" t="s">
        <v>3884</v>
      </c>
      <c r="BG210" s="126" t="s">
        <v>3885</v>
      </c>
      <c r="BH210" s="126" t="s">
        <v>3886</v>
      </c>
      <c r="BI210" s="126" t="s">
        <v>2757</v>
      </c>
      <c r="BJ210" s="126" t="s">
        <v>2758</v>
      </c>
      <c r="BK210" s="126" t="s">
        <v>184</v>
      </c>
      <c r="BL210" s="126" t="s">
        <v>157</v>
      </c>
      <c r="BM210" s="126" t="s">
        <v>126</v>
      </c>
      <c r="BN210" s="126" t="s">
        <v>130</v>
      </c>
      <c r="BO210" s="126" t="s">
        <v>158</v>
      </c>
    </row>
    <row r="211" spans="1:67" ht="15">
      <c r="A211" s="58" t="str">
        <f t="shared" si="111"/>
        <v>2025-08-05</v>
      </c>
      <c r="B211" s="58" t="str">
        <f t="shared" si="112"/>
        <v>LHR</v>
      </c>
      <c r="C211" s="58" t="str">
        <f t="shared" si="113"/>
        <v>99431913755</v>
      </c>
      <c r="D211" s="58" t="str">
        <f t="shared" si="114"/>
        <v>PGB028761433</v>
      </c>
      <c r="E211" s="59" t="str">
        <f t="shared" si="115"/>
        <v>6094322902213</v>
      </c>
      <c r="F211" s="59" t="str">
        <f t="shared" si="116"/>
        <v>716-6585-AF-67</v>
      </c>
      <c r="G211" s="59" t="str">
        <f t="shared" si="117"/>
        <v>2210326</v>
      </c>
      <c r="H211" s="59" t="str">
        <f t="shared" si="118"/>
        <v>IPORTER (GB)</v>
      </c>
      <c r="I211" s="57" t="str">
        <f t="shared" si="119"/>
        <v>김지희</v>
      </c>
      <c r="J211" s="57">
        <f t="shared" si="120"/>
        <v>37175</v>
      </c>
      <c r="K211" s="57" t="str">
        <f t="shared" si="130"/>
        <v/>
      </c>
      <c r="L211" s="57">
        <f t="shared" si="121"/>
        <v>1</v>
      </c>
      <c r="M211" s="57">
        <f t="shared" si="122"/>
        <v>2.4990000000000001</v>
      </c>
      <c r="N211" s="57">
        <f t="shared" si="123"/>
        <v>4.4999999999999998E-2</v>
      </c>
      <c r="O211" s="60">
        <f t="shared" si="124"/>
        <v>3.15E-2</v>
      </c>
      <c r="P211" s="60">
        <f>CEILING(IF(M211&gt;O211,M211,O211),$D$2)</f>
        <v>2.5</v>
      </c>
      <c r="Q211" s="61" t="str">
        <f t="shared" si="125"/>
        <v>간이(Simple)</v>
      </c>
      <c r="R211" s="88">
        <f t="shared" si="126"/>
        <v>178.25</v>
      </c>
      <c r="S211" s="61" t="str">
        <f t="shared" si="127"/>
        <v>KJ794</v>
      </c>
      <c r="T211" s="61" t="str">
        <f t="shared" si="128"/>
        <v>AIRZETA CO., LTD</v>
      </c>
      <c r="U211" s="61" t="str">
        <f t="shared" si="129"/>
        <v>신용</v>
      </c>
      <c r="V211" s="99">
        <f>CEILING($B$2+(P211-0.5)*$C$2,1)</f>
        <v>18755</v>
      </c>
      <c r="W211" s="61">
        <v>4000</v>
      </c>
      <c r="X211" s="100">
        <f t="shared" si="104"/>
        <v>0</v>
      </c>
      <c r="Y211" s="100">
        <f t="shared" si="109"/>
        <v>0</v>
      </c>
      <c r="Z211" s="100">
        <f t="shared" si="105"/>
        <v>500</v>
      </c>
      <c r="AA211" s="100">
        <f t="shared" si="110"/>
        <v>0</v>
      </c>
      <c r="AB211" s="101">
        <f t="shared" si="106"/>
        <v>1000</v>
      </c>
      <c r="AC211" s="102" t="str">
        <f>_xlfn.IFNA(VLOOKUP(D211,'사업자 통관'!F:H,3,0),"")</f>
        <v/>
      </c>
      <c r="AD211" s="102"/>
      <c r="AE211" s="103">
        <f t="shared" si="107"/>
        <v>5500</v>
      </c>
      <c r="AF211" s="104">
        <f t="shared" si="108"/>
        <v>24255</v>
      </c>
      <c r="AH211" s="126" t="s">
        <v>891</v>
      </c>
      <c r="AI211" s="126" t="s">
        <v>9</v>
      </c>
      <c r="AJ211" s="126" t="s">
        <v>3627</v>
      </c>
      <c r="AK211" s="126" t="s">
        <v>3887</v>
      </c>
      <c r="AL211" s="126" t="s">
        <v>3888</v>
      </c>
      <c r="AM211" s="126" t="s">
        <v>3889</v>
      </c>
      <c r="AN211" s="126">
        <v>37175</v>
      </c>
      <c r="AO211" s="126" t="s">
        <v>130</v>
      </c>
      <c r="AP211" s="127">
        <v>1</v>
      </c>
      <c r="AQ211" s="128">
        <v>2.4990000000000001</v>
      </c>
      <c r="AR211" s="128">
        <v>4.4999999999999998E-2</v>
      </c>
      <c r="AS211" s="128">
        <v>2.5</v>
      </c>
      <c r="AT211" s="126" t="s">
        <v>6</v>
      </c>
      <c r="AU211" s="128">
        <v>178.25</v>
      </c>
      <c r="AV211" s="126" t="s">
        <v>154</v>
      </c>
      <c r="AW211" s="126" t="s">
        <v>154</v>
      </c>
      <c r="AX211" s="126" t="s">
        <v>154</v>
      </c>
      <c r="AY211" s="126" t="s">
        <v>154</v>
      </c>
      <c r="AZ211" s="126" t="s">
        <v>154</v>
      </c>
      <c r="BA211" s="126" t="s">
        <v>132</v>
      </c>
      <c r="BB211" s="126" t="s">
        <v>70</v>
      </c>
      <c r="BC211" s="126" t="s">
        <v>362</v>
      </c>
      <c r="BD211" s="126" t="s">
        <v>130</v>
      </c>
      <c r="BE211" s="126" t="s">
        <v>156</v>
      </c>
      <c r="BF211" s="126" t="s">
        <v>3890</v>
      </c>
      <c r="BG211" s="126" t="s">
        <v>3891</v>
      </c>
      <c r="BH211" s="126" t="s">
        <v>3892</v>
      </c>
      <c r="BI211" s="126" t="s">
        <v>2757</v>
      </c>
      <c r="BJ211" s="126" t="s">
        <v>2758</v>
      </c>
      <c r="BK211" s="126" t="s">
        <v>184</v>
      </c>
      <c r="BL211" s="126" t="s">
        <v>157</v>
      </c>
      <c r="BM211" s="126" t="s">
        <v>126</v>
      </c>
      <c r="BN211" s="126" t="s">
        <v>130</v>
      </c>
      <c r="BO211" s="126" t="s">
        <v>158</v>
      </c>
    </row>
    <row r="212" spans="1:67" ht="15">
      <c r="A212" s="58" t="str">
        <f t="shared" si="111"/>
        <v>2025-08-05</v>
      </c>
      <c r="B212" s="58" t="str">
        <f t="shared" si="112"/>
        <v>LHR</v>
      </c>
      <c r="C212" s="58" t="str">
        <f t="shared" si="113"/>
        <v>99431913755</v>
      </c>
      <c r="D212" s="58" t="str">
        <f t="shared" si="114"/>
        <v>PGB028761431</v>
      </c>
      <c r="E212" s="59" t="str">
        <f t="shared" si="115"/>
        <v>6094322902211</v>
      </c>
      <c r="F212" s="59" t="str">
        <f t="shared" si="116"/>
        <v>716-5443-CF-12</v>
      </c>
      <c r="G212" s="59" t="str">
        <f t="shared" si="117"/>
        <v>2210326</v>
      </c>
      <c r="H212" s="59" t="str">
        <f t="shared" si="118"/>
        <v>IPORTER (GB)</v>
      </c>
      <c r="I212" s="57" t="str">
        <f t="shared" si="119"/>
        <v>NEILSONSOO</v>
      </c>
      <c r="J212" s="57">
        <f t="shared" si="120"/>
        <v>44425</v>
      </c>
      <c r="K212" s="57" t="str">
        <f t="shared" si="130"/>
        <v/>
      </c>
      <c r="L212" s="57">
        <f t="shared" si="121"/>
        <v>1</v>
      </c>
      <c r="M212" s="57">
        <f t="shared" si="122"/>
        <v>0.499</v>
      </c>
      <c r="N212" s="57">
        <f t="shared" si="123"/>
        <v>4.4999999999999998E-2</v>
      </c>
      <c r="O212" s="60">
        <f t="shared" si="124"/>
        <v>3.15E-2</v>
      </c>
      <c r="P212" s="60">
        <f>CEILING(IF(M212&gt;O212,M212,O212),$D$2)</f>
        <v>0.5</v>
      </c>
      <c r="Q212" s="61" t="str">
        <f t="shared" si="125"/>
        <v>일반(목록배제,Normal-Manifest Exception)</v>
      </c>
      <c r="R212" s="88">
        <f t="shared" si="126"/>
        <v>5.4</v>
      </c>
      <c r="S212" s="61" t="str">
        <f t="shared" si="127"/>
        <v>KJ794</v>
      </c>
      <c r="T212" s="61" t="str">
        <f t="shared" si="128"/>
        <v>AIRZETA CO., LTD</v>
      </c>
      <c r="U212" s="61" t="str">
        <f t="shared" si="129"/>
        <v>신용</v>
      </c>
      <c r="V212" s="99">
        <f>CEILING($B$2+(P212-0.5)*$C$2,1)</f>
        <v>7445</v>
      </c>
      <c r="W212" s="61">
        <v>4000</v>
      </c>
      <c r="X212" s="100">
        <f t="shared" si="104"/>
        <v>0</v>
      </c>
      <c r="Y212" s="100">
        <f t="shared" si="109"/>
        <v>0</v>
      </c>
      <c r="Z212" s="100">
        <f t="shared" si="105"/>
        <v>0</v>
      </c>
      <c r="AA212" s="100">
        <f t="shared" si="110"/>
        <v>0</v>
      </c>
      <c r="AB212" s="101">
        <f t="shared" si="106"/>
        <v>1000</v>
      </c>
      <c r="AC212" s="102" t="str">
        <f>_xlfn.IFNA(VLOOKUP(D212,'사업자 통관'!F:H,3,0),"")</f>
        <v/>
      </c>
      <c r="AD212" s="102"/>
      <c r="AE212" s="103">
        <f t="shared" si="107"/>
        <v>5000</v>
      </c>
      <c r="AF212" s="104">
        <f t="shared" si="108"/>
        <v>12445</v>
      </c>
      <c r="AH212" s="126" t="s">
        <v>891</v>
      </c>
      <c r="AI212" s="126" t="s">
        <v>9</v>
      </c>
      <c r="AJ212" s="126" t="s">
        <v>3627</v>
      </c>
      <c r="AK212" s="126" t="s">
        <v>3893</v>
      </c>
      <c r="AL212" s="126" t="s">
        <v>3894</v>
      </c>
      <c r="AM212" s="126" t="s">
        <v>3895</v>
      </c>
      <c r="AN212" s="126">
        <v>44425</v>
      </c>
      <c r="AO212" s="126" t="s">
        <v>130</v>
      </c>
      <c r="AP212" s="127">
        <v>1</v>
      </c>
      <c r="AQ212" s="128">
        <v>0.499</v>
      </c>
      <c r="AR212" s="128">
        <v>4.4999999999999998E-2</v>
      </c>
      <c r="AS212" s="128">
        <v>0.5</v>
      </c>
      <c r="AT212" s="126" t="s">
        <v>5</v>
      </c>
      <c r="AU212" s="128">
        <v>5.4</v>
      </c>
      <c r="AV212" s="126" t="s">
        <v>154</v>
      </c>
      <c r="AW212" s="126" t="s">
        <v>154</v>
      </c>
      <c r="AX212" s="126" t="s">
        <v>154</v>
      </c>
      <c r="AY212" s="126" t="s">
        <v>154</v>
      </c>
      <c r="AZ212" s="126" t="s">
        <v>154</v>
      </c>
      <c r="BA212" s="126" t="s">
        <v>132</v>
      </c>
      <c r="BB212" s="126" t="s">
        <v>70</v>
      </c>
      <c r="BC212" s="126" t="s">
        <v>155</v>
      </c>
      <c r="BD212" s="126" t="s">
        <v>130</v>
      </c>
      <c r="BE212" s="126" t="s">
        <v>156</v>
      </c>
      <c r="BF212" s="126" t="s">
        <v>3896</v>
      </c>
      <c r="BG212" s="126" t="s">
        <v>3897</v>
      </c>
      <c r="BH212" s="126" t="s">
        <v>3898</v>
      </c>
      <c r="BI212" s="126" t="s">
        <v>2757</v>
      </c>
      <c r="BJ212" s="126" t="s">
        <v>2758</v>
      </c>
      <c r="BK212" s="126" t="s">
        <v>184</v>
      </c>
      <c r="BL212" s="126" t="s">
        <v>157</v>
      </c>
      <c r="BM212" s="126" t="s">
        <v>126</v>
      </c>
      <c r="BN212" s="126" t="s">
        <v>130</v>
      </c>
      <c r="BO212" s="126" t="s">
        <v>158</v>
      </c>
    </row>
    <row r="213" spans="1:67" ht="15">
      <c r="A213" s="58" t="str">
        <f t="shared" si="111"/>
        <v>2025-08-05</v>
      </c>
      <c r="B213" s="58" t="str">
        <f t="shared" si="112"/>
        <v>LHR</v>
      </c>
      <c r="C213" s="58" t="str">
        <f t="shared" si="113"/>
        <v>99431913755</v>
      </c>
      <c r="D213" s="58" t="str">
        <f t="shared" si="114"/>
        <v>PGB028761522</v>
      </c>
      <c r="E213" s="59" t="str">
        <f t="shared" si="115"/>
        <v>6094322902302</v>
      </c>
      <c r="F213" s="59" t="str">
        <f t="shared" si="116"/>
        <v>716-6398-BC-34</v>
      </c>
      <c r="G213" s="59" t="str">
        <f t="shared" si="117"/>
        <v>2210326</v>
      </c>
      <c r="H213" s="59" t="str">
        <f t="shared" si="118"/>
        <v>IPORTER (GB)</v>
      </c>
      <c r="I213" s="57" t="str">
        <f t="shared" si="119"/>
        <v>김익성</v>
      </c>
      <c r="J213" s="57">
        <f t="shared" si="120"/>
        <v>41955</v>
      </c>
      <c r="K213" s="57" t="str">
        <f t="shared" si="130"/>
        <v>[사업자]</v>
      </c>
      <c r="L213" s="57">
        <f t="shared" si="121"/>
        <v>1</v>
      </c>
      <c r="M213" s="57">
        <f t="shared" si="122"/>
        <v>3.62</v>
      </c>
      <c r="N213" s="57">
        <f t="shared" si="123"/>
        <v>4.4999999999999998E-2</v>
      </c>
      <c r="O213" s="60">
        <f t="shared" si="124"/>
        <v>3.15E-2</v>
      </c>
      <c r="P213" s="60">
        <f>CEILING(IF(M213&gt;O213,M213,O213),$D$2)</f>
        <v>4</v>
      </c>
      <c r="Q213" s="61" t="str">
        <f t="shared" si="125"/>
        <v>간이(Simple)</v>
      </c>
      <c r="R213" s="88">
        <f t="shared" si="126"/>
        <v>227.68</v>
      </c>
      <c r="S213" s="61" t="str">
        <f t="shared" si="127"/>
        <v>KJ794</v>
      </c>
      <c r="T213" s="61" t="str">
        <f t="shared" si="128"/>
        <v>AIRZETA CO., LTD</v>
      </c>
      <c r="U213" s="61" t="str">
        <f t="shared" si="129"/>
        <v>신용</v>
      </c>
      <c r="V213" s="99">
        <f>CEILING($B$2+(P213-0.5)*$C$2,1)</f>
        <v>27238</v>
      </c>
      <c r="W213" s="61">
        <v>4000</v>
      </c>
      <c r="X213" s="100">
        <f t="shared" si="104"/>
        <v>0</v>
      </c>
      <c r="Y213" s="100">
        <f t="shared" si="109"/>
        <v>0</v>
      </c>
      <c r="Z213" s="100">
        <f t="shared" si="105"/>
        <v>500</v>
      </c>
      <c r="AA213" s="100">
        <f t="shared" si="110"/>
        <v>0</v>
      </c>
      <c r="AB213" s="101">
        <f t="shared" si="106"/>
        <v>10000</v>
      </c>
      <c r="AC213" s="151" t="s">
        <v>2551</v>
      </c>
      <c r="AD213" s="102"/>
      <c r="AE213" s="103">
        <f t="shared" si="107"/>
        <v>14500</v>
      </c>
      <c r="AF213" s="104">
        <f t="shared" si="108"/>
        <v>41738</v>
      </c>
      <c r="AH213" s="126" t="s">
        <v>891</v>
      </c>
      <c r="AI213" s="126" t="s">
        <v>9</v>
      </c>
      <c r="AJ213" s="126" t="s">
        <v>3627</v>
      </c>
      <c r="AK213" s="126" t="s">
        <v>3899</v>
      </c>
      <c r="AL213" s="126" t="s">
        <v>3900</v>
      </c>
      <c r="AM213" s="126" t="s">
        <v>3901</v>
      </c>
      <c r="AN213" s="126">
        <v>41955</v>
      </c>
      <c r="AO213" s="126" t="s">
        <v>137</v>
      </c>
      <c r="AP213" s="127">
        <v>1</v>
      </c>
      <c r="AQ213" s="128">
        <v>3.62</v>
      </c>
      <c r="AR213" s="128">
        <v>4.4999999999999998E-2</v>
      </c>
      <c r="AS213" s="128">
        <v>3.7</v>
      </c>
      <c r="AT213" s="126" t="s">
        <v>6</v>
      </c>
      <c r="AU213" s="128">
        <v>227.68</v>
      </c>
      <c r="AV213" s="126" t="s">
        <v>154</v>
      </c>
      <c r="AW213" s="126" t="s">
        <v>154</v>
      </c>
      <c r="AX213" s="126" t="s">
        <v>154</v>
      </c>
      <c r="AY213" s="126" t="s">
        <v>154</v>
      </c>
      <c r="AZ213" s="126" t="s">
        <v>154</v>
      </c>
      <c r="BA213" s="126" t="s">
        <v>132</v>
      </c>
      <c r="BB213" s="126" t="s">
        <v>70</v>
      </c>
      <c r="BC213" s="126" t="s">
        <v>3902</v>
      </c>
      <c r="BD213" s="126" t="s">
        <v>130</v>
      </c>
      <c r="BE213" s="126" t="s">
        <v>156</v>
      </c>
      <c r="BF213" s="126" t="s">
        <v>3903</v>
      </c>
      <c r="BG213" s="126" t="s">
        <v>3904</v>
      </c>
      <c r="BH213" s="126" t="s">
        <v>3905</v>
      </c>
      <c r="BI213" s="126" t="s">
        <v>2757</v>
      </c>
      <c r="BJ213" s="126" t="s">
        <v>2758</v>
      </c>
      <c r="BK213" s="126" t="s">
        <v>184</v>
      </c>
      <c r="BL213" s="126" t="s">
        <v>157</v>
      </c>
      <c r="BM213" s="126" t="s">
        <v>126</v>
      </c>
      <c r="BN213" s="126" t="s">
        <v>130</v>
      </c>
      <c r="BO213" s="126" t="s">
        <v>158</v>
      </c>
    </row>
    <row r="214" spans="1:67" ht="15">
      <c r="A214" s="58" t="str">
        <f t="shared" si="111"/>
        <v>2025-08-05</v>
      </c>
      <c r="B214" s="58" t="str">
        <f t="shared" si="112"/>
        <v>LHR</v>
      </c>
      <c r="C214" s="58" t="str">
        <f t="shared" si="113"/>
        <v>99431913755</v>
      </c>
      <c r="D214" s="58" t="str">
        <f t="shared" si="114"/>
        <v>PGB028760925</v>
      </c>
      <c r="E214" s="59" t="str">
        <f t="shared" si="115"/>
        <v>6094322901705</v>
      </c>
      <c r="F214" s="59" t="str">
        <f t="shared" si="116"/>
        <v>716-5418-FE-50</v>
      </c>
      <c r="G214" s="59" t="str">
        <f t="shared" si="117"/>
        <v>2210326</v>
      </c>
      <c r="H214" s="59" t="str">
        <f t="shared" si="118"/>
        <v>IPORTER (GB)</v>
      </c>
      <c r="I214" s="57" t="str">
        <f t="shared" si="119"/>
        <v>이대로</v>
      </c>
      <c r="J214" s="57">
        <f t="shared" si="120"/>
        <v>5274</v>
      </c>
      <c r="K214" s="57" t="str">
        <f t="shared" si="130"/>
        <v/>
      </c>
      <c r="L214" s="57">
        <f t="shared" si="121"/>
        <v>1</v>
      </c>
      <c r="M214" s="57">
        <f t="shared" si="122"/>
        <v>0.499</v>
      </c>
      <c r="N214" s="57">
        <f t="shared" si="123"/>
        <v>4.4999999999999998E-2</v>
      </c>
      <c r="O214" s="60">
        <f t="shared" si="124"/>
        <v>3.15E-2</v>
      </c>
      <c r="P214" s="60">
        <f>CEILING(IF(M214&gt;O214,M214,O214),$D$2)</f>
        <v>0.5</v>
      </c>
      <c r="Q214" s="61" t="str">
        <f t="shared" si="125"/>
        <v>목록(Manifest)</v>
      </c>
      <c r="R214" s="88">
        <f t="shared" si="126"/>
        <v>37.090000000000003</v>
      </c>
      <c r="S214" s="61" t="str">
        <f t="shared" si="127"/>
        <v>KJ794</v>
      </c>
      <c r="T214" s="61" t="str">
        <f t="shared" si="128"/>
        <v>AIRZETA CO., LTD</v>
      </c>
      <c r="U214" s="61" t="str">
        <f t="shared" si="129"/>
        <v>신용</v>
      </c>
      <c r="V214" s="99">
        <f>CEILING($B$2+(P214-0.5)*$C$2,1)</f>
        <v>7445</v>
      </c>
      <c r="W214" s="61">
        <v>4000</v>
      </c>
      <c r="X214" s="100">
        <f t="shared" si="104"/>
        <v>0</v>
      </c>
      <c r="Y214" s="100">
        <f t="shared" si="109"/>
        <v>0</v>
      </c>
      <c r="Z214" s="100">
        <f t="shared" si="105"/>
        <v>0</v>
      </c>
      <c r="AA214" s="100">
        <f t="shared" si="110"/>
        <v>0</v>
      </c>
      <c r="AB214" s="101">
        <f t="shared" si="106"/>
        <v>0</v>
      </c>
      <c r="AC214" s="102" t="str">
        <f>_xlfn.IFNA(VLOOKUP(D214,'사업자 통관'!F:H,3,0),"")</f>
        <v/>
      </c>
      <c r="AD214" s="102"/>
      <c r="AE214" s="103">
        <f t="shared" si="107"/>
        <v>4000</v>
      </c>
      <c r="AF214" s="104">
        <f t="shared" si="108"/>
        <v>11445</v>
      </c>
      <c r="AH214" s="126" t="s">
        <v>891</v>
      </c>
      <c r="AI214" s="126" t="s">
        <v>9</v>
      </c>
      <c r="AJ214" s="126" t="s">
        <v>3627</v>
      </c>
      <c r="AK214" s="126" t="s">
        <v>3906</v>
      </c>
      <c r="AL214" s="126" t="s">
        <v>3907</v>
      </c>
      <c r="AM214" s="126" t="s">
        <v>3908</v>
      </c>
      <c r="AN214" s="126">
        <v>5274</v>
      </c>
      <c r="AO214" s="126" t="s">
        <v>130</v>
      </c>
      <c r="AP214" s="127">
        <v>1</v>
      </c>
      <c r="AQ214" s="128">
        <v>0.499</v>
      </c>
      <c r="AR214" s="128">
        <v>4.4999999999999998E-2</v>
      </c>
      <c r="AS214" s="128">
        <v>0.5</v>
      </c>
      <c r="AT214" s="126" t="s">
        <v>4</v>
      </c>
      <c r="AU214" s="128">
        <v>37.090000000000003</v>
      </c>
      <c r="AV214" s="126" t="s">
        <v>154</v>
      </c>
      <c r="AW214" s="126" t="s">
        <v>154</v>
      </c>
      <c r="AX214" s="126" t="s">
        <v>154</v>
      </c>
      <c r="AY214" s="126" t="s">
        <v>154</v>
      </c>
      <c r="AZ214" s="126" t="s">
        <v>154</v>
      </c>
      <c r="BA214" s="126" t="s">
        <v>132</v>
      </c>
      <c r="BB214" s="126" t="s">
        <v>70</v>
      </c>
      <c r="BC214" s="126" t="s">
        <v>310</v>
      </c>
      <c r="BD214" s="126" t="s">
        <v>130</v>
      </c>
      <c r="BE214" s="126" t="s">
        <v>156</v>
      </c>
      <c r="BF214" s="126" t="s">
        <v>3909</v>
      </c>
      <c r="BG214" s="126" t="s">
        <v>3910</v>
      </c>
      <c r="BH214" s="126" t="s">
        <v>3911</v>
      </c>
      <c r="BI214" s="126" t="s">
        <v>2757</v>
      </c>
      <c r="BJ214" s="126" t="s">
        <v>2758</v>
      </c>
      <c r="BK214" s="126" t="s">
        <v>184</v>
      </c>
      <c r="BL214" s="126" t="s">
        <v>157</v>
      </c>
      <c r="BM214" s="126" t="s">
        <v>126</v>
      </c>
      <c r="BN214" s="126" t="s">
        <v>130</v>
      </c>
      <c r="BO214" s="126" t="s">
        <v>158</v>
      </c>
    </row>
    <row r="215" spans="1:67" ht="15">
      <c r="A215" s="58" t="str">
        <f t="shared" si="111"/>
        <v>2025-08-05</v>
      </c>
      <c r="B215" s="58" t="str">
        <f t="shared" si="112"/>
        <v>LHR</v>
      </c>
      <c r="C215" s="58" t="str">
        <f t="shared" si="113"/>
        <v>99431913755</v>
      </c>
      <c r="D215" s="58" t="str">
        <f t="shared" si="114"/>
        <v>PGB028761013</v>
      </c>
      <c r="E215" s="59" t="str">
        <f t="shared" si="115"/>
        <v>6094322901793</v>
      </c>
      <c r="F215" s="59" t="str">
        <f t="shared" si="116"/>
        <v>715-9324-ED-22</v>
      </c>
      <c r="G215" s="59" t="str">
        <f t="shared" si="117"/>
        <v>2210326</v>
      </c>
      <c r="H215" s="59" t="str">
        <f t="shared" si="118"/>
        <v>IPORTER (GB)</v>
      </c>
      <c r="I215" s="57" t="str">
        <f t="shared" si="119"/>
        <v>허지숙</v>
      </c>
      <c r="J215" s="57">
        <f t="shared" si="120"/>
        <v>10394</v>
      </c>
      <c r="K215" s="57" t="str">
        <f t="shared" si="130"/>
        <v/>
      </c>
      <c r="L215" s="57">
        <f t="shared" si="121"/>
        <v>1</v>
      </c>
      <c r="M215" s="57">
        <f t="shared" si="122"/>
        <v>0.998</v>
      </c>
      <c r="N215" s="57">
        <f t="shared" si="123"/>
        <v>4.4999999999999998E-2</v>
      </c>
      <c r="O215" s="60">
        <f t="shared" si="124"/>
        <v>3.15E-2</v>
      </c>
      <c r="P215" s="60">
        <f>CEILING(IF(M215&gt;O215,M215,O215),$D$2)</f>
        <v>1</v>
      </c>
      <c r="Q215" s="61" t="str">
        <f t="shared" si="125"/>
        <v>목록(Manifest)</v>
      </c>
      <c r="R215" s="88">
        <f t="shared" si="126"/>
        <v>63.34</v>
      </c>
      <c r="S215" s="61" t="str">
        <f t="shared" si="127"/>
        <v>KJ794</v>
      </c>
      <c r="T215" s="61" t="str">
        <f t="shared" si="128"/>
        <v>AIRZETA CO., LTD</v>
      </c>
      <c r="U215" s="61" t="str">
        <f t="shared" si="129"/>
        <v>신용</v>
      </c>
      <c r="V215" s="99">
        <f>CEILING($B$2+(P215-0.5)*$C$2,1)</f>
        <v>10273</v>
      </c>
      <c r="W215" s="61">
        <v>4000</v>
      </c>
      <c r="X215" s="100">
        <f t="shared" si="104"/>
        <v>0</v>
      </c>
      <c r="Y215" s="100">
        <f t="shared" si="109"/>
        <v>0</v>
      </c>
      <c r="Z215" s="100">
        <f t="shared" si="105"/>
        <v>0</v>
      </c>
      <c r="AA215" s="100">
        <f t="shared" si="110"/>
        <v>0</v>
      </c>
      <c r="AB215" s="101">
        <f t="shared" si="106"/>
        <v>0</v>
      </c>
      <c r="AC215" s="102" t="str">
        <f>_xlfn.IFNA(VLOOKUP(D215,'사업자 통관'!F:H,3,0),"")</f>
        <v/>
      </c>
      <c r="AD215" s="102"/>
      <c r="AE215" s="103">
        <f t="shared" si="107"/>
        <v>4000</v>
      </c>
      <c r="AF215" s="104">
        <f t="shared" si="108"/>
        <v>14273</v>
      </c>
      <c r="AH215" s="126" t="s">
        <v>891</v>
      </c>
      <c r="AI215" s="126" t="s">
        <v>9</v>
      </c>
      <c r="AJ215" s="126" t="s">
        <v>3627</v>
      </c>
      <c r="AK215" s="126" t="s">
        <v>3912</v>
      </c>
      <c r="AL215" s="126" t="s">
        <v>3913</v>
      </c>
      <c r="AM215" s="126" t="s">
        <v>3914</v>
      </c>
      <c r="AN215" s="126">
        <v>10394</v>
      </c>
      <c r="AO215" s="126" t="s">
        <v>130</v>
      </c>
      <c r="AP215" s="127">
        <v>1</v>
      </c>
      <c r="AQ215" s="128">
        <v>0.998</v>
      </c>
      <c r="AR215" s="128">
        <v>4.4999999999999998E-2</v>
      </c>
      <c r="AS215" s="128">
        <v>1</v>
      </c>
      <c r="AT215" s="126" t="s">
        <v>4</v>
      </c>
      <c r="AU215" s="128">
        <v>63.34</v>
      </c>
      <c r="AV215" s="126" t="s">
        <v>154</v>
      </c>
      <c r="AW215" s="126" t="s">
        <v>154</v>
      </c>
      <c r="AX215" s="126" t="s">
        <v>154</v>
      </c>
      <c r="AY215" s="126" t="s">
        <v>154</v>
      </c>
      <c r="AZ215" s="126" t="s">
        <v>154</v>
      </c>
      <c r="BA215" s="126" t="s">
        <v>132</v>
      </c>
      <c r="BB215" s="126" t="s">
        <v>70</v>
      </c>
      <c r="BC215" s="126" t="s">
        <v>331</v>
      </c>
      <c r="BD215" s="126" t="s">
        <v>130</v>
      </c>
      <c r="BE215" s="126" t="s">
        <v>156</v>
      </c>
      <c r="BF215" s="126" t="s">
        <v>3915</v>
      </c>
      <c r="BG215" s="126" t="s">
        <v>3916</v>
      </c>
      <c r="BH215" s="126" t="s">
        <v>3917</v>
      </c>
      <c r="BI215" s="126" t="s">
        <v>2757</v>
      </c>
      <c r="BJ215" s="126" t="s">
        <v>2758</v>
      </c>
      <c r="BK215" s="126" t="s">
        <v>184</v>
      </c>
      <c r="BL215" s="126" t="s">
        <v>157</v>
      </c>
      <c r="BM215" s="126" t="s">
        <v>126</v>
      </c>
      <c r="BN215" s="126" t="s">
        <v>130</v>
      </c>
      <c r="BO215" s="126" t="s">
        <v>158</v>
      </c>
    </row>
    <row r="216" spans="1:67" ht="15">
      <c r="A216" s="58" t="str">
        <f t="shared" si="111"/>
        <v>2025-08-05</v>
      </c>
      <c r="B216" s="58" t="str">
        <f t="shared" si="112"/>
        <v>LHR</v>
      </c>
      <c r="C216" s="58" t="str">
        <f t="shared" si="113"/>
        <v>99431913755</v>
      </c>
      <c r="D216" s="58" t="str">
        <f t="shared" si="114"/>
        <v>PGB028761309</v>
      </c>
      <c r="E216" s="59" t="str">
        <f t="shared" si="115"/>
        <v>6094322902089</v>
      </c>
      <c r="F216" s="59" t="str">
        <f t="shared" si="116"/>
        <v>716-6474-DB-35</v>
      </c>
      <c r="G216" s="59" t="str">
        <f t="shared" si="117"/>
        <v>2210326</v>
      </c>
      <c r="H216" s="59" t="str">
        <f t="shared" si="118"/>
        <v>IPORTER (GB)</v>
      </c>
      <c r="I216" s="57" t="str">
        <f t="shared" si="119"/>
        <v>강보라</v>
      </c>
      <c r="J216" s="57">
        <f t="shared" si="120"/>
        <v>11932</v>
      </c>
      <c r="K216" s="57" t="str">
        <f t="shared" si="130"/>
        <v/>
      </c>
      <c r="L216" s="57">
        <f t="shared" si="121"/>
        <v>1</v>
      </c>
      <c r="M216" s="57">
        <f t="shared" si="122"/>
        <v>0.499</v>
      </c>
      <c r="N216" s="57">
        <f t="shared" si="123"/>
        <v>4.4999999999999998E-2</v>
      </c>
      <c r="O216" s="60">
        <f t="shared" si="124"/>
        <v>3.15E-2</v>
      </c>
      <c r="P216" s="60">
        <f>CEILING(IF(M216&gt;O216,M216,O216),$D$2)</f>
        <v>0.5</v>
      </c>
      <c r="Q216" s="61" t="str">
        <f t="shared" si="125"/>
        <v>목록(Manifest)</v>
      </c>
      <c r="R216" s="88">
        <f t="shared" si="126"/>
        <v>61.58</v>
      </c>
      <c r="S216" s="61" t="str">
        <f t="shared" si="127"/>
        <v>KJ794</v>
      </c>
      <c r="T216" s="61" t="str">
        <f t="shared" si="128"/>
        <v>AIRZETA CO., LTD</v>
      </c>
      <c r="U216" s="61" t="str">
        <f t="shared" si="129"/>
        <v>신용</v>
      </c>
      <c r="V216" s="99">
        <f>CEILING($B$2+(P216-0.5)*$C$2,1)</f>
        <v>7445</v>
      </c>
      <c r="W216" s="61">
        <v>4000</v>
      </c>
      <c r="X216" s="100">
        <f t="shared" si="104"/>
        <v>0</v>
      </c>
      <c r="Y216" s="100">
        <f t="shared" si="109"/>
        <v>0</v>
      </c>
      <c r="Z216" s="100">
        <f t="shared" si="105"/>
        <v>0</v>
      </c>
      <c r="AA216" s="100">
        <f t="shared" si="110"/>
        <v>0</v>
      </c>
      <c r="AB216" s="101">
        <f t="shared" si="106"/>
        <v>0</v>
      </c>
      <c r="AC216" s="102" t="str">
        <f>_xlfn.IFNA(VLOOKUP(D216,'사업자 통관'!F:H,3,0),"")</f>
        <v/>
      </c>
      <c r="AD216" s="102"/>
      <c r="AE216" s="103">
        <f t="shared" si="107"/>
        <v>4000</v>
      </c>
      <c r="AF216" s="104">
        <f t="shared" si="108"/>
        <v>11445</v>
      </c>
      <c r="AH216" s="126" t="s">
        <v>891</v>
      </c>
      <c r="AI216" s="126" t="s">
        <v>9</v>
      </c>
      <c r="AJ216" s="126" t="s">
        <v>3627</v>
      </c>
      <c r="AK216" s="126" t="s">
        <v>3918</v>
      </c>
      <c r="AL216" s="126" t="s">
        <v>3919</v>
      </c>
      <c r="AM216" s="126" t="s">
        <v>3920</v>
      </c>
      <c r="AN216" s="126">
        <v>11932</v>
      </c>
      <c r="AO216" s="126" t="s">
        <v>130</v>
      </c>
      <c r="AP216" s="127">
        <v>1</v>
      </c>
      <c r="AQ216" s="128">
        <v>0.499</v>
      </c>
      <c r="AR216" s="128">
        <v>4.4999999999999998E-2</v>
      </c>
      <c r="AS216" s="128">
        <v>0.5</v>
      </c>
      <c r="AT216" s="126" t="s">
        <v>4</v>
      </c>
      <c r="AU216" s="128">
        <v>61.58</v>
      </c>
      <c r="AV216" s="126" t="s">
        <v>154</v>
      </c>
      <c r="AW216" s="126" t="s">
        <v>154</v>
      </c>
      <c r="AX216" s="126" t="s">
        <v>154</v>
      </c>
      <c r="AY216" s="126" t="s">
        <v>154</v>
      </c>
      <c r="AZ216" s="126" t="s">
        <v>154</v>
      </c>
      <c r="BA216" s="126" t="s">
        <v>132</v>
      </c>
      <c r="BB216" s="126" t="s">
        <v>70</v>
      </c>
      <c r="BC216" s="126" t="s">
        <v>3257</v>
      </c>
      <c r="BD216" s="126" t="s">
        <v>130</v>
      </c>
      <c r="BE216" s="126" t="s">
        <v>156</v>
      </c>
      <c r="BF216" s="126" t="s">
        <v>3921</v>
      </c>
      <c r="BG216" s="126" t="s">
        <v>3922</v>
      </c>
      <c r="BH216" s="126" t="s">
        <v>3923</v>
      </c>
      <c r="BI216" s="126" t="s">
        <v>2757</v>
      </c>
      <c r="BJ216" s="126" t="s">
        <v>2758</v>
      </c>
      <c r="BK216" s="126" t="s">
        <v>184</v>
      </c>
      <c r="BL216" s="126" t="s">
        <v>157</v>
      </c>
      <c r="BM216" s="126" t="s">
        <v>126</v>
      </c>
      <c r="BN216" s="126" t="s">
        <v>130</v>
      </c>
      <c r="BO216" s="126" t="s">
        <v>158</v>
      </c>
    </row>
    <row r="217" spans="1:67" ht="15">
      <c r="A217" s="58" t="str">
        <f t="shared" si="111"/>
        <v>2025-08-05</v>
      </c>
      <c r="B217" s="58" t="str">
        <f t="shared" si="112"/>
        <v>LHR</v>
      </c>
      <c r="C217" s="58" t="str">
        <f t="shared" si="113"/>
        <v>99431913755</v>
      </c>
      <c r="D217" s="58" t="str">
        <f t="shared" si="114"/>
        <v>PGB028761493</v>
      </c>
      <c r="E217" s="59" t="str">
        <f t="shared" si="115"/>
        <v>6094322902273</v>
      </c>
      <c r="F217" s="59" t="str">
        <f t="shared" si="116"/>
        <v>716-5465-AD-37</v>
      </c>
      <c r="G217" s="59" t="str">
        <f t="shared" si="117"/>
        <v>2210326</v>
      </c>
      <c r="H217" s="59" t="str">
        <f t="shared" si="118"/>
        <v>IPORTER (GB)</v>
      </c>
      <c r="I217" s="57" t="str">
        <f t="shared" si="119"/>
        <v>전석희</v>
      </c>
      <c r="J217" s="57">
        <f t="shared" si="120"/>
        <v>12038</v>
      </c>
      <c r="K217" s="57" t="str">
        <f t="shared" si="130"/>
        <v/>
      </c>
      <c r="L217" s="57">
        <f t="shared" si="121"/>
        <v>1</v>
      </c>
      <c r="M217" s="57">
        <f t="shared" si="122"/>
        <v>0.499</v>
      </c>
      <c r="N217" s="57">
        <f t="shared" si="123"/>
        <v>4.4999999999999998E-2</v>
      </c>
      <c r="O217" s="60">
        <f t="shared" si="124"/>
        <v>3.15E-2</v>
      </c>
      <c r="P217" s="60">
        <f>CEILING(IF(M217&gt;O217,M217,O217),$D$2)</f>
        <v>0.5</v>
      </c>
      <c r="Q217" s="61" t="str">
        <f t="shared" si="125"/>
        <v>목록(Manifest)</v>
      </c>
      <c r="R217" s="88">
        <f t="shared" si="126"/>
        <v>148.16999999999999</v>
      </c>
      <c r="S217" s="61" t="str">
        <f t="shared" si="127"/>
        <v>KJ794</v>
      </c>
      <c r="T217" s="61" t="str">
        <f t="shared" si="128"/>
        <v>AIRZETA CO., LTD</v>
      </c>
      <c r="U217" s="61" t="str">
        <f t="shared" si="129"/>
        <v>신용</v>
      </c>
      <c r="V217" s="99">
        <f>CEILING($B$2+(P217-0.5)*$C$2,1)</f>
        <v>7445</v>
      </c>
      <c r="W217" s="61">
        <v>4000</v>
      </c>
      <c r="X217" s="100">
        <f t="shared" si="104"/>
        <v>0</v>
      </c>
      <c r="Y217" s="100">
        <f t="shared" si="109"/>
        <v>0</v>
      </c>
      <c r="Z217" s="100">
        <f t="shared" si="105"/>
        <v>0</v>
      </c>
      <c r="AA217" s="100">
        <f t="shared" si="110"/>
        <v>0</v>
      </c>
      <c r="AB217" s="101">
        <f t="shared" si="106"/>
        <v>0</v>
      </c>
      <c r="AC217" s="102" t="str">
        <f>_xlfn.IFNA(VLOOKUP(D217,'사업자 통관'!F:H,3,0),"")</f>
        <v/>
      </c>
      <c r="AD217" s="102"/>
      <c r="AE217" s="103">
        <f t="shared" si="107"/>
        <v>4000</v>
      </c>
      <c r="AF217" s="104">
        <f t="shared" si="108"/>
        <v>11445</v>
      </c>
      <c r="AH217" s="126" t="s">
        <v>891</v>
      </c>
      <c r="AI217" s="126" t="s">
        <v>9</v>
      </c>
      <c r="AJ217" s="126" t="s">
        <v>3627</v>
      </c>
      <c r="AK217" s="126" t="s">
        <v>3924</v>
      </c>
      <c r="AL217" s="126" t="s">
        <v>3925</v>
      </c>
      <c r="AM217" s="126" t="s">
        <v>3926</v>
      </c>
      <c r="AN217" s="126">
        <v>12038</v>
      </c>
      <c r="AO217" s="126" t="s">
        <v>130</v>
      </c>
      <c r="AP217" s="127">
        <v>1</v>
      </c>
      <c r="AQ217" s="128">
        <v>0.499</v>
      </c>
      <c r="AR217" s="128">
        <v>4.4999999999999998E-2</v>
      </c>
      <c r="AS217" s="128">
        <v>0.5</v>
      </c>
      <c r="AT217" s="126" t="s">
        <v>4</v>
      </c>
      <c r="AU217" s="128">
        <v>148.16999999999999</v>
      </c>
      <c r="AV217" s="126" t="s">
        <v>154</v>
      </c>
      <c r="AW217" s="126" t="s">
        <v>154</v>
      </c>
      <c r="AX217" s="126" t="s">
        <v>154</v>
      </c>
      <c r="AY217" s="126" t="s">
        <v>154</v>
      </c>
      <c r="AZ217" s="126" t="s">
        <v>154</v>
      </c>
      <c r="BA217" s="126" t="s">
        <v>132</v>
      </c>
      <c r="BB217" s="126" t="s">
        <v>70</v>
      </c>
      <c r="BC217" s="126" t="s">
        <v>3762</v>
      </c>
      <c r="BD217" s="126" t="s">
        <v>130</v>
      </c>
      <c r="BE217" s="126" t="s">
        <v>156</v>
      </c>
      <c r="BF217" s="126" t="s">
        <v>3927</v>
      </c>
      <c r="BG217" s="126" t="s">
        <v>3928</v>
      </c>
      <c r="BH217" s="126" t="s">
        <v>3929</v>
      </c>
      <c r="BI217" s="126" t="s">
        <v>2757</v>
      </c>
      <c r="BJ217" s="126" t="s">
        <v>2758</v>
      </c>
      <c r="BK217" s="126" t="s">
        <v>184</v>
      </c>
      <c r="BL217" s="126" t="s">
        <v>157</v>
      </c>
      <c r="BM217" s="126" t="s">
        <v>126</v>
      </c>
      <c r="BN217" s="126" t="s">
        <v>130</v>
      </c>
      <c r="BO217" s="126" t="s">
        <v>158</v>
      </c>
    </row>
    <row r="218" spans="1:67" ht="15">
      <c r="A218" s="58" t="str">
        <f t="shared" si="111"/>
        <v>2025-08-05</v>
      </c>
      <c r="B218" s="58" t="str">
        <f t="shared" si="112"/>
        <v>LHR</v>
      </c>
      <c r="C218" s="58" t="str">
        <f t="shared" si="113"/>
        <v>99431913755</v>
      </c>
      <c r="D218" s="58" t="str">
        <f t="shared" si="114"/>
        <v>PGB028761418</v>
      </c>
      <c r="E218" s="59" t="str">
        <f t="shared" si="115"/>
        <v>6094322902198</v>
      </c>
      <c r="F218" s="59" t="str">
        <f t="shared" si="116"/>
        <v>716-6532-FF-65</v>
      </c>
      <c r="G218" s="59" t="str">
        <f t="shared" si="117"/>
        <v>2210326</v>
      </c>
      <c r="H218" s="59" t="str">
        <f t="shared" si="118"/>
        <v>IPORTER (GB)</v>
      </c>
      <c r="I218" s="57" t="str">
        <f t="shared" si="119"/>
        <v>남기효</v>
      </c>
      <c r="J218" s="57">
        <f t="shared" si="120"/>
        <v>51372</v>
      </c>
      <c r="K218" s="57" t="str">
        <f t="shared" si="130"/>
        <v/>
      </c>
      <c r="L218" s="57">
        <f t="shared" si="121"/>
        <v>1</v>
      </c>
      <c r="M218" s="57">
        <f t="shared" si="122"/>
        <v>0.998</v>
      </c>
      <c r="N218" s="57">
        <f t="shared" si="123"/>
        <v>4.4999999999999998E-2</v>
      </c>
      <c r="O218" s="60">
        <f t="shared" si="124"/>
        <v>3.15E-2</v>
      </c>
      <c r="P218" s="60">
        <f>CEILING(IF(M218&gt;O218,M218,O218),$D$2)</f>
        <v>1</v>
      </c>
      <c r="Q218" s="61" t="str">
        <f t="shared" si="125"/>
        <v>목록(Manifest)</v>
      </c>
      <c r="R218" s="88">
        <f t="shared" si="126"/>
        <v>116.81</v>
      </c>
      <c r="S218" s="61" t="str">
        <f t="shared" si="127"/>
        <v>KJ794</v>
      </c>
      <c r="T218" s="61" t="str">
        <f t="shared" si="128"/>
        <v>AIRZETA CO., LTD</v>
      </c>
      <c r="U218" s="61" t="str">
        <f t="shared" si="129"/>
        <v>신용</v>
      </c>
      <c r="V218" s="99">
        <f>CEILING($B$2+(P218-0.5)*$C$2,1)</f>
        <v>10273</v>
      </c>
      <c r="W218" s="61">
        <v>4000</v>
      </c>
      <c r="X218" s="100">
        <f t="shared" si="104"/>
        <v>0</v>
      </c>
      <c r="Y218" s="100">
        <f t="shared" si="109"/>
        <v>0</v>
      </c>
      <c r="Z218" s="100">
        <f t="shared" si="105"/>
        <v>0</v>
      </c>
      <c r="AA218" s="100">
        <f t="shared" si="110"/>
        <v>0</v>
      </c>
      <c r="AB218" s="101">
        <f t="shared" si="106"/>
        <v>0</v>
      </c>
      <c r="AC218" s="102" t="str">
        <f>_xlfn.IFNA(VLOOKUP(D218,'사업자 통관'!F:H,3,0),"")</f>
        <v/>
      </c>
      <c r="AD218" s="102"/>
      <c r="AE218" s="103">
        <f t="shared" si="107"/>
        <v>4000</v>
      </c>
      <c r="AF218" s="104">
        <f t="shared" si="108"/>
        <v>14273</v>
      </c>
      <c r="AH218" s="126" t="s">
        <v>891</v>
      </c>
      <c r="AI218" s="126" t="s">
        <v>9</v>
      </c>
      <c r="AJ218" s="126" t="s">
        <v>3627</v>
      </c>
      <c r="AK218" s="126" t="s">
        <v>3930</v>
      </c>
      <c r="AL218" s="126" t="s">
        <v>3931</v>
      </c>
      <c r="AM218" s="126" t="s">
        <v>3932</v>
      </c>
      <c r="AN218" s="126">
        <v>51372</v>
      </c>
      <c r="AO218" s="126" t="s">
        <v>130</v>
      </c>
      <c r="AP218" s="127">
        <v>1</v>
      </c>
      <c r="AQ218" s="128">
        <v>0.998</v>
      </c>
      <c r="AR218" s="128">
        <v>4.4999999999999998E-2</v>
      </c>
      <c r="AS218" s="128">
        <v>1</v>
      </c>
      <c r="AT218" s="126" t="s">
        <v>4</v>
      </c>
      <c r="AU218" s="128">
        <v>116.81</v>
      </c>
      <c r="AV218" s="126" t="s">
        <v>154</v>
      </c>
      <c r="AW218" s="126" t="s">
        <v>154</v>
      </c>
      <c r="AX218" s="126" t="s">
        <v>154</v>
      </c>
      <c r="AY218" s="126" t="s">
        <v>154</v>
      </c>
      <c r="AZ218" s="126" t="s">
        <v>154</v>
      </c>
      <c r="BA218" s="126" t="s">
        <v>132</v>
      </c>
      <c r="BB218" s="126" t="s">
        <v>70</v>
      </c>
      <c r="BC218" s="126" t="s">
        <v>168</v>
      </c>
      <c r="BD218" s="126" t="s">
        <v>130</v>
      </c>
      <c r="BE218" s="126" t="s">
        <v>156</v>
      </c>
      <c r="BF218" s="126" t="s">
        <v>3933</v>
      </c>
      <c r="BG218" s="126" t="s">
        <v>3934</v>
      </c>
      <c r="BH218" s="126" t="s">
        <v>3935</v>
      </c>
      <c r="BI218" s="126" t="s">
        <v>2757</v>
      </c>
      <c r="BJ218" s="126" t="s">
        <v>2758</v>
      </c>
      <c r="BK218" s="126" t="s">
        <v>184</v>
      </c>
      <c r="BL218" s="126" t="s">
        <v>157</v>
      </c>
      <c r="BM218" s="126" t="s">
        <v>126</v>
      </c>
      <c r="BN218" s="126" t="s">
        <v>130</v>
      </c>
      <c r="BO218" s="126" t="s">
        <v>158</v>
      </c>
    </row>
    <row r="219" spans="1:67" ht="15">
      <c r="A219" s="58" t="str">
        <f t="shared" si="111"/>
        <v>2025-08-05</v>
      </c>
      <c r="B219" s="58" t="str">
        <f t="shared" si="112"/>
        <v>LHR</v>
      </c>
      <c r="C219" s="58" t="str">
        <f t="shared" si="113"/>
        <v>99431913755</v>
      </c>
      <c r="D219" s="58" t="str">
        <f t="shared" si="114"/>
        <v>PGB028761495</v>
      </c>
      <c r="E219" s="59" t="str">
        <f t="shared" si="115"/>
        <v>6094322902275</v>
      </c>
      <c r="F219" s="59" t="str">
        <f t="shared" si="116"/>
        <v>716-5450-FE-16</v>
      </c>
      <c r="G219" s="59" t="str">
        <f t="shared" si="117"/>
        <v>2210326</v>
      </c>
      <c r="H219" s="59" t="str">
        <f t="shared" si="118"/>
        <v>IPORTER (GB)</v>
      </c>
      <c r="I219" s="57" t="str">
        <f t="shared" si="119"/>
        <v>김은미</v>
      </c>
      <c r="J219" s="57">
        <f t="shared" si="120"/>
        <v>11901</v>
      </c>
      <c r="K219" s="57" t="str">
        <f t="shared" si="130"/>
        <v/>
      </c>
      <c r="L219" s="57">
        <f t="shared" si="121"/>
        <v>1</v>
      </c>
      <c r="M219" s="57">
        <f t="shared" si="122"/>
        <v>0.73899999999999999</v>
      </c>
      <c r="N219" s="57">
        <f t="shared" si="123"/>
        <v>4.4999999999999998E-2</v>
      </c>
      <c r="O219" s="60">
        <f t="shared" si="124"/>
        <v>3.15E-2</v>
      </c>
      <c r="P219" s="60">
        <f>CEILING(IF(M219&gt;O219,M219,O219),$D$2)</f>
        <v>1</v>
      </c>
      <c r="Q219" s="61" t="str">
        <f t="shared" si="125"/>
        <v>간이(Simple)</v>
      </c>
      <c r="R219" s="88">
        <f t="shared" si="126"/>
        <v>167.11</v>
      </c>
      <c r="S219" s="61" t="str">
        <f t="shared" si="127"/>
        <v>KJ794</v>
      </c>
      <c r="T219" s="61" t="str">
        <f t="shared" si="128"/>
        <v>AIRZETA CO., LTD</v>
      </c>
      <c r="U219" s="61" t="str">
        <f t="shared" si="129"/>
        <v>신용</v>
      </c>
      <c r="V219" s="99">
        <f>CEILING($B$2+(P219-0.5)*$C$2,1)</f>
        <v>10273</v>
      </c>
      <c r="W219" s="61">
        <v>4000</v>
      </c>
      <c r="X219" s="100">
        <f t="shared" si="104"/>
        <v>0</v>
      </c>
      <c r="Y219" s="100">
        <f t="shared" si="109"/>
        <v>0</v>
      </c>
      <c r="Z219" s="100">
        <f t="shared" si="105"/>
        <v>0</v>
      </c>
      <c r="AA219" s="100">
        <f t="shared" si="110"/>
        <v>0</v>
      </c>
      <c r="AB219" s="101">
        <f t="shared" si="106"/>
        <v>1000</v>
      </c>
      <c r="AC219" s="102" t="str">
        <f>_xlfn.IFNA(VLOOKUP(D219,'사업자 통관'!F:H,3,0),"")</f>
        <v/>
      </c>
      <c r="AD219" s="102"/>
      <c r="AE219" s="103">
        <f t="shared" si="107"/>
        <v>5000</v>
      </c>
      <c r="AF219" s="104">
        <f t="shared" si="108"/>
        <v>15273</v>
      </c>
      <c r="AH219" s="126" t="s">
        <v>891</v>
      </c>
      <c r="AI219" s="126" t="s">
        <v>9</v>
      </c>
      <c r="AJ219" s="126" t="s">
        <v>3627</v>
      </c>
      <c r="AK219" s="126" t="s">
        <v>3936</v>
      </c>
      <c r="AL219" s="126" t="s">
        <v>329</v>
      </c>
      <c r="AM219" s="126" t="s">
        <v>3937</v>
      </c>
      <c r="AN219" s="126">
        <v>11901</v>
      </c>
      <c r="AO219" s="126" t="s">
        <v>130</v>
      </c>
      <c r="AP219" s="127">
        <v>1</v>
      </c>
      <c r="AQ219" s="128">
        <v>0.73899999999999999</v>
      </c>
      <c r="AR219" s="128">
        <v>4.4999999999999998E-2</v>
      </c>
      <c r="AS219" s="128">
        <v>0.8</v>
      </c>
      <c r="AT219" s="126" t="s">
        <v>6</v>
      </c>
      <c r="AU219" s="128">
        <v>167.11</v>
      </c>
      <c r="AV219" s="126" t="s">
        <v>154</v>
      </c>
      <c r="AW219" s="126" t="s">
        <v>154</v>
      </c>
      <c r="AX219" s="126" t="s">
        <v>154</v>
      </c>
      <c r="AY219" s="126" t="s">
        <v>154</v>
      </c>
      <c r="AZ219" s="126" t="s">
        <v>154</v>
      </c>
      <c r="BA219" s="126" t="s">
        <v>132</v>
      </c>
      <c r="BB219" s="126" t="s">
        <v>70</v>
      </c>
      <c r="BC219" s="126" t="s">
        <v>3762</v>
      </c>
      <c r="BD219" s="126" t="s">
        <v>130</v>
      </c>
      <c r="BE219" s="126" t="s">
        <v>156</v>
      </c>
      <c r="BF219" s="126" t="s">
        <v>3938</v>
      </c>
      <c r="BG219" s="126" t="s">
        <v>3939</v>
      </c>
      <c r="BH219" s="126" t="s">
        <v>3940</v>
      </c>
      <c r="BI219" s="126" t="s">
        <v>2757</v>
      </c>
      <c r="BJ219" s="126" t="s">
        <v>2758</v>
      </c>
      <c r="BK219" s="126" t="s">
        <v>184</v>
      </c>
      <c r="BL219" s="126" t="s">
        <v>157</v>
      </c>
      <c r="BM219" s="126" t="s">
        <v>126</v>
      </c>
      <c r="BN219" s="126" t="s">
        <v>130</v>
      </c>
      <c r="BO219" s="126" t="s">
        <v>158</v>
      </c>
    </row>
    <row r="220" spans="1:67" ht="15">
      <c r="A220" s="58" t="str">
        <f t="shared" si="111"/>
        <v>2025-08-05</v>
      </c>
      <c r="B220" s="58" t="str">
        <f t="shared" si="112"/>
        <v>LHR</v>
      </c>
      <c r="C220" s="58" t="str">
        <f t="shared" si="113"/>
        <v>99431913755</v>
      </c>
      <c r="D220" s="58" t="str">
        <f t="shared" si="114"/>
        <v>PGB028761363</v>
      </c>
      <c r="E220" s="59" t="str">
        <f t="shared" si="115"/>
        <v>6094322902143</v>
      </c>
      <c r="F220" s="59" t="str">
        <f t="shared" si="116"/>
        <v>716-5429-DD-3</v>
      </c>
      <c r="G220" s="59" t="str">
        <f t="shared" si="117"/>
        <v>2210326</v>
      </c>
      <c r="H220" s="59" t="str">
        <f t="shared" si="118"/>
        <v>IPORTER (GB)</v>
      </c>
      <c r="I220" s="57" t="str">
        <f t="shared" si="119"/>
        <v>허우진</v>
      </c>
      <c r="J220" s="57">
        <f t="shared" si="120"/>
        <v>22736</v>
      </c>
      <c r="K220" s="57" t="str">
        <f t="shared" si="130"/>
        <v/>
      </c>
      <c r="L220" s="57">
        <f t="shared" si="121"/>
        <v>1</v>
      </c>
      <c r="M220" s="57">
        <f t="shared" si="122"/>
        <v>3.5019999999999998</v>
      </c>
      <c r="N220" s="57">
        <f t="shared" si="123"/>
        <v>4.4999999999999998E-2</v>
      </c>
      <c r="O220" s="60">
        <f t="shared" si="124"/>
        <v>3.15E-2</v>
      </c>
      <c r="P220" s="60">
        <f>CEILING(IF(M220&gt;O220,M220,O220),$D$2)</f>
        <v>4</v>
      </c>
      <c r="Q220" s="61" t="str">
        <f t="shared" si="125"/>
        <v>목록(Manifest)</v>
      </c>
      <c r="R220" s="88">
        <f t="shared" si="126"/>
        <v>15.39</v>
      </c>
      <c r="S220" s="61" t="str">
        <f t="shared" si="127"/>
        <v>KJ794</v>
      </c>
      <c r="T220" s="61" t="str">
        <f t="shared" si="128"/>
        <v>AIRZETA CO., LTD</v>
      </c>
      <c r="U220" s="61" t="str">
        <f t="shared" si="129"/>
        <v>신용</v>
      </c>
      <c r="V220" s="99">
        <f>CEILING($B$2+(P220-0.5)*$C$2,1)</f>
        <v>27238</v>
      </c>
      <c r="W220" s="61">
        <v>4000</v>
      </c>
      <c r="X220" s="100">
        <f t="shared" si="104"/>
        <v>0</v>
      </c>
      <c r="Y220" s="100">
        <f t="shared" si="109"/>
        <v>0</v>
      </c>
      <c r="Z220" s="100">
        <f t="shared" si="105"/>
        <v>500</v>
      </c>
      <c r="AA220" s="100">
        <f t="shared" si="110"/>
        <v>0</v>
      </c>
      <c r="AB220" s="101">
        <f t="shared" si="106"/>
        <v>0</v>
      </c>
      <c r="AC220" s="102" t="str">
        <f>_xlfn.IFNA(VLOOKUP(D220,'사업자 통관'!F:H,3,0),"")</f>
        <v/>
      </c>
      <c r="AD220" s="102"/>
      <c r="AE220" s="103">
        <f t="shared" si="107"/>
        <v>4500</v>
      </c>
      <c r="AF220" s="104">
        <f t="shared" si="108"/>
        <v>31738</v>
      </c>
      <c r="AH220" s="126" t="s">
        <v>891</v>
      </c>
      <c r="AI220" s="126" t="s">
        <v>9</v>
      </c>
      <c r="AJ220" s="126" t="s">
        <v>3627</v>
      </c>
      <c r="AK220" s="126" t="s">
        <v>3941</v>
      </c>
      <c r="AL220" s="126" t="s">
        <v>3942</v>
      </c>
      <c r="AM220" s="126" t="s">
        <v>3943</v>
      </c>
      <c r="AN220" s="126">
        <v>22736</v>
      </c>
      <c r="AO220" s="126" t="s">
        <v>130</v>
      </c>
      <c r="AP220" s="127">
        <v>1</v>
      </c>
      <c r="AQ220" s="128">
        <v>3.5019999999999998</v>
      </c>
      <c r="AR220" s="128">
        <v>4.4999999999999998E-2</v>
      </c>
      <c r="AS220" s="128">
        <v>3.6</v>
      </c>
      <c r="AT220" s="126" t="s">
        <v>4</v>
      </c>
      <c r="AU220" s="128">
        <v>15.39</v>
      </c>
      <c r="AV220" s="126" t="s">
        <v>154</v>
      </c>
      <c r="AW220" s="126" t="s">
        <v>154</v>
      </c>
      <c r="AX220" s="126" t="s">
        <v>154</v>
      </c>
      <c r="AY220" s="126" t="s">
        <v>154</v>
      </c>
      <c r="AZ220" s="126" t="s">
        <v>154</v>
      </c>
      <c r="BA220" s="126" t="s">
        <v>132</v>
      </c>
      <c r="BB220" s="126" t="s">
        <v>70</v>
      </c>
      <c r="BC220" s="126" t="s">
        <v>155</v>
      </c>
      <c r="BD220" s="126" t="s">
        <v>130</v>
      </c>
      <c r="BE220" s="126" t="s">
        <v>156</v>
      </c>
      <c r="BF220" s="126" t="s">
        <v>3944</v>
      </c>
      <c r="BG220" s="126" t="s">
        <v>3945</v>
      </c>
      <c r="BH220" s="126" t="s">
        <v>3946</v>
      </c>
      <c r="BI220" s="126" t="s">
        <v>2757</v>
      </c>
      <c r="BJ220" s="126" t="s">
        <v>2758</v>
      </c>
      <c r="BK220" s="126" t="s">
        <v>184</v>
      </c>
      <c r="BL220" s="126" t="s">
        <v>157</v>
      </c>
      <c r="BM220" s="126" t="s">
        <v>126</v>
      </c>
      <c r="BN220" s="126" t="s">
        <v>130</v>
      </c>
      <c r="BO220" s="126" t="s">
        <v>158</v>
      </c>
    </row>
    <row r="221" spans="1:67" ht="15">
      <c r="A221" s="58" t="str">
        <f t="shared" si="111"/>
        <v>2025-08-05</v>
      </c>
      <c r="B221" s="58" t="str">
        <f t="shared" si="112"/>
        <v>LHR</v>
      </c>
      <c r="C221" s="58" t="str">
        <f t="shared" si="113"/>
        <v>99431913755</v>
      </c>
      <c r="D221" s="58" t="str">
        <f t="shared" si="114"/>
        <v>PGB028761465</v>
      </c>
      <c r="E221" s="59" t="str">
        <f t="shared" si="115"/>
        <v>6094322902245</v>
      </c>
      <c r="F221" s="59" t="str">
        <f t="shared" si="116"/>
        <v>716-6478-FE-36</v>
      </c>
      <c r="G221" s="59" t="str">
        <f t="shared" si="117"/>
        <v>2210326</v>
      </c>
      <c r="H221" s="59" t="str">
        <f t="shared" si="118"/>
        <v>IPORTER (GB)</v>
      </c>
      <c r="I221" s="57" t="str">
        <f t="shared" si="119"/>
        <v>이충민</v>
      </c>
      <c r="J221" s="57">
        <f t="shared" si="120"/>
        <v>5322</v>
      </c>
      <c r="K221" s="57" t="str">
        <f t="shared" si="130"/>
        <v/>
      </c>
      <c r="L221" s="57">
        <f t="shared" si="121"/>
        <v>1</v>
      </c>
      <c r="M221" s="57">
        <f t="shared" si="122"/>
        <v>1.7010000000000001</v>
      </c>
      <c r="N221" s="57">
        <f t="shared" si="123"/>
        <v>4.4999999999999998E-2</v>
      </c>
      <c r="O221" s="60">
        <f t="shared" si="124"/>
        <v>3.15E-2</v>
      </c>
      <c r="P221" s="60">
        <f>CEILING(IF(M221&gt;O221,M221,O221),$D$2)</f>
        <v>2</v>
      </c>
      <c r="Q221" s="61" t="str">
        <f t="shared" si="125"/>
        <v>목록(Manifest)</v>
      </c>
      <c r="R221" s="88">
        <f t="shared" si="126"/>
        <v>135</v>
      </c>
      <c r="S221" s="61" t="str">
        <f t="shared" si="127"/>
        <v>KJ794</v>
      </c>
      <c r="T221" s="61" t="str">
        <f t="shared" si="128"/>
        <v>AIRZETA CO., LTD</v>
      </c>
      <c r="U221" s="61" t="str">
        <f t="shared" si="129"/>
        <v>신용</v>
      </c>
      <c r="V221" s="99">
        <f>CEILING($B$2+(P221-0.5)*$C$2,1)</f>
        <v>15928</v>
      </c>
      <c r="W221" s="61">
        <v>4000</v>
      </c>
      <c r="X221" s="100">
        <f t="shared" si="104"/>
        <v>0</v>
      </c>
      <c r="Y221" s="100">
        <f t="shared" si="109"/>
        <v>0</v>
      </c>
      <c r="Z221" s="100">
        <f t="shared" si="105"/>
        <v>0</v>
      </c>
      <c r="AA221" s="100">
        <f t="shared" si="110"/>
        <v>0</v>
      </c>
      <c r="AB221" s="101">
        <f t="shared" si="106"/>
        <v>0</v>
      </c>
      <c r="AC221" s="102" t="str">
        <f>_xlfn.IFNA(VLOOKUP(D221,'사업자 통관'!F:H,3,0),"")</f>
        <v/>
      </c>
      <c r="AD221" s="102"/>
      <c r="AE221" s="103">
        <f t="shared" si="107"/>
        <v>4000</v>
      </c>
      <c r="AF221" s="104">
        <f t="shared" si="108"/>
        <v>19928</v>
      </c>
      <c r="AH221" s="126" t="s">
        <v>891</v>
      </c>
      <c r="AI221" s="126" t="s">
        <v>9</v>
      </c>
      <c r="AJ221" s="126" t="s">
        <v>3627</v>
      </c>
      <c r="AK221" s="126" t="s">
        <v>3947</v>
      </c>
      <c r="AL221" s="126" t="s">
        <v>3948</v>
      </c>
      <c r="AM221" s="126" t="s">
        <v>3949</v>
      </c>
      <c r="AN221" s="126">
        <v>5322</v>
      </c>
      <c r="AO221" s="126" t="s">
        <v>130</v>
      </c>
      <c r="AP221" s="127">
        <v>1</v>
      </c>
      <c r="AQ221" s="128">
        <v>1.7010000000000001</v>
      </c>
      <c r="AR221" s="128">
        <v>4.4999999999999998E-2</v>
      </c>
      <c r="AS221" s="128">
        <v>1.8</v>
      </c>
      <c r="AT221" s="126" t="s">
        <v>4</v>
      </c>
      <c r="AU221" s="128">
        <v>135</v>
      </c>
      <c r="AV221" s="126" t="s">
        <v>154</v>
      </c>
      <c r="AW221" s="126" t="s">
        <v>154</v>
      </c>
      <c r="AX221" s="126" t="s">
        <v>154</v>
      </c>
      <c r="AY221" s="126" t="s">
        <v>154</v>
      </c>
      <c r="AZ221" s="126" t="s">
        <v>154</v>
      </c>
      <c r="BA221" s="126" t="s">
        <v>132</v>
      </c>
      <c r="BB221" s="126" t="s">
        <v>70</v>
      </c>
      <c r="BC221" s="126" t="s">
        <v>3950</v>
      </c>
      <c r="BD221" s="126" t="s">
        <v>130</v>
      </c>
      <c r="BE221" s="126" t="s">
        <v>156</v>
      </c>
      <c r="BF221" s="126" t="s">
        <v>3951</v>
      </c>
      <c r="BG221" s="126" t="s">
        <v>3952</v>
      </c>
      <c r="BH221" s="126" t="s">
        <v>3953</v>
      </c>
      <c r="BI221" s="126" t="s">
        <v>2757</v>
      </c>
      <c r="BJ221" s="126" t="s">
        <v>2758</v>
      </c>
      <c r="BK221" s="126" t="s">
        <v>184</v>
      </c>
      <c r="BL221" s="126" t="s">
        <v>157</v>
      </c>
      <c r="BM221" s="126" t="s">
        <v>126</v>
      </c>
      <c r="BN221" s="126" t="s">
        <v>130</v>
      </c>
      <c r="BO221" s="126" t="s">
        <v>158</v>
      </c>
    </row>
    <row r="222" spans="1:67" ht="15">
      <c r="A222" s="58" t="str">
        <f t="shared" si="111"/>
        <v>2025-08-05</v>
      </c>
      <c r="B222" s="58" t="str">
        <f t="shared" si="112"/>
        <v>LHR</v>
      </c>
      <c r="C222" s="58" t="str">
        <f t="shared" si="113"/>
        <v>99431913755</v>
      </c>
      <c r="D222" s="58" t="str">
        <f t="shared" si="114"/>
        <v>PGB028761347</v>
      </c>
      <c r="E222" s="59" t="str">
        <f t="shared" si="115"/>
        <v>6094322902127</v>
      </c>
      <c r="F222" s="59" t="str">
        <f t="shared" si="116"/>
        <v>716-6462-EF-41</v>
      </c>
      <c r="G222" s="59" t="str">
        <f t="shared" si="117"/>
        <v>2210326</v>
      </c>
      <c r="H222" s="59" t="str">
        <f t="shared" si="118"/>
        <v>IPORTER (GB)</v>
      </c>
      <c r="I222" s="57" t="str">
        <f t="shared" si="119"/>
        <v>최윤석</v>
      </c>
      <c r="J222" s="57">
        <f t="shared" si="120"/>
        <v>3949</v>
      </c>
      <c r="K222" s="57" t="str">
        <f t="shared" si="130"/>
        <v>[사업자]</v>
      </c>
      <c r="L222" s="57">
        <f t="shared" si="121"/>
        <v>1</v>
      </c>
      <c r="M222" s="57">
        <f t="shared" si="122"/>
        <v>0.499</v>
      </c>
      <c r="N222" s="57">
        <f t="shared" si="123"/>
        <v>4.4999999999999998E-2</v>
      </c>
      <c r="O222" s="60">
        <f t="shared" si="124"/>
        <v>3.15E-2</v>
      </c>
      <c r="P222" s="60">
        <f>CEILING(IF(M222&gt;O222,M222,O222),$D$2)</f>
        <v>0.5</v>
      </c>
      <c r="Q222" s="61" t="str">
        <f t="shared" si="125"/>
        <v>일반(목록배제,Normal-Manifest Exception)</v>
      </c>
      <c r="R222" s="88">
        <f t="shared" si="126"/>
        <v>10.8</v>
      </c>
      <c r="S222" s="61" t="str">
        <f t="shared" si="127"/>
        <v>KJ794</v>
      </c>
      <c r="T222" s="61" t="str">
        <f t="shared" si="128"/>
        <v>AIRZETA CO., LTD</v>
      </c>
      <c r="U222" s="61" t="str">
        <f t="shared" si="129"/>
        <v>신용</v>
      </c>
      <c r="V222" s="99">
        <f>CEILING($B$2+(P222-0.5)*$C$2,1)</f>
        <v>7445</v>
      </c>
      <c r="W222" s="61">
        <v>4000</v>
      </c>
      <c r="X222" s="100">
        <f t="shared" si="104"/>
        <v>0</v>
      </c>
      <c r="Y222" s="100">
        <f t="shared" si="109"/>
        <v>0</v>
      </c>
      <c r="Z222" s="100">
        <f t="shared" si="105"/>
        <v>0</v>
      </c>
      <c r="AA222" s="100">
        <f t="shared" si="110"/>
        <v>0</v>
      </c>
      <c r="AB222" s="101">
        <f t="shared" si="106"/>
        <v>10000</v>
      </c>
      <c r="AC222" s="151" t="s">
        <v>2551</v>
      </c>
      <c r="AD222" s="102"/>
      <c r="AE222" s="103">
        <f t="shared" si="107"/>
        <v>14000</v>
      </c>
      <c r="AF222" s="104">
        <f t="shared" si="108"/>
        <v>21445</v>
      </c>
      <c r="AH222" s="126" t="s">
        <v>891</v>
      </c>
      <c r="AI222" s="126" t="s">
        <v>9</v>
      </c>
      <c r="AJ222" s="126" t="s">
        <v>3627</v>
      </c>
      <c r="AK222" s="126" t="s">
        <v>2711</v>
      </c>
      <c r="AL222" s="126" t="s">
        <v>3954</v>
      </c>
      <c r="AM222" s="126" t="s">
        <v>3955</v>
      </c>
      <c r="AN222" s="126">
        <v>3949</v>
      </c>
      <c r="AO222" s="126" t="s">
        <v>137</v>
      </c>
      <c r="AP222" s="127">
        <v>1</v>
      </c>
      <c r="AQ222" s="128">
        <v>0.499</v>
      </c>
      <c r="AR222" s="128">
        <v>4.4999999999999998E-2</v>
      </c>
      <c r="AS222" s="128">
        <v>0.5</v>
      </c>
      <c r="AT222" s="126" t="s">
        <v>5</v>
      </c>
      <c r="AU222" s="128">
        <v>10.8</v>
      </c>
      <c r="AV222" s="126" t="s">
        <v>154</v>
      </c>
      <c r="AW222" s="126" t="s">
        <v>154</v>
      </c>
      <c r="AX222" s="126" t="s">
        <v>154</v>
      </c>
      <c r="AY222" s="126" t="s">
        <v>154</v>
      </c>
      <c r="AZ222" s="126" t="s">
        <v>154</v>
      </c>
      <c r="BA222" s="126" t="s">
        <v>132</v>
      </c>
      <c r="BB222" s="126" t="s">
        <v>70</v>
      </c>
      <c r="BC222" s="126" t="s">
        <v>3956</v>
      </c>
      <c r="BD222" s="126" t="s">
        <v>130</v>
      </c>
      <c r="BE222" s="126" t="s">
        <v>156</v>
      </c>
      <c r="BF222" s="126" t="s">
        <v>3957</v>
      </c>
      <c r="BG222" s="126" t="s">
        <v>3958</v>
      </c>
      <c r="BH222" s="126" t="s">
        <v>3959</v>
      </c>
      <c r="BI222" s="126" t="s">
        <v>2757</v>
      </c>
      <c r="BJ222" s="126" t="s">
        <v>2758</v>
      </c>
      <c r="BK222" s="126" t="s">
        <v>184</v>
      </c>
      <c r="BL222" s="126" t="s">
        <v>157</v>
      </c>
      <c r="BM222" s="126" t="s">
        <v>126</v>
      </c>
      <c r="BN222" s="126" t="s">
        <v>130</v>
      </c>
      <c r="BO222" s="126" t="s">
        <v>158</v>
      </c>
    </row>
    <row r="223" spans="1:67" ht="15">
      <c r="A223" s="58" t="str">
        <f t="shared" si="111"/>
        <v>2025-08-05</v>
      </c>
      <c r="B223" s="58" t="str">
        <f t="shared" si="112"/>
        <v>LHR</v>
      </c>
      <c r="C223" s="58" t="str">
        <f t="shared" si="113"/>
        <v>99431913755</v>
      </c>
      <c r="D223" s="58" t="str">
        <f t="shared" si="114"/>
        <v>PGB028761382</v>
      </c>
      <c r="E223" s="59" t="str">
        <f t="shared" si="115"/>
        <v>6094322902162</v>
      </c>
      <c r="F223" s="59" t="str">
        <f t="shared" si="116"/>
        <v>716-6443-DF-32</v>
      </c>
      <c r="G223" s="59" t="str">
        <f t="shared" si="117"/>
        <v>2210326</v>
      </c>
      <c r="H223" s="59" t="str">
        <f t="shared" si="118"/>
        <v>IPORTER (GB)</v>
      </c>
      <c r="I223" s="57" t="str">
        <f t="shared" si="119"/>
        <v>이승직</v>
      </c>
      <c r="J223" s="57">
        <f t="shared" si="120"/>
        <v>17027</v>
      </c>
      <c r="K223" s="57" t="str">
        <f t="shared" si="130"/>
        <v/>
      </c>
      <c r="L223" s="57">
        <f t="shared" si="121"/>
        <v>1</v>
      </c>
      <c r="M223" s="57">
        <f t="shared" si="122"/>
        <v>0.499</v>
      </c>
      <c r="N223" s="57">
        <f t="shared" si="123"/>
        <v>4.4999999999999998E-2</v>
      </c>
      <c r="O223" s="60">
        <f t="shared" si="124"/>
        <v>3.15E-2</v>
      </c>
      <c r="P223" s="60">
        <f>CEILING(IF(M223&gt;O223,M223,O223),$D$2)</f>
        <v>0.5</v>
      </c>
      <c r="Q223" s="61" t="str">
        <f t="shared" si="125"/>
        <v>목록(Manifest)</v>
      </c>
      <c r="R223" s="88">
        <f t="shared" si="126"/>
        <v>4.16</v>
      </c>
      <c r="S223" s="61" t="str">
        <f t="shared" si="127"/>
        <v>KJ794</v>
      </c>
      <c r="T223" s="61" t="str">
        <f t="shared" si="128"/>
        <v>AIRZETA CO., LTD</v>
      </c>
      <c r="U223" s="61" t="str">
        <f t="shared" si="129"/>
        <v>신용</v>
      </c>
      <c r="V223" s="99">
        <f>CEILING($B$2+(P223-0.5)*$C$2,1)</f>
        <v>7445</v>
      </c>
      <c r="W223" s="61">
        <v>4000</v>
      </c>
      <c r="X223" s="100">
        <f t="shared" si="104"/>
        <v>0</v>
      </c>
      <c r="Y223" s="100">
        <f t="shared" si="109"/>
        <v>0</v>
      </c>
      <c r="Z223" s="100">
        <f t="shared" si="105"/>
        <v>0</v>
      </c>
      <c r="AA223" s="100">
        <f t="shared" si="110"/>
        <v>0</v>
      </c>
      <c r="AB223" s="101">
        <f t="shared" si="106"/>
        <v>0</v>
      </c>
      <c r="AC223" s="102" t="str">
        <f>_xlfn.IFNA(VLOOKUP(D223,'사업자 통관'!F:H,3,0),"")</f>
        <v/>
      </c>
      <c r="AD223" s="102"/>
      <c r="AE223" s="103">
        <f t="shared" si="107"/>
        <v>4000</v>
      </c>
      <c r="AF223" s="104">
        <f t="shared" si="108"/>
        <v>11445</v>
      </c>
      <c r="AH223" s="126" t="s">
        <v>891</v>
      </c>
      <c r="AI223" s="126" t="s">
        <v>9</v>
      </c>
      <c r="AJ223" s="126" t="s">
        <v>3627</v>
      </c>
      <c r="AK223" s="126" t="s">
        <v>3960</v>
      </c>
      <c r="AL223" s="126" t="s">
        <v>3961</v>
      </c>
      <c r="AM223" s="126" t="s">
        <v>3962</v>
      </c>
      <c r="AN223" s="126">
        <v>17027</v>
      </c>
      <c r="AO223" s="126" t="s">
        <v>130</v>
      </c>
      <c r="AP223" s="127">
        <v>1</v>
      </c>
      <c r="AQ223" s="128">
        <v>0.499</v>
      </c>
      <c r="AR223" s="128">
        <v>4.4999999999999998E-2</v>
      </c>
      <c r="AS223" s="128">
        <v>0.5</v>
      </c>
      <c r="AT223" s="126" t="s">
        <v>4</v>
      </c>
      <c r="AU223" s="128">
        <v>4.16</v>
      </c>
      <c r="AV223" s="126" t="s">
        <v>154</v>
      </c>
      <c r="AW223" s="126" t="s">
        <v>154</v>
      </c>
      <c r="AX223" s="126" t="s">
        <v>154</v>
      </c>
      <c r="AY223" s="126" t="s">
        <v>154</v>
      </c>
      <c r="AZ223" s="126" t="s">
        <v>154</v>
      </c>
      <c r="BA223" s="126" t="s">
        <v>132</v>
      </c>
      <c r="BB223" s="126" t="s">
        <v>70</v>
      </c>
      <c r="BC223" s="126" t="s">
        <v>162</v>
      </c>
      <c r="BD223" s="126" t="s">
        <v>130</v>
      </c>
      <c r="BE223" s="126" t="s">
        <v>156</v>
      </c>
      <c r="BF223" s="126" t="s">
        <v>3963</v>
      </c>
      <c r="BG223" s="126" t="s">
        <v>3964</v>
      </c>
      <c r="BH223" s="126" t="s">
        <v>3965</v>
      </c>
      <c r="BI223" s="126" t="s">
        <v>2757</v>
      </c>
      <c r="BJ223" s="126" t="s">
        <v>2758</v>
      </c>
      <c r="BK223" s="126" t="s">
        <v>184</v>
      </c>
      <c r="BL223" s="126" t="s">
        <v>157</v>
      </c>
      <c r="BM223" s="126" t="s">
        <v>126</v>
      </c>
      <c r="BN223" s="126" t="s">
        <v>130</v>
      </c>
      <c r="BO223" s="126" t="s">
        <v>158</v>
      </c>
    </row>
    <row r="224" spans="1:67" ht="15">
      <c r="A224" s="58" t="str">
        <f t="shared" si="111"/>
        <v>2025-08-05</v>
      </c>
      <c r="B224" s="58" t="str">
        <f t="shared" si="112"/>
        <v>LHR</v>
      </c>
      <c r="C224" s="58" t="str">
        <f t="shared" si="113"/>
        <v>99431913755</v>
      </c>
      <c r="D224" s="58" t="str">
        <f t="shared" si="114"/>
        <v>PGB028761177</v>
      </c>
      <c r="E224" s="59" t="str">
        <f t="shared" si="115"/>
        <v>6094322901957</v>
      </c>
      <c r="F224" s="59" t="str">
        <f t="shared" si="116"/>
        <v>716-6487-DD-39</v>
      </c>
      <c r="G224" s="59" t="str">
        <f t="shared" si="117"/>
        <v>2210326</v>
      </c>
      <c r="H224" s="59" t="str">
        <f t="shared" si="118"/>
        <v>IPORTER (GB)</v>
      </c>
      <c r="I224" s="57" t="str">
        <f t="shared" si="119"/>
        <v>강미</v>
      </c>
      <c r="J224" s="57">
        <f t="shared" si="120"/>
        <v>62043</v>
      </c>
      <c r="K224" s="57" t="str">
        <f t="shared" si="130"/>
        <v/>
      </c>
      <c r="L224" s="57">
        <f t="shared" si="121"/>
        <v>1</v>
      </c>
      <c r="M224" s="57">
        <f t="shared" si="122"/>
        <v>0.499</v>
      </c>
      <c r="N224" s="57">
        <f t="shared" si="123"/>
        <v>4.4999999999999998E-2</v>
      </c>
      <c r="O224" s="60">
        <f t="shared" si="124"/>
        <v>3.15E-2</v>
      </c>
      <c r="P224" s="60">
        <f>CEILING(IF(M224&gt;O224,M224,O224),$D$2)</f>
        <v>0.5</v>
      </c>
      <c r="Q224" s="61" t="str">
        <f t="shared" si="125"/>
        <v>목록(Manifest)</v>
      </c>
      <c r="R224" s="88">
        <f t="shared" si="126"/>
        <v>22.61</v>
      </c>
      <c r="S224" s="61" t="str">
        <f t="shared" si="127"/>
        <v>KJ794</v>
      </c>
      <c r="T224" s="61" t="str">
        <f t="shared" si="128"/>
        <v>AIRZETA CO., LTD</v>
      </c>
      <c r="U224" s="61" t="str">
        <f t="shared" si="129"/>
        <v>신용</v>
      </c>
      <c r="V224" s="99">
        <f>CEILING($B$2+(P224-0.5)*$C$2,1)</f>
        <v>7445</v>
      </c>
      <c r="W224" s="61">
        <v>4000</v>
      </c>
      <c r="X224" s="100">
        <f t="shared" si="104"/>
        <v>0</v>
      </c>
      <c r="Y224" s="100">
        <f t="shared" si="109"/>
        <v>0</v>
      </c>
      <c r="Z224" s="100">
        <f t="shared" si="105"/>
        <v>0</v>
      </c>
      <c r="AA224" s="100">
        <f t="shared" si="110"/>
        <v>0</v>
      </c>
      <c r="AB224" s="101">
        <f t="shared" si="106"/>
        <v>0</v>
      </c>
      <c r="AC224" s="102" t="str">
        <f>_xlfn.IFNA(VLOOKUP(D224,'사업자 통관'!F:H,3,0),"")</f>
        <v/>
      </c>
      <c r="AD224" s="102"/>
      <c r="AE224" s="103">
        <f t="shared" si="107"/>
        <v>4000</v>
      </c>
      <c r="AF224" s="104">
        <f t="shared" si="108"/>
        <v>11445</v>
      </c>
      <c r="AH224" s="126" t="s">
        <v>891</v>
      </c>
      <c r="AI224" s="126" t="s">
        <v>9</v>
      </c>
      <c r="AJ224" s="126" t="s">
        <v>3627</v>
      </c>
      <c r="AK224" s="126" t="s">
        <v>3966</v>
      </c>
      <c r="AL224" s="126" t="s">
        <v>3967</v>
      </c>
      <c r="AM224" s="126" t="s">
        <v>3968</v>
      </c>
      <c r="AN224" s="126">
        <v>62043</v>
      </c>
      <c r="AO224" s="126" t="s">
        <v>130</v>
      </c>
      <c r="AP224" s="127">
        <v>1</v>
      </c>
      <c r="AQ224" s="128">
        <v>0.499</v>
      </c>
      <c r="AR224" s="128">
        <v>4.4999999999999998E-2</v>
      </c>
      <c r="AS224" s="128">
        <v>0.5</v>
      </c>
      <c r="AT224" s="126" t="s">
        <v>4</v>
      </c>
      <c r="AU224" s="128">
        <v>22.61</v>
      </c>
      <c r="AV224" s="126" t="s">
        <v>154</v>
      </c>
      <c r="AW224" s="126" t="s">
        <v>154</v>
      </c>
      <c r="AX224" s="126" t="s">
        <v>154</v>
      </c>
      <c r="AY224" s="126" t="s">
        <v>154</v>
      </c>
      <c r="AZ224" s="126" t="s">
        <v>154</v>
      </c>
      <c r="BA224" s="126" t="s">
        <v>132</v>
      </c>
      <c r="BB224" s="126" t="s">
        <v>70</v>
      </c>
      <c r="BC224" s="126" t="s">
        <v>582</v>
      </c>
      <c r="BD224" s="126" t="s">
        <v>130</v>
      </c>
      <c r="BE224" s="126" t="s">
        <v>156</v>
      </c>
      <c r="BF224" s="126" t="s">
        <v>3969</v>
      </c>
      <c r="BG224" s="126" t="s">
        <v>3970</v>
      </c>
      <c r="BH224" s="126" t="s">
        <v>3971</v>
      </c>
      <c r="BI224" s="126" t="s">
        <v>2757</v>
      </c>
      <c r="BJ224" s="126" t="s">
        <v>2758</v>
      </c>
      <c r="BK224" s="126" t="s">
        <v>184</v>
      </c>
      <c r="BL224" s="126" t="s">
        <v>157</v>
      </c>
      <c r="BM224" s="126" t="s">
        <v>126</v>
      </c>
      <c r="BN224" s="126" t="s">
        <v>130</v>
      </c>
      <c r="BO224" s="126" t="s">
        <v>158</v>
      </c>
    </row>
    <row r="225" spans="1:67" ht="15">
      <c r="A225" s="58" t="str">
        <f t="shared" si="111"/>
        <v>2025-08-05</v>
      </c>
      <c r="B225" s="58" t="str">
        <f t="shared" si="112"/>
        <v>LHR</v>
      </c>
      <c r="C225" s="58" t="str">
        <f t="shared" si="113"/>
        <v>99431913755</v>
      </c>
      <c r="D225" s="58" t="str">
        <f t="shared" si="114"/>
        <v>PGB028761456</v>
      </c>
      <c r="E225" s="59" t="str">
        <f t="shared" si="115"/>
        <v>6094322902236</v>
      </c>
      <c r="F225" s="59" t="str">
        <f t="shared" si="116"/>
        <v>716-6528-CE-55</v>
      </c>
      <c r="G225" s="59" t="str">
        <f t="shared" si="117"/>
        <v>2210326</v>
      </c>
      <c r="H225" s="59" t="str">
        <f t="shared" si="118"/>
        <v>IPORTER (GB)</v>
      </c>
      <c r="I225" s="57" t="str">
        <f t="shared" si="119"/>
        <v>유수현</v>
      </c>
      <c r="J225" s="57">
        <f t="shared" si="120"/>
        <v>17760</v>
      </c>
      <c r="K225" s="57" t="str">
        <f t="shared" si="130"/>
        <v/>
      </c>
      <c r="L225" s="57">
        <f t="shared" si="121"/>
        <v>1</v>
      </c>
      <c r="M225" s="57">
        <f t="shared" si="122"/>
        <v>1.5009999999999999</v>
      </c>
      <c r="N225" s="57">
        <f t="shared" si="123"/>
        <v>2.359</v>
      </c>
      <c r="O225" s="60">
        <f t="shared" si="124"/>
        <v>1.6513</v>
      </c>
      <c r="P225" s="60">
        <f>CEILING(IF(M225&gt;O225,M225,O225),$D$2)</f>
        <v>2</v>
      </c>
      <c r="Q225" s="61" t="str">
        <f t="shared" si="125"/>
        <v>목록(Manifest)</v>
      </c>
      <c r="R225" s="88">
        <f t="shared" si="126"/>
        <v>81.02</v>
      </c>
      <c r="S225" s="61" t="str">
        <f t="shared" si="127"/>
        <v>KJ794</v>
      </c>
      <c r="T225" s="61" t="str">
        <f t="shared" si="128"/>
        <v>AIRZETA CO., LTD</v>
      </c>
      <c r="U225" s="61" t="str">
        <f t="shared" si="129"/>
        <v>신용</v>
      </c>
      <c r="V225" s="99">
        <f>CEILING($B$2+(P225-0.5)*$C$2,1)</f>
        <v>15928</v>
      </c>
      <c r="W225" s="61">
        <v>4000</v>
      </c>
      <c r="X225" s="100">
        <f t="shared" si="104"/>
        <v>0</v>
      </c>
      <c r="Y225" s="100">
        <f t="shared" si="109"/>
        <v>0</v>
      </c>
      <c r="Z225" s="100">
        <f t="shared" si="105"/>
        <v>0</v>
      </c>
      <c r="AA225" s="100">
        <f t="shared" si="110"/>
        <v>0</v>
      </c>
      <c r="AB225" s="101">
        <f t="shared" si="106"/>
        <v>0</v>
      </c>
      <c r="AC225" s="102" t="str">
        <f>_xlfn.IFNA(VLOOKUP(D225,'사업자 통관'!F:H,3,0),"")</f>
        <v/>
      </c>
      <c r="AD225" s="102"/>
      <c r="AE225" s="103">
        <f t="shared" si="107"/>
        <v>4000</v>
      </c>
      <c r="AF225" s="104">
        <f t="shared" si="108"/>
        <v>19928</v>
      </c>
      <c r="AH225" s="126" t="s">
        <v>891</v>
      </c>
      <c r="AI225" s="126" t="s">
        <v>9</v>
      </c>
      <c r="AJ225" s="126" t="s">
        <v>3627</v>
      </c>
      <c r="AK225" s="126" t="s">
        <v>3972</v>
      </c>
      <c r="AL225" s="126" t="s">
        <v>3973</v>
      </c>
      <c r="AM225" s="126" t="s">
        <v>3974</v>
      </c>
      <c r="AN225" s="126">
        <v>17760</v>
      </c>
      <c r="AO225" s="126" t="s">
        <v>130</v>
      </c>
      <c r="AP225" s="127">
        <v>1</v>
      </c>
      <c r="AQ225" s="128">
        <v>1.5009999999999999</v>
      </c>
      <c r="AR225" s="128">
        <v>2.359</v>
      </c>
      <c r="AS225" s="128">
        <v>2.4</v>
      </c>
      <c r="AT225" s="126" t="s">
        <v>4</v>
      </c>
      <c r="AU225" s="128">
        <v>81.02</v>
      </c>
      <c r="AV225" s="126" t="s">
        <v>154</v>
      </c>
      <c r="AW225" s="126" t="s">
        <v>154</v>
      </c>
      <c r="AX225" s="126" t="s">
        <v>154</v>
      </c>
      <c r="AY225" s="126" t="s">
        <v>154</v>
      </c>
      <c r="AZ225" s="126" t="s">
        <v>154</v>
      </c>
      <c r="BA225" s="126" t="s">
        <v>132</v>
      </c>
      <c r="BB225" s="126" t="s">
        <v>70</v>
      </c>
      <c r="BC225" s="126" t="s">
        <v>189</v>
      </c>
      <c r="BD225" s="126" t="s">
        <v>130</v>
      </c>
      <c r="BE225" s="126" t="s">
        <v>156</v>
      </c>
      <c r="BF225" s="126" t="s">
        <v>3975</v>
      </c>
      <c r="BG225" s="126" t="s">
        <v>3976</v>
      </c>
      <c r="BH225" s="126" t="s">
        <v>3977</v>
      </c>
      <c r="BI225" s="126" t="s">
        <v>2757</v>
      </c>
      <c r="BJ225" s="126" t="s">
        <v>2758</v>
      </c>
      <c r="BK225" s="126" t="s">
        <v>184</v>
      </c>
      <c r="BL225" s="126" t="s">
        <v>157</v>
      </c>
      <c r="BM225" s="126" t="s">
        <v>126</v>
      </c>
      <c r="BN225" s="126" t="s">
        <v>130</v>
      </c>
      <c r="BO225" s="126" t="s">
        <v>158</v>
      </c>
    </row>
    <row r="226" spans="1:67" ht="15">
      <c r="A226" s="58" t="str">
        <f t="shared" si="111"/>
        <v>2025-08-05</v>
      </c>
      <c r="B226" s="58" t="str">
        <f t="shared" si="112"/>
        <v>LHR</v>
      </c>
      <c r="C226" s="58" t="str">
        <f t="shared" si="113"/>
        <v>99431913755</v>
      </c>
      <c r="D226" s="58" t="str">
        <f t="shared" si="114"/>
        <v>PGB028761290</v>
      </c>
      <c r="E226" s="59" t="str">
        <f t="shared" si="115"/>
        <v>6094322902070</v>
      </c>
      <c r="F226" s="59" t="str">
        <f t="shared" si="116"/>
        <v>716-4383-DD-70</v>
      </c>
      <c r="G226" s="59" t="str">
        <f t="shared" si="117"/>
        <v>2210326</v>
      </c>
      <c r="H226" s="59" t="str">
        <f t="shared" si="118"/>
        <v>IPORTER (GB)</v>
      </c>
      <c r="I226" s="57" t="str">
        <f t="shared" si="119"/>
        <v>오치혜</v>
      </c>
      <c r="J226" s="57">
        <f t="shared" si="120"/>
        <v>4584</v>
      </c>
      <c r="K226" s="57" t="str">
        <f t="shared" si="130"/>
        <v/>
      </c>
      <c r="L226" s="57">
        <f t="shared" si="121"/>
        <v>1</v>
      </c>
      <c r="M226" s="57">
        <f t="shared" si="122"/>
        <v>0.499</v>
      </c>
      <c r="N226" s="57">
        <f t="shared" si="123"/>
        <v>4.4999999999999998E-2</v>
      </c>
      <c r="O226" s="60">
        <f t="shared" si="124"/>
        <v>3.15E-2</v>
      </c>
      <c r="P226" s="60">
        <f>CEILING(IF(M226&gt;O226,M226,O226),$D$2)</f>
        <v>0.5</v>
      </c>
      <c r="Q226" s="61" t="str">
        <f t="shared" si="125"/>
        <v>목록(Manifest)</v>
      </c>
      <c r="R226" s="88">
        <f t="shared" si="126"/>
        <v>78.98</v>
      </c>
      <c r="S226" s="61" t="str">
        <f t="shared" si="127"/>
        <v>KJ794</v>
      </c>
      <c r="T226" s="61" t="str">
        <f t="shared" si="128"/>
        <v>AIRZETA CO., LTD</v>
      </c>
      <c r="U226" s="61" t="str">
        <f t="shared" si="129"/>
        <v>신용</v>
      </c>
      <c r="V226" s="99">
        <f>CEILING($B$2+(P226-0.5)*$C$2,1)</f>
        <v>7445</v>
      </c>
      <c r="W226" s="61">
        <v>4000</v>
      </c>
      <c r="X226" s="100">
        <f t="shared" si="104"/>
        <v>0</v>
      </c>
      <c r="Y226" s="100">
        <f t="shared" si="109"/>
        <v>0</v>
      </c>
      <c r="Z226" s="100">
        <f t="shared" si="105"/>
        <v>0</v>
      </c>
      <c r="AA226" s="100">
        <f t="shared" si="110"/>
        <v>0</v>
      </c>
      <c r="AB226" s="101">
        <f t="shared" si="106"/>
        <v>0</v>
      </c>
      <c r="AC226" s="102" t="str">
        <f>_xlfn.IFNA(VLOOKUP(D226,'사업자 통관'!F:H,3,0),"")</f>
        <v/>
      </c>
      <c r="AD226" s="102"/>
      <c r="AE226" s="103">
        <f t="shared" si="107"/>
        <v>4000</v>
      </c>
      <c r="AF226" s="104">
        <f t="shared" si="108"/>
        <v>11445</v>
      </c>
      <c r="AH226" s="126" t="s">
        <v>891</v>
      </c>
      <c r="AI226" s="126" t="s">
        <v>9</v>
      </c>
      <c r="AJ226" s="126" t="s">
        <v>3627</v>
      </c>
      <c r="AK226" s="126" t="s">
        <v>3978</v>
      </c>
      <c r="AL226" s="126" t="s">
        <v>3979</v>
      </c>
      <c r="AM226" s="126" t="s">
        <v>3980</v>
      </c>
      <c r="AN226" s="126">
        <v>4584</v>
      </c>
      <c r="AO226" s="126" t="s">
        <v>130</v>
      </c>
      <c r="AP226" s="127">
        <v>1</v>
      </c>
      <c r="AQ226" s="128">
        <v>0.499</v>
      </c>
      <c r="AR226" s="128">
        <v>4.4999999999999998E-2</v>
      </c>
      <c r="AS226" s="128">
        <v>0.5</v>
      </c>
      <c r="AT226" s="126" t="s">
        <v>4</v>
      </c>
      <c r="AU226" s="128">
        <v>78.98</v>
      </c>
      <c r="AV226" s="126" t="s">
        <v>154</v>
      </c>
      <c r="AW226" s="126" t="s">
        <v>154</v>
      </c>
      <c r="AX226" s="126" t="s">
        <v>154</v>
      </c>
      <c r="AY226" s="126" t="s">
        <v>154</v>
      </c>
      <c r="AZ226" s="126" t="s">
        <v>154</v>
      </c>
      <c r="BA226" s="126" t="s">
        <v>132</v>
      </c>
      <c r="BB226" s="126" t="s">
        <v>70</v>
      </c>
      <c r="BC226" s="126" t="s">
        <v>185</v>
      </c>
      <c r="BD226" s="126" t="s">
        <v>130</v>
      </c>
      <c r="BE226" s="126" t="s">
        <v>156</v>
      </c>
      <c r="BF226" s="126" t="s">
        <v>3981</v>
      </c>
      <c r="BG226" s="126" t="s">
        <v>3982</v>
      </c>
      <c r="BH226" s="126" t="s">
        <v>3983</v>
      </c>
      <c r="BI226" s="126" t="s">
        <v>2757</v>
      </c>
      <c r="BJ226" s="126" t="s">
        <v>2758</v>
      </c>
      <c r="BK226" s="126" t="s">
        <v>184</v>
      </c>
      <c r="BL226" s="126" t="s">
        <v>157</v>
      </c>
      <c r="BM226" s="126" t="s">
        <v>126</v>
      </c>
      <c r="BN226" s="126" t="s">
        <v>130</v>
      </c>
      <c r="BO226" s="126" t="s">
        <v>158</v>
      </c>
    </row>
    <row r="227" spans="1:67" ht="15">
      <c r="A227" s="58" t="str">
        <f t="shared" si="111"/>
        <v>2025-08-05</v>
      </c>
      <c r="B227" s="58" t="str">
        <f t="shared" si="112"/>
        <v>LHR</v>
      </c>
      <c r="C227" s="58" t="str">
        <f t="shared" si="113"/>
        <v>99431913755</v>
      </c>
      <c r="D227" s="58" t="str">
        <f t="shared" si="114"/>
        <v>PGB028761407</v>
      </c>
      <c r="E227" s="59" t="str">
        <f t="shared" si="115"/>
        <v>6094322902187</v>
      </c>
      <c r="F227" s="59" t="str">
        <f t="shared" si="116"/>
        <v>716-6414-BE-56</v>
      </c>
      <c r="G227" s="59" t="str">
        <f t="shared" si="117"/>
        <v>2210326</v>
      </c>
      <c r="H227" s="59" t="str">
        <f t="shared" si="118"/>
        <v>IPORTER (GB)</v>
      </c>
      <c r="I227" s="57" t="str">
        <f t="shared" si="119"/>
        <v>안혁진</v>
      </c>
      <c r="J227" s="57">
        <f t="shared" si="120"/>
        <v>1434</v>
      </c>
      <c r="K227" s="57" t="str">
        <f t="shared" si="130"/>
        <v/>
      </c>
      <c r="L227" s="57">
        <f t="shared" si="121"/>
        <v>1</v>
      </c>
      <c r="M227" s="57">
        <f t="shared" si="122"/>
        <v>0.998</v>
      </c>
      <c r="N227" s="57">
        <f t="shared" si="123"/>
        <v>4.4999999999999998E-2</v>
      </c>
      <c r="O227" s="60">
        <f t="shared" si="124"/>
        <v>3.15E-2</v>
      </c>
      <c r="P227" s="60">
        <f>CEILING(IF(M227&gt;O227,M227,O227),$D$2)</f>
        <v>1</v>
      </c>
      <c r="Q227" s="61" t="str">
        <f t="shared" si="125"/>
        <v>목록(Manifest)</v>
      </c>
      <c r="R227" s="88">
        <f t="shared" si="126"/>
        <v>121.54</v>
      </c>
      <c r="S227" s="61" t="str">
        <f t="shared" si="127"/>
        <v>KJ794</v>
      </c>
      <c r="T227" s="61" t="str">
        <f t="shared" si="128"/>
        <v>AIRZETA CO., LTD</v>
      </c>
      <c r="U227" s="61" t="str">
        <f t="shared" si="129"/>
        <v>신용</v>
      </c>
      <c r="V227" s="99">
        <f>CEILING($B$2+(P227-0.5)*$C$2,1)</f>
        <v>10273</v>
      </c>
      <c r="W227" s="61">
        <v>4000</v>
      </c>
      <c r="X227" s="100">
        <f t="shared" si="104"/>
        <v>0</v>
      </c>
      <c r="Y227" s="100">
        <f t="shared" si="109"/>
        <v>0</v>
      </c>
      <c r="Z227" s="100">
        <f t="shared" si="105"/>
        <v>0</v>
      </c>
      <c r="AA227" s="100">
        <f t="shared" si="110"/>
        <v>0</v>
      </c>
      <c r="AB227" s="101">
        <f t="shared" si="106"/>
        <v>0</v>
      </c>
      <c r="AC227" s="102" t="str">
        <f>_xlfn.IFNA(VLOOKUP(D227,'사업자 통관'!F:H,3,0),"")</f>
        <v/>
      </c>
      <c r="AD227" s="102"/>
      <c r="AE227" s="103">
        <f t="shared" si="107"/>
        <v>4000</v>
      </c>
      <c r="AF227" s="104">
        <f t="shared" si="108"/>
        <v>14273</v>
      </c>
      <c r="AH227" s="126" t="s">
        <v>891</v>
      </c>
      <c r="AI227" s="126" t="s">
        <v>9</v>
      </c>
      <c r="AJ227" s="126" t="s">
        <v>3627</v>
      </c>
      <c r="AK227" s="126" t="s">
        <v>3984</v>
      </c>
      <c r="AL227" s="126" t="s">
        <v>615</v>
      </c>
      <c r="AM227" s="126" t="s">
        <v>616</v>
      </c>
      <c r="AN227" s="126">
        <v>1434</v>
      </c>
      <c r="AO227" s="126" t="s">
        <v>130</v>
      </c>
      <c r="AP227" s="127">
        <v>1</v>
      </c>
      <c r="AQ227" s="128">
        <v>0.998</v>
      </c>
      <c r="AR227" s="128">
        <v>4.4999999999999998E-2</v>
      </c>
      <c r="AS227" s="128">
        <v>1</v>
      </c>
      <c r="AT227" s="126" t="s">
        <v>4</v>
      </c>
      <c r="AU227" s="128">
        <v>121.54</v>
      </c>
      <c r="AV227" s="126" t="s">
        <v>154</v>
      </c>
      <c r="AW227" s="126" t="s">
        <v>154</v>
      </c>
      <c r="AX227" s="126" t="s">
        <v>154</v>
      </c>
      <c r="AY227" s="126" t="s">
        <v>154</v>
      </c>
      <c r="AZ227" s="126" t="s">
        <v>154</v>
      </c>
      <c r="BA227" s="126" t="s">
        <v>132</v>
      </c>
      <c r="BB227" s="126" t="s">
        <v>70</v>
      </c>
      <c r="BC227" s="126" t="s">
        <v>169</v>
      </c>
      <c r="BD227" s="126" t="s">
        <v>130</v>
      </c>
      <c r="BE227" s="126" t="s">
        <v>156</v>
      </c>
      <c r="BF227" s="126" t="s">
        <v>3985</v>
      </c>
      <c r="BG227" s="126" t="s">
        <v>3986</v>
      </c>
      <c r="BH227" s="126" t="s">
        <v>3987</v>
      </c>
      <c r="BI227" s="126" t="s">
        <v>2757</v>
      </c>
      <c r="BJ227" s="126" t="s">
        <v>2758</v>
      </c>
      <c r="BK227" s="126" t="s">
        <v>184</v>
      </c>
      <c r="BL227" s="126" t="s">
        <v>157</v>
      </c>
      <c r="BM227" s="126" t="s">
        <v>126</v>
      </c>
      <c r="BN227" s="126" t="s">
        <v>130</v>
      </c>
      <c r="BO227" s="126" t="s">
        <v>158</v>
      </c>
    </row>
    <row r="228" spans="1:67" ht="15">
      <c r="A228" s="58" t="str">
        <f t="shared" si="111"/>
        <v>2025-08-05</v>
      </c>
      <c r="B228" s="58" t="str">
        <f t="shared" si="112"/>
        <v>LHR</v>
      </c>
      <c r="C228" s="58" t="str">
        <f t="shared" si="113"/>
        <v>99431913755</v>
      </c>
      <c r="D228" s="58" t="str">
        <f t="shared" si="114"/>
        <v>PGB028761399</v>
      </c>
      <c r="E228" s="59" t="str">
        <f t="shared" si="115"/>
        <v>6094322902179</v>
      </c>
      <c r="F228" s="59" t="str">
        <f t="shared" si="116"/>
        <v>716-6525-BD-69</v>
      </c>
      <c r="G228" s="59" t="str">
        <f t="shared" si="117"/>
        <v>2210326</v>
      </c>
      <c r="H228" s="59" t="str">
        <f t="shared" si="118"/>
        <v>IPORTER (GB)</v>
      </c>
      <c r="I228" s="57" t="str">
        <f t="shared" si="119"/>
        <v>완다코퍼레이션</v>
      </c>
      <c r="J228" s="57">
        <f t="shared" si="120"/>
        <v>7654</v>
      </c>
      <c r="K228" s="57" t="str">
        <f t="shared" si="130"/>
        <v>[사업자]</v>
      </c>
      <c r="L228" s="57">
        <f t="shared" si="121"/>
        <v>1</v>
      </c>
      <c r="M228" s="57">
        <f t="shared" si="122"/>
        <v>4.0010000000000003</v>
      </c>
      <c r="N228" s="57">
        <f t="shared" si="123"/>
        <v>4.4999999999999998E-2</v>
      </c>
      <c r="O228" s="60">
        <f t="shared" si="124"/>
        <v>3.15E-2</v>
      </c>
      <c r="P228" s="60">
        <f>CEILING(IF(M228&gt;O228,M228,O228),$D$2)</f>
        <v>4.5</v>
      </c>
      <c r="Q228" s="61" t="str">
        <f t="shared" si="125"/>
        <v>일반(목록배제,Normal-Manifest Exception)</v>
      </c>
      <c r="R228" s="88">
        <f t="shared" si="126"/>
        <v>48.58</v>
      </c>
      <c r="S228" s="61" t="str">
        <f t="shared" si="127"/>
        <v>KJ794</v>
      </c>
      <c r="T228" s="61" t="str">
        <f t="shared" si="128"/>
        <v>AIRZETA CO., LTD</v>
      </c>
      <c r="U228" s="61" t="str">
        <f t="shared" si="129"/>
        <v>신용</v>
      </c>
      <c r="V228" s="99">
        <f>CEILING($B$2+(P228-0.5)*$C$2,1)</f>
        <v>30065</v>
      </c>
      <c r="W228" s="61">
        <v>4000</v>
      </c>
      <c r="X228" s="100">
        <f t="shared" si="104"/>
        <v>0</v>
      </c>
      <c r="Y228" s="100">
        <f t="shared" si="109"/>
        <v>0</v>
      </c>
      <c r="Z228" s="100">
        <f t="shared" si="105"/>
        <v>500</v>
      </c>
      <c r="AA228" s="100">
        <f t="shared" si="110"/>
        <v>0</v>
      </c>
      <c r="AB228" s="101">
        <f t="shared" si="106"/>
        <v>10000</v>
      </c>
      <c r="AC228" s="151" t="s">
        <v>2551</v>
      </c>
      <c r="AD228" s="102"/>
      <c r="AE228" s="103">
        <f t="shared" si="107"/>
        <v>14500</v>
      </c>
      <c r="AF228" s="104">
        <f t="shared" si="108"/>
        <v>44565</v>
      </c>
      <c r="AH228" s="126" t="s">
        <v>891</v>
      </c>
      <c r="AI228" s="126" t="s">
        <v>9</v>
      </c>
      <c r="AJ228" s="126" t="s">
        <v>3627</v>
      </c>
      <c r="AK228" s="126" t="s">
        <v>3988</v>
      </c>
      <c r="AL228" s="126" t="s">
        <v>3989</v>
      </c>
      <c r="AM228" s="126" t="s">
        <v>3990</v>
      </c>
      <c r="AN228" s="126">
        <v>7654</v>
      </c>
      <c r="AO228" s="126" t="s">
        <v>137</v>
      </c>
      <c r="AP228" s="127">
        <v>1</v>
      </c>
      <c r="AQ228" s="128">
        <v>4.0010000000000003</v>
      </c>
      <c r="AR228" s="128">
        <v>4.4999999999999998E-2</v>
      </c>
      <c r="AS228" s="128">
        <v>4.0999999999999996</v>
      </c>
      <c r="AT228" s="126" t="s">
        <v>5</v>
      </c>
      <c r="AU228" s="128">
        <v>48.58</v>
      </c>
      <c r="AV228" s="126" t="s">
        <v>154</v>
      </c>
      <c r="AW228" s="126" t="s">
        <v>154</v>
      </c>
      <c r="AX228" s="126" t="s">
        <v>154</v>
      </c>
      <c r="AY228" s="126" t="s">
        <v>154</v>
      </c>
      <c r="AZ228" s="126" t="s">
        <v>154</v>
      </c>
      <c r="BA228" s="126" t="s">
        <v>132</v>
      </c>
      <c r="BB228" s="126" t="s">
        <v>70</v>
      </c>
      <c r="BC228" s="126" t="s">
        <v>3991</v>
      </c>
      <c r="BD228" s="126" t="s">
        <v>130</v>
      </c>
      <c r="BE228" s="126" t="s">
        <v>156</v>
      </c>
      <c r="BF228" s="126" t="s">
        <v>3992</v>
      </c>
      <c r="BG228" s="126" t="s">
        <v>3993</v>
      </c>
      <c r="BH228" s="126" t="s">
        <v>3994</v>
      </c>
      <c r="BI228" s="126" t="s">
        <v>2757</v>
      </c>
      <c r="BJ228" s="126" t="s">
        <v>2758</v>
      </c>
      <c r="BK228" s="126" t="s">
        <v>184</v>
      </c>
      <c r="BL228" s="126" t="s">
        <v>157</v>
      </c>
      <c r="BM228" s="126" t="s">
        <v>126</v>
      </c>
      <c r="BN228" s="126" t="s">
        <v>130</v>
      </c>
      <c r="BO228" s="126" t="s">
        <v>158</v>
      </c>
    </row>
    <row r="229" spans="1:67" ht="15">
      <c r="A229" s="58" t="str">
        <f t="shared" si="111"/>
        <v>2025-08-05</v>
      </c>
      <c r="B229" s="58" t="str">
        <f t="shared" si="112"/>
        <v>LHR</v>
      </c>
      <c r="C229" s="58" t="str">
        <f t="shared" si="113"/>
        <v>99431913755</v>
      </c>
      <c r="D229" s="58" t="str">
        <f t="shared" si="114"/>
        <v>PGB028761365</v>
      </c>
      <c r="E229" s="59" t="str">
        <f t="shared" si="115"/>
        <v>6094322902145</v>
      </c>
      <c r="F229" s="59" t="str">
        <f t="shared" si="116"/>
        <v>716-5476-AC-4</v>
      </c>
      <c r="G229" s="59" t="str">
        <f t="shared" si="117"/>
        <v>2210326</v>
      </c>
      <c r="H229" s="59" t="str">
        <f t="shared" si="118"/>
        <v>IPORTER (GB)</v>
      </c>
      <c r="I229" s="57" t="str">
        <f t="shared" si="119"/>
        <v>신동진</v>
      </c>
      <c r="J229" s="57">
        <f t="shared" si="120"/>
        <v>16917</v>
      </c>
      <c r="K229" s="57" t="str">
        <f t="shared" si="130"/>
        <v/>
      </c>
      <c r="L229" s="57">
        <f t="shared" si="121"/>
        <v>1</v>
      </c>
      <c r="M229" s="57">
        <f t="shared" si="122"/>
        <v>1.5009999999999999</v>
      </c>
      <c r="N229" s="57">
        <f t="shared" si="123"/>
        <v>4.4999999999999998E-2</v>
      </c>
      <c r="O229" s="60">
        <f t="shared" si="124"/>
        <v>3.15E-2</v>
      </c>
      <c r="P229" s="60">
        <f>CEILING(IF(M229&gt;O229,M229,O229),$D$2)</f>
        <v>2</v>
      </c>
      <c r="Q229" s="61" t="str">
        <f t="shared" si="125"/>
        <v>일반(목록배제,Normal-Manifest Exception)</v>
      </c>
      <c r="R229" s="88">
        <f t="shared" si="126"/>
        <v>45.86</v>
      </c>
      <c r="S229" s="61" t="str">
        <f t="shared" si="127"/>
        <v>KJ794</v>
      </c>
      <c r="T229" s="61" t="str">
        <f t="shared" si="128"/>
        <v>AIRZETA CO., LTD</v>
      </c>
      <c r="U229" s="61" t="str">
        <f t="shared" si="129"/>
        <v>신용</v>
      </c>
      <c r="V229" s="99">
        <f>CEILING($B$2+(P229-0.5)*$C$2,1)</f>
        <v>15928</v>
      </c>
      <c r="W229" s="61">
        <v>4000</v>
      </c>
      <c r="X229" s="100">
        <f t="shared" si="104"/>
        <v>0</v>
      </c>
      <c r="Y229" s="100">
        <f t="shared" si="109"/>
        <v>0</v>
      </c>
      <c r="Z229" s="100">
        <f t="shared" si="105"/>
        <v>0</v>
      </c>
      <c r="AA229" s="100">
        <f t="shared" si="110"/>
        <v>0</v>
      </c>
      <c r="AB229" s="101">
        <f t="shared" si="106"/>
        <v>1000</v>
      </c>
      <c r="AC229" s="102" t="str">
        <f>_xlfn.IFNA(VLOOKUP(D229,'사업자 통관'!F:H,3,0),"")</f>
        <v/>
      </c>
      <c r="AD229" s="102"/>
      <c r="AE229" s="103">
        <f t="shared" si="107"/>
        <v>5000</v>
      </c>
      <c r="AF229" s="104">
        <f t="shared" si="108"/>
        <v>20928</v>
      </c>
      <c r="AH229" s="126" t="s">
        <v>891</v>
      </c>
      <c r="AI229" s="126" t="s">
        <v>9</v>
      </c>
      <c r="AJ229" s="126" t="s">
        <v>3627</v>
      </c>
      <c r="AK229" s="126" t="s">
        <v>3995</v>
      </c>
      <c r="AL229" s="126" t="s">
        <v>3996</v>
      </c>
      <c r="AM229" s="126" t="s">
        <v>3997</v>
      </c>
      <c r="AN229" s="126">
        <v>16917</v>
      </c>
      <c r="AO229" s="126" t="s">
        <v>130</v>
      </c>
      <c r="AP229" s="127">
        <v>1</v>
      </c>
      <c r="AQ229" s="128">
        <v>1.5009999999999999</v>
      </c>
      <c r="AR229" s="128">
        <v>4.4999999999999998E-2</v>
      </c>
      <c r="AS229" s="128">
        <v>1.6</v>
      </c>
      <c r="AT229" s="126" t="s">
        <v>5</v>
      </c>
      <c r="AU229" s="128">
        <v>45.86</v>
      </c>
      <c r="AV229" s="126" t="s">
        <v>154</v>
      </c>
      <c r="AW229" s="126" t="s">
        <v>154</v>
      </c>
      <c r="AX229" s="126" t="s">
        <v>154</v>
      </c>
      <c r="AY229" s="126" t="s">
        <v>154</v>
      </c>
      <c r="AZ229" s="126" t="s">
        <v>154</v>
      </c>
      <c r="BA229" s="126" t="s">
        <v>132</v>
      </c>
      <c r="BB229" s="126" t="s">
        <v>70</v>
      </c>
      <c r="BC229" s="126" t="s">
        <v>155</v>
      </c>
      <c r="BD229" s="126" t="s">
        <v>130</v>
      </c>
      <c r="BE229" s="126" t="s">
        <v>156</v>
      </c>
      <c r="BF229" s="126" t="s">
        <v>3998</v>
      </c>
      <c r="BG229" s="126" t="s">
        <v>3999</v>
      </c>
      <c r="BH229" s="126" t="s">
        <v>4000</v>
      </c>
      <c r="BI229" s="126" t="s">
        <v>2757</v>
      </c>
      <c r="BJ229" s="126" t="s">
        <v>2758</v>
      </c>
      <c r="BK229" s="126" t="s">
        <v>184</v>
      </c>
      <c r="BL229" s="126" t="s">
        <v>157</v>
      </c>
      <c r="BM229" s="126" t="s">
        <v>126</v>
      </c>
      <c r="BN229" s="126" t="s">
        <v>130</v>
      </c>
      <c r="BO229" s="126" t="s">
        <v>158</v>
      </c>
    </row>
    <row r="230" spans="1:67" ht="15">
      <c r="A230" s="58" t="str">
        <f t="shared" si="111"/>
        <v>2025-08-05</v>
      </c>
      <c r="B230" s="58" t="str">
        <f t="shared" si="112"/>
        <v>LHR</v>
      </c>
      <c r="C230" s="58" t="str">
        <f t="shared" si="113"/>
        <v>99431913755</v>
      </c>
      <c r="D230" s="58" t="str">
        <f t="shared" si="114"/>
        <v>PGB028761294</v>
      </c>
      <c r="E230" s="59" t="str">
        <f t="shared" si="115"/>
        <v>6094322902074</v>
      </c>
      <c r="F230" s="59" t="str">
        <f t="shared" si="116"/>
        <v>716-5423-FF-19</v>
      </c>
      <c r="G230" s="59" t="str">
        <f t="shared" si="117"/>
        <v>2210326</v>
      </c>
      <c r="H230" s="59" t="str">
        <f t="shared" si="118"/>
        <v>IPORTER (GB)</v>
      </c>
      <c r="I230" s="57" t="str">
        <f t="shared" si="119"/>
        <v>강현영</v>
      </c>
      <c r="J230" s="57">
        <f t="shared" si="120"/>
        <v>13217</v>
      </c>
      <c r="K230" s="57" t="str">
        <f t="shared" si="130"/>
        <v/>
      </c>
      <c r="L230" s="57">
        <f t="shared" si="121"/>
        <v>1</v>
      </c>
      <c r="M230" s="57">
        <f t="shared" si="122"/>
        <v>0.499</v>
      </c>
      <c r="N230" s="57">
        <f t="shared" si="123"/>
        <v>4.4999999999999998E-2</v>
      </c>
      <c r="O230" s="60">
        <f t="shared" si="124"/>
        <v>3.15E-2</v>
      </c>
      <c r="P230" s="60">
        <f>CEILING(IF(M230&gt;O230,M230,O230),$D$2)</f>
        <v>0.5</v>
      </c>
      <c r="Q230" s="61" t="str">
        <f t="shared" si="125"/>
        <v>목록(Manifest)</v>
      </c>
      <c r="R230" s="88">
        <f t="shared" si="126"/>
        <v>38.71</v>
      </c>
      <c r="S230" s="61" t="str">
        <f t="shared" si="127"/>
        <v>KJ794</v>
      </c>
      <c r="T230" s="61" t="str">
        <f t="shared" si="128"/>
        <v>AIRZETA CO., LTD</v>
      </c>
      <c r="U230" s="61" t="str">
        <f t="shared" si="129"/>
        <v>신용</v>
      </c>
      <c r="V230" s="99">
        <f>CEILING($B$2+(P230-0.5)*$C$2,1)</f>
        <v>7445</v>
      </c>
      <c r="W230" s="61">
        <v>4000</v>
      </c>
      <c r="X230" s="100">
        <f t="shared" si="104"/>
        <v>0</v>
      </c>
      <c r="Y230" s="100">
        <f t="shared" si="109"/>
        <v>0</v>
      </c>
      <c r="Z230" s="100">
        <f t="shared" si="105"/>
        <v>0</v>
      </c>
      <c r="AA230" s="100">
        <f t="shared" si="110"/>
        <v>0</v>
      </c>
      <c r="AB230" s="101">
        <f t="shared" si="106"/>
        <v>0</v>
      </c>
      <c r="AC230" s="102" t="str">
        <f>_xlfn.IFNA(VLOOKUP(D230,'사업자 통관'!F:H,3,0),"")</f>
        <v/>
      </c>
      <c r="AD230" s="102"/>
      <c r="AE230" s="103">
        <f t="shared" si="107"/>
        <v>4000</v>
      </c>
      <c r="AF230" s="104">
        <f t="shared" si="108"/>
        <v>11445</v>
      </c>
      <c r="AH230" s="126" t="s">
        <v>891</v>
      </c>
      <c r="AI230" s="126" t="s">
        <v>9</v>
      </c>
      <c r="AJ230" s="126" t="s">
        <v>3627</v>
      </c>
      <c r="AK230" s="126" t="s">
        <v>4001</v>
      </c>
      <c r="AL230" s="126" t="s">
        <v>307</v>
      </c>
      <c r="AM230" s="126" t="s">
        <v>308</v>
      </c>
      <c r="AN230" s="126">
        <v>13217</v>
      </c>
      <c r="AO230" s="126" t="s">
        <v>130</v>
      </c>
      <c r="AP230" s="127">
        <v>1</v>
      </c>
      <c r="AQ230" s="128">
        <v>0.499</v>
      </c>
      <c r="AR230" s="128">
        <v>4.4999999999999998E-2</v>
      </c>
      <c r="AS230" s="128">
        <v>0.5</v>
      </c>
      <c r="AT230" s="126" t="s">
        <v>4</v>
      </c>
      <c r="AU230" s="128">
        <v>38.71</v>
      </c>
      <c r="AV230" s="126" t="s">
        <v>154</v>
      </c>
      <c r="AW230" s="126" t="s">
        <v>154</v>
      </c>
      <c r="AX230" s="126" t="s">
        <v>154</v>
      </c>
      <c r="AY230" s="126" t="s">
        <v>154</v>
      </c>
      <c r="AZ230" s="126" t="s">
        <v>154</v>
      </c>
      <c r="BA230" s="126" t="s">
        <v>132</v>
      </c>
      <c r="BB230" s="126" t="s">
        <v>70</v>
      </c>
      <c r="BC230" s="126" t="s">
        <v>309</v>
      </c>
      <c r="BD230" s="126" t="s">
        <v>130</v>
      </c>
      <c r="BE230" s="126" t="s">
        <v>156</v>
      </c>
      <c r="BF230" s="126" t="s">
        <v>4002</v>
      </c>
      <c r="BG230" s="126" t="s">
        <v>4003</v>
      </c>
      <c r="BH230" s="126" t="s">
        <v>4004</v>
      </c>
      <c r="BI230" s="126" t="s">
        <v>2757</v>
      </c>
      <c r="BJ230" s="126" t="s">
        <v>2758</v>
      </c>
      <c r="BK230" s="126" t="s">
        <v>184</v>
      </c>
      <c r="BL230" s="126" t="s">
        <v>157</v>
      </c>
      <c r="BM230" s="126" t="s">
        <v>126</v>
      </c>
      <c r="BN230" s="126" t="s">
        <v>130</v>
      </c>
      <c r="BO230" s="126" t="s">
        <v>158</v>
      </c>
    </row>
    <row r="231" spans="1:67" ht="15">
      <c r="A231" s="58" t="str">
        <f t="shared" si="111"/>
        <v>2025-08-05</v>
      </c>
      <c r="B231" s="58" t="str">
        <f t="shared" si="112"/>
        <v>LHR</v>
      </c>
      <c r="C231" s="58" t="str">
        <f t="shared" si="113"/>
        <v>99431913755</v>
      </c>
      <c r="D231" s="58" t="str">
        <f t="shared" si="114"/>
        <v>PGB028761334</v>
      </c>
      <c r="E231" s="59" t="str">
        <f t="shared" si="115"/>
        <v>6094322902114</v>
      </c>
      <c r="F231" s="59" t="str">
        <f t="shared" si="116"/>
        <v>716-6488-EE-38</v>
      </c>
      <c r="G231" s="59" t="str">
        <f t="shared" si="117"/>
        <v>2210326</v>
      </c>
      <c r="H231" s="59" t="str">
        <f t="shared" si="118"/>
        <v>IPORTER (GB)</v>
      </c>
      <c r="I231" s="57" t="str">
        <f t="shared" si="119"/>
        <v>이연지</v>
      </c>
      <c r="J231" s="57">
        <f t="shared" si="120"/>
        <v>6321</v>
      </c>
      <c r="K231" s="57" t="str">
        <f t="shared" si="130"/>
        <v/>
      </c>
      <c r="L231" s="57">
        <f t="shared" si="121"/>
        <v>1</v>
      </c>
      <c r="M231" s="57">
        <f t="shared" si="122"/>
        <v>0.499</v>
      </c>
      <c r="N231" s="57">
        <f t="shared" si="123"/>
        <v>4.4999999999999998E-2</v>
      </c>
      <c r="O231" s="60">
        <f t="shared" si="124"/>
        <v>3.15E-2</v>
      </c>
      <c r="P231" s="60">
        <f>CEILING(IF(M231&gt;O231,M231,O231),$D$2)</f>
        <v>0.5</v>
      </c>
      <c r="Q231" s="61" t="str">
        <f t="shared" si="125"/>
        <v>목록(Manifest)</v>
      </c>
      <c r="R231" s="88">
        <f t="shared" si="126"/>
        <v>147.19</v>
      </c>
      <c r="S231" s="61" t="str">
        <f t="shared" si="127"/>
        <v>KJ794</v>
      </c>
      <c r="T231" s="61" t="str">
        <f t="shared" si="128"/>
        <v>AIRZETA CO., LTD</v>
      </c>
      <c r="U231" s="61" t="str">
        <f t="shared" si="129"/>
        <v>신용</v>
      </c>
      <c r="V231" s="99">
        <f>CEILING($B$2+(P231-0.5)*$C$2,1)</f>
        <v>7445</v>
      </c>
      <c r="W231" s="61">
        <v>4000</v>
      </c>
      <c r="X231" s="100">
        <f t="shared" si="104"/>
        <v>0</v>
      </c>
      <c r="Y231" s="100">
        <f t="shared" si="109"/>
        <v>500</v>
      </c>
      <c r="Z231" s="100">
        <f t="shared" si="105"/>
        <v>0</v>
      </c>
      <c r="AA231" s="100">
        <f t="shared" si="110"/>
        <v>0</v>
      </c>
      <c r="AB231" s="101">
        <f t="shared" si="106"/>
        <v>0</v>
      </c>
      <c r="AC231" s="102" t="str">
        <f>_xlfn.IFNA(VLOOKUP(D231,'사업자 통관'!F:H,3,0),"")</f>
        <v/>
      </c>
      <c r="AD231" s="102"/>
      <c r="AE231" s="103">
        <f t="shared" si="107"/>
        <v>4500</v>
      </c>
      <c r="AF231" s="104">
        <f t="shared" si="108"/>
        <v>11945</v>
      </c>
      <c r="AH231" s="126" t="s">
        <v>891</v>
      </c>
      <c r="AI231" s="126" t="s">
        <v>9</v>
      </c>
      <c r="AJ231" s="126" t="s">
        <v>3627</v>
      </c>
      <c r="AK231" s="126" t="s">
        <v>4005</v>
      </c>
      <c r="AL231" s="126" t="s">
        <v>4006</v>
      </c>
      <c r="AM231" s="126" t="s">
        <v>4007</v>
      </c>
      <c r="AN231" s="126">
        <v>6321</v>
      </c>
      <c r="AO231" s="126" t="s">
        <v>130</v>
      </c>
      <c r="AP231" s="127">
        <v>1</v>
      </c>
      <c r="AQ231" s="128">
        <v>0.499</v>
      </c>
      <c r="AR231" s="128">
        <v>4.4999999999999998E-2</v>
      </c>
      <c r="AS231" s="128">
        <v>0.5</v>
      </c>
      <c r="AT231" s="126" t="s">
        <v>4</v>
      </c>
      <c r="AU231" s="128">
        <v>147.19</v>
      </c>
      <c r="AV231" s="126" t="s">
        <v>154</v>
      </c>
      <c r="AW231" s="126" t="s">
        <v>154</v>
      </c>
      <c r="AX231" s="126" t="s">
        <v>154</v>
      </c>
      <c r="AY231" s="126" t="s">
        <v>154</v>
      </c>
      <c r="AZ231" s="126" t="s">
        <v>154</v>
      </c>
      <c r="BA231" s="126" t="s">
        <v>132</v>
      </c>
      <c r="BB231" s="126" t="s">
        <v>70</v>
      </c>
      <c r="BC231" s="126" t="s">
        <v>359</v>
      </c>
      <c r="BD231" s="126" t="s">
        <v>130</v>
      </c>
      <c r="BE231" s="126" t="s">
        <v>156</v>
      </c>
      <c r="BF231" s="126" t="s">
        <v>4008</v>
      </c>
      <c r="BG231" s="126" t="s">
        <v>4009</v>
      </c>
      <c r="BH231" s="126" t="s">
        <v>4010</v>
      </c>
      <c r="BI231" s="126" t="s">
        <v>2757</v>
      </c>
      <c r="BJ231" s="126" t="s">
        <v>2758</v>
      </c>
      <c r="BK231" s="126" t="s">
        <v>184</v>
      </c>
      <c r="BL231" s="126" t="s">
        <v>157</v>
      </c>
      <c r="BM231" s="126" t="s">
        <v>126</v>
      </c>
      <c r="BN231" s="126" t="s">
        <v>130</v>
      </c>
      <c r="BO231" s="126" t="s">
        <v>158</v>
      </c>
    </row>
    <row r="232" spans="1:67" ht="15">
      <c r="A232" s="58" t="str">
        <f t="shared" si="111"/>
        <v>2025-08-05</v>
      </c>
      <c r="B232" s="58" t="str">
        <f t="shared" si="112"/>
        <v>LHR</v>
      </c>
      <c r="C232" s="58" t="str">
        <f t="shared" si="113"/>
        <v>99431913755</v>
      </c>
      <c r="D232" s="58" t="str">
        <f t="shared" si="114"/>
        <v>PGB028761494</v>
      </c>
      <c r="E232" s="59" t="str">
        <f t="shared" si="115"/>
        <v>6094322902274</v>
      </c>
      <c r="F232" s="59" t="str">
        <f t="shared" si="116"/>
        <v>716-6508-FA-62</v>
      </c>
      <c r="G232" s="59" t="str">
        <f t="shared" si="117"/>
        <v>2210326</v>
      </c>
      <c r="H232" s="59" t="str">
        <f t="shared" si="118"/>
        <v>IPORTER (GB)</v>
      </c>
      <c r="I232" s="57" t="str">
        <f t="shared" si="119"/>
        <v>신명식</v>
      </c>
      <c r="J232" s="57">
        <f t="shared" si="120"/>
        <v>11901</v>
      </c>
      <c r="K232" s="57" t="str">
        <f t="shared" si="130"/>
        <v/>
      </c>
      <c r="L232" s="57">
        <f t="shared" si="121"/>
        <v>1</v>
      </c>
      <c r="M232" s="57">
        <f t="shared" si="122"/>
        <v>0.499</v>
      </c>
      <c r="N232" s="57">
        <f t="shared" si="123"/>
        <v>4.4999999999999998E-2</v>
      </c>
      <c r="O232" s="60">
        <f t="shared" si="124"/>
        <v>3.15E-2</v>
      </c>
      <c r="P232" s="60">
        <f>CEILING(IF(M232&gt;O232,M232,O232),$D$2)</f>
        <v>0.5</v>
      </c>
      <c r="Q232" s="61" t="str">
        <f t="shared" si="125"/>
        <v>목록(Manifest)</v>
      </c>
      <c r="R232" s="88">
        <f t="shared" si="126"/>
        <v>140.38</v>
      </c>
      <c r="S232" s="61" t="str">
        <f t="shared" si="127"/>
        <v>KJ794</v>
      </c>
      <c r="T232" s="61" t="str">
        <f t="shared" si="128"/>
        <v>AIRZETA CO., LTD</v>
      </c>
      <c r="U232" s="61" t="str">
        <f t="shared" si="129"/>
        <v>신용</v>
      </c>
      <c r="V232" s="99">
        <f>CEILING($B$2+(P232-0.5)*$C$2,1)</f>
        <v>7445</v>
      </c>
      <c r="W232" s="61">
        <v>4000</v>
      </c>
      <c r="X232" s="100">
        <f t="shared" si="104"/>
        <v>0</v>
      </c>
      <c r="Y232" s="100">
        <f t="shared" si="109"/>
        <v>0</v>
      </c>
      <c r="Z232" s="100">
        <f t="shared" si="105"/>
        <v>0</v>
      </c>
      <c r="AA232" s="100">
        <f t="shared" si="110"/>
        <v>0</v>
      </c>
      <c r="AB232" s="101">
        <f t="shared" si="106"/>
        <v>0</v>
      </c>
      <c r="AC232" s="102" t="str">
        <f>_xlfn.IFNA(VLOOKUP(D232,'사업자 통관'!F:H,3,0),"")</f>
        <v/>
      </c>
      <c r="AD232" s="102"/>
      <c r="AE232" s="103">
        <f t="shared" si="107"/>
        <v>4000</v>
      </c>
      <c r="AF232" s="104">
        <f t="shared" si="108"/>
        <v>11445</v>
      </c>
      <c r="AH232" s="126" t="s">
        <v>891</v>
      </c>
      <c r="AI232" s="126" t="s">
        <v>9</v>
      </c>
      <c r="AJ232" s="126" t="s">
        <v>3627</v>
      </c>
      <c r="AK232" s="126" t="s">
        <v>4011</v>
      </c>
      <c r="AL232" s="126" t="s">
        <v>4012</v>
      </c>
      <c r="AM232" s="126" t="s">
        <v>4013</v>
      </c>
      <c r="AN232" s="126">
        <v>11901</v>
      </c>
      <c r="AO232" s="126" t="s">
        <v>130</v>
      </c>
      <c r="AP232" s="127">
        <v>1</v>
      </c>
      <c r="AQ232" s="128">
        <v>0.499</v>
      </c>
      <c r="AR232" s="128">
        <v>4.4999999999999998E-2</v>
      </c>
      <c r="AS232" s="128">
        <v>0.5</v>
      </c>
      <c r="AT232" s="126" t="s">
        <v>4</v>
      </c>
      <c r="AU232" s="128">
        <v>140.38</v>
      </c>
      <c r="AV232" s="126" t="s">
        <v>154</v>
      </c>
      <c r="AW232" s="126" t="s">
        <v>154</v>
      </c>
      <c r="AX232" s="126" t="s">
        <v>154</v>
      </c>
      <c r="AY232" s="126" t="s">
        <v>154</v>
      </c>
      <c r="AZ232" s="126" t="s">
        <v>154</v>
      </c>
      <c r="BA232" s="126" t="s">
        <v>132</v>
      </c>
      <c r="BB232" s="126" t="s">
        <v>70</v>
      </c>
      <c r="BC232" s="126" t="s">
        <v>3762</v>
      </c>
      <c r="BD232" s="126" t="s">
        <v>130</v>
      </c>
      <c r="BE232" s="126" t="s">
        <v>156</v>
      </c>
      <c r="BF232" s="126" t="s">
        <v>4014</v>
      </c>
      <c r="BG232" s="126" t="s">
        <v>4015</v>
      </c>
      <c r="BH232" s="126" t="s">
        <v>4016</v>
      </c>
      <c r="BI232" s="126" t="s">
        <v>2757</v>
      </c>
      <c r="BJ232" s="126" t="s">
        <v>2758</v>
      </c>
      <c r="BK232" s="126" t="s">
        <v>184</v>
      </c>
      <c r="BL232" s="126" t="s">
        <v>157</v>
      </c>
      <c r="BM232" s="126" t="s">
        <v>126</v>
      </c>
      <c r="BN232" s="126" t="s">
        <v>130</v>
      </c>
      <c r="BO232" s="126" t="s">
        <v>158</v>
      </c>
    </row>
    <row r="233" spans="1:67" ht="15">
      <c r="A233" s="58" t="str">
        <f t="shared" si="111"/>
        <v>2025-08-05</v>
      </c>
      <c r="B233" s="58" t="str">
        <f t="shared" si="112"/>
        <v>LHR</v>
      </c>
      <c r="C233" s="58" t="str">
        <f t="shared" si="113"/>
        <v>99431913755</v>
      </c>
      <c r="D233" s="58" t="str">
        <f t="shared" si="114"/>
        <v>PGB028760217</v>
      </c>
      <c r="E233" s="59" t="str">
        <f t="shared" si="115"/>
        <v>6094322900997</v>
      </c>
      <c r="F233" s="59" t="str">
        <f t="shared" si="116"/>
        <v>716-6442-EE-33</v>
      </c>
      <c r="G233" s="59" t="str">
        <f t="shared" si="117"/>
        <v>2210326</v>
      </c>
      <c r="H233" s="59" t="str">
        <f t="shared" si="118"/>
        <v>IPORTER (GB)</v>
      </c>
      <c r="I233" s="57" t="str">
        <f t="shared" si="119"/>
        <v>조윤행</v>
      </c>
      <c r="J233" s="57">
        <f t="shared" si="120"/>
        <v>7809</v>
      </c>
      <c r="K233" s="57" t="str">
        <f t="shared" si="130"/>
        <v/>
      </c>
      <c r="L233" s="57">
        <f t="shared" si="121"/>
        <v>1</v>
      </c>
      <c r="M233" s="57">
        <f t="shared" si="122"/>
        <v>0.499</v>
      </c>
      <c r="N233" s="57">
        <f t="shared" si="123"/>
        <v>4.4999999999999998E-2</v>
      </c>
      <c r="O233" s="60">
        <f t="shared" si="124"/>
        <v>3.15E-2</v>
      </c>
      <c r="P233" s="60">
        <f>CEILING(IF(M233&gt;O233,M233,O233),$D$2)</f>
        <v>0.5</v>
      </c>
      <c r="Q233" s="61" t="str">
        <f t="shared" si="125"/>
        <v>목록(Manifest)</v>
      </c>
      <c r="R233" s="88">
        <f t="shared" si="126"/>
        <v>137.33000000000001</v>
      </c>
      <c r="S233" s="61" t="str">
        <f t="shared" si="127"/>
        <v>KJ794</v>
      </c>
      <c r="T233" s="61" t="str">
        <f t="shared" si="128"/>
        <v>AIRZETA CO., LTD</v>
      </c>
      <c r="U233" s="61" t="str">
        <f t="shared" si="129"/>
        <v>신용</v>
      </c>
      <c r="V233" s="99">
        <f>CEILING($B$2+(P233-0.5)*$C$2,1)</f>
        <v>7445</v>
      </c>
      <c r="W233" s="61">
        <v>4000</v>
      </c>
      <c r="X233" s="100">
        <f t="shared" si="104"/>
        <v>0</v>
      </c>
      <c r="Y233" s="100">
        <f t="shared" si="109"/>
        <v>0</v>
      </c>
      <c r="Z233" s="100">
        <f t="shared" si="105"/>
        <v>0</v>
      </c>
      <c r="AA233" s="100">
        <f t="shared" si="110"/>
        <v>0</v>
      </c>
      <c r="AB233" s="101">
        <f t="shared" si="106"/>
        <v>0</v>
      </c>
      <c r="AC233" s="102" t="str">
        <f>_xlfn.IFNA(VLOOKUP(D233,'사업자 통관'!F:H,3,0),"")</f>
        <v/>
      </c>
      <c r="AD233" s="102"/>
      <c r="AE233" s="103">
        <f t="shared" si="107"/>
        <v>4000</v>
      </c>
      <c r="AF233" s="104">
        <f t="shared" si="108"/>
        <v>11445</v>
      </c>
      <c r="AH233" s="126" t="s">
        <v>891</v>
      </c>
      <c r="AI233" s="126" t="s">
        <v>9</v>
      </c>
      <c r="AJ233" s="126" t="s">
        <v>3627</v>
      </c>
      <c r="AK233" s="126" t="s">
        <v>2592</v>
      </c>
      <c r="AL233" s="126" t="s">
        <v>4017</v>
      </c>
      <c r="AM233" s="126" t="s">
        <v>4018</v>
      </c>
      <c r="AN233" s="126">
        <v>7809</v>
      </c>
      <c r="AO233" s="126" t="s">
        <v>130</v>
      </c>
      <c r="AP233" s="127">
        <v>1</v>
      </c>
      <c r="AQ233" s="128">
        <v>0.499</v>
      </c>
      <c r="AR233" s="128">
        <v>4.4999999999999998E-2</v>
      </c>
      <c r="AS233" s="128">
        <v>0.5</v>
      </c>
      <c r="AT233" s="126" t="s">
        <v>4</v>
      </c>
      <c r="AU233" s="128">
        <v>137.33000000000001</v>
      </c>
      <c r="AV233" s="126" t="s">
        <v>154</v>
      </c>
      <c r="AW233" s="126" t="s">
        <v>154</v>
      </c>
      <c r="AX233" s="126" t="s">
        <v>154</v>
      </c>
      <c r="AY233" s="126" t="s">
        <v>154</v>
      </c>
      <c r="AZ233" s="126" t="s">
        <v>154</v>
      </c>
      <c r="BA233" s="126" t="s">
        <v>132</v>
      </c>
      <c r="BB233" s="126" t="s">
        <v>70</v>
      </c>
      <c r="BC233" s="126" t="s">
        <v>4019</v>
      </c>
      <c r="BD233" s="126" t="s">
        <v>130</v>
      </c>
      <c r="BE233" s="126" t="s">
        <v>156</v>
      </c>
      <c r="BF233" s="126" t="s">
        <v>4020</v>
      </c>
      <c r="BG233" s="126" t="s">
        <v>4021</v>
      </c>
      <c r="BH233" s="126" t="s">
        <v>4022</v>
      </c>
      <c r="BI233" s="126" t="s">
        <v>2757</v>
      </c>
      <c r="BJ233" s="126" t="s">
        <v>2758</v>
      </c>
      <c r="BK233" s="126" t="s">
        <v>184</v>
      </c>
      <c r="BL233" s="126" t="s">
        <v>157</v>
      </c>
      <c r="BM233" s="126" t="s">
        <v>126</v>
      </c>
      <c r="BN233" s="126" t="s">
        <v>130</v>
      </c>
      <c r="BO233" s="126" t="s">
        <v>158</v>
      </c>
    </row>
    <row r="234" spans="1:67" ht="15">
      <c r="A234" s="58" t="str">
        <f t="shared" si="111"/>
        <v>2025-08-05</v>
      </c>
      <c r="B234" s="58" t="str">
        <f t="shared" si="112"/>
        <v>LHR</v>
      </c>
      <c r="C234" s="58" t="str">
        <f t="shared" si="113"/>
        <v>99431913755</v>
      </c>
      <c r="D234" s="58" t="str">
        <f t="shared" si="114"/>
        <v>PGB028761443</v>
      </c>
      <c r="E234" s="59" t="str">
        <f t="shared" si="115"/>
        <v>6094322902223</v>
      </c>
      <c r="F234" s="59" t="str">
        <f t="shared" si="116"/>
        <v>716-6517-CA-58</v>
      </c>
      <c r="G234" s="59" t="str">
        <f t="shared" si="117"/>
        <v>2210326</v>
      </c>
      <c r="H234" s="59" t="str">
        <f t="shared" si="118"/>
        <v>IPORTER (GB)</v>
      </c>
      <c r="I234" s="57" t="str">
        <f t="shared" si="119"/>
        <v>오진이</v>
      </c>
      <c r="J234" s="57">
        <f t="shared" si="120"/>
        <v>59471</v>
      </c>
      <c r="K234" s="57" t="str">
        <f t="shared" si="130"/>
        <v/>
      </c>
      <c r="L234" s="57">
        <f t="shared" si="121"/>
        <v>1</v>
      </c>
      <c r="M234" s="57">
        <f t="shared" si="122"/>
        <v>2</v>
      </c>
      <c r="N234" s="57">
        <f t="shared" si="123"/>
        <v>4.4999999999999998E-2</v>
      </c>
      <c r="O234" s="60">
        <f t="shared" si="124"/>
        <v>3.15E-2</v>
      </c>
      <c r="P234" s="60">
        <f>CEILING(IF(M234&gt;O234,M234,O234),$D$2)</f>
        <v>2</v>
      </c>
      <c r="Q234" s="61" t="str">
        <f t="shared" si="125"/>
        <v>목록(Manifest)</v>
      </c>
      <c r="R234" s="88">
        <f t="shared" si="126"/>
        <v>147.6</v>
      </c>
      <c r="S234" s="61" t="str">
        <f t="shared" si="127"/>
        <v>KJ794</v>
      </c>
      <c r="T234" s="61" t="str">
        <f t="shared" si="128"/>
        <v>AIRZETA CO., LTD</v>
      </c>
      <c r="U234" s="61" t="str">
        <f t="shared" si="129"/>
        <v>신용</v>
      </c>
      <c r="V234" s="99">
        <f>CEILING($B$2+(P234-0.5)*$C$2,1)</f>
        <v>15928</v>
      </c>
      <c r="W234" s="61">
        <v>4000</v>
      </c>
      <c r="X234" s="100">
        <f t="shared" si="104"/>
        <v>0</v>
      </c>
      <c r="Y234" s="100">
        <f t="shared" si="109"/>
        <v>0</v>
      </c>
      <c r="Z234" s="100">
        <f t="shared" si="105"/>
        <v>0</v>
      </c>
      <c r="AA234" s="100">
        <f t="shared" si="110"/>
        <v>0</v>
      </c>
      <c r="AB234" s="101">
        <f t="shared" si="106"/>
        <v>0</v>
      </c>
      <c r="AC234" s="102" t="str">
        <f>_xlfn.IFNA(VLOOKUP(D234,'사업자 통관'!F:H,3,0),"")</f>
        <v/>
      </c>
      <c r="AD234" s="102"/>
      <c r="AE234" s="103">
        <f t="shared" si="107"/>
        <v>4000</v>
      </c>
      <c r="AF234" s="104">
        <f t="shared" si="108"/>
        <v>19928</v>
      </c>
      <c r="AH234" s="126" t="s">
        <v>891</v>
      </c>
      <c r="AI234" s="126" t="s">
        <v>9</v>
      </c>
      <c r="AJ234" s="126" t="s">
        <v>3627</v>
      </c>
      <c r="AK234" s="126" t="s">
        <v>4023</v>
      </c>
      <c r="AL234" s="126" t="s">
        <v>4024</v>
      </c>
      <c r="AM234" s="126" t="s">
        <v>4025</v>
      </c>
      <c r="AN234" s="126">
        <v>59471</v>
      </c>
      <c r="AO234" s="126" t="s">
        <v>130</v>
      </c>
      <c r="AP234" s="127">
        <v>1</v>
      </c>
      <c r="AQ234" s="128">
        <v>2</v>
      </c>
      <c r="AR234" s="128">
        <v>4.4999999999999998E-2</v>
      </c>
      <c r="AS234" s="128">
        <v>2.1</v>
      </c>
      <c r="AT234" s="126" t="s">
        <v>4</v>
      </c>
      <c r="AU234" s="128">
        <v>147.6</v>
      </c>
      <c r="AV234" s="126" t="s">
        <v>154</v>
      </c>
      <c r="AW234" s="126" t="s">
        <v>154</v>
      </c>
      <c r="AX234" s="126" t="s">
        <v>154</v>
      </c>
      <c r="AY234" s="126" t="s">
        <v>154</v>
      </c>
      <c r="AZ234" s="126" t="s">
        <v>154</v>
      </c>
      <c r="BA234" s="126" t="s">
        <v>132</v>
      </c>
      <c r="BB234" s="126" t="s">
        <v>70</v>
      </c>
      <c r="BC234" s="126" t="s">
        <v>4026</v>
      </c>
      <c r="BD234" s="126" t="s">
        <v>130</v>
      </c>
      <c r="BE234" s="126" t="s">
        <v>156</v>
      </c>
      <c r="BF234" s="126" t="s">
        <v>4027</v>
      </c>
      <c r="BG234" s="126" t="s">
        <v>4028</v>
      </c>
      <c r="BH234" s="126" t="s">
        <v>4029</v>
      </c>
      <c r="BI234" s="126" t="s">
        <v>2757</v>
      </c>
      <c r="BJ234" s="126" t="s">
        <v>2758</v>
      </c>
      <c r="BK234" s="126" t="s">
        <v>184</v>
      </c>
      <c r="BL234" s="126" t="s">
        <v>157</v>
      </c>
      <c r="BM234" s="126" t="s">
        <v>126</v>
      </c>
      <c r="BN234" s="126" t="s">
        <v>130</v>
      </c>
      <c r="BO234" s="126" t="s">
        <v>158</v>
      </c>
    </row>
    <row r="235" spans="1:67" ht="15">
      <c r="A235" s="58" t="str">
        <f t="shared" si="111"/>
        <v>2025-08-05</v>
      </c>
      <c r="B235" s="58" t="str">
        <f t="shared" si="112"/>
        <v>LHR</v>
      </c>
      <c r="C235" s="58" t="str">
        <f t="shared" si="113"/>
        <v>99431913755</v>
      </c>
      <c r="D235" s="58" t="str">
        <f t="shared" si="114"/>
        <v>PGB028761209</v>
      </c>
      <c r="E235" s="59" t="str">
        <f t="shared" si="115"/>
        <v>6094322901989</v>
      </c>
      <c r="F235" s="59" t="str">
        <f t="shared" si="116"/>
        <v>716-5425-FE-9</v>
      </c>
      <c r="G235" s="59" t="str">
        <f t="shared" si="117"/>
        <v>2210326</v>
      </c>
      <c r="H235" s="59" t="str">
        <f t="shared" si="118"/>
        <v>IPORTER (GB)</v>
      </c>
      <c r="I235" s="57" t="str">
        <f t="shared" si="119"/>
        <v>이다인</v>
      </c>
      <c r="J235" s="57">
        <f t="shared" si="120"/>
        <v>10888</v>
      </c>
      <c r="K235" s="57" t="str">
        <f t="shared" si="130"/>
        <v/>
      </c>
      <c r="L235" s="57">
        <f t="shared" si="121"/>
        <v>1</v>
      </c>
      <c r="M235" s="57">
        <f t="shared" si="122"/>
        <v>0.499</v>
      </c>
      <c r="N235" s="57">
        <f t="shared" si="123"/>
        <v>4.4999999999999998E-2</v>
      </c>
      <c r="O235" s="60">
        <f t="shared" si="124"/>
        <v>3.15E-2</v>
      </c>
      <c r="P235" s="60">
        <f>CEILING(IF(M235&gt;O235,M235,O235),$D$2)</f>
        <v>0.5</v>
      </c>
      <c r="Q235" s="61" t="str">
        <f t="shared" si="125"/>
        <v>목록(Manifest)</v>
      </c>
      <c r="R235" s="88">
        <f t="shared" si="126"/>
        <v>24.31</v>
      </c>
      <c r="S235" s="61" t="str">
        <f t="shared" si="127"/>
        <v>KJ794</v>
      </c>
      <c r="T235" s="61" t="str">
        <f t="shared" si="128"/>
        <v>AIRZETA CO., LTD</v>
      </c>
      <c r="U235" s="61" t="str">
        <f t="shared" si="129"/>
        <v>신용</v>
      </c>
      <c r="V235" s="99">
        <f>CEILING($B$2+(P235-0.5)*$C$2,1)</f>
        <v>7445</v>
      </c>
      <c r="W235" s="61">
        <v>4000</v>
      </c>
      <c r="X235" s="100">
        <f t="shared" si="104"/>
        <v>0</v>
      </c>
      <c r="Y235" s="100">
        <f t="shared" si="109"/>
        <v>0</v>
      </c>
      <c r="Z235" s="100">
        <f t="shared" si="105"/>
        <v>0</v>
      </c>
      <c r="AA235" s="100">
        <f t="shared" si="110"/>
        <v>0</v>
      </c>
      <c r="AB235" s="101">
        <f t="shared" si="106"/>
        <v>0</v>
      </c>
      <c r="AC235" s="102" t="str">
        <f>_xlfn.IFNA(VLOOKUP(D235,'사업자 통관'!F:H,3,0),"")</f>
        <v/>
      </c>
      <c r="AD235" s="102"/>
      <c r="AE235" s="103">
        <f t="shared" si="107"/>
        <v>4000</v>
      </c>
      <c r="AF235" s="104">
        <f t="shared" si="108"/>
        <v>11445</v>
      </c>
      <c r="AH235" s="126" t="s">
        <v>891</v>
      </c>
      <c r="AI235" s="126" t="s">
        <v>9</v>
      </c>
      <c r="AJ235" s="126" t="s">
        <v>3627</v>
      </c>
      <c r="AK235" s="126" t="s">
        <v>2709</v>
      </c>
      <c r="AL235" s="126" t="s">
        <v>4030</v>
      </c>
      <c r="AM235" s="126" t="s">
        <v>4031</v>
      </c>
      <c r="AN235" s="126">
        <v>10888</v>
      </c>
      <c r="AO235" s="126" t="s">
        <v>130</v>
      </c>
      <c r="AP235" s="127">
        <v>1</v>
      </c>
      <c r="AQ235" s="128">
        <v>0.499</v>
      </c>
      <c r="AR235" s="128">
        <v>4.4999999999999998E-2</v>
      </c>
      <c r="AS235" s="128">
        <v>0.5</v>
      </c>
      <c r="AT235" s="126" t="s">
        <v>4</v>
      </c>
      <c r="AU235" s="128">
        <v>24.31</v>
      </c>
      <c r="AV235" s="126" t="s">
        <v>154</v>
      </c>
      <c r="AW235" s="126" t="s">
        <v>154</v>
      </c>
      <c r="AX235" s="126" t="s">
        <v>154</v>
      </c>
      <c r="AY235" s="126" t="s">
        <v>154</v>
      </c>
      <c r="AZ235" s="126" t="s">
        <v>154</v>
      </c>
      <c r="BA235" s="126" t="s">
        <v>132</v>
      </c>
      <c r="BB235" s="126" t="s">
        <v>70</v>
      </c>
      <c r="BC235" s="126" t="s">
        <v>312</v>
      </c>
      <c r="BD235" s="126" t="s">
        <v>130</v>
      </c>
      <c r="BE235" s="126" t="s">
        <v>156</v>
      </c>
      <c r="BF235" s="126" t="s">
        <v>4032</v>
      </c>
      <c r="BG235" s="126" t="s">
        <v>4033</v>
      </c>
      <c r="BH235" s="126" t="s">
        <v>4034</v>
      </c>
      <c r="BI235" s="126" t="s">
        <v>2757</v>
      </c>
      <c r="BJ235" s="126" t="s">
        <v>2758</v>
      </c>
      <c r="BK235" s="126" t="s">
        <v>184</v>
      </c>
      <c r="BL235" s="126" t="s">
        <v>157</v>
      </c>
      <c r="BM235" s="126" t="s">
        <v>126</v>
      </c>
      <c r="BN235" s="126" t="s">
        <v>130</v>
      </c>
      <c r="BO235" s="126" t="s">
        <v>158</v>
      </c>
    </row>
    <row r="236" spans="1:67" ht="15">
      <c r="A236" s="58" t="str">
        <f t="shared" si="111"/>
        <v>2025-08-05</v>
      </c>
      <c r="B236" s="58" t="str">
        <f t="shared" si="112"/>
        <v>LHR</v>
      </c>
      <c r="C236" s="58" t="str">
        <f t="shared" si="113"/>
        <v>99431913755</v>
      </c>
      <c r="D236" s="58" t="str">
        <f t="shared" si="114"/>
        <v>PGB028761432</v>
      </c>
      <c r="E236" s="59" t="str">
        <f t="shared" si="115"/>
        <v>6094322902212</v>
      </c>
      <c r="F236" s="59" t="str">
        <f t="shared" si="116"/>
        <v>716-4342-FE-30</v>
      </c>
      <c r="G236" s="59" t="str">
        <f t="shared" si="117"/>
        <v>2210326</v>
      </c>
      <c r="H236" s="59" t="str">
        <f t="shared" si="118"/>
        <v>IPORTER (GB)</v>
      </c>
      <c r="I236" s="57" t="str">
        <f t="shared" si="119"/>
        <v>방승준</v>
      </c>
      <c r="J236" s="57">
        <f t="shared" si="120"/>
        <v>58689</v>
      </c>
      <c r="K236" s="57"/>
      <c r="L236" s="57">
        <f t="shared" si="121"/>
        <v>1</v>
      </c>
      <c r="M236" s="57">
        <f t="shared" si="122"/>
        <v>0.499</v>
      </c>
      <c r="N236" s="57">
        <f t="shared" si="123"/>
        <v>4.4999999999999998E-2</v>
      </c>
      <c r="O236" s="60">
        <f t="shared" si="124"/>
        <v>3.15E-2</v>
      </c>
      <c r="P236" s="60">
        <f>CEILING(IF(M236&gt;O236,M236,O236),$D$2)</f>
        <v>0.5</v>
      </c>
      <c r="Q236" s="61" t="str">
        <f t="shared" si="125"/>
        <v>목록(Manifest)</v>
      </c>
      <c r="R236" s="88">
        <f t="shared" si="126"/>
        <v>31.88</v>
      </c>
      <c r="S236" s="61" t="str">
        <f t="shared" si="127"/>
        <v>KJ794</v>
      </c>
      <c r="T236" s="61" t="str">
        <f t="shared" si="128"/>
        <v>AIRZETA CO., LTD</v>
      </c>
      <c r="U236" s="61" t="str">
        <f t="shared" si="129"/>
        <v>신용</v>
      </c>
      <c r="V236" s="99">
        <f>CEILING($B$2+(P236-0.5)*$C$2,1)</f>
        <v>7445</v>
      </c>
      <c r="W236" s="61">
        <v>4000</v>
      </c>
      <c r="X236" s="100">
        <f t="shared" si="104"/>
        <v>0</v>
      </c>
      <c r="Y236" s="100">
        <f t="shared" si="109"/>
        <v>0</v>
      </c>
      <c r="Z236" s="100">
        <f t="shared" si="105"/>
        <v>0</v>
      </c>
      <c r="AA236" s="100">
        <f t="shared" si="110"/>
        <v>0</v>
      </c>
      <c r="AB236" s="101">
        <f t="shared" si="106"/>
        <v>0</v>
      </c>
      <c r="AC236" s="102" t="str">
        <f>_xlfn.IFNA(VLOOKUP(D236,'사업자 통관'!F:H,3,0),"")</f>
        <v/>
      </c>
      <c r="AD236" s="102"/>
      <c r="AE236" s="103">
        <f t="shared" si="107"/>
        <v>4000</v>
      </c>
      <c r="AF236" s="104">
        <f t="shared" si="108"/>
        <v>11445</v>
      </c>
      <c r="AH236" s="126" t="s">
        <v>891</v>
      </c>
      <c r="AI236" s="126" t="s">
        <v>9</v>
      </c>
      <c r="AJ236" s="126" t="s">
        <v>3627</v>
      </c>
      <c r="AK236" s="126" t="s">
        <v>4035</v>
      </c>
      <c r="AL236" s="126" t="s">
        <v>4036</v>
      </c>
      <c r="AM236" s="126" t="s">
        <v>4037</v>
      </c>
      <c r="AN236" s="126">
        <v>58689</v>
      </c>
      <c r="AO236" s="126" t="s">
        <v>130</v>
      </c>
      <c r="AP236" s="127">
        <v>1</v>
      </c>
      <c r="AQ236" s="128">
        <v>0.499</v>
      </c>
      <c r="AR236" s="128">
        <v>4.4999999999999998E-2</v>
      </c>
      <c r="AS236" s="128">
        <v>0.5</v>
      </c>
      <c r="AT236" s="126" t="s">
        <v>4</v>
      </c>
      <c r="AU236" s="128">
        <v>31.88</v>
      </c>
      <c r="AV236" s="126" t="s">
        <v>154</v>
      </c>
      <c r="AW236" s="126" t="s">
        <v>154</v>
      </c>
      <c r="AX236" s="126" t="s">
        <v>154</v>
      </c>
      <c r="AY236" s="126" t="s">
        <v>154</v>
      </c>
      <c r="AZ236" s="126" t="s">
        <v>154</v>
      </c>
      <c r="BA236" s="126" t="s">
        <v>132</v>
      </c>
      <c r="BB236" s="126" t="s">
        <v>70</v>
      </c>
      <c r="BC236" s="126" t="s">
        <v>159</v>
      </c>
      <c r="BD236" s="126" t="s">
        <v>130</v>
      </c>
      <c r="BE236" s="126" t="s">
        <v>156</v>
      </c>
      <c r="BF236" s="126" t="s">
        <v>4038</v>
      </c>
      <c r="BG236" s="126" t="s">
        <v>4039</v>
      </c>
      <c r="BH236" s="126" t="s">
        <v>4040</v>
      </c>
      <c r="BI236" s="126" t="s">
        <v>2757</v>
      </c>
      <c r="BJ236" s="126" t="s">
        <v>2758</v>
      </c>
      <c r="BK236" s="126" t="s">
        <v>184</v>
      </c>
      <c r="BL236" s="126" t="s">
        <v>157</v>
      </c>
      <c r="BM236" s="126" t="s">
        <v>126</v>
      </c>
      <c r="BN236" s="126" t="s">
        <v>130</v>
      </c>
      <c r="BO236" s="126" t="s">
        <v>158</v>
      </c>
    </row>
    <row r="237" spans="1:67" ht="15">
      <c r="A237" s="58" t="str">
        <f t="shared" si="111"/>
        <v>2025-08-05</v>
      </c>
      <c r="B237" s="58" t="str">
        <f t="shared" si="112"/>
        <v>LHR</v>
      </c>
      <c r="C237" s="58" t="str">
        <f t="shared" si="113"/>
        <v>99431913755</v>
      </c>
      <c r="D237" s="58" t="str">
        <f t="shared" si="114"/>
        <v>PGB028761272</v>
      </c>
      <c r="E237" s="59" t="str">
        <f t="shared" si="115"/>
        <v>6094322902052</v>
      </c>
      <c r="F237" s="59" t="str">
        <f t="shared" si="116"/>
        <v>716-6506-CD-43</v>
      </c>
      <c r="G237" s="59" t="str">
        <f t="shared" si="117"/>
        <v>2210326</v>
      </c>
      <c r="H237" s="59" t="str">
        <f t="shared" si="118"/>
        <v>IPORTER (GB)</v>
      </c>
      <c r="I237" s="57" t="str">
        <f t="shared" si="119"/>
        <v>손정환</v>
      </c>
      <c r="J237" s="57">
        <f t="shared" si="120"/>
        <v>7605</v>
      </c>
      <c r="K237" s="57" t="str">
        <f t="shared" si="130"/>
        <v/>
      </c>
      <c r="L237" s="57">
        <f t="shared" si="121"/>
        <v>1</v>
      </c>
      <c r="M237" s="57">
        <f t="shared" si="122"/>
        <v>0.499</v>
      </c>
      <c r="N237" s="57">
        <f t="shared" si="123"/>
        <v>4.4999999999999998E-2</v>
      </c>
      <c r="O237" s="60">
        <f t="shared" si="124"/>
        <v>3.15E-2</v>
      </c>
      <c r="P237" s="60">
        <f>CEILING(IF(M237&gt;O237,M237,O237),$D$2)</f>
        <v>0.5</v>
      </c>
      <c r="Q237" s="61" t="str">
        <f t="shared" si="125"/>
        <v>목록(Manifest)</v>
      </c>
      <c r="R237" s="88">
        <f t="shared" si="126"/>
        <v>99.25</v>
      </c>
      <c r="S237" s="61" t="str">
        <f t="shared" si="127"/>
        <v>KJ794</v>
      </c>
      <c r="T237" s="61" t="str">
        <f t="shared" si="128"/>
        <v>AIRZETA CO., LTD</v>
      </c>
      <c r="U237" s="61" t="str">
        <f t="shared" si="129"/>
        <v>신용</v>
      </c>
      <c r="V237" s="99">
        <f>CEILING($B$2+(P237-0.5)*$C$2,1)</f>
        <v>7445</v>
      </c>
      <c r="W237" s="61">
        <v>4000</v>
      </c>
      <c r="X237" s="100">
        <f t="shared" si="104"/>
        <v>0</v>
      </c>
      <c r="Y237" s="100">
        <f t="shared" si="109"/>
        <v>0</v>
      </c>
      <c r="Z237" s="100">
        <f t="shared" si="105"/>
        <v>0</v>
      </c>
      <c r="AA237" s="100">
        <f t="shared" si="110"/>
        <v>0</v>
      </c>
      <c r="AB237" s="101">
        <f t="shared" si="106"/>
        <v>0</v>
      </c>
      <c r="AC237" s="102" t="str">
        <f>_xlfn.IFNA(VLOOKUP(D237,'사업자 통관'!F:H,3,0),"")</f>
        <v/>
      </c>
      <c r="AD237" s="102"/>
      <c r="AE237" s="103">
        <f t="shared" si="107"/>
        <v>4000</v>
      </c>
      <c r="AF237" s="104">
        <f t="shared" si="108"/>
        <v>11445</v>
      </c>
      <c r="AH237" s="126" t="s">
        <v>891</v>
      </c>
      <c r="AI237" s="126" t="s">
        <v>9</v>
      </c>
      <c r="AJ237" s="126" t="s">
        <v>3627</v>
      </c>
      <c r="AK237" s="126" t="s">
        <v>4041</v>
      </c>
      <c r="AL237" s="126" t="s">
        <v>4042</v>
      </c>
      <c r="AM237" s="126" t="s">
        <v>4043</v>
      </c>
      <c r="AN237" s="126">
        <v>7605</v>
      </c>
      <c r="AO237" s="126" t="s">
        <v>130</v>
      </c>
      <c r="AP237" s="127">
        <v>1</v>
      </c>
      <c r="AQ237" s="128">
        <v>0.499</v>
      </c>
      <c r="AR237" s="128">
        <v>4.4999999999999998E-2</v>
      </c>
      <c r="AS237" s="128">
        <v>0.5</v>
      </c>
      <c r="AT237" s="126" t="s">
        <v>4</v>
      </c>
      <c r="AU237" s="128">
        <v>99.25</v>
      </c>
      <c r="AV237" s="126" t="s">
        <v>154</v>
      </c>
      <c r="AW237" s="126" t="s">
        <v>154</v>
      </c>
      <c r="AX237" s="126" t="s">
        <v>154</v>
      </c>
      <c r="AY237" s="126" t="s">
        <v>154</v>
      </c>
      <c r="AZ237" s="126" t="s">
        <v>154</v>
      </c>
      <c r="BA237" s="126" t="s">
        <v>132</v>
      </c>
      <c r="BB237" s="126" t="s">
        <v>70</v>
      </c>
      <c r="BC237" s="126" t="s">
        <v>4044</v>
      </c>
      <c r="BD237" s="126" t="s">
        <v>130</v>
      </c>
      <c r="BE237" s="126" t="s">
        <v>156</v>
      </c>
      <c r="BF237" s="126" t="s">
        <v>4045</v>
      </c>
      <c r="BG237" s="126" t="s">
        <v>4046</v>
      </c>
      <c r="BH237" s="126" t="s">
        <v>4047</v>
      </c>
      <c r="BI237" s="126" t="s">
        <v>2757</v>
      </c>
      <c r="BJ237" s="126" t="s">
        <v>2758</v>
      </c>
      <c r="BK237" s="126" t="s">
        <v>184</v>
      </c>
      <c r="BL237" s="126" t="s">
        <v>157</v>
      </c>
      <c r="BM237" s="126" t="s">
        <v>126</v>
      </c>
      <c r="BN237" s="126" t="s">
        <v>130</v>
      </c>
      <c r="BO237" s="126" t="s">
        <v>158</v>
      </c>
    </row>
    <row r="238" spans="1:67" ht="15">
      <c r="A238" s="58" t="str">
        <f t="shared" si="111"/>
        <v>2025-08-05</v>
      </c>
      <c r="B238" s="58" t="str">
        <f t="shared" si="112"/>
        <v>LHR</v>
      </c>
      <c r="C238" s="58" t="str">
        <f t="shared" si="113"/>
        <v>99431913755</v>
      </c>
      <c r="D238" s="58" t="str">
        <f t="shared" si="114"/>
        <v>PGB028761440</v>
      </c>
      <c r="E238" s="59" t="str">
        <f t="shared" si="115"/>
        <v>6094322902220</v>
      </c>
      <c r="F238" s="59" t="str">
        <f t="shared" si="116"/>
        <v>716-6582-FC-54</v>
      </c>
      <c r="G238" s="59" t="str">
        <f t="shared" si="117"/>
        <v>2210326</v>
      </c>
      <c r="H238" s="59" t="str">
        <f t="shared" si="118"/>
        <v>IPORTER (GB)</v>
      </c>
      <c r="I238" s="57" t="str">
        <f t="shared" si="119"/>
        <v>김주동</v>
      </c>
      <c r="J238" s="57">
        <f t="shared" si="120"/>
        <v>36538</v>
      </c>
      <c r="K238" s="57" t="str">
        <f t="shared" si="130"/>
        <v/>
      </c>
      <c r="L238" s="57">
        <f t="shared" si="121"/>
        <v>1</v>
      </c>
      <c r="M238" s="57">
        <f t="shared" si="122"/>
        <v>1.1020000000000001</v>
      </c>
      <c r="N238" s="57">
        <f t="shared" si="123"/>
        <v>4.4999999999999998E-2</v>
      </c>
      <c r="O238" s="60">
        <f t="shared" si="124"/>
        <v>3.15E-2</v>
      </c>
      <c r="P238" s="60">
        <f>CEILING(IF(M238&gt;O238,M238,O238),$D$2)</f>
        <v>1.5</v>
      </c>
      <c r="Q238" s="61" t="str">
        <f t="shared" si="125"/>
        <v>목록(Manifest)</v>
      </c>
      <c r="R238" s="88">
        <f t="shared" si="126"/>
        <v>105.33</v>
      </c>
      <c r="S238" s="61" t="str">
        <f t="shared" si="127"/>
        <v>KJ794</v>
      </c>
      <c r="T238" s="61" t="str">
        <f t="shared" si="128"/>
        <v>AIRZETA CO., LTD</v>
      </c>
      <c r="U238" s="61" t="str">
        <f t="shared" si="129"/>
        <v>신용</v>
      </c>
      <c r="V238" s="99">
        <f>CEILING($B$2+(P238-0.5)*$C$2,1)</f>
        <v>13100</v>
      </c>
      <c r="W238" s="61">
        <v>4000</v>
      </c>
      <c r="X238" s="100">
        <f t="shared" si="104"/>
        <v>0</v>
      </c>
      <c r="Y238" s="100">
        <f t="shared" si="109"/>
        <v>0</v>
      </c>
      <c r="Z238" s="100">
        <f t="shared" si="105"/>
        <v>0</v>
      </c>
      <c r="AA238" s="100">
        <f t="shared" si="110"/>
        <v>0</v>
      </c>
      <c r="AB238" s="101">
        <f t="shared" si="106"/>
        <v>0</v>
      </c>
      <c r="AC238" s="102" t="str">
        <f>_xlfn.IFNA(VLOOKUP(D238,'사업자 통관'!F:H,3,0),"")</f>
        <v/>
      </c>
      <c r="AD238" s="102"/>
      <c r="AE238" s="103">
        <f t="shared" si="107"/>
        <v>4000</v>
      </c>
      <c r="AF238" s="104">
        <f t="shared" si="108"/>
        <v>17100</v>
      </c>
      <c r="AH238" s="126" t="s">
        <v>891</v>
      </c>
      <c r="AI238" s="126" t="s">
        <v>9</v>
      </c>
      <c r="AJ238" s="126" t="s">
        <v>3627</v>
      </c>
      <c r="AK238" s="126" t="s">
        <v>4048</v>
      </c>
      <c r="AL238" s="126" t="s">
        <v>4049</v>
      </c>
      <c r="AM238" s="126" t="s">
        <v>4050</v>
      </c>
      <c r="AN238" s="126">
        <v>36538</v>
      </c>
      <c r="AO238" s="126" t="s">
        <v>130</v>
      </c>
      <c r="AP238" s="127">
        <v>1</v>
      </c>
      <c r="AQ238" s="128">
        <v>1.1020000000000001</v>
      </c>
      <c r="AR238" s="128">
        <v>4.4999999999999998E-2</v>
      </c>
      <c r="AS238" s="128">
        <v>1.2</v>
      </c>
      <c r="AT238" s="126" t="s">
        <v>4</v>
      </c>
      <c r="AU238" s="128">
        <v>105.33</v>
      </c>
      <c r="AV238" s="126" t="s">
        <v>154</v>
      </c>
      <c r="AW238" s="126" t="s">
        <v>154</v>
      </c>
      <c r="AX238" s="126" t="s">
        <v>154</v>
      </c>
      <c r="AY238" s="126" t="s">
        <v>154</v>
      </c>
      <c r="AZ238" s="126" t="s">
        <v>154</v>
      </c>
      <c r="BA238" s="126" t="s">
        <v>132</v>
      </c>
      <c r="BB238" s="126" t="s">
        <v>70</v>
      </c>
      <c r="BC238" s="126" t="s">
        <v>163</v>
      </c>
      <c r="BD238" s="126" t="s">
        <v>130</v>
      </c>
      <c r="BE238" s="126" t="s">
        <v>156</v>
      </c>
      <c r="BF238" s="126" t="s">
        <v>4051</v>
      </c>
      <c r="BG238" s="126" t="s">
        <v>4052</v>
      </c>
      <c r="BH238" s="126" t="s">
        <v>4053</v>
      </c>
      <c r="BI238" s="126" t="s">
        <v>2757</v>
      </c>
      <c r="BJ238" s="126" t="s">
        <v>2758</v>
      </c>
      <c r="BK238" s="126" t="s">
        <v>184</v>
      </c>
      <c r="BL238" s="126" t="s">
        <v>157</v>
      </c>
      <c r="BM238" s="126" t="s">
        <v>126</v>
      </c>
      <c r="BN238" s="126" t="s">
        <v>130</v>
      </c>
      <c r="BO238" s="126" t="s">
        <v>158</v>
      </c>
    </row>
    <row r="239" spans="1:67" ht="15">
      <c r="A239" s="58" t="str">
        <f t="shared" si="111"/>
        <v>2025-08-05</v>
      </c>
      <c r="B239" s="58" t="str">
        <f t="shared" si="112"/>
        <v>LHR</v>
      </c>
      <c r="C239" s="58" t="str">
        <f t="shared" si="113"/>
        <v>99431913755</v>
      </c>
      <c r="D239" s="58" t="str">
        <f t="shared" si="114"/>
        <v>PGB028761498</v>
      </c>
      <c r="E239" s="59" t="str">
        <f t="shared" si="115"/>
        <v>6094322902278</v>
      </c>
      <c r="F239" s="59" t="str">
        <f t="shared" si="116"/>
        <v>716-6510-BD-63</v>
      </c>
      <c r="G239" s="59" t="str">
        <f t="shared" si="117"/>
        <v>2210326</v>
      </c>
      <c r="H239" s="59" t="str">
        <f t="shared" si="118"/>
        <v>IPORTER (GB)</v>
      </c>
      <c r="I239" s="57" t="str">
        <f t="shared" si="119"/>
        <v>허민</v>
      </c>
      <c r="J239" s="57">
        <f t="shared" si="120"/>
        <v>12133</v>
      </c>
      <c r="K239" s="57" t="str">
        <f t="shared" si="130"/>
        <v/>
      </c>
      <c r="L239" s="57">
        <f t="shared" si="121"/>
        <v>1</v>
      </c>
      <c r="M239" s="57">
        <f t="shared" si="122"/>
        <v>0.499</v>
      </c>
      <c r="N239" s="57">
        <f t="shared" si="123"/>
        <v>4.4999999999999998E-2</v>
      </c>
      <c r="O239" s="60">
        <f t="shared" si="124"/>
        <v>3.15E-2</v>
      </c>
      <c r="P239" s="60">
        <f>CEILING(IF(M239&gt;O239,M239,O239),$D$2)</f>
        <v>0.5</v>
      </c>
      <c r="Q239" s="61" t="str">
        <f t="shared" si="125"/>
        <v>목록(Manifest)</v>
      </c>
      <c r="R239" s="88">
        <f t="shared" si="126"/>
        <v>148.16999999999999</v>
      </c>
      <c r="S239" s="61" t="str">
        <f t="shared" si="127"/>
        <v>KJ794</v>
      </c>
      <c r="T239" s="61" t="str">
        <f t="shared" si="128"/>
        <v>AIRZETA CO., LTD</v>
      </c>
      <c r="U239" s="61" t="str">
        <f t="shared" si="129"/>
        <v>신용</v>
      </c>
      <c r="V239" s="99">
        <f>CEILING($B$2+(P239-0.5)*$C$2,1)</f>
        <v>7445</v>
      </c>
      <c r="W239" s="61">
        <v>4000</v>
      </c>
      <c r="X239" s="100">
        <f t="shared" si="104"/>
        <v>0</v>
      </c>
      <c r="Y239" s="100">
        <f t="shared" si="109"/>
        <v>0</v>
      </c>
      <c r="Z239" s="100">
        <f t="shared" si="105"/>
        <v>0</v>
      </c>
      <c r="AA239" s="100">
        <f t="shared" si="110"/>
        <v>0</v>
      </c>
      <c r="AB239" s="101">
        <f t="shared" si="106"/>
        <v>0</v>
      </c>
      <c r="AC239" s="102" t="str">
        <f>_xlfn.IFNA(VLOOKUP(D239,'사업자 통관'!F:H,3,0),"")</f>
        <v/>
      </c>
      <c r="AD239" s="102"/>
      <c r="AE239" s="103">
        <f t="shared" si="107"/>
        <v>4000</v>
      </c>
      <c r="AF239" s="104">
        <f t="shared" si="108"/>
        <v>11445</v>
      </c>
      <c r="AH239" s="126" t="s">
        <v>891</v>
      </c>
      <c r="AI239" s="126" t="s">
        <v>9</v>
      </c>
      <c r="AJ239" s="126" t="s">
        <v>3627</v>
      </c>
      <c r="AK239" s="126" t="s">
        <v>4054</v>
      </c>
      <c r="AL239" s="126" t="s">
        <v>4055</v>
      </c>
      <c r="AM239" s="126" t="s">
        <v>4056</v>
      </c>
      <c r="AN239" s="126">
        <v>12133</v>
      </c>
      <c r="AO239" s="126" t="s">
        <v>130</v>
      </c>
      <c r="AP239" s="127">
        <v>1</v>
      </c>
      <c r="AQ239" s="128">
        <v>0.499</v>
      </c>
      <c r="AR239" s="128">
        <v>4.4999999999999998E-2</v>
      </c>
      <c r="AS239" s="128">
        <v>0.5</v>
      </c>
      <c r="AT239" s="126" t="s">
        <v>4</v>
      </c>
      <c r="AU239" s="128">
        <v>148.16999999999999</v>
      </c>
      <c r="AV239" s="126" t="s">
        <v>154</v>
      </c>
      <c r="AW239" s="126" t="s">
        <v>154</v>
      </c>
      <c r="AX239" s="126" t="s">
        <v>154</v>
      </c>
      <c r="AY239" s="126" t="s">
        <v>154</v>
      </c>
      <c r="AZ239" s="126" t="s">
        <v>154</v>
      </c>
      <c r="BA239" s="126" t="s">
        <v>132</v>
      </c>
      <c r="BB239" s="126" t="s">
        <v>70</v>
      </c>
      <c r="BC239" s="126" t="s">
        <v>3762</v>
      </c>
      <c r="BD239" s="126" t="s">
        <v>130</v>
      </c>
      <c r="BE239" s="126" t="s">
        <v>156</v>
      </c>
      <c r="BF239" s="126" t="s">
        <v>4057</v>
      </c>
      <c r="BG239" s="126" t="s">
        <v>4058</v>
      </c>
      <c r="BH239" s="126" t="s">
        <v>4059</v>
      </c>
      <c r="BI239" s="126" t="s">
        <v>2757</v>
      </c>
      <c r="BJ239" s="126" t="s">
        <v>2758</v>
      </c>
      <c r="BK239" s="126" t="s">
        <v>184</v>
      </c>
      <c r="BL239" s="126" t="s">
        <v>157</v>
      </c>
      <c r="BM239" s="126" t="s">
        <v>126</v>
      </c>
      <c r="BN239" s="126" t="s">
        <v>130</v>
      </c>
      <c r="BO239" s="126" t="s">
        <v>158</v>
      </c>
    </row>
    <row r="240" spans="1:67" ht="15">
      <c r="A240" s="58" t="str">
        <f t="shared" si="111"/>
        <v>2025-08-09</v>
      </c>
      <c r="B240" s="58" t="str">
        <f t="shared" si="112"/>
        <v>LHR</v>
      </c>
      <c r="C240" s="58" t="str">
        <f t="shared" si="113"/>
        <v>99431913766</v>
      </c>
      <c r="D240" s="58" t="str">
        <f t="shared" si="114"/>
        <v>PGB028761482</v>
      </c>
      <c r="E240" s="59" t="str">
        <f t="shared" si="115"/>
        <v>6094322902262</v>
      </c>
      <c r="F240" s="59" t="str">
        <f t="shared" si="116"/>
        <v>716-8224-FF-2</v>
      </c>
      <c r="G240" s="59" t="str">
        <f t="shared" si="117"/>
        <v>2210326</v>
      </c>
      <c r="H240" s="59" t="str">
        <f t="shared" si="118"/>
        <v>IPORTER (GB)</v>
      </c>
      <c r="I240" s="57" t="str">
        <f t="shared" si="119"/>
        <v>민경세</v>
      </c>
      <c r="J240" s="57">
        <f t="shared" si="120"/>
        <v>2174</v>
      </c>
      <c r="K240" s="57" t="str">
        <f t="shared" si="130"/>
        <v/>
      </c>
      <c r="L240" s="57">
        <f t="shared" si="121"/>
        <v>1</v>
      </c>
      <c r="M240" s="57">
        <f t="shared" si="122"/>
        <v>3.5019999999999998</v>
      </c>
      <c r="N240" s="57">
        <f t="shared" si="123"/>
        <v>4.4999999999999998E-2</v>
      </c>
      <c r="O240" s="60">
        <f t="shared" si="124"/>
        <v>3.15E-2</v>
      </c>
      <c r="P240" s="60">
        <f>CEILING(IF(M240&gt;O240,M240,O240),$D$2)</f>
        <v>4</v>
      </c>
      <c r="Q240" s="61" t="str">
        <f t="shared" si="125"/>
        <v>선별(검사,Manifest-Inspection)</v>
      </c>
      <c r="R240" s="88">
        <f t="shared" si="126"/>
        <v>15.08</v>
      </c>
      <c r="S240" s="61" t="str">
        <f t="shared" si="127"/>
        <v>KJ794</v>
      </c>
      <c r="T240" s="61" t="str">
        <f t="shared" si="128"/>
        <v>AIRZETA CO., LTD</v>
      </c>
      <c r="U240" s="61" t="str">
        <f t="shared" si="129"/>
        <v>신용</v>
      </c>
      <c r="V240" s="99">
        <f>CEILING($B$2+(P240-0.5)*$C$2,1)</f>
        <v>27238</v>
      </c>
      <c r="W240" s="61">
        <v>4000</v>
      </c>
      <c r="X240" s="100">
        <f t="shared" si="104"/>
        <v>0</v>
      </c>
      <c r="Y240" s="100">
        <f t="shared" si="109"/>
        <v>0</v>
      </c>
      <c r="Z240" s="100">
        <f t="shared" si="105"/>
        <v>500</v>
      </c>
      <c r="AA240" s="100">
        <f t="shared" si="110"/>
        <v>0</v>
      </c>
      <c r="AB240" s="101">
        <f t="shared" si="106"/>
        <v>0</v>
      </c>
      <c r="AC240" s="102" t="str">
        <f>_xlfn.IFNA(VLOOKUP(D240,'사업자 통관'!F:H,3,0),"")</f>
        <v/>
      </c>
      <c r="AD240" s="102"/>
      <c r="AE240" s="103">
        <f t="shared" si="107"/>
        <v>4500</v>
      </c>
      <c r="AF240" s="104">
        <f t="shared" si="108"/>
        <v>31738</v>
      </c>
      <c r="AH240" s="126" t="s">
        <v>4060</v>
      </c>
      <c r="AI240" s="126" t="s">
        <v>9</v>
      </c>
      <c r="AJ240" s="126" t="s">
        <v>4061</v>
      </c>
      <c r="AK240" s="126" t="s">
        <v>4062</v>
      </c>
      <c r="AL240" s="126" t="s">
        <v>4063</v>
      </c>
      <c r="AM240" s="126" t="s">
        <v>4064</v>
      </c>
      <c r="AN240" s="126">
        <v>2174</v>
      </c>
      <c r="AO240" s="126" t="s">
        <v>130</v>
      </c>
      <c r="AP240" s="127">
        <v>1</v>
      </c>
      <c r="AQ240" s="128">
        <v>3.5019999999999998</v>
      </c>
      <c r="AR240" s="128">
        <v>4.4999999999999998E-2</v>
      </c>
      <c r="AS240" s="128">
        <v>3.6</v>
      </c>
      <c r="AT240" s="126" t="s">
        <v>182</v>
      </c>
      <c r="AU240" s="128">
        <v>15.08</v>
      </c>
      <c r="AV240" s="126" t="s">
        <v>154</v>
      </c>
      <c r="AW240" s="126" t="s">
        <v>154</v>
      </c>
      <c r="AX240" s="126" t="s">
        <v>154</v>
      </c>
      <c r="AY240" s="126" t="s">
        <v>154</v>
      </c>
      <c r="AZ240" s="126" t="s">
        <v>154</v>
      </c>
      <c r="BA240" s="126" t="s">
        <v>132</v>
      </c>
      <c r="BB240" s="126" t="s">
        <v>70</v>
      </c>
      <c r="BC240" s="126" t="s">
        <v>155</v>
      </c>
      <c r="BD240" s="126" t="s">
        <v>130</v>
      </c>
      <c r="BE240" s="126" t="s">
        <v>156</v>
      </c>
      <c r="BF240" s="126" t="s">
        <v>4065</v>
      </c>
      <c r="BG240" s="126" t="s">
        <v>4066</v>
      </c>
      <c r="BH240" s="126" t="s">
        <v>4067</v>
      </c>
      <c r="BI240" s="126" t="s">
        <v>2757</v>
      </c>
      <c r="BJ240" s="126" t="s">
        <v>2758</v>
      </c>
      <c r="BK240" s="126" t="s">
        <v>184</v>
      </c>
      <c r="BL240" s="126" t="s">
        <v>157</v>
      </c>
      <c r="BM240" s="126" t="s">
        <v>126</v>
      </c>
      <c r="BN240" s="126" t="s">
        <v>130</v>
      </c>
      <c r="BO240" s="126" t="s">
        <v>158</v>
      </c>
    </row>
    <row r="241" spans="1:67" ht="15">
      <c r="A241" s="58" t="str">
        <f t="shared" si="111"/>
        <v>2025-08-09</v>
      </c>
      <c r="B241" s="58" t="str">
        <f t="shared" si="112"/>
        <v>LHR</v>
      </c>
      <c r="C241" s="58" t="str">
        <f t="shared" si="113"/>
        <v>99431913766</v>
      </c>
      <c r="D241" s="58" t="str">
        <f t="shared" si="114"/>
        <v>PGB028761316</v>
      </c>
      <c r="E241" s="59" t="str">
        <f t="shared" si="115"/>
        <v>6094322902096</v>
      </c>
      <c r="F241" s="59" t="str">
        <f t="shared" si="116"/>
        <v>716-6526-AA-6</v>
      </c>
      <c r="G241" s="59" t="str">
        <f t="shared" si="117"/>
        <v>2210326</v>
      </c>
      <c r="H241" s="59" t="str">
        <f t="shared" si="118"/>
        <v>IPORTER (GB)</v>
      </c>
      <c r="I241" s="57" t="str">
        <f t="shared" si="119"/>
        <v>최종길</v>
      </c>
      <c r="J241" s="57">
        <f t="shared" si="120"/>
        <v>31189</v>
      </c>
      <c r="K241" s="57"/>
      <c r="L241" s="57">
        <f t="shared" si="121"/>
        <v>1</v>
      </c>
      <c r="M241" s="57">
        <f t="shared" si="122"/>
        <v>0.499</v>
      </c>
      <c r="N241" s="57">
        <f t="shared" si="123"/>
        <v>4.4999999999999998E-2</v>
      </c>
      <c r="O241" s="60">
        <f t="shared" si="124"/>
        <v>3.15E-2</v>
      </c>
      <c r="P241" s="60">
        <f>CEILING(IF(M241&gt;O241,M241,O241),$D$2)</f>
        <v>0.5</v>
      </c>
      <c r="Q241" s="61" t="str">
        <f t="shared" si="125"/>
        <v>목록(Manifest)</v>
      </c>
      <c r="R241" s="88">
        <f t="shared" si="126"/>
        <v>115.93</v>
      </c>
      <c r="S241" s="61" t="str">
        <f t="shared" si="127"/>
        <v>KJ794</v>
      </c>
      <c r="T241" s="61" t="str">
        <f t="shared" si="128"/>
        <v>AIRZETA CO., LTD</v>
      </c>
      <c r="U241" s="61" t="str">
        <f t="shared" si="129"/>
        <v>신용</v>
      </c>
      <c r="V241" s="99">
        <f>CEILING($B$2+(P241-0.5)*$C$2,1)</f>
        <v>7445</v>
      </c>
      <c r="W241" s="61">
        <v>4000</v>
      </c>
      <c r="X241" s="100">
        <f t="shared" si="104"/>
        <v>0</v>
      </c>
      <c r="Y241" s="100">
        <f t="shared" si="109"/>
        <v>0</v>
      </c>
      <c r="Z241" s="100">
        <f t="shared" si="105"/>
        <v>0</v>
      </c>
      <c r="AA241" s="100">
        <f t="shared" si="110"/>
        <v>0</v>
      </c>
      <c r="AB241" s="101">
        <f t="shared" si="106"/>
        <v>0</v>
      </c>
      <c r="AC241" s="102" t="str">
        <f>_xlfn.IFNA(VLOOKUP(D241,'사업자 통관'!F:H,3,0),"")</f>
        <v/>
      </c>
      <c r="AD241" s="102"/>
      <c r="AE241" s="103">
        <f t="shared" si="107"/>
        <v>4000</v>
      </c>
      <c r="AF241" s="104">
        <f t="shared" si="108"/>
        <v>11445</v>
      </c>
      <c r="AH241" s="126" t="s">
        <v>4060</v>
      </c>
      <c r="AI241" s="126" t="s">
        <v>9</v>
      </c>
      <c r="AJ241" s="126" t="s">
        <v>4061</v>
      </c>
      <c r="AK241" s="126" t="s">
        <v>4068</v>
      </c>
      <c r="AL241" s="126" t="s">
        <v>4069</v>
      </c>
      <c r="AM241" s="126" t="s">
        <v>4070</v>
      </c>
      <c r="AN241" s="126">
        <v>31189</v>
      </c>
      <c r="AO241" s="126" t="s">
        <v>130</v>
      </c>
      <c r="AP241" s="127">
        <v>1</v>
      </c>
      <c r="AQ241" s="128">
        <v>0.499</v>
      </c>
      <c r="AR241" s="128">
        <v>4.4999999999999998E-2</v>
      </c>
      <c r="AS241" s="128">
        <v>0.5</v>
      </c>
      <c r="AT241" s="126" t="s">
        <v>4</v>
      </c>
      <c r="AU241" s="128">
        <v>115.93</v>
      </c>
      <c r="AV241" s="126" t="s">
        <v>154</v>
      </c>
      <c r="AW241" s="126" t="s">
        <v>154</v>
      </c>
      <c r="AX241" s="126" t="s">
        <v>154</v>
      </c>
      <c r="AY241" s="126" t="s">
        <v>154</v>
      </c>
      <c r="AZ241" s="126" t="s">
        <v>154</v>
      </c>
      <c r="BA241" s="126" t="s">
        <v>132</v>
      </c>
      <c r="BB241" s="126" t="s">
        <v>70</v>
      </c>
      <c r="BC241" s="126" t="s">
        <v>4071</v>
      </c>
      <c r="BD241" s="126" t="s">
        <v>130</v>
      </c>
      <c r="BE241" s="126" t="s">
        <v>156</v>
      </c>
      <c r="BF241" s="126" t="s">
        <v>4072</v>
      </c>
      <c r="BG241" s="126" t="s">
        <v>4073</v>
      </c>
      <c r="BH241" s="126" t="s">
        <v>4074</v>
      </c>
      <c r="BI241" s="126" t="s">
        <v>2757</v>
      </c>
      <c r="BJ241" s="126" t="s">
        <v>2758</v>
      </c>
      <c r="BK241" s="126" t="s">
        <v>184</v>
      </c>
      <c r="BL241" s="126" t="s">
        <v>157</v>
      </c>
      <c r="BM241" s="126" t="s">
        <v>126</v>
      </c>
      <c r="BN241" s="126" t="s">
        <v>130</v>
      </c>
      <c r="BO241" s="126" t="s">
        <v>158</v>
      </c>
    </row>
    <row r="242" spans="1:67" ht="15">
      <c r="A242" s="58" t="str">
        <f t="shared" si="111"/>
        <v>2025-08-09</v>
      </c>
      <c r="B242" s="58" t="str">
        <f t="shared" si="112"/>
        <v>LHR</v>
      </c>
      <c r="C242" s="58" t="str">
        <f t="shared" si="113"/>
        <v>99431913766</v>
      </c>
      <c r="D242" s="58" t="str">
        <f t="shared" si="114"/>
        <v>PGB028761235</v>
      </c>
      <c r="E242" s="59" t="str">
        <f t="shared" si="115"/>
        <v>6094322902015</v>
      </c>
      <c r="F242" s="59" t="str">
        <f t="shared" si="116"/>
        <v>716-7280-CA-9</v>
      </c>
      <c r="G242" s="59" t="str">
        <f t="shared" si="117"/>
        <v>2210326</v>
      </c>
      <c r="H242" s="59" t="str">
        <f t="shared" si="118"/>
        <v>IPORTER (GB)</v>
      </c>
      <c r="I242" s="57" t="str">
        <f t="shared" si="119"/>
        <v>김혜민</v>
      </c>
      <c r="J242" s="57">
        <f t="shared" si="120"/>
        <v>5604</v>
      </c>
      <c r="K242" s="57" t="str">
        <f t="shared" si="130"/>
        <v/>
      </c>
      <c r="L242" s="57">
        <f t="shared" si="121"/>
        <v>1</v>
      </c>
      <c r="M242" s="57">
        <f t="shared" si="122"/>
        <v>0.499</v>
      </c>
      <c r="N242" s="57">
        <f t="shared" si="123"/>
        <v>4.4999999999999998E-2</v>
      </c>
      <c r="O242" s="60">
        <f t="shared" si="124"/>
        <v>3.15E-2</v>
      </c>
      <c r="P242" s="60">
        <f>CEILING(IF(M242&gt;O242,M242,O242),$D$2)</f>
        <v>0.5</v>
      </c>
      <c r="Q242" s="61" t="str">
        <f t="shared" si="125"/>
        <v>목록(Manifest)</v>
      </c>
      <c r="R242" s="88">
        <f t="shared" si="126"/>
        <v>22.14</v>
      </c>
      <c r="S242" s="61" t="str">
        <f t="shared" si="127"/>
        <v>KJ794</v>
      </c>
      <c r="T242" s="61" t="str">
        <f t="shared" si="128"/>
        <v>AIRZETA CO., LTD</v>
      </c>
      <c r="U242" s="61" t="str">
        <f t="shared" si="129"/>
        <v>신용</v>
      </c>
      <c r="V242" s="99">
        <f>CEILING($B$2+(P242-0.5)*$C$2,1)</f>
        <v>7445</v>
      </c>
      <c r="W242" s="61">
        <v>4000</v>
      </c>
      <c r="X242" s="100">
        <f t="shared" si="104"/>
        <v>0</v>
      </c>
      <c r="Y242" s="100">
        <f t="shared" si="109"/>
        <v>0</v>
      </c>
      <c r="Z242" s="100">
        <f t="shared" si="105"/>
        <v>0</v>
      </c>
      <c r="AA242" s="100">
        <f t="shared" si="110"/>
        <v>0</v>
      </c>
      <c r="AB242" s="101">
        <f t="shared" si="106"/>
        <v>0</v>
      </c>
      <c r="AC242" s="102" t="str">
        <f>_xlfn.IFNA(VLOOKUP(D242,'사업자 통관'!F:H,3,0),"")</f>
        <v/>
      </c>
      <c r="AD242" s="102"/>
      <c r="AE242" s="103">
        <f t="shared" si="107"/>
        <v>4000</v>
      </c>
      <c r="AF242" s="104">
        <f t="shared" si="108"/>
        <v>11445</v>
      </c>
      <c r="AH242" s="126" t="s">
        <v>4060</v>
      </c>
      <c r="AI242" s="126" t="s">
        <v>9</v>
      </c>
      <c r="AJ242" s="126" t="s">
        <v>4061</v>
      </c>
      <c r="AK242" s="126" t="s">
        <v>4075</v>
      </c>
      <c r="AL242" s="126" t="s">
        <v>4076</v>
      </c>
      <c r="AM242" s="126" t="s">
        <v>4077</v>
      </c>
      <c r="AN242" s="126">
        <v>5604</v>
      </c>
      <c r="AO242" s="126" t="s">
        <v>130</v>
      </c>
      <c r="AP242" s="127">
        <v>1</v>
      </c>
      <c r="AQ242" s="128">
        <v>0.499</v>
      </c>
      <c r="AR242" s="128">
        <v>4.4999999999999998E-2</v>
      </c>
      <c r="AS242" s="128">
        <v>0.5</v>
      </c>
      <c r="AT242" s="126" t="s">
        <v>4</v>
      </c>
      <c r="AU242" s="128">
        <v>22.14</v>
      </c>
      <c r="AV242" s="126" t="s">
        <v>154</v>
      </c>
      <c r="AW242" s="126" t="s">
        <v>154</v>
      </c>
      <c r="AX242" s="126" t="s">
        <v>154</v>
      </c>
      <c r="AY242" s="126" t="s">
        <v>154</v>
      </c>
      <c r="AZ242" s="126" t="s">
        <v>154</v>
      </c>
      <c r="BA242" s="126" t="s">
        <v>132</v>
      </c>
      <c r="BB242" s="126" t="s">
        <v>70</v>
      </c>
      <c r="BC242" s="126" t="s">
        <v>582</v>
      </c>
      <c r="BD242" s="126" t="s">
        <v>130</v>
      </c>
      <c r="BE242" s="126" t="s">
        <v>156</v>
      </c>
      <c r="BF242" s="126" t="s">
        <v>4078</v>
      </c>
      <c r="BG242" s="126" t="s">
        <v>4079</v>
      </c>
      <c r="BH242" s="126" t="s">
        <v>4080</v>
      </c>
      <c r="BI242" s="126" t="s">
        <v>2757</v>
      </c>
      <c r="BJ242" s="126" t="s">
        <v>2758</v>
      </c>
      <c r="BK242" s="126" t="s">
        <v>184</v>
      </c>
      <c r="BL242" s="126" t="s">
        <v>157</v>
      </c>
      <c r="BM242" s="126" t="s">
        <v>126</v>
      </c>
      <c r="BN242" s="126" t="s">
        <v>130</v>
      </c>
      <c r="BO242" s="126" t="s">
        <v>158</v>
      </c>
    </row>
    <row r="243" spans="1:67" ht="15">
      <c r="A243" s="58" t="str">
        <f t="shared" si="111"/>
        <v>2025-08-09</v>
      </c>
      <c r="B243" s="58" t="str">
        <f t="shared" si="112"/>
        <v>LHR</v>
      </c>
      <c r="C243" s="58" t="str">
        <f t="shared" si="113"/>
        <v>99431913766</v>
      </c>
      <c r="D243" s="58" t="str">
        <f t="shared" si="114"/>
        <v>PGB028761497</v>
      </c>
      <c r="E243" s="59" t="str">
        <f t="shared" si="115"/>
        <v>6094322902277</v>
      </c>
      <c r="F243" s="59" t="str">
        <f t="shared" si="116"/>
        <v>716-7281-EC-10</v>
      </c>
      <c r="G243" s="59" t="str">
        <f t="shared" si="117"/>
        <v>2210326</v>
      </c>
      <c r="H243" s="59" t="str">
        <f t="shared" si="118"/>
        <v>IPORTER (GB)</v>
      </c>
      <c r="I243" s="57" t="str">
        <f t="shared" si="119"/>
        <v>최문석</v>
      </c>
      <c r="J243" s="57">
        <f t="shared" si="120"/>
        <v>13991</v>
      </c>
      <c r="K243" s="57" t="str">
        <f t="shared" si="130"/>
        <v/>
      </c>
      <c r="L243" s="57">
        <f t="shared" si="121"/>
        <v>1</v>
      </c>
      <c r="M243" s="57">
        <f t="shared" si="122"/>
        <v>0.499</v>
      </c>
      <c r="N243" s="57">
        <f t="shared" si="123"/>
        <v>4.4999999999999998E-2</v>
      </c>
      <c r="O243" s="60">
        <f t="shared" si="124"/>
        <v>3.15E-2</v>
      </c>
      <c r="P243" s="60">
        <f>CEILING(IF(M243&gt;O243,M243,O243),$D$2)</f>
        <v>0.5</v>
      </c>
      <c r="Q243" s="61" t="str">
        <f t="shared" si="125"/>
        <v>간이(Simple)</v>
      </c>
      <c r="R243" s="88">
        <f t="shared" si="126"/>
        <v>152.53</v>
      </c>
      <c r="S243" s="61" t="str">
        <f t="shared" si="127"/>
        <v>KJ794</v>
      </c>
      <c r="T243" s="61" t="str">
        <f t="shared" si="128"/>
        <v>AIRZETA CO., LTD</v>
      </c>
      <c r="U243" s="61" t="str">
        <f t="shared" si="129"/>
        <v>신용</v>
      </c>
      <c r="V243" s="99">
        <f>CEILING($B$2+(P243-0.5)*$C$2,1)</f>
        <v>7445</v>
      </c>
      <c r="W243" s="61">
        <v>4000</v>
      </c>
      <c r="X243" s="100">
        <f t="shared" si="104"/>
        <v>0</v>
      </c>
      <c r="Y243" s="100">
        <f t="shared" si="109"/>
        <v>0</v>
      </c>
      <c r="Z243" s="100">
        <f t="shared" si="105"/>
        <v>0</v>
      </c>
      <c r="AA243" s="100">
        <f t="shared" si="110"/>
        <v>0</v>
      </c>
      <c r="AB243" s="101">
        <f t="shared" si="106"/>
        <v>1000</v>
      </c>
      <c r="AC243" s="102" t="str">
        <f>_xlfn.IFNA(VLOOKUP(D243,'사업자 통관'!F:H,3,0),"")</f>
        <v/>
      </c>
      <c r="AD243" s="102"/>
      <c r="AE243" s="103">
        <f t="shared" si="107"/>
        <v>5000</v>
      </c>
      <c r="AF243" s="104">
        <f t="shared" si="108"/>
        <v>12445</v>
      </c>
      <c r="AH243" s="126" t="s">
        <v>4060</v>
      </c>
      <c r="AI243" s="126" t="s">
        <v>9</v>
      </c>
      <c r="AJ243" s="126" t="s">
        <v>4061</v>
      </c>
      <c r="AK243" s="126" t="s">
        <v>2554</v>
      </c>
      <c r="AL243" s="126" t="s">
        <v>3803</v>
      </c>
      <c r="AM243" s="126" t="s">
        <v>3804</v>
      </c>
      <c r="AN243" s="126">
        <v>13991</v>
      </c>
      <c r="AO243" s="126" t="s">
        <v>130</v>
      </c>
      <c r="AP243" s="127">
        <v>1</v>
      </c>
      <c r="AQ243" s="128">
        <v>0.499</v>
      </c>
      <c r="AR243" s="128">
        <v>4.4999999999999998E-2</v>
      </c>
      <c r="AS243" s="128">
        <v>0.5</v>
      </c>
      <c r="AT243" s="126" t="s">
        <v>6</v>
      </c>
      <c r="AU243" s="128">
        <v>152.53</v>
      </c>
      <c r="AV243" s="126" t="s">
        <v>154</v>
      </c>
      <c r="AW243" s="126" t="s">
        <v>154</v>
      </c>
      <c r="AX243" s="126" t="s">
        <v>154</v>
      </c>
      <c r="AY243" s="126" t="s">
        <v>154</v>
      </c>
      <c r="AZ243" s="126" t="s">
        <v>154</v>
      </c>
      <c r="BA243" s="126" t="s">
        <v>132</v>
      </c>
      <c r="BB243" s="126" t="s">
        <v>70</v>
      </c>
      <c r="BC243" s="126" t="s">
        <v>162</v>
      </c>
      <c r="BD243" s="126" t="s">
        <v>130</v>
      </c>
      <c r="BE243" s="126" t="s">
        <v>156</v>
      </c>
      <c r="BF243" s="126" t="s">
        <v>4081</v>
      </c>
      <c r="BG243" s="126" t="s">
        <v>4082</v>
      </c>
      <c r="BH243" s="126" t="s">
        <v>4083</v>
      </c>
      <c r="BI243" s="126" t="s">
        <v>2757</v>
      </c>
      <c r="BJ243" s="126" t="s">
        <v>2758</v>
      </c>
      <c r="BK243" s="126" t="s">
        <v>184</v>
      </c>
      <c r="BL243" s="126" t="s">
        <v>157</v>
      </c>
      <c r="BM243" s="126" t="s">
        <v>126</v>
      </c>
      <c r="BN243" s="126" t="s">
        <v>130</v>
      </c>
      <c r="BO243" s="126" t="s">
        <v>158</v>
      </c>
    </row>
    <row r="244" spans="1:67" ht="15">
      <c r="A244" s="58" t="str">
        <f t="shared" si="111"/>
        <v>2025-08-09</v>
      </c>
      <c r="B244" s="58" t="str">
        <f t="shared" si="112"/>
        <v>LHR</v>
      </c>
      <c r="C244" s="58" t="str">
        <f t="shared" si="113"/>
        <v>99431913766</v>
      </c>
      <c r="D244" s="58" t="str">
        <f t="shared" si="114"/>
        <v>PGB028761373</v>
      </c>
      <c r="E244" s="59" t="str">
        <f t="shared" si="115"/>
        <v>6094322902153</v>
      </c>
      <c r="F244" s="59" t="str">
        <f t="shared" si="116"/>
        <v>716-7282-EC-15</v>
      </c>
      <c r="G244" s="59" t="str">
        <f t="shared" si="117"/>
        <v>2210326</v>
      </c>
      <c r="H244" s="59" t="str">
        <f t="shared" si="118"/>
        <v>IPORTER (GB)</v>
      </c>
      <c r="I244" s="57" t="str">
        <f t="shared" si="119"/>
        <v>윤진주</v>
      </c>
      <c r="J244" s="57">
        <f t="shared" si="120"/>
        <v>10111</v>
      </c>
      <c r="K244" s="57" t="str">
        <f t="shared" si="130"/>
        <v/>
      </c>
      <c r="L244" s="57">
        <f t="shared" si="121"/>
        <v>1</v>
      </c>
      <c r="M244" s="57">
        <f t="shared" si="122"/>
        <v>0.499</v>
      </c>
      <c r="N244" s="57">
        <f t="shared" si="123"/>
        <v>4.4999999999999998E-2</v>
      </c>
      <c r="O244" s="60">
        <f t="shared" si="124"/>
        <v>3.15E-2</v>
      </c>
      <c r="P244" s="60">
        <f>CEILING(IF(M244&gt;O244,M244,O244),$D$2)</f>
        <v>0.5</v>
      </c>
      <c r="Q244" s="61" t="str">
        <f t="shared" si="125"/>
        <v>목록(Manifest)</v>
      </c>
      <c r="R244" s="88">
        <f t="shared" si="126"/>
        <v>49.46</v>
      </c>
      <c r="S244" s="61" t="str">
        <f t="shared" si="127"/>
        <v>KJ794</v>
      </c>
      <c r="T244" s="61" t="str">
        <f t="shared" si="128"/>
        <v>AIRZETA CO., LTD</v>
      </c>
      <c r="U244" s="61" t="str">
        <f t="shared" si="129"/>
        <v>신용</v>
      </c>
      <c r="V244" s="99">
        <f>CEILING($B$2+(P244-0.5)*$C$2,1)</f>
        <v>7445</v>
      </c>
      <c r="W244" s="61">
        <v>4000</v>
      </c>
      <c r="X244" s="100">
        <f t="shared" si="104"/>
        <v>0</v>
      </c>
      <c r="Y244" s="100">
        <f t="shared" si="109"/>
        <v>0</v>
      </c>
      <c r="Z244" s="100">
        <f t="shared" si="105"/>
        <v>0</v>
      </c>
      <c r="AA244" s="100">
        <f t="shared" si="110"/>
        <v>0</v>
      </c>
      <c r="AB244" s="101">
        <f t="shared" si="106"/>
        <v>0</v>
      </c>
      <c r="AC244" s="102" t="str">
        <f>_xlfn.IFNA(VLOOKUP(D244,'사업자 통관'!F:H,3,0),"")</f>
        <v/>
      </c>
      <c r="AD244" s="102"/>
      <c r="AE244" s="103">
        <f t="shared" si="107"/>
        <v>4000</v>
      </c>
      <c r="AF244" s="104">
        <f t="shared" si="108"/>
        <v>11445</v>
      </c>
      <c r="AH244" s="126" t="s">
        <v>4060</v>
      </c>
      <c r="AI244" s="126" t="s">
        <v>9</v>
      </c>
      <c r="AJ244" s="126" t="s">
        <v>4061</v>
      </c>
      <c r="AK244" s="126" t="s">
        <v>4084</v>
      </c>
      <c r="AL244" s="126" t="s">
        <v>4085</v>
      </c>
      <c r="AM244" s="126" t="s">
        <v>4086</v>
      </c>
      <c r="AN244" s="126">
        <v>10111</v>
      </c>
      <c r="AO244" s="126" t="s">
        <v>130</v>
      </c>
      <c r="AP244" s="127">
        <v>1</v>
      </c>
      <c r="AQ244" s="128">
        <v>0.499</v>
      </c>
      <c r="AR244" s="128">
        <v>4.4999999999999998E-2</v>
      </c>
      <c r="AS244" s="128">
        <v>0.5</v>
      </c>
      <c r="AT244" s="126" t="s">
        <v>4</v>
      </c>
      <c r="AU244" s="128">
        <v>49.46</v>
      </c>
      <c r="AV244" s="126" t="s">
        <v>154</v>
      </c>
      <c r="AW244" s="126" t="s">
        <v>154</v>
      </c>
      <c r="AX244" s="126" t="s">
        <v>154</v>
      </c>
      <c r="AY244" s="126" t="s">
        <v>154</v>
      </c>
      <c r="AZ244" s="126" t="s">
        <v>154</v>
      </c>
      <c r="BA244" s="126" t="s">
        <v>132</v>
      </c>
      <c r="BB244" s="126" t="s">
        <v>70</v>
      </c>
      <c r="BC244" s="126" t="s">
        <v>4087</v>
      </c>
      <c r="BD244" s="126" t="s">
        <v>130</v>
      </c>
      <c r="BE244" s="126" t="s">
        <v>156</v>
      </c>
      <c r="BF244" s="126" t="s">
        <v>4088</v>
      </c>
      <c r="BG244" s="126" t="s">
        <v>4089</v>
      </c>
      <c r="BH244" s="126" t="s">
        <v>4090</v>
      </c>
      <c r="BI244" s="126" t="s">
        <v>2757</v>
      </c>
      <c r="BJ244" s="126" t="s">
        <v>2758</v>
      </c>
      <c r="BK244" s="126" t="s">
        <v>184</v>
      </c>
      <c r="BL244" s="126" t="s">
        <v>157</v>
      </c>
      <c r="BM244" s="126" t="s">
        <v>126</v>
      </c>
      <c r="BN244" s="126" t="s">
        <v>130</v>
      </c>
      <c r="BO244" s="126" t="s">
        <v>158</v>
      </c>
    </row>
    <row r="245" spans="1:67" ht="15">
      <c r="A245" s="58" t="str">
        <f t="shared" si="111"/>
        <v>2025-08-09</v>
      </c>
      <c r="B245" s="58" t="str">
        <f t="shared" si="112"/>
        <v>LHR</v>
      </c>
      <c r="C245" s="58" t="str">
        <f t="shared" si="113"/>
        <v>99431913766</v>
      </c>
      <c r="D245" s="58" t="str">
        <f t="shared" si="114"/>
        <v>PGB028760699</v>
      </c>
      <c r="E245" s="59" t="str">
        <f t="shared" si="115"/>
        <v>6094322901479</v>
      </c>
      <c r="F245" s="59" t="str">
        <f t="shared" si="116"/>
        <v>716-7246-FF-19</v>
      </c>
      <c r="G245" s="59" t="str">
        <f t="shared" si="117"/>
        <v>2210326</v>
      </c>
      <c r="H245" s="59" t="str">
        <f t="shared" si="118"/>
        <v>IPORTER (GB)</v>
      </c>
      <c r="I245" s="57" t="str">
        <f t="shared" si="119"/>
        <v>임영미</v>
      </c>
      <c r="J245" s="57">
        <f t="shared" si="120"/>
        <v>62030</v>
      </c>
      <c r="K245" s="57"/>
      <c r="L245" s="57">
        <f t="shared" si="121"/>
        <v>1</v>
      </c>
      <c r="M245" s="57">
        <f t="shared" si="122"/>
        <v>0.499</v>
      </c>
      <c r="N245" s="57">
        <f t="shared" si="123"/>
        <v>4.4999999999999998E-2</v>
      </c>
      <c r="O245" s="60">
        <f t="shared" si="124"/>
        <v>3.15E-2</v>
      </c>
      <c r="P245" s="60">
        <f>CEILING(IF(M245&gt;O245,M245,O245),$D$2)</f>
        <v>0.5</v>
      </c>
      <c r="Q245" s="61" t="str">
        <f t="shared" si="125"/>
        <v>목록(Manifest)</v>
      </c>
      <c r="R245" s="88">
        <f t="shared" si="126"/>
        <v>25.52</v>
      </c>
      <c r="S245" s="61" t="str">
        <f t="shared" si="127"/>
        <v>KJ794</v>
      </c>
      <c r="T245" s="61" t="str">
        <f t="shared" si="128"/>
        <v>AIRZETA CO., LTD</v>
      </c>
      <c r="U245" s="61" t="str">
        <f t="shared" si="129"/>
        <v>신용</v>
      </c>
      <c r="V245" s="99">
        <f>CEILING($B$2+(P245-0.5)*$C$2,1)</f>
        <v>7445</v>
      </c>
      <c r="W245" s="61">
        <v>4000</v>
      </c>
      <c r="X245" s="100">
        <f t="shared" si="104"/>
        <v>0</v>
      </c>
      <c r="Y245" s="100">
        <f t="shared" si="109"/>
        <v>0</v>
      </c>
      <c r="Z245" s="100">
        <f t="shared" si="105"/>
        <v>0</v>
      </c>
      <c r="AA245" s="100">
        <f t="shared" si="110"/>
        <v>0</v>
      </c>
      <c r="AB245" s="101">
        <f t="shared" si="106"/>
        <v>0</v>
      </c>
      <c r="AC245" s="102" t="str">
        <f>_xlfn.IFNA(VLOOKUP(D245,'사업자 통관'!F:H,3,0),"")</f>
        <v/>
      </c>
      <c r="AD245" s="102"/>
      <c r="AE245" s="103">
        <f t="shared" si="107"/>
        <v>4000</v>
      </c>
      <c r="AF245" s="104">
        <f t="shared" si="108"/>
        <v>11445</v>
      </c>
      <c r="AH245" s="126" t="s">
        <v>4060</v>
      </c>
      <c r="AI245" s="126" t="s">
        <v>9</v>
      </c>
      <c r="AJ245" s="126" t="s">
        <v>4061</v>
      </c>
      <c r="AK245" s="126" t="s">
        <v>4091</v>
      </c>
      <c r="AL245" s="126" t="s">
        <v>4092</v>
      </c>
      <c r="AM245" s="126" t="s">
        <v>4093</v>
      </c>
      <c r="AN245" s="126">
        <v>62030</v>
      </c>
      <c r="AO245" s="126" t="s">
        <v>130</v>
      </c>
      <c r="AP245" s="127">
        <v>1</v>
      </c>
      <c r="AQ245" s="128">
        <v>0.499</v>
      </c>
      <c r="AR245" s="128">
        <v>4.4999999999999998E-2</v>
      </c>
      <c r="AS245" s="128">
        <v>0.5</v>
      </c>
      <c r="AT245" s="126" t="s">
        <v>4</v>
      </c>
      <c r="AU245" s="128">
        <v>25.52</v>
      </c>
      <c r="AV245" s="126" t="s">
        <v>154</v>
      </c>
      <c r="AW245" s="126" t="s">
        <v>154</v>
      </c>
      <c r="AX245" s="126" t="s">
        <v>154</v>
      </c>
      <c r="AY245" s="126" t="s">
        <v>154</v>
      </c>
      <c r="AZ245" s="126" t="s">
        <v>154</v>
      </c>
      <c r="BA245" s="126" t="s">
        <v>132</v>
      </c>
      <c r="BB245" s="126" t="s">
        <v>70</v>
      </c>
      <c r="BC245" s="126" t="s">
        <v>648</v>
      </c>
      <c r="BD245" s="126" t="s">
        <v>130</v>
      </c>
      <c r="BE245" s="126" t="s">
        <v>156</v>
      </c>
      <c r="BF245" s="126" t="s">
        <v>4094</v>
      </c>
      <c r="BG245" s="126" t="s">
        <v>4095</v>
      </c>
      <c r="BH245" s="126" t="s">
        <v>4096</v>
      </c>
      <c r="BI245" s="126" t="s">
        <v>2757</v>
      </c>
      <c r="BJ245" s="126" t="s">
        <v>2758</v>
      </c>
      <c r="BK245" s="126" t="s">
        <v>184</v>
      </c>
      <c r="BL245" s="126" t="s">
        <v>157</v>
      </c>
      <c r="BM245" s="126" t="s">
        <v>126</v>
      </c>
      <c r="BN245" s="126" t="s">
        <v>130</v>
      </c>
      <c r="BO245" s="126" t="s">
        <v>158</v>
      </c>
    </row>
    <row r="246" spans="1:67" ht="15">
      <c r="A246" s="58" t="str">
        <f t="shared" si="111"/>
        <v>2025-08-09</v>
      </c>
      <c r="B246" s="58" t="str">
        <f t="shared" si="112"/>
        <v>LHR</v>
      </c>
      <c r="C246" s="58" t="str">
        <f t="shared" si="113"/>
        <v>99431913766</v>
      </c>
      <c r="D246" s="58" t="str">
        <f t="shared" si="114"/>
        <v>PGB028761340</v>
      </c>
      <c r="E246" s="59" t="str">
        <f t="shared" si="115"/>
        <v>6094322902120</v>
      </c>
      <c r="F246" s="59" t="str">
        <f t="shared" si="116"/>
        <v>716-7287-DF-20</v>
      </c>
      <c r="G246" s="59" t="str">
        <f t="shared" si="117"/>
        <v>2210326</v>
      </c>
      <c r="H246" s="59" t="str">
        <f t="shared" si="118"/>
        <v>IPORTER (GB)</v>
      </c>
      <c r="I246" s="57" t="str">
        <f t="shared" si="119"/>
        <v>황도건</v>
      </c>
      <c r="J246" s="57">
        <f t="shared" si="120"/>
        <v>42154</v>
      </c>
      <c r="K246" s="57" t="str">
        <f t="shared" si="130"/>
        <v/>
      </c>
      <c r="L246" s="57">
        <f t="shared" si="121"/>
        <v>1</v>
      </c>
      <c r="M246" s="57">
        <f t="shared" si="122"/>
        <v>0.499</v>
      </c>
      <c r="N246" s="57">
        <f t="shared" si="123"/>
        <v>4.4999999999999998E-2</v>
      </c>
      <c r="O246" s="60">
        <f t="shared" si="124"/>
        <v>3.15E-2</v>
      </c>
      <c r="P246" s="60">
        <f>CEILING(IF(M246&gt;O246,M246,O246),$D$2)</f>
        <v>0.5</v>
      </c>
      <c r="Q246" s="61" t="str">
        <f t="shared" si="125"/>
        <v>목록(Manifest)</v>
      </c>
      <c r="R246" s="88">
        <f t="shared" si="126"/>
        <v>123.51</v>
      </c>
      <c r="S246" s="61" t="str">
        <f t="shared" si="127"/>
        <v>KJ794</v>
      </c>
      <c r="T246" s="61" t="str">
        <f t="shared" si="128"/>
        <v>AIRZETA CO., LTD</v>
      </c>
      <c r="U246" s="61" t="str">
        <f t="shared" si="129"/>
        <v>신용</v>
      </c>
      <c r="V246" s="99">
        <f>CEILING($B$2+(P246-0.5)*$C$2,1)</f>
        <v>7445</v>
      </c>
      <c r="W246" s="61">
        <v>4000</v>
      </c>
      <c r="X246" s="100">
        <f t="shared" si="104"/>
        <v>0</v>
      </c>
      <c r="Y246" s="100">
        <f t="shared" si="109"/>
        <v>0</v>
      </c>
      <c r="Z246" s="100">
        <f t="shared" si="105"/>
        <v>0</v>
      </c>
      <c r="AA246" s="100">
        <f t="shared" si="110"/>
        <v>0</v>
      </c>
      <c r="AB246" s="101">
        <f t="shared" si="106"/>
        <v>0</v>
      </c>
      <c r="AC246" s="102" t="str">
        <f>_xlfn.IFNA(VLOOKUP(D246,'사업자 통관'!F:H,3,0),"")</f>
        <v/>
      </c>
      <c r="AD246" s="102"/>
      <c r="AE246" s="103">
        <f t="shared" si="107"/>
        <v>4000</v>
      </c>
      <c r="AF246" s="104">
        <f t="shared" si="108"/>
        <v>11445</v>
      </c>
      <c r="AH246" s="126" t="s">
        <v>4060</v>
      </c>
      <c r="AI246" s="126" t="s">
        <v>9</v>
      </c>
      <c r="AJ246" s="126" t="s">
        <v>4061</v>
      </c>
      <c r="AK246" s="126" t="s">
        <v>4097</v>
      </c>
      <c r="AL246" s="126" t="s">
        <v>659</v>
      </c>
      <c r="AM246" s="126" t="s">
        <v>660</v>
      </c>
      <c r="AN246" s="126">
        <v>42154</v>
      </c>
      <c r="AO246" s="126" t="s">
        <v>130</v>
      </c>
      <c r="AP246" s="127">
        <v>1</v>
      </c>
      <c r="AQ246" s="128">
        <v>0.499</v>
      </c>
      <c r="AR246" s="128">
        <v>4.4999999999999998E-2</v>
      </c>
      <c r="AS246" s="128">
        <v>0.5</v>
      </c>
      <c r="AT246" s="126" t="s">
        <v>4</v>
      </c>
      <c r="AU246" s="128">
        <v>123.51</v>
      </c>
      <c r="AV246" s="126" t="s">
        <v>154</v>
      </c>
      <c r="AW246" s="126" t="s">
        <v>154</v>
      </c>
      <c r="AX246" s="126" t="s">
        <v>154</v>
      </c>
      <c r="AY246" s="126" t="s">
        <v>154</v>
      </c>
      <c r="AZ246" s="126" t="s">
        <v>154</v>
      </c>
      <c r="BA246" s="126" t="s">
        <v>132</v>
      </c>
      <c r="BB246" s="126" t="s">
        <v>70</v>
      </c>
      <c r="BC246" s="126" t="s">
        <v>159</v>
      </c>
      <c r="BD246" s="126" t="s">
        <v>130</v>
      </c>
      <c r="BE246" s="126" t="s">
        <v>156</v>
      </c>
      <c r="BF246" s="126" t="s">
        <v>4098</v>
      </c>
      <c r="BG246" s="126" t="s">
        <v>4099</v>
      </c>
      <c r="BH246" s="126" t="s">
        <v>4100</v>
      </c>
      <c r="BI246" s="126" t="s">
        <v>2757</v>
      </c>
      <c r="BJ246" s="126" t="s">
        <v>2758</v>
      </c>
      <c r="BK246" s="126" t="s">
        <v>184</v>
      </c>
      <c r="BL246" s="126" t="s">
        <v>157</v>
      </c>
      <c r="BM246" s="126" t="s">
        <v>126</v>
      </c>
      <c r="BN246" s="126" t="s">
        <v>130</v>
      </c>
      <c r="BO246" s="126" t="s">
        <v>158</v>
      </c>
    </row>
    <row r="247" spans="1:67" ht="15">
      <c r="A247" s="58" t="str">
        <f t="shared" si="111"/>
        <v>2025-08-09</v>
      </c>
      <c r="B247" s="58" t="str">
        <f t="shared" si="112"/>
        <v>LHR</v>
      </c>
      <c r="C247" s="58" t="str">
        <f t="shared" si="113"/>
        <v>99431913766</v>
      </c>
      <c r="D247" s="58" t="str">
        <f t="shared" si="114"/>
        <v>PGB028761438</v>
      </c>
      <c r="E247" s="59" t="str">
        <f t="shared" si="115"/>
        <v>6094322902218</v>
      </c>
      <c r="F247" s="59" t="str">
        <f t="shared" si="116"/>
        <v>716-7296-FB-25</v>
      </c>
      <c r="G247" s="59" t="str">
        <f t="shared" si="117"/>
        <v>2210326</v>
      </c>
      <c r="H247" s="59" t="str">
        <f t="shared" si="118"/>
        <v>IPORTER (GB)</v>
      </c>
      <c r="I247" s="57" t="str">
        <f t="shared" si="119"/>
        <v>전상필</v>
      </c>
      <c r="J247" s="57">
        <f t="shared" si="120"/>
        <v>28529</v>
      </c>
      <c r="K247" s="57" t="str">
        <f t="shared" si="130"/>
        <v/>
      </c>
      <c r="L247" s="57">
        <f t="shared" si="121"/>
        <v>1</v>
      </c>
      <c r="M247" s="57">
        <f t="shared" si="122"/>
        <v>0.499</v>
      </c>
      <c r="N247" s="57">
        <f t="shared" si="123"/>
        <v>4.4999999999999998E-2</v>
      </c>
      <c r="O247" s="60">
        <f t="shared" si="124"/>
        <v>3.15E-2</v>
      </c>
      <c r="P247" s="60">
        <f>CEILING(IF(M247&gt;O247,M247,O247),$D$2)</f>
        <v>0.5</v>
      </c>
      <c r="Q247" s="61" t="str">
        <f t="shared" si="125"/>
        <v>목록(Manifest)</v>
      </c>
      <c r="R247" s="88">
        <f t="shared" si="126"/>
        <v>92.57</v>
      </c>
      <c r="S247" s="61" t="str">
        <f t="shared" si="127"/>
        <v>KJ794</v>
      </c>
      <c r="T247" s="61" t="str">
        <f t="shared" si="128"/>
        <v>AIRZETA CO., LTD</v>
      </c>
      <c r="U247" s="61" t="str">
        <f t="shared" si="129"/>
        <v>신용</v>
      </c>
      <c r="V247" s="99">
        <f>CEILING($B$2+(P247-0.5)*$C$2,1)</f>
        <v>7445</v>
      </c>
      <c r="W247" s="61">
        <v>4000</v>
      </c>
      <c r="X247" s="100">
        <f t="shared" si="104"/>
        <v>0</v>
      </c>
      <c r="Y247" s="100">
        <f t="shared" si="109"/>
        <v>0</v>
      </c>
      <c r="Z247" s="100">
        <f t="shared" si="105"/>
        <v>0</v>
      </c>
      <c r="AA247" s="100">
        <f t="shared" si="110"/>
        <v>0</v>
      </c>
      <c r="AB247" s="101">
        <f t="shared" si="106"/>
        <v>0</v>
      </c>
      <c r="AC247" s="102" t="str">
        <f>_xlfn.IFNA(VLOOKUP(D247,'사업자 통관'!F:H,3,0),"")</f>
        <v/>
      </c>
      <c r="AD247" s="102"/>
      <c r="AE247" s="103">
        <f t="shared" si="107"/>
        <v>4000</v>
      </c>
      <c r="AF247" s="104">
        <f t="shared" si="108"/>
        <v>11445</v>
      </c>
      <c r="AH247" s="126" t="s">
        <v>4060</v>
      </c>
      <c r="AI247" s="126" t="s">
        <v>9</v>
      </c>
      <c r="AJ247" s="126" t="s">
        <v>4061</v>
      </c>
      <c r="AK247" s="126" t="s">
        <v>4101</v>
      </c>
      <c r="AL247" s="126" t="s">
        <v>4102</v>
      </c>
      <c r="AM247" s="126" t="s">
        <v>4103</v>
      </c>
      <c r="AN247" s="126">
        <v>28529</v>
      </c>
      <c r="AO247" s="126" t="s">
        <v>130</v>
      </c>
      <c r="AP247" s="127">
        <v>1</v>
      </c>
      <c r="AQ247" s="128">
        <v>0.499</v>
      </c>
      <c r="AR247" s="128">
        <v>4.4999999999999998E-2</v>
      </c>
      <c r="AS247" s="128">
        <v>0.5</v>
      </c>
      <c r="AT247" s="126" t="s">
        <v>4</v>
      </c>
      <c r="AU247" s="128">
        <v>92.57</v>
      </c>
      <c r="AV247" s="126" t="s">
        <v>154</v>
      </c>
      <c r="AW247" s="126" t="s">
        <v>154</v>
      </c>
      <c r="AX247" s="126" t="s">
        <v>154</v>
      </c>
      <c r="AY247" s="126" t="s">
        <v>154</v>
      </c>
      <c r="AZ247" s="126" t="s">
        <v>154</v>
      </c>
      <c r="BA247" s="126" t="s">
        <v>132</v>
      </c>
      <c r="BB247" s="126" t="s">
        <v>70</v>
      </c>
      <c r="BC247" s="126" t="s">
        <v>163</v>
      </c>
      <c r="BD247" s="126" t="s">
        <v>130</v>
      </c>
      <c r="BE247" s="126" t="s">
        <v>156</v>
      </c>
      <c r="BF247" s="126" t="s">
        <v>4104</v>
      </c>
      <c r="BG247" s="126" t="s">
        <v>4105</v>
      </c>
      <c r="BH247" s="126" t="s">
        <v>4106</v>
      </c>
      <c r="BI247" s="126" t="s">
        <v>2757</v>
      </c>
      <c r="BJ247" s="126" t="s">
        <v>2758</v>
      </c>
      <c r="BK247" s="126" t="s">
        <v>184</v>
      </c>
      <c r="BL247" s="126" t="s">
        <v>157</v>
      </c>
      <c r="BM247" s="126" t="s">
        <v>126</v>
      </c>
      <c r="BN247" s="126" t="s">
        <v>130</v>
      </c>
      <c r="BO247" s="126" t="s">
        <v>158</v>
      </c>
    </row>
    <row r="248" spans="1:67" ht="15">
      <c r="A248" s="58" t="str">
        <f t="shared" si="111"/>
        <v>2025-08-09</v>
      </c>
      <c r="B248" s="58" t="str">
        <f t="shared" si="112"/>
        <v>LHR</v>
      </c>
      <c r="C248" s="58" t="str">
        <f t="shared" si="113"/>
        <v>99431913766</v>
      </c>
      <c r="D248" s="58" t="str">
        <f t="shared" si="114"/>
        <v>PGB028761390</v>
      </c>
      <c r="E248" s="59" t="str">
        <f t="shared" si="115"/>
        <v>6094322902170</v>
      </c>
      <c r="F248" s="59" t="str">
        <f t="shared" si="116"/>
        <v>716-7300-EC-26</v>
      </c>
      <c r="G248" s="59" t="str">
        <f t="shared" si="117"/>
        <v>2210326</v>
      </c>
      <c r="H248" s="59" t="str">
        <f t="shared" si="118"/>
        <v>IPORTER (GB)</v>
      </c>
      <c r="I248" s="57" t="str">
        <f t="shared" si="119"/>
        <v>박경원</v>
      </c>
      <c r="J248" s="57">
        <f t="shared" si="120"/>
        <v>2831</v>
      </c>
      <c r="K248" s="57" t="str">
        <f t="shared" si="130"/>
        <v/>
      </c>
      <c r="L248" s="57">
        <f t="shared" si="121"/>
        <v>1</v>
      </c>
      <c r="M248" s="57">
        <f t="shared" si="122"/>
        <v>0.499</v>
      </c>
      <c r="N248" s="57">
        <f t="shared" si="123"/>
        <v>4.4999999999999998E-2</v>
      </c>
      <c r="O248" s="60">
        <f t="shared" si="124"/>
        <v>3.15E-2</v>
      </c>
      <c r="P248" s="60">
        <f>CEILING(IF(M248&gt;O248,M248,O248),$D$2)</f>
        <v>0.5</v>
      </c>
      <c r="Q248" s="61" t="str">
        <f t="shared" si="125"/>
        <v>목록(Manifest)</v>
      </c>
      <c r="R248" s="88">
        <f t="shared" si="126"/>
        <v>119.02</v>
      </c>
      <c r="S248" s="61" t="str">
        <f t="shared" si="127"/>
        <v>KJ794</v>
      </c>
      <c r="T248" s="61" t="str">
        <f t="shared" si="128"/>
        <v>AIRZETA CO., LTD</v>
      </c>
      <c r="U248" s="61" t="str">
        <f t="shared" si="129"/>
        <v>신용</v>
      </c>
      <c r="V248" s="99">
        <f>CEILING($B$2+(P248-0.5)*$C$2,1)</f>
        <v>7445</v>
      </c>
      <c r="W248" s="61">
        <v>4000</v>
      </c>
      <c r="X248" s="100">
        <f t="shared" si="104"/>
        <v>0</v>
      </c>
      <c r="Y248" s="100">
        <f t="shared" si="109"/>
        <v>0</v>
      </c>
      <c r="Z248" s="100">
        <f t="shared" si="105"/>
        <v>0</v>
      </c>
      <c r="AA248" s="100">
        <f t="shared" si="110"/>
        <v>0</v>
      </c>
      <c r="AB248" s="101">
        <f t="shared" si="106"/>
        <v>0</v>
      </c>
      <c r="AC248" s="102" t="str">
        <f>_xlfn.IFNA(VLOOKUP(D248,'사업자 통관'!F:H,3,0),"")</f>
        <v/>
      </c>
      <c r="AD248" s="102"/>
      <c r="AE248" s="103">
        <f t="shared" si="107"/>
        <v>4000</v>
      </c>
      <c r="AF248" s="104">
        <f t="shared" si="108"/>
        <v>11445</v>
      </c>
      <c r="AH248" s="126" t="s">
        <v>4060</v>
      </c>
      <c r="AI248" s="126" t="s">
        <v>9</v>
      </c>
      <c r="AJ248" s="126" t="s">
        <v>4061</v>
      </c>
      <c r="AK248" s="126" t="s">
        <v>4107</v>
      </c>
      <c r="AL248" s="126" t="s">
        <v>4108</v>
      </c>
      <c r="AM248" s="126" t="s">
        <v>4109</v>
      </c>
      <c r="AN248" s="126">
        <v>2831</v>
      </c>
      <c r="AO248" s="126" t="s">
        <v>130</v>
      </c>
      <c r="AP248" s="127">
        <v>1</v>
      </c>
      <c r="AQ248" s="128">
        <v>0.499</v>
      </c>
      <c r="AR248" s="128">
        <v>4.4999999999999998E-2</v>
      </c>
      <c r="AS248" s="128">
        <v>0.5</v>
      </c>
      <c r="AT248" s="126" t="s">
        <v>4</v>
      </c>
      <c r="AU248" s="128">
        <v>119.02</v>
      </c>
      <c r="AV248" s="126" t="s">
        <v>154</v>
      </c>
      <c r="AW248" s="126" t="s">
        <v>154</v>
      </c>
      <c r="AX248" s="126" t="s">
        <v>154</v>
      </c>
      <c r="AY248" s="126" t="s">
        <v>154</v>
      </c>
      <c r="AZ248" s="126" t="s">
        <v>154</v>
      </c>
      <c r="BA248" s="126" t="s">
        <v>132</v>
      </c>
      <c r="BB248" s="126" t="s">
        <v>70</v>
      </c>
      <c r="BC248" s="126" t="s">
        <v>163</v>
      </c>
      <c r="BD248" s="126" t="s">
        <v>130</v>
      </c>
      <c r="BE248" s="126" t="s">
        <v>156</v>
      </c>
      <c r="BF248" s="126" t="s">
        <v>4110</v>
      </c>
      <c r="BG248" s="126" t="s">
        <v>4111</v>
      </c>
      <c r="BH248" s="126" t="s">
        <v>4112</v>
      </c>
      <c r="BI248" s="126" t="s">
        <v>2757</v>
      </c>
      <c r="BJ248" s="126" t="s">
        <v>2758</v>
      </c>
      <c r="BK248" s="126" t="s">
        <v>184</v>
      </c>
      <c r="BL248" s="126" t="s">
        <v>157</v>
      </c>
      <c r="BM248" s="126" t="s">
        <v>126</v>
      </c>
      <c r="BN248" s="126" t="s">
        <v>130</v>
      </c>
      <c r="BO248" s="126" t="s">
        <v>158</v>
      </c>
    </row>
    <row r="249" spans="1:67" ht="15">
      <c r="A249" s="58" t="str">
        <f t="shared" si="111"/>
        <v>2025-08-09</v>
      </c>
      <c r="B249" s="58" t="str">
        <f t="shared" si="112"/>
        <v>LHR</v>
      </c>
      <c r="C249" s="58" t="str">
        <f t="shared" si="113"/>
        <v>99431913766</v>
      </c>
      <c r="D249" s="58" t="str">
        <f t="shared" si="114"/>
        <v>PGB028761539</v>
      </c>
      <c r="E249" s="59" t="str">
        <f t="shared" si="115"/>
        <v>6094322902319</v>
      </c>
      <c r="F249" s="59" t="str">
        <f t="shared" si="116"/>
        <v>716-7345-FB-29</v>
      </c>
      <c r="G249" s="59" t="str">
        <f t="shared" si="117"/>
        <v>2210326</v>
      </c>
      <c r="H249" s="59" t="str">
        <f t="shared" si="118"/>
        <v>IPORTER (GB)</v>
      </c>
      <c r="I249" s="57" t="str">
        <f t="shared" si="119"/>
        <v>장경호</v>
      </c>
      <c r="J249" s="57">
        <f t="shared" si="120"/>
        <v>62253</v>
      </c>
      <c r="K249" s="57" t="str">
        <f t="shared" si="130"/>
        <v/>
      </c>
      <c r="L249" s="57">
        <f t="shared" si="121"/>
        <v>1</v>
      </c>
      <c r="M249" s="57">
        <f t="shared" si="122"/>
        <v>0.998</v>
      </c>
      <c r="N249" s="57">
        <f t="shared" si="123"/>
        <v>1.8140000000000001</v>
      </c>
      <c r="O249" s="60">
        <f t="shared" si="124"/>
        <v>1.2698</v>
      </c>
      <c r="P249" s="60">
        <f>CEILING(IF(M249&gt;O249,M249,O249),$D$2)</f>
        <v>1.5</v>
      </c>
      <c r="Q249" s="61" t="str">
        <f t="shared" si="125"/>
        <v>목록(Manifest)</v>
      </c>
      <c r="R249" s="88">
        <f t="shared" si="126"/>
        <v>52.91</v>
      </c>
      <c r="S249" s="61" t="str">
        <f t="shared" si="127"/>
        <v>KJ794</v>
      </c>
      <c r="T249" s="61" t="str">
        <f t="shared" si="128"/>
        <v>AIRZETA CO., LTD</v>
      </c>
      <c r="U249" s="61" t="str">
        <f t="shared" si="129"/>
        <v>신용</v>
      </c>
      <c r="V249" s="99">
        <f>CEILING($B$2+(P249-0.5)*$C$2,1)</f>
        <v>13100</v>
      </c>
      <c r="W249" s="61">
        <v>4000</v>
      </c>
      <c r="X249" s="100">
        <f t="shared" si="104"/>
        <v>0</v>
      </c>
      <c r="Y249" s="100">
        <f t="shared" si="109"/>
        <v>0</v>
      </c>
      <c r="Z249" s="100">
        <f t="shared" si="105"/>
        <v>0</v>
      </c>
      <c r="AA249" s="100">
        <f t="shared" si="110"/>
        <v>0</v>
      </c>
      <c r="AB249" s="101">
        <f t="shared" si="106"/>
        <v>0</v>
      </c>
      <c r="AC249" s="102" t="str">
        <f>_xlfn.IFNA(VLOOKUP(D249,'사업자 통관'!F:H,3,0),"")</f>
        <v/>
      </c>
      <c r="AD249" s="102"/>
      <c r="AE249" s="103">
        <f t="shared" si="107"/>
        <v>4000</v>
      </c>
      <c r="AF249" s="104">
        <f t="shared" si="108"/>
        <v>17100</v>
      </c>
      <c r="AH249" s="126" t="s">
        <v>4060</v>
      </c>
      <c r="AI249" s="126" t="s">
        <v>9</v>
      </c>
      <c r="AJ249" s="126" t="s">
        <v>4061</v>
      </c>
      <c r="AK249" s="126" t="s">
        <v>4113</v>
      </c>
      <c r="AL249" s="126" t="s">
        <v>4114</v>
      </c>
      <c r="AM249" s="126" t="s">
        <v>4115</v>
      </c>
      <c r="AN249" s="126">
        <v>62253</v>
      </c>
      <c r="AO249" s="126" t="s">
        <v>130</v>
      </c>
      <c r="AP249" s="127">
        <v>1</v>
      </c>
      <c r="AQ249" s="128">
        <v>0.998</v>
      </c>
      <c r="AR249" s="128">
        <v>1.8140000000000001</v>
      </c>
      <c r="AS249" s="128">
        <v>1.9</v>
      </c>
      <c r="AT249" s="126" t="s">
        <v>4</v>
      </c>
      <c r="AU249" s="128">
        <v>52.91</v>
      </c>
      <c r="AV249" s="126" t="s">
        <v>154</v>
      </c>
      <c r="AW249" s="126" t="s">
        <v>154</v>
      </c>
      <c r="AX249" s="126" t="s">
        <v>154</v>
      </c>
      <c r="AY249" s="126" t="s">
        <v>154</v>
      </c>
      <c r="AZ249" s="126" t="s">
        <v>154</v>
      </c>
      <c r="BA249" s="126" t="s">
        <v>132</v>
      </c>
      <c r="BB249" s="126" t="s">
        <v>70</v>
      </c>
      <c r="BC249" s="126" t="s">
        <v>189</v>
      </c>
      <c r="BD249" s="126" t="s">
        <v>130</v>
      </c>
      <c r="BE249" s="126" t="s">
        <v>156</v>
      </c>
      <c r="BF249" s="126" t="s">
        <v>4116</v>
      </c>
      <c r="BG249" s="126" t="s">
        <v>4117</v>
      </c>
      <c r="BH249" s="126" t="s">
        <v>4118</v>
      </c>
      <c r="BI249" s="126" t="s">
        <v>2757</v>
      </c>
      <c r="BJ249" s="126" t="s">
        <v>2758</v>
      </c>
      <c r="BK249" s="126" t="s">
        <v>184</v>
      </c>
      <c r="BL249" s="126" t="s">
        <v>157</v>
      </c>
      <c r="BM249" s="126" t="s">
        <v>126</v>
      </c>
      <c r="BN249" s="126" t="s">
        <v>130</v>
      </c>
      <c r="BO249" s="126" t="s">
        <v>158</v>
      </c>
    </row>
    <row r="250" spans="1:67" ht="15">
      <c r="A250" s="58" t="str">
        <f t="shared" si="111"/>
        <v>2025-08-09</v>
      </c>
      <c r="B250" s="58" t="str">
        <f t="shared" si="112"/>
        <v>LHR</v>
      </c>
      <c r="C250" s="58" t="str">
        <f t="shared" si="113"/>
        <v>99431913766</v>
      </c>
      <c r="D250" s="58" t="str">
        <f t="shared" si="114"/>
        <v>PGB028761206</v>
      </c>
      <c r="E250" s="59" t="str">
        <f t="shared" si="115"/>
        <v>6094322901986</v>
      </c>
      <c r="F250" s="59" t="str">
        <f t="shared" si="116"/>
        <v>716-6545-AD-31</v>
      </c>
      <c r="G250" s="59" t="str">
        <f t="shared" si="117"/>
        <v>2210326</v>
      </c>
      <c r="H250" s="59" t="str">
        <f t="shared" si="118"/>
        <v>IPORTER (GB)</v>
      </c>
      <c r="I250" s="57" t="str">
        <f t="shared" si="119"/>
        <v>장미희</v>
      </c>
      <c r="J250" s="57">
        <f t="shared" si="120"/>
        <v>12262</v>
      </c>
      <c r="K250" s="57" t="str">
        <f t="shared" si="130"/>
        <v/>
      </c>
      <c r="L250" s="57">
        <f t="shared" si="121"/>
        <v>1</v>
      </c>
      <c r="M250" s="57">
        <f t="shared" si="122"/>
        <v>1.5009999999999999</v>
      </c>
      <c r="N250" s="57">
        <f t="shared" si="123"/>
        <v>4.4999999999999998E-2</v>
      </c>
      <c r="O250" s="60">
        <f t="shared" si="124"/>
        <v>3.15E-2</v>
      </c>
      <c r="P250" s="60">
        <f>CEILING(IF(M250&gt;O250,M250,O250),$D$2)</f>
        <v>2</v>
      </c>
      <c r="Q250" s="61" t="str">
        <f t="shared" si="125"/>
        <v>일반(목록배제,Normal-Manifest Exception)</v>
      </c>
      <c r="R250" s="88">
        <f t="shared" si="126"/>
        <v>36.58</v>
      </c>
      <c r="S250" s="61" t="str">
        <f t="shared" si="127"/>
        <v>KJ794</v>
      </c>
      <c r="T250" s="61" t="str">
        <f t="shared" si="128"/>
        <v>AIRZETA CO., LTD</v>
      </c>
      <c r="U250" s="61" t="str">
        <f t="shared" si="129"/>
        <v>신용</v>
      </c>
      <c r="V250" s="99">
        <f>CEILING($B$2+(P250-0.5)*$C$2,1)</f>
        <v>15928</v>
      </c>
      <c r="W250" s="61">
        <v>4000</v>
      </c>
      <c r="X250" s="100">
        <f t="shared" si="104"/>
        <v>0</v>
      </c>
      <c r="Y250" s="100">
        <f t="shared" si="109"/>
        <v>0</v>
      </c>
      <c r="Z250" s="100">
        <f t="shared" si="105"/>
        <v>0</v>
      </c>
      <c r="AA250" s="100">
        <f t="shared" si="110"/>
        <v>0</v>
      </c>
      <c r="AB250" s="101">
        <f t="shared" si="106"/>
        <v>1000</v>
      </c>
      <c r="AC250" s="102" t="str">
        <f>_xlfn.IFNA(VLOOKUP(D250,'사업자 통관'!F:H,3,0),"")</f>
        <v/>
      </c>
      <c r="AD250" s="102"/>
      <c r="AE250" s="103">
        <f t="shared" si="107"/>
        <v>5000</v>
      </c>
      <c r="AF250" s="104">
        <f t="shared" si="108"/>
        <v>20928</v>
      </c>
      <c r="AH250" s="126" t="s">
        <v>4060</v>
      </c>
      <c r="AI250" s="126" t="s">
        <v>9</v>
      </c>
      <c r="AJ250" s="126" t="s">
        <v>4061</v>
      </c>
      <c r="AK250" s="126" t="s">
        <v>4119</v>
      </c>
      <c r="AL250" s="126" t="s">
        <v>299</v>
      </c>
      <c r="AM250" s="126" t="s">
        <v>300</v>
      </c>
      <c r="AN250" s="126">
        <v>12262</v>
      </c>
      <c r="AO250" s="126" t="s">
        <v>130</v>
      </c>
      <c r="AP250" s="127">
        <v>1</v>
      </c>
      <c r="AQ250" s="128">
        <v>1.5009999999999999</v>
      </c>
      <c r="AR250" s="128">
        <v>4.4999999999999998E-2</v>
      </c>
      <c r="AS250" s="128">
        <v>1.6</v>
      </c>
      <c r="AT250" s="126" t="s">
        <v>5</v>
      </c>
      <c r="AU250" s="128">
        <v>36.58</v>
      </c>
      <c r="AV250" s="126" t="s">
        <v>154</v>
      </c>
      <c r="AW250" s="126" t="s">
        <v>154</v>
      </c>
      <c r="AX250" s="126" t="s">
        <v>154</v>
      </c>
      <c r="AY250" s="126" t="s">
        <v>154</v>
      </c>
      <c r="AZ250" s="126" t="s">
        <v>154</v>
      </c>
      <c r="BA250" s="126" t="s">
        <v>132</v>
      </c>
      <c r="BB250" s="126" t="s">
        <v>70</v>
      </c>
      <c r="BC250" s="126" t="s">
        <v>4120</v>
      </c>
      <c r="BD250" s="126" t="s">
        <v>130</v>
      </c>
      <c r="BE250" s="126" t="s">
        <v>156</v>
      </c>
      <c r="BF250" s="126" t="s">
        <v>4121</v>
      </c>
      <c r="BG250" s="126" t="s">
        <v>4122</v>
      </c>
      <c r="BH250" s="126" t="s">
        <v>4123</v>
      </c>
      <c r="BI250" s="126" t="s">
        <v>2757</v>
      </c>
      <c r="BJ250" s="126" t="s">
        <v>2758</v>
      </c>
      <c r="BK250" s="126" t="s">
        <v>184</v>
      </c>
      <c r="BL250" s="126" t="s">
        <v>157</v>
      </c>
      <c r="BM250" s="126" t="s">
        <v>126</v>
      </c>
      <c r="BN250" s="126" t="s">
        <v>130</v>
      </c>
      <c r="BO250" s="126" t="s">
        <v>158</v>
      </c>
    </row>
    <row r="251" spans="1:67" ht="15">
      <c r="A251" s="58" t="str">
        <f t="shared" si="111"/>
        <v>2025-08-09</v>
      </c>
      <c r="B251" s="58" t="str">
        <f t="shared" si="112"/>
        <v>LHR</v>
      </c>
      <c r="C251" s="58" t="str">
        <f t="shared" si="113"/>
        <v>99431913766</v>
      </c>
      <c r="D251" s="58" t="str">
        <f t="shared" si="114"/>
        <v>PGB028761490</v>
      </c>
      <c r="E251" s="59" t="str">
        <f t="shared" si="115"/>
        <v>6094322902270</v>
      </c>
      <c r="F251" s="59" t="str">
        <f t="shared" si="116"/>
        <v>716-5415-CF-38</v>
      </c>
      <c r="G251" s="59" t="str">
        <f t="shared" si="117"/>
        <v>2210326</v>
      </c>
      <c r="H251" s="59" t="str">
        <f t="shared" si="118"/>
        <v>IPORTER (GB)</v>
      </c>
      <c r="I251" s="57" t="str">
        <f t="shared" si="119"/>
        <v>윤규식</v>
      </c>
      <c r="J251" s="57">
        <f t="shared" si="120"/>
        <v>6045</v>
      </c>
      <c r="K251" s="57" t="str">
        <f t="shared" si="130"/>
        <v/>
      </c>
      <c r="L251" s="57">
        <f t="shared" si="121"/>
        <v>1</v>
      </c>
      <c r="M251" s="57">
        <f t="shared" si="122"/>
        <v>0.499</v>
      </c>
      <c r="N251" s="57">
        <f t="shared" si="123"/>
        <v>0.95299999999999996</v>
      </c>
      <c r="O251" s="60">
        <f t="shared" si="124"/>
        <v>0.66709999999999992</v>
      </c>
      <c r="P251" s="60">
        <f>CEILING(IF(M251&gt;O251,M251,O251),$D$2)</f>
        <v>1</v>
      </c>
      <c r="Q251" s="61" t="str">
        <f t="shared" si="125"/>
        <v>목록(Manifest)</v>
      </c>
      <c r="R251" s="88">
        <f t="shared" si="126"/>
        <v>110.29</v>
      </c>
      <c r="S251" s="61" t="str">
        <f t="shared" si="127"/>
        <v>KJ794</v>
      </c>
      <c r="T251" s="61" t="str">
        <f t="shared" si="128"/>
        <v>AIRZETA CO., LTD</v>
      </c>
      <c r="U251" s="61" t="str">
        <f t="shared" si="129"/>
        <v>신용</v>
      </c>
      <c r="V251" s="99">
        <f>CEILING($B$2+(P251-0.5)*$C$2,1)</f>
        <v>10273</v>
      </c>
      <c r="W251" s="61">
        <v>4000</v>
      </c>
      <c r="X251" s="100">
        <f t="shared" si="104"/>
        <v>0</v>
      </c>
      <c r="Y251" s="100">
        <f t="shared" si="109"/>
        <v>0</v>
      </c>
      <c r="Z251" s="100">
        <f t="shared" si="105"/>
        <v>0</v>
      </c>
      <c r="AA251" s="100">
        <f t="shared" si="110"/>
        <v>0</v>
      </c>
      <c r="AB251" s="101">
        <f t="shared" si="106"/>
        <v>0</v>
      </c>
      <c r="AC251" s="102" t="str">
        <f>_xlfn.IFNA(VLOOKUP(D251,'사업자 통관'!F:H,3,0),"")</f>
        <v/>
      </c>
      <c r="AD251" s="102"/>
      <c r="AE251" s="103">
        <f t="shared" si="107"/>
        <v>4000</v>
      </c>
      <c r="AF251" s="104">
        <f t="shared" si="108"/>
        <v>14273</v>
      </c>
      <c r="AH251" s="126" t="s">
        <v>4060</v>
      </c>
      <c r="AI251" s="126" t="s">
        <v>9</v>
      </c>
      <c r="AJ251" s="126" t="s">
        <v>4061</v>
      </c>
      <c r="AK251" s="126" t="s">
        <v>4124</v>
      </c>
      <c r="AL251" s="126" t="s">
        <v>440</v>
      </c>
      <c r="AM251" s="126" t="s">
        <v>441</v>
      </c>
      <c r="AN251" s="126">
        <v>6045</v>
      </c>
      <c r="AO251" s="126" t="s">
        <v>130</v>
      </c>
      <c r="AP251" s="127">
        <v>1</v>
      </c>
      <c r="AQ251" s="128">
        <v>0.499</v>
      </c>
      <c r="AR251" s="128">
        <v>0.95299999999999996</v>
      </c>
      <c r="AS251" s="128">
        <v>1</v>
      </c>
      <c r="AT251" s="126" t="s">
        <v>4</v>
      </c>
      <c r="AU251" s="128">
        <v>110.29</v>
      </c>
      <c r="AV251" s="126" t="s">
        <v>154</v>
      </c>
      <c r="AW251" s="126" t="s">
        <v>154</v>
      </c>
      <c r="AX251" s="126" t="s">
        <v>154</v>
      </c>
      <c r="AY251" s="126" t="s">
        <v>154</v>
      </c>
      <c r="AZ251" s="126" t="s">
        <v>154</v>
      </c>
      <c r="BA251" s="126" t="s">
        <v>132</v>
      </c>
      <c r="BB251" s="126" t="s">
        <v>70</v>
      </c>
      <c r="BC251" s="126" t="s">
        <v>159</v>
      </c>
      <c r="BD251" s="126" t="s">
        <v>130</v>
      </c>
      <c r="BE251" s="126" t="s">
        <v>156</v>
      </c>
      <c r="BF251" s="126" t="s">
        <v>4125</v>
      </c>
      <c r="BG251" s="126" t="s">
        <v>4126</v>
      </c>
      <c r="BH251" s="126" t="s">
        <v>4127</v>
      </c>
      <c r="BI251" s="126" t="s">
        <v>2757</v>
      </c>
      <c r="BJ251" s="126" t="s">
        <v>2758</v>
      </c>
      <c r="BK251" s="126" t="s">
        <v>184</v>
      </c>
      <c r="BL251" s="126" t="s">
        <v>157</v>
      </c>
      <c r="BM251" s="126" t="s">
        <v>126</v>
      </c>
      <c r="BN251" s="126" t="s">
        <v>130</v>
      </c>
      <c r="BO251" s="126" t="s">
        <v>158</v>
      </c>
    </row>
    <row r="252" spans="1:67" ht="15">
      <c r="A252" s="58" t="str">
        <f t="shared" si="111"/>
        <v>2025-08-09</v>
      </c>
      <c r="B252" s="58" t="str">
        <f t="shared" si="112"/>
        <v>LHR</v>
      </c>
      <c r="C252" s="58" t="str">
        <f t="shared" si="113"/>
        <v>99431913766</v>
      </c>
      <c r="D252" s="58" t="str">
        <f t="shared" si="114"/>
        <v>PGB028761175</v>
      </c>
      <c r="E252" s="59" t="str">
        <f t="shared" si="115"/>
        <v>6094322901955</v>
      </c>
      <c r="F252" s="59" t="str">
        <f t="shared" si="116"/>
        <v>716-3128-EA-40</v>
      </c>
      <c r="G252" s="59" t="str">
        <f t="shared" si="117"/>
        <v>2210326</v>
      </c>
      <c r="H252" s="59" t="str">
        <f t="shared" si="118"/>
        <v>IPORTER (GB)</v>
      </c>
      <c r="I252" s="57" t="str">
        <f t="shared" si="119"/>
        <v>김용현</v>
      </c>
      <c r="J252" s="57">
        <f t="shared" si="120"/>
        <v>22714</v>
      </c>
      <c r="K252" s="57"/>
      <c r="L252" s="57">
        <f t="shared" si="121"/>
        <v>1</v>
      </c>
      <c r="M252" s="57">
        <f t="shared" si="122"/>
        <v>0.499</v>
      </c>
      <c r="N252" s="57">
        <f t="shared" si="123"/>
        <v>4.4999999999999998E-2</v>
      </c>
      <c r="O252" s="60">
        <f t="shared" si="124"/>
        <v>3.15E-2</v>
      </c>
      <c r="P252" s="60">
        <f>CEILING(IF(M252&gt;O252,M252,O252),$D$2)</f>
        <v>0.5</v>
      </c>
      <c r="Q252" s="61" t="str">
        <f t="shared" si="125"/>
        <v>목록(Manifest)</v>
      </c>
      <c r="R252" s="88">
        <f t="shared" si="126"/>
        <v>37.03</v>
      </c>
      <c r="S252" s="61" t="str">
        <f t="shared" si="127"/>
        <v>KJ794</v>
      </c>
      <c r="T252" s="61" t="str">
        <f t="shared" si="128"/>
        <v>AIRZETA CO., LTD</v>
      </c>
      <c r="U252" s="61" t="str">
        <f t="shared" si="129"/>
        <v>신용</v>
      </c>
      <c r="V252" s="99">
        <f>CEILING($B$2+(P252-0.5)*$C$2,1)</f>
        <v>7445</v>
      </c>
      <c r="W252" s="61">
        <v>4000</v>
      </c>
      <c r="X252" s="100">
        <f t="shared" si="104"/>
        <v>0</v>
      </c>
      <c r="Y252" s="100">
        <f t="shared" si="109"/>
        <v>0</v>
      </c>
      <c r="Z252" s="100">
        <f t="shared" si="105"/>
        <v>0</v>
      </c>
      <c r="AA252" s="100">
        <f t="shared" si="110"/>
        <v>0</v>
      </c>
      <c r="AB252" s="101">
        <f t="shared" si="106"/>
        <v>0</v>
      </c>
      <c r="AC252" s="102" t="str">
        <f>_xlfn.IFNA(VLOOKUP(D252,'사업자 통관'!F:H,3,0),"")</f>
        <v/>
      </c>
      <c r="AD252" s="102"/>
      <c r="AE252" s="103">
        <f t="shared" si="107"/>
        <v>4000</v>
      </c>
      <c r="AF252" s="104">
        <f t="shared" si="108"/>
        <v>11445</v>
      </c>
      <c r="AH252" s="126" t="s">
        <v>4060</v>
      </c>
      <c r="AI252" s="126" t="s">
        <v>9</v>
      </c>
      <c r="AJ252" s="126" t="s">
        <v>4061</v>
      </c>
      <c r="AK252" s="126" t="s">
        <v>4128</v>
      </c>
      <c r="AL252" s="126" t="s">
        <v>4129</v>
      </c>
      <c r="AM252" s="126" t="s">
        <v>4130</v>
      </c>
      <c r="AN252" s="126">
        <v>22714</v>
      </c>
      <c r="AO252" s="126" t="s">
        <v>130</v>
      </c>
      <c r="AP252" s="127">
        <v>1</v>
      </c>
      <c r="AQ252" s="128">
        <v>0.499</v>
      </c>
      <c r="AR252" s="128">
        <v>4.4999999999999998E-2</v>
      </c>
      <c r="AS252" s="128">
        <v>0.5</v>
      </c>
      <c r="AT252" s="126" t="s">
        <v>4</v>
      </c>
      <c r="AU252" s="128">
        <v>37.03</v>
      </c>
      <c r="AV252" s="126" t="s">
        <v>154</v>
      </c>
      <c r="AW252" s="126" t="s">
        <v>154</v>
      </c>
      <c r="AX252" s="126" t="s">
        <v>154</v>
      </c>
      <c r="AY252" s="126" t="s">
        <v>154</v>
      </c>
      <c r="AZ252" s="126" t="s">
        <v>154</v>
      </c>
      <c r="BA252" s="126" t="s">
        <v>132</v>
      </c>
      <c r="BB252" s="126" t="s">
        <v>70</v>
      </c>
      <c r="BC252" s="126" t="s">
        <v>159</v>
      </c>
      <c r="BD252" s="126" t="s">
        <v>130</v>
      </c>
      <c r="BE252" s="126" t="s">
        <v>156</v>
      </c>
      <c r="BF252" s="126" t="s">
        <v>4131</v>
      </c>
      <c r="BG252" s="126" t="s">
        <v>4132</v>
      </c>
      <c r="BH252" s="126" t="s">
        <v>4133</v>
      </c>
      <c r="BI252" s="126" t="s">
        <v>2757</v>
      </c>
      <c r="BJ252" s="126" t="s">
        <v>2758</v>
      </c>
      <c r="BK252" s="126" t="s">
        <v>184</v>
      </c>
      <c r="BL252" s="126" t="s">
        <v>157</v>
      </c>
      <c r="BM252" s="126" t="s">
        <v>126</v>
      </c>
      <c r="BN252" s="126" t="s">
        <v>130</v>
      </c>
      <c r="BO252" s="126" t="s">
        <v>158</v>
      </c>
    </row>
    <row r="253" spans="1:67" ht="15">
      <c r="A253" s="58" t="str">
        <f t="shared" si="111"/>
        <v>2025-08-09</v>
      </c>
      <c r="B253" s="58" t="str">
        <f t="shared" si="112"/>
        <v>LHR</v>
      </c>
      <c r="C253" s="58" t="str">
        <f t="shared" si="113"/>
        <v>99431913766</v>
      </c>
      <c r="D253" s="58" t="str">
        <f t="shared" si="114"/>
        <v>PGB028761643</v>
      </c>
      <c r="E253" s="59" t="str">
        <f t="shared" si="115"/>
        <v>6094322902423</v>
      </c>
      <c r="F253" s="59" t="str">
        <f t="shared" si="116"/>
        <v>716-4442-FD-45</v>
      </c>
      <c r="G253" s="59" t="str">
        <f t="shared" si="117"/>
        <v>2210326</v>
      </c>
      <c r="H253" s="59" t="str">
        <f t="shared" si="118"/>
        <v>IPORTER (GB)</v>
      </c>
      <c r="I253" s="57" t="str">
        <f t="shared" si="119"/>
        <v>천호석</v>
      </c>
      <c r="J253" s="57">
        <f t="shared" si="120"/>
        <v>13360</v>
      </c>
      <c r="K253" s="57" t="str">
        <f t="shared" si="130"/>
        <v/>
      </c>
      <c r="L253" s="57">
        <f t="shared" si="121"/>
        <v>1</v>
      </c>
      <c r="M253" s="57">
        <f t="shared" si="122"/>
        <v>0.78</v>
      </c>
      <c r="N253" s="57">
        <f t="shared" si="123"/>
        <v>4.4999999999999998E-2</v>
      </c>
      <c r="O253" s="60">
        <f t="shared" si="124"/>
        <v>3.15E-2</v>
      </c>
      <c r="P253" s="60">
        <f>CEILING(IF(M253&gt;O253,M253,O253),$D$2)</f>
        <v>1</v>
      </c>
      <c r="Q253" s="61" t="str">
        <f t="shared" si="125"/>
        <v>목록(Manifest)</v>
      </c>
      <c r="R253" s="88">
        <f t="shared" si="126"/>
        <v>112.42</v>
      </c>
      <c r="S253" s="61" t="str">
        <f t="shared" si="127"/>
        <v>KJ794</v>
      </c>
      <c r="T253" s="61" t="str">
        <f t="shared" si="128"/>
        <v>AIRZETA CO., LTD</v>
      </c>
      <c r="U253" s="61" t="str">
        <f t="shared" si="129"/>
        <v>신용</v>
      </c>
      <c r="V253" s="99">
        <f>CEILING($B$2+(P253-0.5)*$C$2,1)</f>
        <v>10273</v>
      </c>
      <c r="W253" s="61">
        <v>4000</v>
      </c>
      <c r="X253" s="100">
        <f t="shared" si="104"/>
        <v>0</v>
      </c>
      <c r="Y253" s="100">
        <f t="shared" si="109"/>
        <v>0</v>
      </c>
      <c r="Z253" s="100">
        <f t="shared" si="105"/>
        <v>0</v>
      </c>
      <c r="AA253" s="100">
        <f t="shared" si="110"/>
        <v>0</v>
      </c>
      <c r="AB253" s="101">
        <f t="shared" si="106"/>
        <v>0</v>
      </c>
      <c r="AC253" s="102" t="str">
        <f>_xlfn.IFNA(VLOOKUP(D253,'사업자 통관'!F:H,3,0),"")</f>
        <v/>
      </c>
      <c r="AD253" s="102"/>
      <c r="AE253" s="103">
        <f t="shared" si="107"/>
        <v>4000</v>
      </c>
      <c r="AF253" s="104">
        <f t="shared" si="108"/>
        <v>14273</v>
      </c>
      <c r="AH253" s="126" t="s">
        <v>4060</v>
      </c>
      <c r="AI253" s="126" t="s">
        <v>9</v>
      </c>
      <c r="AJ253" s="126" t="s">
        <v>4061</v>
      </c>
      <c r="AK253" s="126" t="s">
        <v>4134</v>
      </c>
      <c r="AL253" s="126" t="s">
        <v>4135</v>
      </c>
      <c r="AM253" s="126" t="s">
        <v>4136</v>
      </c>
      <c r="AN253" s="126">
        <v>13360</v>
      </c>
      <c r="AO253" s="126" t="s">
        <v>130</v>
      </c>
      <c r="AP253" s="127">
        <v>1</v>
      </c>
      <c r="AQ253" s="128">
        <v>0.78</v>
      </c>
      <c r="AR253" s="128">
        <v>4.4999999999999998E-2</v>
      </c>
      <c r="AS253" s="128">
        <v>0.8</v>
      </c>
      <c r="AT253" s="126" t="s">
        <v>4</v>
      </c>
      <c r="AU253" s="128">
        <v>112.42</v>
      </c>
      <c r="AV253" s="126" t="s">
        <v>154</v>
      </c>
      <c r="AW253" s="126" t="s">
        <v>154</v>
      </c>
      <c r="AX253" s="126" t="s">
        <v>154</v>
      </c>
      <c r="AY253" s="126" t="s">
        <v>154</v>
      </c>
      <c r="AZ253" s="126" t="s">
        <v>154</v>
      </c>
      <c r="BA253" s="126" t="s">
        <v>132</v>
      </c>
      <c r="BB253" s="126" t="s">
        <v>70</v>
      </c>
      <c r="BC253" s="126" t="s">
        <v>169</v>
      </c>
      <c r="BD253" s="126" t="s">
        <v>130</v>
      </c>
      <c r="BE253" s="126" t="s">
        <v>156</v>
      </c>
      <c r="BF253" s="126" t="s">
        <v>4137</v>
      </c>
      <c r="BG253" s="126" t="s">
        <v>4138</v>
      </c>
      <c r="BH253" s="126" t="s">
        <v>4139</v>
      </c>
      <c r="BI253" s="126" t="s">
        <v>2757</v>
      </c>
      <c r="BJ253" s="126" t="s">
        <v>2758</v>
      </c>
      <c r="BK253" s="126" t="s">
        <v>184</v>
      </c>
      <c r="BL253" s="126" t="s">
        <v>157</v>
      </c>
      <c r="BM253" s="126" t="s">
        <v>126</v>
      </c>
      <c r="BN253" s="126" t="s">
        <v>130</v>
      </c>
      <c r="BO253" s="126" t="s">
        <v>158</v>
      </c>
    </row>
    <row r="254" spans="1:67" ht="15">
      <c r="A254" s="58" t="str">
        <f t="shared" si="111"/>
        <v>2025-08-09</v>
      </c>
      <c r="B254" s="58" t="str">
        <f t="shared" si="112"/>
        <v>LHR</v>
      </c>
      <c r="C254" s="58" t="str">
        <f t="shared" si="113"/>
        <v>99431913766</v>
      </c>
      <c r="D254" s="58" t="str">
        <f t="shared" si="114"/>
        <v>PGB028761644</v>
      </c>
      <c r="E254" s="59" t="str">
        <f t="shared" si="115"/>
        <v>6094322902424</v>
      </c>
      <c r="F254" s="59" t="str">
        <f t="shared" si="116"/>
        <v>716-4446-FE-47</v>
      </c>
      <c r="G254" s="59" t="str">
        <f t="shared" si="117"/>
        <v>2210326</v>
      </c>
      <c r="H254" s="59" t="str">
        <f t="shared" si="118"/>
        <v>IPORTER (GB)</v>
      </c>
      <c r="I254" s="57" t="str">
        <f t="shared" si="119"/>
        <v>오영석</v>
      </c>
      <c r="J254" s="57">
        <f t="shared" si="120"/>
        <v>13534</v>
      </c>
      <c r="K254" s="57" t="str">
        <f t="shared" si="130"/>
        <v/>
      </c>
      <c r="L254" s="57">
        <f t="shared" si="121"/>
        <v>1</v>
      </c>
      <c r="M254" s="57">
        <f t="shared" si="122"/>
        <v>0.78</v>
      </c>
      <c r="N254" s="57">
        <f t="shared" si="123"/>
        <v>4.4999999999999998E-2</v>
      </c>
      <c r="O254" s="60">
        <f t="shared" si="124"/>
        <v>3.15E-2</v>
      </c>
      <c r="P254" s="60">
        <f>CEILING(IF(M254&gt;O254,M254,O254),$D$2)</f>
        <v>1</v>
      </c>
      <c r="Q254" s="61" t="str">
        <f t="shared" si="125"/>
        <v>목록(Manifest)</v>
      </c>
      <c r="R254" s="88">
        <f t="shared" si="126"/>
        <v>112.42</v>
      </c>
      <c r="S254" s="61" t="str">
        <f t="shared" si="127"/>
        <v>KJ794</v>
      </c>
      <c r="T254" s="61" t="str">
        <f t="shared" si="128"/>
        <v>AIRZETA CO., LTD</v>
      </c>
      <c r="U254" s="61" t="str">
        <f t="shared" si="129"/>
        <v>신용</v>
      </c>
      <c r="V254" s="99">
        <f>CEILING($B$2+(P254-0.5)*$C$2,1)</f>
        <v>10273</v>
      </c>
      <c r="W254" s="61">
        <v>4000</v>
      </c>
      <c r="X254" s="100">
        <f t="shared" si="104"/>
        <v>0</v>
      </c>
      <c r="Y254" s="100">
        <f t="shared" si="109"/>
        <v>0</v>
      </c>
      <c r="Z254" s="100">
        <f t="shared" si="105"/>
        <v>0</v>
      </c>
      <c r="AA254" s="100">
        <f t="shared" si="110"/>
        <v>0</v>
      </c>
      <c r="AB254" s="101">
        <f t="shared" si="106"/>
        <v>0</v>
      </c>
      <c r="AC254" s="102" t="str">
        <f>_xlfn.IFNA(VLOOKUP(D254,'사업자 통관'!F:H,3,0),"")</f>
        <v/>
      </c>
      <c r="AD254" s="102"/>
      <c r="AE254" s="103">
        <f t="shared" si="107"/>
        <v>4000</v>
      </c>
      <c r="AF254" s="104">
        <f t="shared" si="108"/>
        <v>14273</v>
      </c>
      <c r="AH254" s="126" t="s">
        <v>4060</v>
      </c>
      <c r="AI254" s="126" t="s">
        <v>9</v>
      </c>
      <c r="AJ254" s="126" t="s">
        <v>4061</v>
      </c>
      <c r="AK254" s="126" t="s">
        <v>4140</v>
      </c>
      <c r="AL254" s="126" t="s">
        <v>4141</v>
      </c>
      <c r="AM254" s="126" t="s">
        <v>4142</v>
      </c>
      <c r="AN254" s="126">
        <v>13534</v>
      </c>
      <c r="AO254" s="126" t="s">
        <v>130</v>
      </c>
      <c r="AP254" s="127">
        <v>1</v>
      </c>
      <c r="AQ254" s="128">
        <v>0.78</v>
      </c>
      <c r="AR254" s="128">
        <v>4.4999999999999998E-2</v>
      </c>
      <c r="AS254" s="128">
        <v>0.8</v>
      </c>
      <c r="AT254" s="126" t="s">
        <v>4</v>
      </c>
      <c r="AU254" s="128">
        <v>112.42</v>
      </c>
      <c r="AV254" s="126" t="s">
        <v>154</v>
      </c>
      <c r="AW254" s="126" t="s">
        <v>154</v>
      </c>
      <c r="AX254" s="126" t="s">
        <v>154</v>
      </c>
      <c r="AY254" s="126" t="s">
        <v>154</v>
      </c>
      <c r="AZ254" s="126" t="s">
        <v>154</v>
      </c>
      <c r="BA254" s="126" t="s">
        <v>132</v>
      </c>
      <c r="BB254" s="126" t="s">
        <v>70</v>
      </c>
      <c r="BC254" s="126" t="s">
        <v>169</v>
      </c>
      <c r="BD254" s="126" t="s">
        <v>130</v>
      </c>
      <c r="BE254" s="126" t="s">
        <v>156</v>
      </c>
      <c r="BF254" s="126" t="s">
        <v>4143</v>
      </c>
      <c r="BG254" s="126" t="s">
        <v>4144</v>
      </c>
      <c r="BH254" s="126" t="s">
        <v>4145</v>
      </c>
      <c r="BI254" s="126" t="s">
        <v>2757</v>
      </c>
      <c r="BJ254" s="126" t="s">
        <v>2758</v>
      </c>
      <c r="BK254" s="126" t="s">
        <v>184</v>
      </c>
      <c r="BL254" s="126" t="s">
        <v>157</v>
      </c>
      <c r="BM254" s="126" t="s">
        <v>126</v>
      </c>
      <c r="BN254" s="126" t="s">
        <v>130</v>
      </c>
      <c r="BO254" s="126" t="s">
        <v>158</v>
      </c>
    </row>
    <row r="255" spans="1:67" ht="15">
      <c r="A255" s="58" t="str">
        <f t="shared" si="111"/>
        <v>2025-08-09</v>
      </c>
      <c r="B255" s="58" t="str">
        <f t="shared" si="112"/>
        <v>LHR</v>
      </c>
      <c r="C255" s="58" t="str">
        <f t="shared" si="113"/>
        <v>99431913766</v>
      </c>
      <c r="D255" s="58" t="str">
        <f t="shared" si="114"/>
        <v>PGB028761645</v>
      </c>
      <c r="E255" s="59" t="str">
        <f t="shared" si="115"/>
        <v>6094322902425</v>
      </c>
      <c r="F255" s="59" t="str">
        <f t="shared" si="116"/>
        <v>716-4469-DF-48</v>
      </c>
      <c r="G255" s="59" t="str">
        <f t="shared" si="117"/>
        <v>2210326</v>
      </c>
      <c r="H255" s="59" t="str">
        <f t="shared" si="118"/>
        <v>IPORTER (GB)</v>
      </c>
      <c r="I255" s="57" t="str">
        <f t="shared" si="119"/>
        <v>오현석</v>
      </c>
      <c r="J255" s="57">
        <f t="shared" si="120"/>
        <v>13360</v>
      </c>
      <c r="K255" s="57" t="str">
        <f t="shared" si="130"/>
        <v/>
      </c>
      <c r="L255" s="57">
        <f t="shared" si="121"/>
        <v>1</v>
      </c>
      <c r="M255" s="57">
        <f t="shared" si="122"/>
        <v>0.84799999999999998</v>
      </c>
      <c r="N255" s="57">
        <f t="shared" si="123"/>
        <v>4.4999999999999998E-2</v>
      </c>
      <c r="O255" s="60">
        <f t="shared" si="124"/>
        <v>3.15E-2</v>
      </c>
      <c r="P255" s="60">
        <f>CEILING(IF(M255&gt;O255,M255,O255),$D$2)</f>
        <v>1</v>
      </c>
      <c r="Q255" s="61" t="str">
        <f t="shared" si="125"/>
        <v>목록(Manifest)</v>
      </c>
      <c r="R255" s="88">
        <f t="shared" si="126"/>
        <v>112.42</v>
      </c>
      <c r="S255" s="61" t="str">
        <f t="shared" si="127"/>
        <v>KJ794</v>
      </c>
      <c r="T255" s="61" t="str">
        <f t="shared" si="128"/>
        <v>AIRZETA CO., LTD</v>
      </c>
      <c r="U255" s="61" t="str">
        <f t="shared" si="129"/>
        <v>신용</v>
      </c>
      <c r="V255" s="99">
        <f>CEILING($B$2+(P255-0.5)*$C$2,1)</f>
        <v>10273</v>
      </c>
      <c r="W255" s="61">
        <v>4000</v>
      </c>
      <c r="X255" s="100">
        <f t="shared" si="104"/>
        <v>0</v>
      </c>
      <c r="Y255" s="100">
        <f t="shared" si="109"/>
        <v>0</v>
      </c>
      <c r="Z255" s="100">
        <f t="shared" si="105"/>
        <v>0</v>
      </c>
      <c r="AA255" s="100">
        <f t="shared" si="110"/>
        <v>0</v>
      </c>
      <c r="AB255" s="101">
        <f t="shared" si="106"/>
        <v>0</v>
      </c>
      <c r="AC255" s="102" t="str">
        <f>_xlfn.IFNA(VLOOKUP(D255,'사업자 통관'!F:H,3,0),"")</f>
        <v/>
      </c>
      <c r="AD255" s="102"/>
      <c r="AE255" s="103">
        <f t="shared" si="107"/>
        <v>4000</v>
      </c>
      <c r="AF255" s="104">
        <f t="shared" si="108"/>
        <v>14273</v>
      </c>
      <c r="AH255" s="126" t="s">
        <v>4060</v>
      </c>
      <c r="AI255" s="126" t="s">
        <v>9</v>
      </c>
      <c r="AJ255" s="126" t="s">
        <v>4061</v>
      </c>
      <c r="AK255" s="126" t="s">
        <v>4146</v>
      </c>
      <c r="AL255" s="126" t="s">
        <v>4147</v>
      </c>
      <c r="AM255" s="126" t="s">
        <v>4148</v>
      </c>
      <c r="AN255" s="126">
        <v>13360</v>
      </c>
      <c r="AO255" s="126" t="s">
        <v>130</v>
      </c>
      <c r="AP255" s="127">
        <v>1</v>
      </c>
      <c r="AQ255" s="128">
        <v>0.84799999999999998</v>
      </c>
      <c r="AR255" s="128">
        <v>4.4999999999999998E-2</v>
      </c>
      <c r="AS255" s="128">
        <v>0.9</v>
      </c>
      <c r="AT255" s="126" t="s">
        <v>4</v>
      </c>
      <c r="AU255" s="128">
        <v>112.42</v>
      </c>
      <c r="AV255" s="126" t="s">
        <v>154</v>
      </c>
      <c r="AW255" s="126" t="s">
        <v>154</v>
      </c>
      <c r="AX255" s="126" t="s">
        <v>154</v>
      </c>
      <c r="AY255" s="126" t="s">
        <v>154</v>
      </c>
      <c r="AZ255" s="126" t="s">
        <v>154</v>
      </c>
      <c r="BA255" s="126" t="s">
        <v>132</v>
      </c>
      <c r="BB255" s="126" t="s">
        <v>70</v>
      </c>
      <c r="BC255" s="126" t="s">
        <v>169</v>
      </c>
      <c r="BD255" s="126" t="s">
        <v>130</v>
      </c>
      <c r="BE255" s="126" t="s">
        <v>156</v>
      </c>
      <c r="BF255" s="126" t="s">
        <v>4149</v>
      </c>
      <c r="BG255" s="126" t="s">
        <v>4150</v>
      </c>
      <c r="BH255" s="126" t="s">
        <v>4151</v>
      </c>
      <c r="BI255" s="126" t="s">
        <v>2757</v>
      </c>
      <c r="BJ255" s="126" t="s">
        <v>2758</v>
      </c>
      <c r="BK255" s="126" t="s">
        <v>184</v>
      </c>
      <c r="BL255" s="126" t="s">
        <v>157</v>
      </c>
      <c r="BM255" s="126" t="s">
        <v>126</v>
      </c>
      <c r="BN255" s="126" t="s">
        <v>130</v>
      </c>
      <c r="BO255" s="126" t="s">
        <v>158</v>
      </c>
    </row>
    <row r="256" spans="1:67" ht="15">
      <c r="A256" s="58" t="str">
        <f t="shared" si="111"/>
        <v>2025-08-09</v>
      </c>
      <c r="B256" s="58" t="str">
        <f t="shared" si="112"/>
        <v>LHR</v>
      </c>
      <c r="C256" s="58" t="str">
        <f t="shared" si="113"/>
        <v>99431913766</v>
      </c>
      <c r="D256" s="58" t="str">
        <f t="shared" si="114"/>
        <v>PGB028760435</v>
      </c>
      <c r="E256" s="59" t="str">
        <f t="shared" si="115"/>
        <v>6094322901215</v>
      </c>
      <c r="F256" s="59" t="str">
        <f t="shared" si="116"/>
        <v>716-8183-BC-56</v>
      </c>
      <c r="G256" s="59" t="str">
        <f t="shared" si="117"/>
        <v>2210326</v>
      </c>
      <c r="H256" s="59" t="str">
        <f t="shared" si="118"/>
        <v>IPORTER (GB)</v>
      </c>
      <c r="I256" s="57" t="str">
        <f t="shared" si="119"/>
        <v>이소현</v>
      </c>
      <c r="J256" s="57">
        <f t="shared" si="120"/>
        <v>21997</v>
      </c>
      <c r="K256" s="57" t="str">
        <f t="shared" si="130"/>
        <v/>
      </c>
      <c r="L256" s="57">
        <f t="shared" si="121"/>
        <v>1</v>
      </c>
      <c r="M256" s="57">
        <f t="shared" si="122"/>
        <v>0.499</v>
      </c>
      <c r="N256" s="57">
        <f t="shared" si="123"/>
        <v>4.4999999999999998E-2</v>
      </c>
      <c r="O256" s="60">
        <f t="shared" si="124"/>
        <v>3.15E-2</v>
      </c>
      <c r="P256" s="60">
        <f>CEILING(IF(M256&gt;O256,M256,O256),$D$2)</f>
        <v>0.5</v>
      </c>
      <c r="Q256" s="61" t="str">
        <f t="shared" si="125"/>
        <v>목록(Manifest)</v>
      </c>
      <c r="R256" s="88">
        <f t="shared" si="126"/>
        <v>74.069999999999993</v>
      </c>
      <c r="S256" s="61" t="str">
        <f t="shared" si="127"/>
        <v>KJ794</v>
      </c>
      <c r="T256" s="61" t="str">
        <f t="shared" si="128"/>
        <v>AIRZETA CO., LTD</v>
      </c>
      <c r="U256" s="61" t="str">
        <f t="shared" si="129"/>
        <v>신용</v>
      </c>
      <c r="V256" s="99">
        <f>CEILING($B$2+(P256-0.5)*$C$2,1)</f>
        <v>7445</v>
      </c>
      <c r="W256" s="61">
        <v>4000</v>
      </c>
      <c r="X256" s="100">
        <f t="shared" si="104"/>
        <v>0</v>
      </c>
      <c r="Y256" s="100">
        <f t="shared" si="109"/>
        <v>0</v>
      </c>
      <c r="Z256" s="100">
        <f t="shared" si="105"/>
        <v>0</v>
      </c>
      <c r="AA256" s="100">
        <f t="shared" si="110"/>
        <v>0</v>
      </c>
      <c r="AB256" s="101">
        <f t="shared" si="106"/>
        <v>0</v>
      </c>
      <c r="AC256" s="102" t="str">
        <f>_xlfn.IFNA(VLOOKUP(D256,'사업자 통관'!F:H,3,0),"")</f>
        <v/>
      </c>
      <c r="AD256" s="102"/>
      <c r="AE256" s="103">
        <f t="shared" si="107"/>
        <v>4000</v>
      </c>
      <c r="AF256" s="104">
        <f t="shared" si="108"/>
        <v>11445</v>
      </c>
      <c r="AH256" s="126" t="s">
        <v>4060</v>
      </c>
      <c r="AI256" s="126" t="s">
        <v>9</v>
      </c>
      <c r="AJ256" s="126" t="s">
        <v>4061</v>
      </c>
      <c r="AK256" s="126" t="s">
        <v>4152</v>
      </c>
      <c r="AL256" s="126" t="s">
        <v>4153</v>
      </c>
      <c r="AM256" s="126" t="s">
        <v>4154</v>
      </c>
      <c r="AN256" s="126">
        <v>21997</v>
      </c>
      <c r="AO256" s="126" t="s">
        <v>130</v>
      </c>
      <c r="AP256" s="127">
        <v>1</v>
      </c>
      <c r="AQ256" s="128">
        <v>0.499</v>
      </c>
      <c r="AR256" s="128">
        <v>4.4999999999999998E-2</v>
      </c>
      <c r="AS256" s="128">
        <v>0.5</v>
      </c>
      <c r="AT256" s="126" t="s">
        <v>4</v>
      </c>
      <c r="AU256" s="128">
        <v>74.069999999999993</v>
      </c>
      <c r="AV256" s="126" t="s">
        <v>154</v>
      </c>
      <c r="AW256" s="126" t="s">
        <v>154</v>
      </c>
      <c r="AX256" s="126" t="s">
        <v>154</v>
      </c>
      <c r="AY256" s="126" t="s">
        <v>130</v>
      </c>
      <c r="AZ256" s="126" t="s">
        <v>154</v>
      </c>
      <c r="BA256" s="126" t="s">
        <v>132</v>
      </c>
      <c r="BB256" s="126" t="s">
        <v>70</v>
      </c>
      <c r="BC256" s="126" t="s">
        <v>4155</v>
      </c>
      <c r="BD256" s="126" t="s">
        <v>130</v>
      </c>
      <c r="BE256" s="126" t="s">
        <v>156</v>
      </c>
      <c r="BF256" s="126" t="s">
        <v>4156</v>
      </c>
      <c r="BG256" s="126" t="s">
        <v>4157</v>
      </c>
      <c r="BH256" s="126" t="s">
        <v>4158</v>
      </c>
      <c r="BI256" s="126" t="s">
        <v>2757</v>
      </c>
      <c r="BJ256" s="126" t="s">
        <v>2758</v>
      </c>
      <c r="BK256" s="126" t="s">
        <v>184</v>
      </c>
      <c r="BL256" s="126" t="s">
        <v>157</v>
      </c>
      <c r="BM256" s="126" t="s">
        <v>126</v>
      </c>
      <c r="BN256" s="126" t="s">
        <v>130</v>
      </c>
      <c r="BO256" s="126" t="s">
        <v>158</v>
      </c>
    </row>
    <row r="257" spans="1:67" ht="15">
      <c r="A257" s="58" t="str">
        <f t="shared" si="111"/>
        <v>2025-08-09</v>
      </c>
      <c r="B257" s="58" t="str">
        <f t="shared" si="112"/>
        <v>LHR</v>
      </c>
      <c r="C257" s="58" t="str">
        <f t="shared" si="113"/>
        <v>99431913766</v>
      </c>
      <c r="D257" s="58" t="str">
        <f t="shared" si="114"/>
        <v>PGB028761588</v>
      </c>
      <c r="E257" s="59" t="str">
        <f t="shared" si="115"/>
        <v>6094322902368</v>
      </c>
      <c r="F257" s="59" t="str">
        <f t="shared" si="116"/>
        <v>716-8208-EA-59</v>
      </c>
      <c r="G257" s="59" t="str">
        <f t="shared" si="117"/>
        <v>2210326</v>
      </c>
      <c r="H257" s="59" t="str">
        <f t="shared" si="118"/>
        <v>IPORTER (GB)</v>
      </c>
      <c r="I257" s="57" t="str">
        <f t="shared" si="119"/>
        <v>박석봉</v>
      </c>
      <c r="J257" s="57">
        <f t="shared" si="120"/>
        <v>5572</v>
      </c>
      <c r="K257" s="57" t="str">
        <f t="shared" si="130"/>
        <v/>
      </c>
      <c r="L257" s="57">
        <f t="shared" si="121"/>
        <v>1</v>
      </c>
      <c r="M257" s="57">
        <f t="shared" si="122"/>
        <v>0.499</v>
      </c>
      <c r="N257" s="57">
        <f t="shared" si="123"/>
        <v>4.4999999999999998E-2</v>
      </c>
      <c r="O257" s="60">
        <f t="shared" si="124"/>
        <v>3.15E-2</v>
      </c>
      <c r="P257" s="60">
        <f>CEILING(IF(M257&gt;O257,M257,O257),$D$2)</f>
        <v>0.5</v>
      </c>
      <c r="Q257" s="61" t="str">
        <f t="shared" si="125"/>
        <v>선별(검사,Manifest-Inspection)</v>
      </c>
      <c r="R257" s="88">
        <f t="shared" si="126"/>
        <v>100.51</v>
      </c>
      <c r="S257" s="61" t="str">
        <f t="shared" si="127"/>
        <v>KJ794</v>
      </c>
      <c r="T257" s="61" t="str">
        <f t="shared" si="128"/>
        <v>AIRZETA CO., LTD</v>
      </c>
      <c r="U257" s="61" t="str">
        <f t="shared" si="129"/>
        <v>신용</v>
      </c>
      <c r="V257" s="99">
        <f>CEILING($B$2+(P257-0.5)*$C$2,1)</f>
        <v>7445</v>
      </c>
      <c r="W257" s="61">
        <v>4000</v>
      </c>
      <c r="X257" s="100">
        <f t="shared" si="104"/>
        <v>0</v>
      </c>
      <c r="Y257" s="100">
        <f t="shared" si="109"/>
        <v>0</v>
      </c>
      <c r="Z257" s="100">
        <f t="shared" si="105"/>
        <v>0</v>
      </c>
      <c r="AA257" s="100">
        <f t="shared" si="110"/>
        <v>0</v>
      </c>
      <c r="AB257" s="101">
        <f t="shared" si="106"/>
        <v>0</v>
      </c>
      <c r="AC257" s="102" t="str">
        <f>_xlfn.IFNA(VLOOKUP(D257,'사업자 통관'!F:H,3,0),"")</f>
        <v/>
      </c>
      <c r="AD257" s="102"/>
      <c r="AE257" s="103">
        <f t="shared" si="107"/>
        <v>4000</v>
      </c>
      <c r="AF257" s="104">
        <f t="shared" si="108"/>
        <v>11445</v>
      </c>
      <c r="AH257" s="126" t="s">
        <v>4060</v>
      </c>
      <c r="AI257" s="126" t="s">
        <v>9</v>
      </c>
      <c r="AJ257" s="126" t="s">
        <v>4061</v>
      </c>
      <c r="AK257" s="126" t="s">
        <v>4159</v>
      </c>
      <c r="AL257" s="126" t="s">
        <v>433</v>
      </c>
      <c r="AM257" s="126" t="s">
        <v>434</v>
      </c>
      <c r="AN257" s="126">
        <v>5572</v>
      </c>
      <c r="AO257" s="126" t="s">
        <v>130</v>
      </c>
      <c r="AP257" s="127">
        <v>1</v>
      </c>
      <c r="AQ257" s="128">
        <v>0.499</v>
      </c>
      <c r="AR257" s="128">
        <v>4.4999999999999998E-2</v>
      </c>
      <c r="AS257" s="128">
        <v>0.5</v>
      </c>
      <c r="AT257" s="126" t="s">
        <v>182</v>
      </c>
      <c r="AU257" s="128">
        <v>100.51</v>
      </c>
      <c r="AV257" s="126" t="s">
        <v>154</v>
      </c>
      <c r="AW257" s="126" t="s">
        <v>154</v>
      </c>
      <c r="AX257" s="126" t="s">
        <v>154</v>
      </c>
      <c r="AY257" s="126" t="s">
        <v>154</v>
      </c>
      <c r="AZ257" s="126" t="s">
        <v>154</v>
      </c>
      <c r="BA257" s="126" t="s">
        <v>132</v>
      </c>
      <c r="BB257" s="126" t="s">
        <v>70</v>
      </c>
      <c r="BC257" s="126" t="s">
        <v>696</v>
      </c>
      <c r="BD257" s="126" t="s">
        <v>130</v>
      </c>
      <c r="BE257" s="126" t="s">
        <v>156</v>
      </c>
      <c r="BF257" s="126" t="s">
        <v>4160</v>
      </c>
      <c r="BG257" s="126" t="s">
        <v>4161</v>
      </c>
      <c r="BH257" s="126" t="s">
        <v>4162</v>
      </c>
      <c r="BI257" s="126" t="s">
        <v>2757</v>
      </c>
      <c r="BJ257" s="126" t="s">
        <v>2758</v>
      </c>
      <c r="BK257" s="126" t="s">
        <v>184</v>
      </c>
      <c r="BL257" s="126" t="s">
        <v>157</v>
      </c>
      <c r="BM257" s="126" t="s">
        <v>126</v>
      </c>
      <c r="BN257" s="126" t="s">
        <v>130</v>
      </c>
      <c r="BO257" s="126" t="s">
        <v>158</v>
      </c>
    </row>
    <row r="258" spans="1:67" ht="15">
      <c r="A258" s="58" t="str">
        <f t="shared" si="111"/>
        <v>2025-08-09</v>
      </c>
      <c r="B258" s="58" t="str">
        <f t="shared" si="112"/>
        <v>LHR</v>
      </c>
      <c r="C258" s="58" t="str">
        <f t="shared" si="113"/>
        <v>99431913766</v>
      </c>
      <c r="D258" s="58" t="str">
        <f t="shared" si="114"/>
        <v>PGB028761271</v>
      </c>
      <c r="E258" s="59" t="str">
        <f t="shared" si="115"/>
        <v>6094322902051</v>
      </c>
      <c r="F258" s="59" t="str">
        <f t="shared" si="116"/>
        <v>716-8238-BB-67</v>
      </c>
      <c r="G258" s="59" t="str">
        <f t="shared" si="117"/>
        <v>2210326</v>
      </c>
      <c r="H258" s="59" t="str">
        <f t="shared" si="118"/>
        <v>IPORTER (GB)</v>
      </c>
      <c r="I258" s="57" t="str">
        <f t="shared" si="119"/>
        <v>이진선</v>
      </c>
      <c r="J258" s="57">
        <f t="shared" si="120"/>
        <v>30039</v>
      </c>
      <c r="K258" s="57" t="str">
        <f t="shared" si="130"/>
        <v/>
      </c>
      <c r="L258" s="57">
        <f t="shared" si="121"/>
        <v>1</v>
      </c>
      <c r="M258" s="57">
        <f t="shared" si="122"/>
        <v>0.621</v>
      </c>
      <c r="N258" s="57">
        <f t="shared" si="123"/>
        <v>4.4999999999999998E-2</v>
      </c>
      <c r="O258" s="60">
        <f t="shared" si="124"/>
        <v>3.15E-2</v>
      </c>
      <c r="P258" s="60">
        <f>CEILING(IF(M258&gt;O258,M258,O258),$D$2)</f>
        <v>1</v>
      </c>
      <c r="Q258" s="61" t="str">
        <f t="shared" si="125"/>
        <v>목록(Manifest)</v>
      </c>
      <c r="R258" s="88">
        <f t="shared" si="126"/>
        <v>145.36000000000001</v>
      </c>
      <c r="S258" s="61" t="str">
        <f t="shared" si="127"/>
        <v>KJ794</v>
      </c>
      <c r="T258" s="61" t="str">
        <f t="shared" si="128"/>
        <v>AIRZETA CO., LTD</v>
      </c>
      <c r="U258" s="61" t="str">
        <f t="shared" si="129"/>
        <v>신용</v>
      </c>
      <c r="V258" s="99">
        <f>CEILING($B$2+(P258-0.5)*$C$2,1)</f>
        <v>10273</v>
      </c>
      <c r="W258" s="61">
        <v>4000</v>
      </c>
      <c r="X258" s="100">
        <f t="shared" si="104"/>
        <v>0</v>
      </c>
      <c r="Y258" s="100">
        <f t="shared" si="109"/>
        <v>0</v>
      </c>
      <c r="Z258" s="100">
        <f t="shared" si="105"/>
        <v>0</v>
      </c>
      <c r="AA258" s="100">
        <f t="shared" si="110"/>
        <v>0</v>
      </c>
      <c r="AB258" s="101">
        <f t="shared" si="106"/>
        <v>0</v>
      </c>
      <c r="AC258" s="102" t="str">
        <f>_xlfn.IFNA(VLOOKUP(D258,'사업자 통관'!F:H,3,0),"")</f>
        <v/>
      </c>
      <c r="AD258" s="102"/>
      <c r="AE258" s="103">
        <f t="shared" si="107"/>
        <v>4000</v>
      </c>
      <c r="AF258" s="104">
        <f t="shared" si="108"/>
        <v>14273</v>
      </c>
      <c r="AH258" s="126" t="s">
        <v>4060</v>
      </c>
      <c r="AI258" s="126" t="s">
        <v>9</v>
      </c>
      <c r="AJ258" s="126" t="s">
        <v>4061</v>
      </c>
      <c r="AK258" s="126" t="s">
        <v>2600</v>
      </c>
      <c r="AL258" s="126" t="s">
        <v>606</v>
      </c>
      <c r="AM258" s="126" t="s">
        <v>607</v>
      </c>
      <c r="AN258" s="126">
        <v>30039</v>
      </c>
      <c r="AO258" s="126" t="s">
        <v>130</v>
      </c>
      <c r="AP258" s="127">
        <v>1</v>
      </c>
      <c r="AQ258" s="128">
        <v>0.621</v>
      </c>
      <c r="AR258" s="128">
        <v>4.4999999999999998E-2</v>
      </c>
      <c r="AS258" s="128">
        <v>0.7</v>
      </c>
      <c r="AT258" s="126" t="s">
        <v>4</v>
      </c>
      <c r="AU258" s="128">
        <v>145.36000000000001</v>
      </c>
      <c r="AV258" s="126" t="s">
        <v>154</v>
      </c>
      <c r="AW258" s="126" t="s">
        <v>154</v>
      </c>
      <c r="AX258" s="126" t="s">
        <v>154</v>
      </c>
      <c r="AY258" s="126" t="s">
        <v>154</v>
      </c>
      <c r="AZ258" s="126" t="s">
        <v>154</v>
      </c>
      <c r="BA258" s="126" t="s">
        <v>132</v>
      </c>
      <c r="BB258" s="126" t="s">
        <v>70</v>
      </c>
      <c r="BC258" s="126" t="s">
        <v>159</v>
      </c>
      <c r="BD258" s="126" t="s">
        <v>130</v>
      </c>
      <c r="BE258" s="126" t="s">
        <v>156</v>
      </c>
      <c r="BF258" s="126" t="s">
        <v>4163</v>
      </c>
      <c r="BG258" s="126" t="s">
        <v>4164</v>
      </c>
      <c r="BH258" s="126" t="s">
        <v>4165</v>
      </c>
      <c r="BI258" s="126" t="s">
        <v>2757</v>
      </c>
      <c r="BJ258" s="126" t="s">
        <v>2758</v>
      </c>
      <c r="BK258" s="126" t="s">
        <v>184</v>
      </c>
      <c r="BL258" s="126" t="s">
        <v>157</v>
      </c>
      <c r="BM258" s="126" t="s">
        <v>126</v>
      </c>
      <c r="BN258" s="126" t="s">
        <v>130</v>
      </c>
      <c r="BO258" s="126" t="s">
        <v>158</v>
      </c>
    </row>
    <row r="259" spans="1:67" ht="15">
      <c r="A259" s="58" t="str">
        <f t="shared" si="111"/>
        <v>2025-08-09</v>
      </c>
      <c r="B259" s="58" t="str">
        <f t="shared" si="112"/>
        <v>LHR</v>
      </c>
      <c r="C259" s="58" t="str">
        <f t="shared" si="113"/>
        <v>99431913766</v>
      </c>
      <c r="D259" s="58" t="str">
        <f t="shared" si="114"/>
        <v>PGB028761311</v>
      </c>
      <c r="E259" s="59" t="str">
        <f t="shared" si="115"/>
        <v>6094322902091</v>
      </c>
      <c r="F259" s="59" t="str">
        <f t="shared" si="116"/>
        <v>716-7279-EA-11</v>
      </c>
      <c r="G259" s="59" t="str">
        <f t="shared" si="117"/>
        <v>2210326</v>
      </c>
      <c r="H259" s="59" t="str">
        <f t="shared" si="118"/>
        <v>IPORTER (GB)</v>
      </c>
      <c r="I259" s="57" t="str">
        <f t="shared" si="119"/>
        <v>이승호</v>
      </c>
      <c r="J259" s="57">
        <f t="shared" si="120"/>
        <v>59444</v>
      </c>
      <c r="K259" s="57" t="str">
        <f t="shared" si="130"/>
        <v/>
      </c>
      <c r="L259" s="57">
        <f t="shared" si="121"/>
        <v>1</v>
      </c>
      <c r="M259" s="57">
        <f t="shared" si="122"/>
        <v>0.499</v>
      </c>
      <c r="N259" s="57">
        <f t="shared" si="123"/>
        <v>4.4999999999999998E-2</v>
      </c>
      <c r="O259" s="60">
        <f t="shared" si="124"/>
        <v>3.15E-2</v>
      </c>
      <c r="P259" s="60">
        <f>CEILING(IF(M259&gt;O259,M259,O259),$D$2)</f>
        <v>0.5</v>
      </c>
      <c r="Q259" s="61" t="str">
        <f t="shared" si="125"/>
        <v>목록(Manifest)</v>
      </c>
      <c r="R259" s="88">
        <f t="shared" si="126"/>
        <v>17.64</v>
      </c>
      <c r="S259" s="61" t="str">
        <f t="shared" si="127"/>
        <v>KJ794</v>
      </c>
      <c r="T259" s="61" t="str">
        <f t="shared" si="128"/>
        <v>AIRZETA CO., LTD</v>
      </c>
      <c r="U259" s="61" t="str">
        <f t="shared" si="129"/>
        <v>신용</v>
      </c>
      <c r="V259" s="99">
        <f>CEILING($B$2+(P259-0.5)*$C$2,1)</f>
        <v>7445</v>
      </c>
      <c r="W259" s="61">
        <v>4000</v>
      </c>
      <c r="X259" s="100">
        <f t="shared" si="104"/>
        <v>0</v>
      </c>
      <c r="Y259" s="100">
        <f t="shared" si="109"/>
        <v>0</v>
      </c>
      <c r="Z259" s="100">
        <f t="shared" si="105"/>
        <v>0</v>
      </c>
      <c r="AA259" s="100">
        <f t="shared" si="110"/>
        <v>0</v>
      </c>
      <c r="AB259" s="101">
        <f t="shared" si="106"/>
        <v>0</v>
      </c>
      <c r="AC259" s="102" t="str">
        <f>_xlfn.IFNA(VLOOKUP(D259,'사업자 통관'!F:H,3,0),"")</f>
        <v/>
      </c>
      <c r="AD259" s="102"/>
      <c r="AE259" s="103">
        <f t="shared" si="107"/>
        <v>4000</v>
      </c>
      <c r="AF259" s="104">
        <f t="shared" si="108"/>
        <v>11445</v>
      </c>
      <c r="AH259" s="126" t="s">
        <v>4060</v>
      </c>
      <c r="AI259" s="126" t="s">
        <v>9</v>
      </c>
      <c r="AJ259" s="126" t="s">
        <v>4061</v>
      </c>
      <c r="AK259" s="126" t="s">
        <v>4166</v>
      </c>
      <c r="AL259" s="126" t="s">
        <v>525</v>
      </c>
      <c r="AM259" s="126" t="s">
        <v>4167</v>
      </c>
      <c r="AN259" s="126">
        <v>59444</v>
      </c>
      <c r="AO259" s="126" t="s">
        <v>130</v>
      </c>
      <c r="AP259" s="127">
        <v>1</v>
      </c>
      <c r="AQ259" s="128">
        <v>0.499</v>
      </c>
      <c r="AR259" s="128">
        <v>4.4999999999999998E-2</v>
      </c>
      <c r="AS259" s="128">
        <v>0.5</v>
      </c>
      <c r="AT259" s="126" t="s">
        <v>4</v>
      </c>
      <c r="AU259" s="128">
        <v>17.64</v>
      </c>
      <c r="AV259" s="126" t="s">
        <v>154</v>
      </c>
      <c r="AW259" s="126" t="s">
        <v>154</v>
      </c>
      <c r="AX259" s="126" t="s">
        <v>154</v>
      </c>
      <c r="AY259" s="126" t="s">
        <v>154</v>
      </c>
      <c r="AZ259" s="126" t="s">
        <v>154</v>
      </c>
      <c r="BA259" s="126" t="s">
        <v>132</v>
      </c>
      <c r="BB259" s="126" t="s">
        <v>70</v>
      </c>
      <c r="BC259" s="126" t="s">
        <v>164</v>
      </c>
      <c r="BD259" s="126" t="s">
        <v>130</v>
      </c>
      <c r="BE259" s="126" t="s">
        <v>156</v>
      </c>
      <c r="BF259" s="126" t="s">
        <v>4168</v>
      </c>
      <c r="BG259" s="126" t="s">
        <v>4169</v>
      </c>
      <c r="BH259" s="126" t="s">
        <v>4170</v>
      </c>
      <c r="BI259" s="126" t="s">
        <v>2757</v>
      </c>
      <c r="BJ259" s="126" t="s">
        <v>2758</v>
      </c>
      <c r="BK259" s="126" t="s">
        <v>184</v>
      </c>
      <c r="BL259" s="126" t="s">
        <v>157</v>
      </c>
      <c r="BM259" s="126" t="s">
        <v>126</v>
      </c>
      <c r="BN259" s="126" t="s">
        <v>130</v>
      </c>
      <c r="BO259" s="126" t="s">
        <v>158</v>
      </c>
    </row>
    <row r="260" spans="1:67" ht="15">
      <c r="A260" s="58" t="str">
        <f t="shared" si="111"/>
        <v>2025-08-09</v>
      </c>
      <c r="B260" s="58" t="str">
        <f t="shared" si="112"/>
        <v>LHR</v>
      </c>
      <c r="C260" s="58" t="str">
        <f t="shared" si="113"/>
        <v>99431913766</v>
      </c>
      <c r="D260" s="58" t="str">
        <f t="shared" si="114"/>
        <v>PGB028761491</v>
      </c>
      <c r="E260" s="59" t="str">
        <f t="shared" si="115"/>
        <v>6094322902271</v>
      </c>
      <c r="F260" s="59" t="str">
        <f t="shared" si="116"/>
        <v>716-7313-FA-16</v>
      </c>
      <c r="G260" s="59" t="str">
        <f t="shared" si="117"/>
        <v>2210326</v>
      </c>
      <c r="H260" s="59" t="str">
        <f t="shared" si="118"/>
        <v>IPORTER (GB)</v>
      </c>
      <c r="I260" s="57" t="str">
        <f t="shared" si="119"/>
        <v>이승훈</v>
      </c>
      <c r="J260" s="57">
        <f t="shared" si="120"/>
        <v>50626</v>
      </c>
      <c r="K260" s="57" t="str">
        <f t="shared" si="130"/>
        <v/>
      </c>
      <c r="L260" s="57">
        <f t="shared" si="121"/>
        <v>1</v>
      </c>
      <c r="M260" s="57">
        <f t="shared" si="122"/>
        <v>0.59899999999999998</v>
      </c>
      <c r="N260" s="57">
        <f t="shared" si="123"/>
        <v>4.4999999999999998E-2</v>
      </c>
      <c r="O260" s="60">
        <f t="shared" si="124"/>
        <v>3.15E-2</v>
      </c>
      <c r="P260" s="60">
        <f>CEILING(IF(M260&gt;O260,M260,O260),$D$2)</f>
        <v>1</v>
      </c>
      <c r="Q260" s="61" t="str">
        <f t="shared" si="125"/>
        <v>목록(Manifest)</v>
      </c>
      <c r="R260" s="88">
        <f t="shared" si="126"/>
        <v>112.42</v>
      </c>
      <c r="S260" s="61" t="str">
        <f t="shared" si="127"/>
        <v>KJ794</v>
      </c>
      <c r="T260" s="61" t="str">
        <f t="shared" si="128"/>
        <v>AIRZETA CO., LTD</v>
      </c>
      <c r="U260" s="61" t="str">
        <f t="shared" si="129"/>
        <v>신용</v>
      </c>
      <c r="V260" s="99">
        <f>CEILING($B$2+(P260-0.5)*$C$2,1)</f>
        <v>10273</v>
      </c>
      <c r="W260" s="61">
        <v>4000</v>
      </c>
      <c r="X260" s="100">
        <f t="shared" si="104"/>
        <v>0</v>
      </c>
      <c r="Y260" s="100">
        <f t="shared" si="109"/>
        <v>0</v>
      </c>
      <c r="Z260" s="100">
        <f t="shared" si="105"/>
        <v>0</v>
      </c>
      <c r="AA260" s="100">
        <f t="shared" si="110"/>
        <v>0</v>
      </c>
      <c r="AB260" s="101">
        <f t="shared" si="106"/>
        <v>0</v>
      </c>
      <c r="AC260" s="102" t="str">
        <f>_xlfn.IFNA(VLOOKUP(D260,'사업자 통관'!F:H,3,0),"")</f>
        <v/>
      </c>
      <c r="AD260" s="102"/>
      <c r="AE260" s="103">
        <f t="shared" si="107"/>
        <v>4000</v>
      </c>
      <c r="AF260" s="104">
        <f t="shared" si="108"/>
        <v>14273</v>
      </c>
      <c r="AH260" s="126" t="s">
        <v>4060</v>
      </c>
      <c r="AI260" s="126" t="s">
        <v>9</v>
      </c>
      <c r="AJ260" s="126" t="s">
        <v>4061</v>
      </c>
      <c r="AK260" s="126" t="s">
        <v>4171</v>
      </c>
      <c r="AL260" s="126" t="s">
        <v>4172</v>
      </c>
      <c r="AM260" s="126" t="s">
        <v>4173</v>
      </c>
      <c r="AN260" s="126">
        <v>50626</v>
      </c>
      <c r="AO260" s="126" t="s">
        <v>130</v>
      </c>
      <c r="AP260" s="127">
        <v>1</v>
      </c>
      <c r="AQ260" s="128">
        <v>0.59899999999999998</v>
      </c>
      <c r="AR260" s="128">
        <v>4.4999999999999998E-2</v>
      </c>
      <c r="AS260" s="128">
        <v>0.6</v>
      </c>
      <c r="AT260" s="126" t="s">
        <v>4</v>
      </c>
      <c r="AU260" s="128">
        <v>112.42</v>
      </c>
      <c r="AV260" s="126" t="s">
        <v>154</v>
      </c>
      <c r="AW260" s="126" t="s">
        <v>154</v>
      </c>
      <c r="AX260" s="126" t="s">
        <v>154</v>
      </c>
      <c r="AY260" s="126" t="s">
        <v>154</v>
      </c>
      <c r="AZ260" s="126" t="s">
        <v>154</v>
      </c>
      <c r="BA260" s="126" t="s">
        <v>132</v>
      </c>
      <c r="BB260" s="126" t="s">
        <v>70</v>
      </c>
      <c r="BC260" s="126" t="s">
        <v>169</v>
      </c>
      <c r="BD260" s="126" t="s">
        <v>130</v>
      </c>
      <c r="BE260" s="126" t="s">
        <v>156</v>
      </c>
      <c r="BF260" s="126" t="s">
        <v>4174</v>
      </c>
      <c r="BG260" s="126" t="s">
        <v>4175</v>
      </c>
      <c r="BH260" s="126" t="s">
        <v>4176</v>
      </c>
      <c r="BI260" s="126" t="s">
        <v>2757</v>
      </c>
      <c r="BJ260" s="126" t="s">
        <v>2758</v>
      </c>
      <c r="BK260" s="126" t="s">
        <v>184</v>
      </c>
      <c r="BL260" s="126" t="s">
        <v>157</v>
      </c>
      <c r="BM260" s="126" t="s">
        <v>126</v>
      </c>
      <c r="BN260" s="126" t="s">
        <v>130</v>
      </c>
      <c r="BO260" s="126" t="s">
        <v>158</v>
      </c>
    </row>
    <row r="261" spans="1:67" ht="15">
      <c r="A261" s="58" t="str">
        <f t="shared" si="111"/>
        <v>2025-08-09</v>
      </c>
      <c r="B261" s="58" t="str">
        <f t="shared" si="112"/>
        <v>LHR</v>
      </c>
      <c r="C261" s="58" t="str">
        <f t="shared" si="113"/>
        <v>99431913766</v>
      </c>
      <c r="D261" s="58" t="str">
        <f t="shared" si="114"/>
        <v>PGB028761568</v>
      </c>
      <c r="E261" s="59" t="str">
        <f t="shared" si="115"/>
        <v>6094322902348</v>
      </c>
      <c r="F261" s="59" t="str">
        <f t="shared" si="116"/>
        <v>716-7237-AB-17</v>
      </c>
      <c r="G261" s="59" t="str">
        <f t="shared" si="117"/>
        <v>2210326</v>
      </c>
      <c r="H261" s="59" t="str">
        <f t="shared" si="118"/>
        <v>IPORTER (GB)</v>
      </c>
      <c r="I261" s="57" t="str">
        <f t="shared" si="119"/>
        <v>김정섭</v>
      </c>
      <c r="J261" s="57">
        <f t="shared" si="120"/>
        <v>12807</v>
      </c>
      <c r="K261" s="57" t="str">
        <f t="shared" si="130"/>
        <v/>
      </c>
      <c r="L261" s="57">
        <f t="shared" si="121"/>
        <v>1</v>
      </c>
      <c r="M261" s="57">
        <f t="shared" si="122"/>
        <v>0.73</v>
      </c>
      <c r="N261" s="57">
        <f t="shared" si="123"/>
        <v>4.4999999999999998E-2</v>
      </c>
      <c r="O261" s="60">
        <f t="shared" si="124"/>
        <v>3.15E-2</v>
      </c>
      <c r="P261" s="60">
        <f>CEILING(IF(M261&gt;O261,M261,O261),$D$2)</f>
        <v>1</v>
      </c>
      <c r="Q261" s="61" t="str">
        <f t="shared" si="125"/>
        <v>목록(Manifest)</v>
      </c>
      <c r="R261" s="88">
        <f t="shared" si="126"/>
        <v>112.42</v>
      </c>
      <c r="S261" s="61" t="str">
        <f t="shared" si="127"/>
        <v>KJ794</v>
      </c>
      <c r="T261" s="61" t="str">
        <f t="shared" si="128"/>
        <v>AIRZETA CO., LTD</v>
      </c>
      <c r="U261" s="61" t="str">
        <f t="shared" si="129"/>
        <v>신용</v>
      </c>
      <c r="V261" s="99">
        <f>CEILING($B$2+(P261-0.5)*$C$2,1)</f>
        <v>10273</v>
      </c>
      <c r="W261" s="61">
        <v>4000</v>
      </c>
      <c r="X261" s="100">
        <f t="shared" ref="X261:X324" si="131">(L261-1)*1500</f>
        <v>0</v>
      </c>
      <c r="Y261" s="100">
        <f t="shared" si="109"/>
        <v>0</v>
      </c>
      <c r="Z261" s="100">
        <f t="shared" ref="Z261:Z324" si="132">IF(U261="신용",_xlfn.IFNA(_xlfn.IFS(
AND(P261/L261&gt;2,P261/L261&lt;=5),500*L261,
AND(P261/L261&gt;5,P261/L261&lt;=10),1000*L261,
AND(P261/L261&gt;10,P261/L261&lt;=20),3000*L261,
AND(P261/L261&gt;20,P261/L261&lt;=25),11000*L261,
AND(P261/L261&gt;25,P261/L261&lt;=999),15000*L261
),0),0)</f>
        <v>0</v>
      </c>
      <c r="AA261" s="100">
        <f t="shared" si="110"/>
        <v>0</v>
      </c>
      <c r="AB261" s="101">
        <f t="shared" ref="AB261:AB324" si="133">IF(LEFT(AC261,3)="사업자",10000,IF(OR(Q261="일반(목록배제,Normal-Manifest Exception)",Q261="간이(Simple)",Q261="목록취하(허용배제,Manifest-Drop)",Q261="일반(NORMAL)"),1000,0))</f>
        <v>0</v>
      </c>
      <c r="AC261" s="102" t="str">
        <f>_xlfn.IFNA(VLOOKUP(D261,'사업자 통관'!F:H,3,0),"")</f>
        <v/>
      </c>
      <c r="AD261" s="102"/>
      <c r="AE261" s="103">
        <f t="shared" ref="AE261:AE324" si="134">SUM(W261:AD261)</f>
        <v>4000</v>
      </c>
      <c r="AF261" s="104">
        <f t="shared" ref="AF261:AF324" si="135">SUM(V261,AE261)</f>
        <v>14273</v>
      </c>
      <c r="AH261" s="126" t="s">
        <v>4060</v>
      </c>
      <c r="AI261" s="126" t="s">
        <v>9</v>
      </c>
      <c r="AJ261" s="126" t="s">
        <v>4061</v>
      </c>
      <c r="AK261" s="126" t="s">
        <v>4177</v>
      </c>
      <c r="AL261" s="126" t="s">
        <v>4178</v>
      </c>
      <c r="AM261" s="126" t="s">
        <v>4179</v>
      </c>
      <c r="AN261" s="126">
        <v>12807</v>
      </c>
      <c r="AO261" s="126" t="s">
        <v>130</v>
      </c>
      <c r="AP261" s="127">
        <v>1</v>
      </c>
      <c r="AQ261" s="128">
        <v>0.73</v>
      </c>
      <c r="AR261" s="128">
        <v>4.4999999999999998E-2</v>
      </c>
      <c r="AS261" s="128">
        <v>0.8</v>
      </c>
      <c r="AT261" s="126" t="s">
        <v>4</v>
      </c>
      <c r="AU261" s="128">
        <v>112.42</v>
      </c>
      <c r="AV261" s="126" t="s">
        <v>154</v>
      </c>
      <c r="AW261" s="126" t="s">
        <v>154</v>
      </c>
      <c r="AX261" s="126" t="s">
        <v>154</v>
      </c>
      <c r="AY261" s="126" t="s">
        <v>154</v>
      </c>
      <c r="AZ261" s="126" t="s">
        <v>154</v>
      </c>
      <c r="BA261" s="126" t="s">
        <v>132</v>
      </c>
      <c r="BB261" s="126" t="s">
        <v>70</v>
      </c>
      <c r="BC261" s="126" t="s">
        <v>169</v>
      </c>
      <c r="BD261" s="126" t="s">
        <v>130</v>
      </c>
      <c r="BE261" s="126" t="s">
        <v>156</v>
      </c>
      <c r="BF261" s="126" t="s">
        <v>4180</v>
      </c>
      <c r="BG261" s="126" t="s">
        <v>4181</v>
      </c>
      <c r="BH261" s="126" t="s">
        <v>4182</v>
      </c>
      <c r="BI261" s="126" t="s">
        <v>2757</v>
      </c>
      <c r="BJ261" s="126" t="s">
        <v>2758</v>
      </c>
      <c r="BK261" s="126" t="s">
        <v>184</v>
      </c>
      <c r="BL261" s="126" t="s">
        <v>157</v>
      </c>
      <c r="BM261" s="126" t="s">
        <v>126</v>
      </c>
      <c r="BN261" s="126" t="s">
        <v>130</v>
      </c>
      <c r="BO261" s="126" t="s">
        <v>158</v>
      </c>
    </row>
    <row r="262" spans="1:67" ht="15">
      <c r="A262" s="58" t="str">
        <f t="shared" si="111"/>
        <v>2025-08-09</v>
      </c>
      <c r="B262" s="58" t="str">
        <f t="shared" si="112"/>
        <v>LHR</v>
      </c>
      <c r="C262" s="58" t="str">
        <f t="shared" si="113"/>
        <v>99431913766</v>
      </c>
      <c r="D262" s="58" t="str">
        <f t="shared" si="114"/>
        <v>PGB028761417</v>
      </c>
      <c r="E262" s="59" t="str">
        <f t="shared" si="115"/>
        <v>6094322902197</v>
      </c>
      <c r="F262" s="59" t="str">
        <f t="shared" si="116"/>
        <v>716-7356-CB-22</v>
      </c>
      <c r="G262" s="59" t="str">
        <f t="shared" si="117"/>
        <v>2210326</v>
      </c>
      <c r="H262" s="59" t="str">
        <f t="shared" si="118"/>
        <v>IPORTER (GB)</v>
      </c>
      <c r="I262" s="57" t="str">
        <f t="shared" si="119"/>
        <v>김창현</v>
      </c>
      <c r="J262" s="57">
        <f t="shared" si="120"/>
        <v>6331</v>
      </c>
      <c r="K262" s="57" t="str">
        <f t="shared" si="130"/>
        <v/>
      </c>
      <c r="L262" s="57">
        <f t="shared" si="121"/>
        <v>1</v>
      </c>
      <c r="M262" s="57">
        <f t="shared" si="122"/>
        <v>0.499</v>
      </c>
      <c r="N262" s="57">
        <f t="shared" si="123"/>
        <v>4.4999999999999998E-2</v>
      </c>
      <c r="O262" s="60">
        <f t="shared" si="124"/>
        <v>3.15E-2</v>
      </c>
      <c r="P262" s="60">
        <f>CEILING(IF(M262&gt;O262,M262,O262),$D$2)</f>
        <v>0.5</v>
      </c>
      <c r="Q262" s="61" t="str">
        <f t="shared" si="125"/>
        <v>목록(Manifest)</v>
      </c>
      <c r="R262" s="88">
        <f t="shared" si="126"/>
        <v>33.07</v>
      </c>
      <c r="S262" s="61" t="str">
        <f t="shared" si="127"/>
        <v>KJ794</v>
      </c>
      <c r="T262" s="61" t="str">
        <f t="shared" si="128"/>
        <v>AIRZETA CO., LTD</v>
      </c>
      <c r="U262" s="61" t="str">
        <f t="shared" si="129"/>
        <v>신용</v>
      </c>
      <c r="V262" s="99">
        <f>CEILING($B$2+(P262-0.5)*$C$2,1)</f>
        <v>7445</v>
      </c>
      <c r="W262" s="61">
        <v>4000</v>
      </c>
      <c r="X262" s="100">
        <f t="shared" si="131"/>
        <v>0</v>
      </c>
      <c r="Y262" s="100">
        <f t="shared" ref="Y262:Y325" si="136">IF(LEFT(AN262,2)="63",500,0)</f>
        <v>500</v>
      </c>
      <c r="Z262" s="100">
        <f t="shared" si="132"/>
        <v>0</v>
      </c>
      <c r="AA262" s="100">
        <f t="shared" ref="AA262:AA325" si="137">IF(_xlfn.CEILING.MATH(P262-30,1)&lt;0,0,_xlfn.CEILING.MATH(P262-30,1))*400</f>
        <v>0</v>
      </c>
      <c r="AB262" s="101">
        <f t="shared" si="133"/>
        <v>0</v>
      </c>
      <c r="AC262" s="102" t="str">
        <f>_xlfn.IFNA(VLOOKUP(D262,'사업자 통관'!F:H,3,0),"")</f>
        <v/>
      </c>
      <c r="AD262" s="102"/>
      <c r="AE262" s="103">
        <f t="shared" si="134"/>
        <v>4500</v>
      </c>
      <c r="AF262" s="104">
        <f t="shared" si="135"/>
        <v>11945</v>
      </c>
      <c r="AH262" s="126" t="s">
        <v>4060</v>
      </c>
      <c r="AI262" s="126" t="s">
        <v>9</v>
      </c>
      <c r="AJ262" s="126" t="s">
        <v>4061</v>
      </c>
      <c r="AK262" s="126" t="s">
        <v>4183</v>
      </c>
      <c r="AL262" s="126" t="s">
        <v>4184</v>
      </c>
      <c r="AM262" s="126" t="s">
        <v>4185</v>
      </c>
      <c r="AN262" s="126">
        <v>6331</v>
      </c>
      <c r="AO262" s="126" t="s">
        <v>130</v>
      </c>
      <c r="AP262" s="127">
        <v>1</v>
      </c>
      <c r="AQ262" s="128">
        <v>0.499</v>
      </c>
      <c r="AR262" s="128">
        <v>4.4999999999999998E-2</v>
      </c>
      <c r="AS262" s="128">
        <v>0.5</v>
      </c>
      <c r="AT262" s="126" t="s">
        <v>4</v>
      </c>
      <c r="AU262" s="128">
        <v>33.07</v>
      </c>
      <c r="AV262" s="126" t="s">
        <v>154</v>
      </c>
      <c r="AW262" s="126" t="s">
        <v>154</v>
      </c>
      <c r="AX262" s="126" t="s">
        <v>154</v>
      </c>
      <c r="AY262" s="126" t="s">
        <v>154</v>
      </c>
      <c r="AZ262" s="126" t="s">
        <v>154</v>
      </c>
      <c r="BA262" s="126" t="s">
        <v>132</v>
      </c>
      <c r="BB262" s="126" t="s">
        <v>70</v>
      </c>
      <c r="BC262" s="126" t="s">
        <v>163</v>
      </c>
      <c r="BD262" s="126" t="s">
        <v>130</v>
      </c>
      <c r="BE262" s="126" t="s">
        <v>156</v>
      </c>
      <c r="BF262" s="126" t="s">
        <v>4186</v>
      </c>
      <c r="BG262" s="126" t="s">
        <v>4187</v>
      </c>
      <c r="BH262" s="126" t="s">
        <v>4188</v>
      </c>
      <c r="BI262" s="126" t="s">
        <v>2757</v>
      </c>
      <c r="BJ262" s="126" t="s">
        <v>2758</v>
      </c>
      <c r="BK262" s="126" t="s">
        <v>184</v>
      </c>
      <c r="BL262" s="126" t="s">
        <v>157</v>
      </c>
      <c r="BM262" s="126" t="s">
        <v>126</v>
      </c>
      <c r="BN262" s="126" t="s">
        <v>130</v>
      </c>
      <c r="BO262" s="126" t="s">
        <v>158</v>
      </c>
    </row>
    <row r="263" spans="1:67" ht="15">
      <c r="A263" s="58" t="str">
        <f t="shared" si="111"/>
        <v>2025-08-09</v>
      </c>
      <c r="B263" s="58" t="str">
        <f t="shared" si="112"/>
        <v>LHR</v>
      </c>
      <c r="C263" s="58" t="str">
        <f t="shared" si="113"/>
        <v>99431913766</v>
      </c>
      <c r="D263" s="58" t="str">
        <f t="shared" si="114"/>
        <v>PGB028761454</v>
      </c>
      <c r="E263" s="59" t="str">
        <f t="shared" si="115"/>
        <v>6094322902234</v>
      </c>
      <c r="F263" s="59" t="str">
        <f t="shared" si="116"/>
        <v>716-7311-FF-27</v>
      </c>
      <c r="G263" s="59" t="str">
        <f t="shared" si="117"/>
        <v>2210326</v>
      </c>
      <c r="H263" s="59" t="str">
        <f t="shared" si="118"/>
        <v>IPORTER (GB)</v>
      </c>
      <c r="I263" s="57" t="str">
        <f t="shared" si="119"/>
        <v>강지원</v>
      </c>
      <c r="J263" s="57">
        <f t="shared" si="120"/>
        <v>44223</v>
      </c>
      <c r="K263" s="57" t="str">
        <f t="shared" si="130"/>
        <v/>
      </c>
      <c r="L263" s="57">
        <f t="shared" si="121"/>
        <v>1</v>
      </c>
      <c r="M263" s="57">
        <f t="shared" si="122"/>
        <v>0.59899999999999998</v>
      </c>
      <c r="N263" s="57">
        <f t="shared" si="123"/>
        <v>4.4999999999999998E-2</v>
      </c>
      <c r="O263" s="60">
        <f t="shared" si="124"/>
        <v>3.15E-2</v>
      </c>
      <c r="P263" s="60">
        <f>CEILING(IF(M263&gt;O263,M263,O263),$D$2)</f>
        <v>1</v>
      </c>
      <c r="Q263" s="61" t="str">
        <f t="shared" si="125"/>
        <v>목록(Manifest)</v>
      </c>
      <c r="R263" s="88">
        <f t="shared" si="126"/>
        <v>112.42</v>
      </c>
      <c r="S263" s="61" t="str">
        <f t="shared" si="127"/>
        <v>KJ794</v>
      </c>
      <c r="T263" s="61" t="str">
        <f t="shared" si="128"/>
        <v>AIRZETA CO., LTD</v>
      </c>
      <c r="U263" s="61" t="str">
        <f t="shared" si="129"/>
        <v>신용</v>
      </c>
      <c r="V263" s="99">
        <f>CEILING($B$2+(P263-0.5)*$C$2,1)</f>
        <v>10273</v>
      </c>
      <c r="W263" s="61">
        <v>4000</v>
      </c>
      <c r="X263" s="100">
        <f t="shared" si="131"/>
        <v>0</v>
      </c>
      <c r="Y263" s="100">
        <f t="shared" si="136"/>
        <v>0</v>
      </c>
      <c r="Z263" s="100">
        <f t="shared" si="132"/>
        <v>0</v>
      </c>
      <c r="AA263" s="100">
        <f t="shared" si="137"/>
        <v>0</v>
      </c>
      <c r="AB263" s="101">
        <f t="shared" si="133"/>
        <v>0</v>
      </c>
      <c r="AC263" s="102" t="str">
        <f>_xlfn.IFNA(VLOOKUP(D263,'사업자 통관'!F:H,3,0),"")</f>
        <v/>
      </c>
      <c r="AD263" s="102"/>
      <c r="AE263" s="103">
        <f t="shared" si="134"/>
        <v>4000</v>
      </c>
      <c r="AF263" s="104">
        <f t="shared" si="135"/>
        <v>14273</v>
      </c>
      <c r="AH263" s="126" t="s">
        <v>4060</v>
      </c>
      <c r="AI263" s="126" t="s">
        <v>9</v>
      </c>
      <c r="AJ263" s="126" t="s">
        <v>4061</v>
      </c>
      <c r="AK263" s="126" t="s">
        <v>4189</v>
      </c>
      <c r="AL263" s="126" t="s">
        <v>4190</v>
      </c>
      <c r="AM263" s="126" t="s">
        <v>4191</v>
      </c>
      <c r="AN263" s="126">
        <v>44223</v>
      </c>
      <c r="AO263" s="126" t="s">
        <v>130</v>
      </c>
      <c r="AP263" s="127">
        <v>1</v>
      </c>
      <c r="AQ263" s="128">
        <v>0.59899999999999998</v>
      </c>
      <c r="AR263" s="128">
        <v>4.4999999999999998E-2</v>
      </c>
      <c r="AS263" s="128">
        <v>0.6</v>
      </c>
      <c r="AT263" s="126" t="s">
        <v>4</v>
      </c>
      <c r="AU263" s="128">
        <v>112.42</v>
      </c>
      <c r="AV263" s="126" t="s">
        <v>154</v>
      </c>
      <c r="AW263" s="126" t="s">
        <v>154</v>
      </c>
      <c r="AX263" s="126" t="s">
        <v>154</v>
      </c>
      <c r="AY263" s="126" t="s">
        <v>154</v>
      </c>
      <c r="AZ263" s="126" t="s">
        <v>154</v>
      </c>
      <c r="BA263" s="126" t="s">
        <v>132</v>
      </c>
      <c r="BB263" s="126" t="s">
        <v>70</v>
      </c>
      <c r="BC263" s="126" t="s">
        <v>169</v>
      </c>
      <c r="BD263" s="126" t="s">
        <v>130</v>
      </c>
      <c r="BE263" s="126" t="s">
        <v>156</v>
      </c>
      <c r="BF263" s="126" t="s">
        <v>4192</v>
      </c>
      <c r="BG263" s="126" t="s">
        <v>4193</v>
      </c>
      <c r="BH263" s="126" t="s">
        <v>4194</v>
      </c>
      <c r="BI263" s="126" t="s">
        <v>2757</v>
      </c>
      <c r="BJ263" s="126" t="s">
        <v>2758</v>
      </c>
      <c r="BK263" s="126" t="s">
        <v>184</v>
      </c>
      <c r="BL263" s="126" t="s">
        <v>157</v>
      </c>
      <c r="BM263" s="126" t="s">
        <v>126</v>
      </c>
      <c r="BN263" s="126" t="s">
        <v>130</v>
      </c>
      <c r="BO263" s="126" t="s">
        <v>158</v>
      </c>
    </row>
    <row r="264" spans="1:67" ht="15">
      <c r="A264" s="58" t="str">
        <f t="shared" ref="A264:A327" si="138">AH264</f>
        <v>2025-08-09</v>
      </c>
      <c r="B264" s="58" t="str">
        <f t="shared" ref="B264:B327" si="139">AI264</f>
        <v>LHR</v>
      </c>
      <c r="C264" s="58" t="str">
        <f t="shared" ref="C264:C327" si="140">AJ264</f>
        <v>99431913766</v>
      </c>
      <c r="D264" s="58" t="str">
        <f t="shared" ref="D264:D327" si="141">AK264</f>
        <v>PGB028761457</v>
      </c>
      <c r="E264" s="59" t="str">
        <f t="shared" ref="E264:E327" si="142">BF264</f>
        <v>6094322902237</v>
      </c>
      <c r="F264" s="59" t="str">
        <f t="shared" ref="F264:F327" si="143">BG264</f>
        <v>716-6504-EF-32</v>
      </c>
      <c r="G264" s="59" t="str">
        <f t="shared" ref="G264:G327" si="144">BA264</f>
        <v>2210326</v>
      </c>
      <c r="H264" s="59" t="str">
        <f t="shared" ref="H264:H327" si="145">BB264</f>
        <v>IPORTER (GB)</v>
      </c>
      <c r="I264" s="57" t="str">
        <f t="shared" ref="I264:I327" si="146">AL264</f>
        <v>노민규</v>
      </c>
      <c r="J264" s="57">
        <f t="shared" ref="J264:J327" si="147">AN264</f>
        <v>13279</v>
      </c>
      <c r="K264" s="57" t="str">
        <f t="shared" ref="K264:K327" si="148">AO264</f>
        <v/>
      </c>
      <c r="L264" s="57">
        <f t="shared" ref="L264:L327" si="149">AP264</f>
        <v>1</v>
      </c>
      <c r="M264" s="57">
        <f t="shared" ref="M264:M327" si="150">AQ264</f>
        <v>0.499</v>
      </c>
      <c r="N264" s="57">
        <f t="shared" ref="N264:N327" si="151">AR264</f>
        <v>4.4999999999999998E-2</v>
      </c>
      <c r="O264" s="60">
        <f t="shared" ref="O264:O327" si="152">N264*0.7</f>
        <v>3.15E-2</v>
      </c>
      <c r="P264" s="60">
        <f>CEILING(IF(M264&gt;O264,M264,O264),$D$2)</f>
        <v>0.5</v>
      </c>
      <c r="Q264" s="61" t="str">
        <f t="shared" ref="Q264:Q327" si="153">AT264</f>
        <v>목록(Manifest)</v>
      </c>
      <c r="R264" s="88">
        <f t="shared" ref="R264:R327" si="154">AU264</f>
        <v>138.88999999999999</v>
      </c>
      <c r="S264" s="61" t="str">
        <f t="shared" ref="S264:S327" si="155">BI264</f>
        <v>KJ794</v>
      </c>
      <c r="T264" s="61" t="str">
        <f t="shared" ref="T264:T327" si="156">BJ264</f>
        <v>AIRZETA CO., LTD</v>
      </c>
      <c r="U264" s="61" t="str">
        <f t="shared" ref="U264:U327" si="157">BM264</f>
        <v>신용</v>
      </c>
      <c r="V264" s="99">
        <f>CEILING($B$2+(P264-0.5)*$C$2,1)</f>
        <v>7445</v>
      </c>
      <c r="W264" s="61">
        <v>4000</v>
      </c>
      <c r="X264" s="100">
        <f t="shared" si="131"/>
        <v>0</v>
      </c>
      <c r="Y264" s="100">
        <f t="shared" si="136"/>
        <v>0</v>
      </c>
      <c r="Z264" s="100">
        <f t="shared" si="132"/>
        <v>0</v>
      </c>
      <c r="AA264" s="100">
        <f t="shared" si="137"/>
        <v>0</v>
      </c>
      <c r="AB264" s="101">
        <f t="shared" si="133"/>
        <v>0</v>
      </c>
      <c r="AC264" s="102" t="str">
        <f>_xlfn.IFNA(VLOOKUP(D264,'사업자 통관'!F:H,3,0),"")</f>
        <v/>
      </c>
      <c r="AD264" s="102"/>
      <c r="AE264" s="103">
        <f t="shared" si="134"/>
        <v>4000</v>
      </c>
      <c r="AF264" s="104">
        <f t="shared" si="135"/>
        <v>11445</v>
      </c>
      <c r="AH264" s="126" t="s">
        <v>4060</v>
      </c>
      <c r="AI264" s="126" t="s">
        <v>9</v>
      </c>
      <c r="AJ264" s="126" t="s">
        <v>4061</v>
      </c>
      <c r="AK264" s="126" t="s">
        <v>4195</v>
      </c>
      <c r="AL264" s="126" t="s">
        <v>3517</v>
      </c>
      <c r="AM264" s="126" t="s">
        <v>3518</v>
      </c>
      <c r="AN264" s="126">
        <v>13279</v>
      </c>
      <c r="AO264" s="126" t="s">
        <v>130</v>
      </c>
      <c r="AP264" s="127">
        <v>1</v>
      </c>
      <c r="AQ264" s="128">
        <v>0.499</v>
      </c>
      <c r="AR264" s="128">
        <v>4.4999999999999998E-2</v>
      </c>
      <c r="AS264" s="128">
        <v>0.5</v>
      </c>
      <c r="AT264" s="126" t="s">
        <v>4</v>
      </c>
      <c r="AU264" s="128">
        <v>138.88999999999999</v>
      </c>
      <c r="AV264" s="126" t="s">
        <v>154</v>
      </c>
      <c r="AW264" s="126" t="s">
        <v>154</v>
      </c>
      <c r="AX264" s="126" t="s">
        <v>154</v>
      </c>
      <c r="AY264" s="126" t="s">
        <v>154</v>
      </c>
      <c r="AZ264" s="126" t="s">
        <v>154</v>
      </c>
      <c r="BA264" s="126" t="s">
        <v>132</v>
      </c>
      <c r="BB264" s="126" t="s">
        <v>70</v>
      </c>
      <c r="BC264" s="126" t="s">
        <v>3519</v>
      </c>
      <c r="BD264" s="126" t="s">
        <v>130</v>
      </c>
      <c r="BE264" s="126" t="s">
        <v>156</v>
      </c>
      <c r="BF264" s="126" t="s">
        <v>4196</v>
      </c>
      <c r="BG264" s="126" t="s">
        <v>4197</v>
      </c>
      <c r="BH264" s="126" t="s">
        <v>4198</v>
      </c>
      <c r="BI264" s="126" t="s">
        <v>2757</v>
      </c>
      <c r="BJ264" s="126" t="s">
        <v>2758</v>
      </c>
      <c r="BK264" s="126" t="s">
        <v>184</v>
      </c>
      <c r="BL264" s="126" t="s">
        <v>157</v>
      </c>
      <c r="BM264" s="126" t="s">
        <v>126</v>
      </c>
      <c r="BN264" s="126" t="s">
        <v>130</v>
      </c>
      <c r="BO264" s="126" t="s">
        <v>158</v>
      </c>
    </row>
    <row r="265" spans="1:67" ht="15">
      <c r="A265" s="58" t="str">
        <f t="shared" si="138"/>
        <v>2025-08-09</v>
      </c>
      <c r="B265" s="58" t="str">
        <f t="shared" si="139"/>
        <v>LHR</v>
      </c>
      <c r="C265" s="58" t="str">
        <f t="shared" si="140"/>
        <v>99431913766</v>
      </c>
      <c r="D265" s="58" t="str">
        <f t="shared" si="141"/>
        <v>PGB028760412</v>
      </c>
      <c r="E265" s="59" t="str">
        <f t="shared" si="142"/>
        <v>6094322901192</v>
      </c>
      <c r="F265" s="59" t="str">
        <f t="shared" si="143"/>
        <v>716-5412-DC-33</v>
      </c>
      <c r="G265" s="59" t="str">
        <f t="shared" si="144"/>
        <v>2210326</v>
      </c>
      <c r="H265" s="59" t="str">
        <f t="shared" si="145"/>
        <v>IPORTER (GB)</v>
      </c>
      <c r="I265" s="57" t="str">
        <f t="shared" si="146"/>
        <v>황영노</v>
      </c>
      <c r="J265" s="57">
        <f t="shared" si="147"/>
        <v>4994</v>
      </c>
      <c r="K265" s="57" t="str">
        <f t="shared" si="148"/>
        <v/>
      </c>
      <c r="L265" s="57">
        <f t="shared" si="149"/>
        <v>1</v>
      </c>
      <c r="M265" s="57">
        <f t="shared" si="150"/>
        <v>1.6779999999999999</v>
      </c>
      <c r="N265" s="57">
        <f t="shared" si="151"/>
        <v>1.4059999999999999</v>
      </c>
      <c r="O265" s="60">
        <f t="shared" si="152"/>
        <v>0.98419999999999985</v>
      </c>
      <c r="P265" s="60">
        <f>CEILING(IF(M265&gt;O265,M265,O265),$D$2)</f>
        <v>2</v>
      </c>
      <c r="Q265" s="61" t="str">
        <f t="shared" si="153"/>
        <v>목록(Manifest)</v>
      </c>
      <c r="R265" s="88">
        <f t="shared" si="154"/>
        <v>130.24</v>
      </c>
      <c r="S265" s="61" t="str">
        <f t="shared" si="155"/>
        <v>KJ794</v>
      </c>
      <c r="T265" s="61" t="str">
        <f t="shared" si="156"/>
        <v>AIRZETA CO., LTD</v>
      </c>
      <c r="U265" s="61" t="str">
        <f t="shared" si="157"/>
        <v>신용</v>
      </c>
      <c r="V265" s="99">
        <f>CEILING($B$2+(P265-0.5)*$C$2,1)</f>
        <v>15928</v>
      </c>
      <c r="W265" s="61">
        <v>4000</v>
      </c>
      <c r="X265" s="100">
        <f t="shared" si="131"/>
        <v>0</v>
      </c>
      <c r="Y265" s="100">
        <f t="shared" si="136"/>
        <v>0</v>
      </c>
      <c r="Z265" s="100">
        <f t="shared" si="132"/>
        <v>0</v>
      </c>
      <c r="AA265" s="100">
        <f t="shared" si="137"/>
        <v>0</v>
      </c>
      <c r="AB265" s="101">
        <f t="shared" si="133"/>
        <v>0</v>
      </c>
      <c r="AC265" s="102" t="str">
        <f>_xlfn.IFNA(VLOOKUP(D265,'사업자 통관'!F:H,3,0),"")</f>
        <v/>
      </c>
      <c r="AD265" s="102"/>
      <c r="AE265" s="103">
        <f t="shared" si="134"/>
        <v>4000</v>
      </c>
      <c r="AF265" s="104">
        <f t="shared" si="135"/>
        <v>19928</v>
      </c>
      <c r="AH265" s="126" t="s">
        <v>4060</v>
      </c>
      <c r="AI265" s="126" t="s">
        <v>9</v>
      </c>
      <c r="AJ265" s="126" t="s">
        <v>4061</v>
      </c>
      <c r="AK265" s="126" t="s">
        <v>2598</v>
      </c>
      <c r="AL265" s="126" t="s">
        <v>236</v>
      </c>
      <c r="AM265" s="126" t="s">
        <v>237</v>
      </c>
      <c r="AN265" s="126">
        <v>4994</v>
      </c>
      <c r="AO265" s="126" t="s">
        <v>130</v>
      </c>
      <c r="AP265" s="127">
        <v>1</v>
      </c>
      <c r="AQ265" s="128">
        <v>1.6779999999999999</v>
      </c>
      <c r="AR265" s="128">
        <v>1.4059999999999999</v>
      </c>
      <c r="AS265" s="128">
        <v>1.7</v>
      </c>
      <c r="AT265" s="126" t="s">
        <v>4</v>
      </c>
      <c r="AU265" s="128">
        <v>130.24</v>
      </c>
      <c r="AV265" s="126" t="s">
        <v>154</v>
      </c>
      <c r="AW265" s="126" t="s">
        <v>154</v>
      </c>
      <c r="AX265" s="126" t="s">
        <v>154</v>
      </c>
      <c r="AY265" s="126" t="s">
        <v>154</v>
      </c>
      <c r="AZ265" s="126" t="s">
        <v>154</v>
      </c>
      <c r="BA265" s="126" t="s">
        <v>132</v>
      </c>
      <c r="BB265" s="126" t="s">
        <v>70</v>
      </c>
      <c r="BC265" s="126" t="s">
        <v>159</v>
      </c>
      <c r="BD265" s="126" t="s">
        <v>130</v>
      </c>
      <c r="BE265" s="126" t="s">
        <v>156</v>
      </c>
      <c r="BF265" s="126" t="s">
        <v>4199</v>
      </c>
      <c r="BG265" s="126" t="s">
        <v>4200</v>
      </c>
      <c r="BH265" s="126" t="s">
        <v>4201</v>
      </c>
      <c r="BI265" s="126" t="s">
        <v>2757</v>
      </c>
      <c r="BJ265" s="126" t="s">
        <v>2758</v>
      </c>
      <c r="BK265" s="126" t="s">
        <v>184</v>
      </c>
      <c r="BL265" s="126" t="s">
        <v>157</v>
      </c>
      <c r="BM265" s="126" t="s">
        <v>126</v>
      </c>
      <c r="BN265" s="126" t="s">
        <v>130</v>
      </c>
      <c r="BO265" s="126" t="s">
        <v>158</v>
      </c>
    </row>
    <row r="266" spans="1:67" ht="15">
      <c r="A266" s="58" t="str">
        <f t="shared" si="138"/>
        <v>2025-08-09</v>
      </c>
      <c r="B266" s="58" t="str">
        <f t="shared" si="139"/>
        <v>LHR</v>
      </c>
      <c r="C266" s="58" t="str">
        <f t="shared" si="140"/>
        <v>99431913766</v>
      </c>
      <c r="D266" s="58" t="str">
        <f t="shared" si="141"/>
        <v>PGB028761335</v>
      </c>
      <c r="E266" s="59" t="str">
        <f t="shared" si="142"/>
        <v>6094322902115</v>
      </c>
      <c r="F266" s="59" t="str">
        <f t="shared" si="143"/>
        <v>716-7347-BF-34</v>
      </c>
      <c r="G266" s="59" t="str">
        <f t="shared" si="144"/>
        <v>2210326</v>
      </c>
      <c r="H266" s="59" t="str">
        <f t="shared" si="145"/>
        <v>IPORTER (GB)</v>
      </c>
      <c r="I266" s="57" t="str">
        <f t="shared" si="146"/>
        <v>SUNYOUNGROK</v>
      </c>
      <c r="J266" s="57">
        <f t="shared" si="147"/>
        <v>13010</v>
      </c>
      <c r="K266" s="57" t="str">
        <f t="shared" si="148"/>
        <v/>
      </c>
      <c r="L266" s="57">
        <f t="shared" si="149"/>
        <v>1</v>
      </c>
      <c r="M266" s="57">
        <f t="shared" si="150"/>
        <v>1.5009999999999999</v>
      </c>
      <c r="N266" s="57">
        <f t="shared" si="151"/>
        <v>2.903</v>
      </c>
      <c r="O266" s="60">
        <f t="shared" si="152"/>
        <v>2.0320999999999998</v>
      </c>
      <c r="P266" s="60">
        <f>CEILING(IF(M266&gt;O266,M266,O266),$D$2)</f>
        <v>2.5</v>
      </c>
      <c r="Q266" s="61" t="str">
        <f t="shared" si="153"/>
        <v>일반(목록배제,Normal-Manifest Exception)</v>
      </c>
      <c r="R266" s="88">
        <f t="shared" si="154"/>
        <v>55.58</v>
      </c>
      <c r="S266" s="61" t="str">
        <f t="shared" si="155"/>
        <v>KJ794</v>
      </c>
      <c r="T266" s="61" t="str">
        <f t="shared" si="156"/>
        <v>AIRZETA CO., LTD</v>
      </c>
      <c r="U266" s="61" t="str">
        <f t="shared" si="157"/>
        <v>신용</v>
      </c>
      <c r="V266" s="99">
        <f>CEILING($B$2+(P266-0.5)*$C$2,1)</f>
        <v>18755</v>
      </c>
      <c r="W266" s="61">
        <v>4000</v>
      </c>
      <c r="X266" s="100">
        <f t="shared" si="131"/>
        <v>0</v>
      </c>
      <c r="Y266" s="100">
        <f t="shared" si="136"/>
        <v>0</v>
      </c>
      <c r="Z266" s="100">
        <f t="shared" si="132"/>
        <v>500</v>
      </c>
      <c r="AA266" s="100">
        <f t="shared" si="137"/>
        <v>0</v>
      </c>
      <c r="AB266" s="101">
        <f t="shared" si="133"/>
        <v>1000</v>
      </c>
      <c r="AC266" s="102" t="str">
        <f>_xlfn.IFNA(VLOOKUP(D266,'사업자 통관'!F:H,3,0),"")</f>
        <v/>
      </c>
      <c r="AD266" s="102"/>
      <c r="AE266" s="103">
        <f t="shared" si="134"/>
        <v>5500</v>
      </c>
      <c r="AF266" s="104">
        <f t="shared" si="135"/>
        <v>24255</v>
      </c>
      <c r="AH266" s="126" t="s">
        <v>4060</v>
      </c>
      <c r="AI266" s="126" t="s">
        <v>9</v>
      </c>
      <c r="AJ266" s="126" t="s">
        <v>4061</v>
      </c>
      <c r="AK266" s="126" t="s">
        <v>4202</v>
      </c>
      <c r="AL266" s="126" t="s">
        <v>4203</v>
      </c>
      <c r="AM266" s="126" t="s">
        <v>4204</v>
      </c>
      <c r="AN266" s="126">
        <v>13010</v>
      </c>
      <c r="AO266" s="126" t="s">
        <v>130</v>
      </c>
      <c r="AP266" s="127">
        <v>1</v>
      </c>
      <c r="AQ266" s="128">
        <v>1.5009999999999999</v>
      </c>
      <c r="AR266" s="128">
        <v>2.903</v>
      </c>
      <c r="AS266" s="128">
        <v>3</v>
      </c>
      <c r="AT266" s="126" t="s">
        <v>5</v>
      </c>
      <c r="AU266" s="128">
        <v>55.58</v>
      </c>
      <c r="AV266" s="126" t="s">
        <v>154</v>
      </c>
      <c r="AW266" s="126" t="s">
        <v>154</v>
      </c>
      <c r="AX266" s="126" t="s">
        <v>154</v>
      </c>
      <c r="AY266" s="126" t="s">
        <v>154</v>
      </c>
      <c r="AZ266" s="126" t="s">
        <v>154</v>
      </c>
      <c r="BA266" s="126" t="s">
        <v>132</v>
      </c>
      <c r="BB266" s="126" t="s">
        <v>70</v>
      </c>
      <c r="BC266" s="126" t="s">
        <v>4205</v>
      </c>
      <c r="BD266" s="126" t="s">
        <v>130</v>
      </c>
      <c r="BE266" s="126" t="s">
        <v>156</v>
      </c>
      <c r="BF266" s="126" t="s">
        <v>4206</v>
      </c>
      <c r="BG266" s="126" t="s">
        <v>4207</v>
      </c>
      <c r="BH266" s="126" t="s">
        <v>4208</v>
      </c>
      <c r="BI266" s="126" t="s">
        <v>2757</v>
      </c>
      <c r="BJ266" s="126" t="s">
        <v>2758</v>
      </c>
      <c r="BK266" s="126" t="s">
        <v>184</v>
      </c>
      <c r="BL266" s="126" t="s">
        <v>157</v>
      </c>
      <c r="BM266" s="126" t="s">
        <v>126</v>
      </c>
      <c r="BN266" s="126" t="s">
        <v>130</v>
      </c>
      <c r="BO266" s="126" t="s">
        <v>158</v>
      </c>
    </row>
    <row r="267" spans="1:67" ht="15">
      <c r="A267" s="58" t="str">
        <f t="shared" si="138"/>
        <v>2025-08-09</v>
      </c>
      <c r="B267" s="58" t="str">
        <f t="shared" si="139"/>
        <v>LHR</v>
      </c>
      <c r="C267" s="58" t="str">
        <f t="shared" si="140"/>
        <v>99431913766</v>
      </c>
      <c r="D267" s="58" t="str">
        <f t="shared" si="141"/>
        <v>PGB028760920</v>
      </c>
      <c r="E267" s="59" t="str">
        <f t="shared" si="142"/>
        <v>6094322901700</v>
      </c>
      <c r="F267" s="59" t="str">
        <f t="shared" si="143"/>
        <v>715-6250-DF-39</v>
      </c>
      <c r="G267" s="59" t="str">
        <f t="shared" si="144"/>
        <v>2210326</v>
      </c>
      <c r="H267" s="59" t="str">
        <f t="shared" si="145"/>
        <v>IPORTER (GB)</v>
      </c>
      <c r="I267" s="57" t="str">
        <f t="shared" si="146"/>
        <v>김용현</v>
      </c>
      <c r="J267" s="57">
        <f t="shared" si="147"/>
        <v>22714</v>
      </c>
      <c r="K267" s="57" t="str">
        <f t="shared" si="148"/>
        <v/>
      </c>
      <c r="L267" s="57">
        <f t="shared" si="149"/>
        <v>1</v>
      </c>
      <c r="M267" s="57">
        <f t="shared" si="150"/>
        <v>0.499</v>
      </c>
      <c r="N267" s="57">
        <f t="shared" si="151"/>
        <v>4.4999999999999998E-2</v>
      </c>
      <c r="O267" s="60">
        <f t="shared" si="152"/>
        <v>3.15E-2</v>
      </c>
      <c r="P267" s="60">
        <f>CEILING(IF(M267&gt;O267,M267,O267),$D$2)</f>
        <v>0.5</v>
      </c>
      <c r="Q267" s="61" t="str">
        <f t="shared" si="153"/>
        <v>목록(Manifest)</v>
      </c>
      <c r="R267" s="88">
        <f t="shared" si="154"/>
        <v>33.07</v>
      </c>
      <c r="S267" s="61" t="str">
        <f t="shared" si="155"/>
        <v>KJ794</v>
      </c>
      <c r="T267" s="61" t="str">
        <f t="shared" si="156"/>
        <v>AIRZETA CO., LTD</v>
      </c>
      <c r="U267" s="61" t="str">
        <f t="shared" si="157"/>
        <v>신용</v>
      </c>
      <c r="V267" s="99">
        <f>CEILING($B$2+(P267-0.5)*$C$2,1)</f>
        <v>7445</v>
      </c>
      <c r="W267" s="61">
        <v>4000</v>
      </c>
      <c r="X267" s="100">
        <f t="shared" si="131"/>
        <v>0</v>
      </c>
      <c r="Y267" s="100">
        <f t="shared" si="136"/>
        <v>0</v>
      </c>
      <c r="Z267" s="100">
        <f t="shared" si="132"/>
        <v>0</v>
      </c>
      <c r="AA267" s="100">
        <f t="shared" si="137"/>
        <v>0</v>
      </c>
      <c r="AB267" s="101">
        <f t="shared" si="133"/>
        <v>0</v>
      </c>
      <c r="AC267" s="102" t="str">
        <f>_xlfn.IFNA(VLOOKUP(D267,'사업자 통관'!F:H,3,0),"")</f>
        <v/>
      </c>
      <c r="AD267" s="102"/>
      <c r="AE267" s="103">
        <f t="shared" si="134"/>
        <v>4000</v>
      </c>
      <c r="AF267" s="104">
        <f t="shared" si="135"/>
        <v>11445</v>
      </c>
      <c r="AH267" s="126" t="s">
        <v>4060</v>
      </c>
      <c r="AI267" s="126" t="s">
        <v>9</v>
      </c>
      <c r="AJ267" s="126" t="s">
        <v>4061</v>
      </c>
      <c r="AK267" s="126" t="s">
        <v>4209</v>
      </c>
      <c r="AL267" s="126" t="s">
        <v>4129</v>
      </c>
      <c r="AM267" s="126" t="s">
        <v>4130</v>
      </c>
      <c r="AN267" s="126">
        <v>22714</v>
      </c>
      <c r="AO267" s="126" t="s">
        <v>130</v>
      </c>
      <c r="AP267" s="127">
        <v>1</v>
      </c>
      <c r="AQ267" s="128">
        <v>0.499</v>
      </c>
      <c r="AR267" s="128">
        <v>4.4999999999999998E-2</v>
      </c>
      <c r="AS267" s="128">
        <v>0.5</v>
      </c>
      <c r="AT267" s="126" t="s">
        <v>4</v>
      </c>
      <c r="AU267" s="128">
        <v>33.07</v>
      </c>
      <c r="AV267" s="126" t="s">
        <v>154</v>
      </c>
      <c r="AW267" s="126" t="s">
        <v>154</v>
      </c>
      <c r="AX267" s="126" t="s">
        <v>154</v>
      </c>
      <c r="AY267" s="126" t="s">
        <v>154</v>
      </c>
      <c r="AZ267" s="126" t="s">
        <v>154</v>
      </c>
      <c r="BA267" s="126" t="s">
        <v>132</v>
      </c>
      <c r="BB267" s="126" t="s">
        <v>70</v>
      </c>
      <c r="BC267" s="126" t="s">
        <v>159</v>
      </c>
      <c r="BD267" s="126" t="s">
        <v>130</v>
      </c>
      <c r="BE267" s="126" t="s">
        <v>156</v>
      </c>
      <c r="BF267" s="126" t="s">
        <v>4210</v>
      </c>
      <c r="BG267" s="126" t="s">
        <v>4211</v>
      </c>
      <c r="BH267" s="126" t="s">
        <v>4212</v>
      </c>
      <c r="BI267" s="126" t="s">
        <v>2757</v>
      </c>
      <c r="BJ267" s="126" t="s">
        <v>2758</v>
      </c>
      <c r="BK267" s="126" t="s">
        <v>184</v>
      </c>
      <c r="BL267" s="126" t="s">
        <v>157</v>
      </c>
      <c r="BM267" s="126" t="s">
        <v>126</v>
      </c>
      <c r="BN267" s="126" t="s">
        <v>130</v>
      </c>
      <c r="BO267" s="126" t="s">
        <v>158</v>
      </c>
    </row>
    <row r="268" spans="1:67" ht="15">
      <c r="A268" s="58" t="str">
        <f t="shared" si="138"/>
        <v>2025-08-09</v>
      </c>
      <c r="B268" s="58" t="str">
        <f t="shared" si="139"/>
        <v>LHR</v>
      </c>
      <c r="C268" s="58" t="str">
        <f t="shared" si="140"/>
        <v>99431913766</v>
      </c>
      <c r="D268" s="58" t="str">
        <f t="shared" si="141"/>
        <v>PGB028761521</v>
      </c>
      <c r="E268" s="59" t="str">
        <f t="shared" si="142"/>
        <v>6094322902301</v>
      </c>
      <c r="F268" s="59" t="str">
        <f t="shared" si="143"/>
        <v>716-7259-CC-41</v>
      </c>
      <c r="G268" s="59" t="str">
        <f t="shared" si="144"/>
        <v>2210326</v>
      </c>
      <c r="H268" s="59" t="str">
        <f t="shared" si="145"/>
        <v>IPORTER (GB)</v>
      </c>
      <c r="I268" s="57" t="str">
        <f t="shared" si="146"/>
        <v>이철호</v>
      </c>
      <c r="J268" s="57">
        <f t="shared" si="147"/>
        <v>7509</v>
      </c>
      <c r="K268" s="57" t="str">
        <f t="shared" si="148"/>
        <v/>
      </c>
      <c r="L268" s="57">
        <f t="shared" si="149"/>
        <v>1</v>
      </c>
      <c r="M268" s="57">
        <f t="shared" si="150"/>
        <v>0.88</v>
      </c>
      <c r="N268" s="57">
        <f t="shared" si="151"/>
        <v>4.4999999999999998E-2</v>
      </c>
      <c r="O268" s="60">
        <f t="shared" si="152"/>
        <v>3.15E-2</v>
      </c>
      <c r="P268" s="60">
        <f>CEILING(IF(M268&gt;O268,M268,O268),$D$2)</f>
        <v>1</v>
      </c>
      <c r="Q268" s="61" t="str">
        <f t="shared" si="153"/>
        <v>목록(Manifest)</v>
      </c>
      <c r="R268" s="88">
        <f t="shared" si="154"/>
        <v>112.4</v>
      </c>
      <c r="S268" s="61" t="str">
        <f t="shared" si="155"/>
        <v>KJ794</v>
      </c>
      <c r="T268" s="61" t="str">
        <f t="shared" si="156"/>
        <v>AIRZETA CO., LTD</v>
      </c>
      <c r="U268" s="61" t="str">
        <f t="shared" si="157"/>
        <v>신용</v>
      </c>
      <c r="V268" s="99">
        <f>CEILING($B$2+(P268-0.5)*$C$2,1)</f>
        <v>10273</v>
      </c>
      <c r="W268" s="61">
        <v>4000</v>
      </c>
      <c r="X268" s="100">
        <f t="shared" si="131"/>
        <v>0</v>
      </c>
      <c r="Y268" s="100">
        <f t="shared" si="136"/>
        <v>0</v>
      </c>
      <c r="Z268" s="100">
        <f t="shared" si="132"/>
        <v>0</v>
      </c>
      <c r="AA268" s="100">
        <f t="shared" si="137"/>
        <v>0</v>
      </c>
      <c r="AB268" s="101">
        <f t="shared" si="133"/>
        <v>0</v>
      </c>
      <c r="AC268" s="102" t="str">
        <f>_xlfn.IFNA(VLOOKUP(D268,'사업자 통관'!F:H,3,0),"")</f>
        <v/>
      </c>
      <c r="AD268" s="102"/>
      <c r="AE268" s="103">
        <f t="shared" si="134"/>
        <v>4000</v>
      </c>
      <c r="AF268" s="104">
        <f t="shared" si="135"/>
        <v>14273</v>
      </c>
      <c r="AH268" s="126" t="s">
        <v>4060</v>
      </c>
      <c r="AI268" s="126" t="s">
        <v>9</v>
      </c>
      <c r="AJ268" s="126" t="s">
        <v>4061</v>
      </c>
      <c r="AK268" s="126" t="s">
        <v>4213</v>
      </c>
      <c r="AL268" s="126" t="s">
        <v>216</v>
      </c>
      <c r="AM268" s="126" t="s">
        <v>231</v>
      </c>
      <c r="AN268" s="126">
        <v>7509</v>
      </c>
      <c r="AO268" s="126" t="s">
        <v>130</v>
      </c>
      <c r="AP268" s="127">
        <v>1</v>
      </c>
      <c r="AQ268" s="128">
        <v>0.88</v>
      </c>
      <c r="AR268" s="128">
        <v>4.4999999999999998E-2</v>
      </c>
      <c r="AS268" s="128">
        <v>0.9</v>
      </c>
      <c r="AT268" s="126" t="s">
        <v>4</v>
      </c>
      <c r="AU268" s="128">
        <v>112.4</v>
      </c>
      <c r="AV268" s="126" t="s">
        <v>154</v>
      </c>
      <c r="AW268" s="126" t="s">
        <v>154</v>
      </c>
      <c r="AX268" s="126" t="s">
        <v>154</v>
      </c>
      <c r="AY268" s="126" t="s">
        <v>154</v>
      </c>
      <c r="AZ268" s="126" t="s">
        <v>154</v>
      </c>
      <c r="BA268" s="126" t="s">
        <v>132</v>
      </c>
      <c r="BB268" s="126" t="s">
        <v>70</v>
      </c>
      <c r="BC268" s="126" t="s">
        <v>292</v>
      </c>
      <c r="BD268" s="126" t="s">
        <v>130</v>
      </c>
      <c r="BE268" s="126" t="s">
        <v>156</v>
      </c>
      <c r="BF268" s="126" t="s">
        <v>4214</v>
      </c>
      <c r="BG268" s="126" t="s">
        <v>4215</v>
      </c>
      <c r="BH268" s="126" t="s">
        <v>4216</v>
      </c>
      <c r="BI268" s="126" t="s">
        <v>2757</v>
      </c>
      <c r="BJ268" s="126" t="s">
        <v>2758</v>
      </c>
      <c r="BK268" s="126" t="s">
        <v>184</v>
      </c>
      <c r="BL268" s="126" t="s">
        <v>157</v>
      </c>
      <c r="BM268" s="126" t="s">
        <v>126</v>
      </c>
      <c r="BN268" s="126" t="s">
        <v>130</v>
      </c>
      <c r="BO268" s="126" t="s">
        <v>158</v>
      </c>
    </row>
    <row r="269" spans="1:67" ht="15">
      <c r="A269" s="58" t="str">
        <f t="shared" si="138"/>
        <v>2025-08-09</v>
      </c>
      <c r="B269" s="58" t="str">
        <f t="shared" si="139"/>
        <v>LHR</v>
      </c>
      <c r="C269" s="58" t="str">
        <f t="shared" si="140"/>
        <v>99431913766</v>
      </c>
      <c r="D269" s="58" t="str">
        <f t="shared" si="141"/>
        <v>PGB028761239</v>
      </c>
      <c r="E269" s="59" t="str">
        <f t="shared" si="142"/>
        <v>6094322902019</v>
      </c>
      <c r="F269" s="59" t="str">
        <f t="shared" si="143"/>
        <v>716-2185-FA-43</v>
      </c>
      <c r="G269" s="59" t="str">
        <f t="shared" si="144"/>
        <v>2210326</v>
      </c>
      <c r="H269" s="59" t="str">
        <f t="shared" si="145"/>
        <v>IPORTER (GB)</v>
      </c>
      <c r="I269" s="57" t="str">
        <f t="shared" si="146"/>
        <v>최문선</v>
      </c>
      <c r="J269" s="57">
        <f t="shared" si="147"/>
        <v>8654</v>
      </c>
      <c r="K269" s="57" t="str">
        <f t="shared" si="148"/>
        <v/>
      </c>
      <c r="L269" s="57">
        <f t="shared" si="149"/>
        <v>1</v>
      </c>
      <c r="M269" s="57">
        <f t="shared" si="150"/>
        <v>0.499</v>
      </c>
      <c r="N269" s="57">
        <f t="shared" si="151"/>
        <v>4.4999999999999998E-2</v>
      </c>
      <c r="O269" s="60">
        <f t="shared" si="152"/>
        <v>3.15E-2</v>
      </c>
      <c r="P269" s="60">
        <f>CEILING(IF(M269&gt;O269,M269,O269),$D$2)</f>
        <v>0.5</v>
      </c>
      <c r="Q269" s="61" t="str">
        <f t="shared" si="153"/>
        <v>목록(Manifest)</v>
      </c>
      <c r="R269" s="88">
        <f t="shared" si="154"/>
        <v>77.36</v>
      </c>
      <c r="S269" s="61" t="str">
        <f t="shared" si="155"/>
        <v>KJ794</v>
      </c>
      <c r="T269" s="61" t="str">
        <f t="shared" si="156"/>
        <v>AIRZETA CO., LTD</v>
      </c>
      <c r="U269" s="61" t="str">
        <f t="shared" si="157"/>
        <v>신용</v>
      </c>
      <c r="V269" s="99">
        <f>CEILING($B$2+(P269-0.5)*$C$2,1)</f>
        <v>7445</v>
      </c>
      <c r="W269" s="61">
        <v>4000</v>
      </c>
      <c r="X269" s="100">
        <f t="shared" si="131"/>
        <v>0</v>
      </c>
      <c r="Y269" s="100">
        <f t="shared" si="136"/>
        <v>0</v>
      </c>
      <c r="Z269" s="100">
        <f t="shared" si="132"/>
        <v>0</v>
      </c>
      <c r="AA269" s="100">
        <f t="shared" si="137"/>
        <v>0</v>
      </c>
      <c r="AB269" s="101">
        <f t="shared" si="133"/>
        <v>0</v>
      </c>
      <c r="AC269" s="102" t="str">
        <f>_xlfn.IFNA(VLOOKUP(D269,'사업자 통관'!F:H,3,0),"")</f>
        <v/>
      </c>
      <c r="AD269" s="102"/>
      <c r="AE269" s="103">
        <f t="shared" si="134"/>
        <v>4000</v>
      </c>
      <c r="AF269" s="104">
        <f t="shared" si="135"/>
        <v>11445</v>
      </c>
      <c r="AH269" s="126" t="s">
        <v>4060</v>
      </c>
      <c r="AI269" s="126" t="s">
        <v>9</v>
      </c>
      <c r="AJ269" s="126" t="s">
        <v>4061</v>
      </c>
      <c r="AK269" s="126" t="s">
        <v>4217</v>
      </c>
      <c r="AL269" s="126" t="s">
        <v>4218</v>
      </c>
      <c r="AM269" s="126" t="s">
        <v>4219</v>
      </c>
      <c r="AN269" s="126">
        <v>8654</v>
      </c>
      <c r="AO269" s="126" t="s">
        <v>130</v>
      </c>
      <c r="AP269" s="127">
        <v>1</v>
      </c>
      <c r="AQ269" s="128">
        <v>0.499</v>
      </c>
      <c r="AR269" s="128">
        <v>4.4999999999999998E-2</v>
      </c>
      <c r="AS269" s="128">
        <v>0.5</v>
      </c>
      <c r="AT269" s="126" t="s">
        <v>4</v>
      </c>
      <c r="AU269" s="128">
        <v>77.36</v>
      </c>
      <c r="AV269" s="126" t="s">
        <v>154</v>
      </c>
      <c r="AW269" s="126" t="s">
        <v>154</v>
      </c>
      <c r="AX269" s="126" t="s">
        <v>154</v>
      </c>
      <c r="AY269" s="126" t="s">
        <v>154</v>
      </c>
      <c r="AZ269" s="126" t="s">
        <v>154</v>
      </c>
      <c r="BA269" s="126" t="s">
        <v>132</v>
      </c>
      <c r="BB269" s="126" t="s">
        <v>70</v>
      </c>
      <c r="BC269" s="126" t="s">
        <v>185</v>
      </c>
      <c r="BD269" s="126" t="s">
        <v>130</v>
      </c>
      <c r="BE269" s="126" t="s">
        <v>156</v>
      </c>
      <c r="BF269" s="126" t="s">
        <v>4220</v>
      </c>
      <c r="BG269" s="126" t="s">
        <v>4221</v>
      </c>
      <c r="BH269" s="126" t="s">
        <v>4222</v>
      </c>
      <c r="BI269" s="126" t="s">
        <v>2757</v>
      </c>
      <c r="BJ269" s="126" t="s">
        <v>2758</v>
      </c>
      <c r="BK269" s="126" t="s">
        <v>184</v>
      </c>
      <c r="BL269" s="126" t="s">
        <v>157</v>
      </c>
      <c r="BM269" s="126" t="s">
        <v>126</v>
      </c>
      <c r="BN269" s="126" t="s">
        <v>130</v>
      </c>
      <c r="BO269" s="126" t="s">
        <v>158</v>
      </c>
    </row>
    <row r="270" spans="1:67" ht="15">
      <c r="A270" s="58" t="str">
        <f t="shared" si="138"/>
        <v>2025-08-09</v>
      </c>
      <c r="B270" s="58" t="str">
        <f t="shared" si="139"/>
        <v>LHR</v>
      </c>
      <c r="C270" s="58" t="str">
        <f t="shared" si="140"/>
        <v>99431913766</v>
      </c>
      <c r="D270" s="58" t="str">
        <f t="shared" si="141"/>
        <v>PGB028761642</v>
      </c>
      <c r="E270" s="59" t="str">
        <f t="shared" si="142"/>
        <v>6094322902422</v>
      </c>
      <c r="F270" s="59" t="str">
        <f t="shared" si="143"/>
        <v>716-4436-FA-44</v>
      </c>
      <c r="G270" s="59" t="str">
        <f t="shared" si="144"/>
        <v>2210326</v>
      </c>
      <c r="H270" s="59" t="str">
        <f t="shared" si="145"/>
        <v>IPORTER (GB)</v>
      </c>
      <c r="I270" s="57" t="str">
        <f t="shared" si="146"/>
        <v>황동인</v>
      </c>
      <c r="J270" s="57">
        <f t="shared" si="147"/>
        <v>13360</v>
      </c>
      <c r="K270" s="57" t="str">
        <f t="shared" si="148"/>
        <v/>
      </c>
      <c r="L270" s="57">
        <f t="shared" si="149"/>
        <v>1</v>
      </c>
      <c r="M270" s="57">
        <f t="shared" si="150"/>
        <v>0.68899999999999995</v>
      </c>
      <c r="N270" s="57">
        <f t="shared" si="151"/>
        <v>4.4999999999999998E-2</v>
      </c>
      <c r="O270" s="60">
        <f t="shared" si="152"/>
        <v>3.15E-2</v>
      </c>
      <c r="P270" s="60">
        <f>CEILING(IF(M270&gt;O270,M270,O270),$D$2)</f>
        <v>1</v>
      </c>
      <c r="Q270" s="61" t="str">
        <f t="shared" si="153"/>
        <v>목록(Manifest)</v>
      </c>
      <c r="R270" s="88">
        <f t="shared" si="154"/>
        <v>112.42</v>
      </c>
      <c r="S270" s="61" t="str">
        <f t="shared" si="155"/>
        <v>KJ794</v>
      </c>
      <c r="T270" s="61" t="str">
        <f t="shared" si="156"/>
        <v>AIRZETA CO., LTD</v>
      </c>
      <c r="U270" s="61" t="str">
        <f t="shared" si="157"/>
        <v>신용</v>
      </c>
      <c r="V270" s="99">
        <f>CEILING($B$2+(P270-0.5)*$C$2,1)</f>
        <v>10273</v>
      </c>
      <c r="W270" s="61">
        <v>4000</v>
      </c>
      <c r="X270" s="100">
        <f t="shared" si="131"/>
        <v>0</v>
      </c>
      <c r="Y270" s="100">
        <f t="shared" si="136"/>
        <v>0</v>
      </c>
      <c r="Z270" s="100">
        <f t="shared" si="132"/>
        <v>0</v>
      </c>
      <c r="AA270" s="100">
        <f t="shared" si="137"/>
        <v>0</v>
      </c>
      <c r="AB270" s="101">
        <f t="shared" si="133"/>
        <v>0</v>
      </c>
      <c r="AC270" s="102" t="str">
        <f>_xlfn.IFNA(VLOOKUP(D270,'사업자 통관'!F:H,3,0),"")</f>
        <v/>
      </c>
      <c r="AD270" s="102"/>
      <c r="AE270" s="103">
        <f t="shared" si="134"/>
        <v>4000</v>
      </c>
      <c r="AF270" s="104">
        <f t="shared" si="135"/>
        <v>14273</v>
      </c>
      <c r="AH270" s="126" t="s">
        <v>4060</v>
      </c>
      <c r="AI270" s="126" t="s">
        <v>9</v>
      </c>
      <c r="AJ270" s="126" t="s">
        <v>4061</v>
      </c>
      <c r="AK270" s="126" t="s">
        <v>4223</v>
      </c>
      <c r="AL270" s="126" t="s">
        <v>4224</v>
      </c>
      <c r="AM270" s="126" t="s">
        <v>4225</v>
      </c>
      <c r="AN270" s="126">
        <v>13360</v>
      </c>
      <c r="AO270" s="126" t="s">
        <v>130</v>
      </c>
      <c r="AP270" s="127">
        <v>1</v>
      </c>
      <c r="AQ270" s="128">
        <v>0.68899999999999995</v>
      </c>
      <c r="AR270" s="128">
        <v>4.4999999999999998E-2</v>
      </c>
      <c r="AS270" s="128">
        <v>0.7</v>
      </c>
      <c r="AT270" s="126" t="s">
        <v>4</v>
      </c>
      <c r="AU270" s="128">
        <v>112.42</v>
      </c>
      <c r="AV270" s="126" t="s">
        <v>154</v>
      </c>
      <c r="AW270" s="126" t="s">
        <v>154</v>
      </c>
      <c r="AX270" s="126" t="s">
        <v>154</v>
      </c>
      <c r="AY270" s="126" t="s">
        <v>154</v>
      </c>
      <c r="AZ270" s="126" t="s">
        <v>154</v>
      </c>
      <c r="BA270" s="126" t="s">
        <v>132</v>
      </c>
      <c r="BB270" s="126" t="s">
        <v>70</v>
      </c>
      <c r="BC270" s="126" t="s">
        <v>169</v>
      </c>
      <c r="BD270" s="126" t="s">
        <v>130</v>
      </c>
      <c r="BE270" s="126" t="s">
        <v>156</v>
      </c>
      <c r="BF270" s="126" t="s">
        <v>4226</v>
      </c>
      <c r="BG270" s="126" t="s">
        <v>4227</v>
      </c>
      <c r="BH270" s="126" t="s">
        <v>4228</v>
      </c>
      <c r="BI270" s="126" t="s">
        <v>2757</v>
      </c>
      <c r="BJ270" s="126" t="s">
        <v>2758</v>
      </c>
      <c r="BK270" s="126" t="s">
        <v>184</v>
      </c>
      <c r="BL270" s="126" t="s">
        <v>157</v>
      </c>
      <c r="BM270" s="126" t="s">
        <v>126</v>
      </c>
      <c r="BN270" s="126" t="s">
        <v>130</v>
      </c>
      <c r="BO270" s="126" t="s">
        <v>158</v>
      </c>
    </row>
    <row r="271" spans="1:67" ht="15">
      <c r="A271" s="58" t="str">
        <f t="shared" si="138"/>
        <v>2025-08-09</v>
      </c>
      <c r="B271" s="58" t="str">
        <f t="shared" si="139"/>
        <v>LHR</v>
      </c>
      <c r="C271" s="58" t="str">
        <f t="shared" si="140"/>
        <v>99431913766</v>
      </c>
      <c r="D271" s="58" t="str">
        <f t="shared" si="141"/>
        <v>PGB028761194</v>
      </c>
      <c r="E271" s="59" t="str">
        <f t="shared" si="142"/>
        <v>6094322901974</v>
      </c>
      <c r="F271" s="59" t="str">
        <f t="shared" si="143"/>
        <v>716-7334-DC-51</v>
      </c>
      <c r="G271" s="59" t="str">
        <f t="shared" si="144"/>
        <v>2210326</v>
      </c>
      <c r="H271" s="59" t="str">
        <f t="shared" si="145"/>
        <v>IPORTER (GB)</v>
      </c>
      <c r="I271" s="57" t="str">
        <f t="shared" si="146"/>
        <v>송장환</v>
      </c>
      <c r="J271" s="57">
        <f t="shared" si="147"/>
        <v>6704</v>
      </c>
      <c r="K271" s="57" t="str">
        <f t="shared" si="148"/>
        <v/>
      </c>
      <c r="L271" s="57">
        <f t="shared" si="149"/>
        <v>1</v>
      </c>
      <c r="M271" s="57">
        <f t="shared" si="150"/>
        <v>0.499</v>
      </c>
      <c r="N271" s="57">
        <f t="shared" si="151"/>
        <v>4.4999999999999998E-2</v>
      </c>
      <c r="O271" s="60">
        <f t="shared" si="152"/>
        <v>3.15E-2</v>
      </c>
      <c r="P271" s="60">
        <f>CEILING(IF(M271&gt;O271,M271,O271),$D$2)</f>
        <v>0.5</v>
      </c>
      <c r="Q271" s="61" t="str">
        <f t="shared" si="153"/>
        <v>목록(Manifest)</v>
      </c>
      <c r="R271" s="88">
        <f t="shared" si="154"/>
        <v>38.33</v>
      </c>
      <c r="S271" s="61" t="str">
        <f t="shared" si="155"/>
        <v>KJ794</v>
      </c>
      <c r="T271" s="61" t="str">
        <f t="shared" si="156"/>
        <v>AIRZETA CO., LTD</v>
      </c>
      <c r="U271" s="61" t="str">
        <f t="shared" si="157"/>
        <v>신용</v>
      </c>
      <c r="V271" s="99">
        <f>CEILING($B$2+(P271-0.5)*$C$2,1)</f>
        <v>7445</v>
      </c>
      <c r="W271" s="61">
        <v>4000</v>
      </c>
      <c r="X271" s="100">
        <f t="shared" si="131"/>
        <v>0</v>
      </c>
      <c r="Y271" s="100">
        <f t="shared" si="136"/>
        <v>0</v>
      </c>
      <c r="Z271" s="100">
        <f t="shared" si="132"/>
        <v>0</v>
      </c>
      <c r="AA271" s="100">
        <f t="shared" si="137"/>
        <v>0</v>
      </c>
      <c r="AB271" s="101">
        <f t="shared" si="133"/>
        <v>0</v>
      </c>
      <c r="AC271" s="102" t="str">
        <f>_xlfn.IFNA(VLOOKUP(D271,'사업자 통관'!F:H,3,0),"")</f>
        <v/>
      </c>
      <c r="AD271" s="102"/>
      <c r="AE271" s="103">
        <f t="shared" si="134"/>
        <v>4000</v>
      </c>
      <c r="AF271" s="104">
        <f t="shared" si="135"/>
        <v>11445</v>
      </c>
      <c r="AH271" s="126" t="s">
        <v>4060</v>
      </c>
      <c r="AI271" s="126" t="s">
        <v>9</v>
      </c>
      <c r="AJ271" s="126" t="s">
        <v>4061</v>
      </c>
      <c r="AK271" s="126" t="s">
        <v>4229</v>
      </c>
      <c r="AL271" s="126" t="s">
        <v>4230</v>
      </c>
      <c r="AM271" s="126" t="s">
        <v>4231</v>
      </c>
      <c r="AN271" s="126">
        <v>6704</v>
      </c>
      <c r="AO271" s="126" t="s">
        <v>130</v>
      </c>
      <c r="AP271" s="127">
        <v>1</v>
      </c>
      <c r="AQ271" s="128">
        <v>0.499</v>
      </c>
      <c r="AR271" s="128">
        <v>4.4999999999999998E-2</v>
      </c>
      <c r="AS271" s="128">
        <v>0.5</v>
      </c>
      <c r="AT271" s="126" t="s">
        <v>4</v>
      </c>
      <c r="AU271" s="128">
        <v>38.33</v>
      </c>
      <c r="AV271" s="126" t="s">
        <v>154</v>
      </c>
      <c r="AW271" s="126" t="s">
        <v>154</v>
      </c>
      <c r="AX271" s="126" t="s">
        <v>154</v>
      </c>
      <c r="AY271" s="126" t="s">
        <v>154</v>
      </c>
      <c r="AZ271" s="126" t="s">
        <v>154</v>
      </c>
      <c r="BA271" s="126" t="s">
        <v>132</v>
      </c>
      <c r="BB271" s="126" t="s">
        <v>70</v>
      </c>
      <c r="BC271" s="126" t="s">
        <v>310</v>
      </c>
      <c r="BD271" s="126" t="s">
        <v>130</v>
      </c>
      <c r="BE271" s="126" t="s">
        <v>156</v>
      </c>
      <c r="BF271" s="126" t="s">
        <v>4232</v>
      </c>
      <c r="BG271" s="126" t="s">
        <v>4233</v>
      </c>
      <c r="BH271" s="126" t="s">
        <v>4234</v>
      </c>
      <c r="BI271" s="126" t="s">
        <v>2757</v>
      </c>
      <c r="BJ271" s="126" t="s">
        <v>2758</v>
      </c>
      <c r="BK271" s="126" t="s">
        <v>184</v>
      </c>
      <c r="BL271" s="126" t="s">
        <v>157</v>
      </c>
      <c r="BM271" s="126" t="s">
        <v>126</v>
      </c>
      <c r="BN271" s="126" t="s">
        <v>130</v>
      </c>
      <c r="BO271" s="126" t="s">
        <v>158</v>
      </c>
    </row>
    <row r="272" spans="1:67" ht="15">
      <c r="A272" s="58" t="str">
        <f t="shared" si="138"/>
        <v>2025-08-09</v>
      </c>
      <c r="B272" s="58" t="str">
        <f t="shared" si="139"/>
        <v>LHR</v>
      </c>
      <c r="C272" s="58" t="str">
        <f t="shared" si="140"/>
        <v>99431913766</v>
      </c>
      <c r="D272" s="58" t="str">
        <f t="shared" si="141"/>
        <v>PGB028761199</v>
      </c>
      <c r="E272" s="59" t="str">
        <f t="shared" si="142"/>
        <v>6094322901979</v>
      </c>
      <c r="F272" s="59" t="str">
        <f t="shared" si="143"/>
        <v>716-7336-DE-53</v>
      </c>
      <c r="G272" s="59" t="str">
        <f t="shared" si="144"/>
        <v>2210326</v>
      </c>
      <c r="H272" s="59" t="str">
        <f t="shared" si="145"/>
        <v>IPORTER (GB)</v>
      </c>
      <c r="I272" s="57" t="str">
        <f t="shared" si="146"/>
        <v>조지은</v>
      </c>
      <c r="J272" s="57">
        <f t="shared" si="147"/>
        <v>4170</v>
      </c>
      <c r="K272" s="57" t="str">
        <f t="shared" si="148"/>
        <v/>
      </c>
      <c r="L272" s="57">
        <f t="shared" si="149"/>
        <v>1</v>
      </c>
      <c r="M272" s="57">
        <f t="shared" si="150"/>
        <v>0.499</v>
      </c>
      <c r="N272" s="57">
        <f t="shared" si="151"/>
        <v>4.4999999999999998E-2</v>
      </c>
      <c r="O272" s="60">
        <f t="shared" si="152"/>
        <v>3.15E-2</v>
      </c>
      <c r="P272" s="60">
        <f>CEILING(IF(M272&gt;O272,M272,O272),$D$2)</f>
        <v>0.5</v>
      </c>
      <c r="Q272" s="61" t="str">
        <f t="shared" si="153"/>
        <v>목록(Manifest)</v>
      </c>
      <c r="R272" s="88">
        <f t="shared" si="154"/>
        <v>38.33</v>
      </c>
      <c r="S272" s="61" t="str">
        <f t="shared" si="155"/>
        <v>KJ794</v>
      </c>
      <c r="T272" s="61" t="str">
        <f t="shared" si="156"/>
        <v>AIRZETA CO., LTD</v>
      </c>
      <c r="U272" s="61" t="str">
        <f t="shared" si="157"/>
        <v>신용</v>
      </c>
      <c r="V272" s="99">
        <f>CEILING($B$2+(P272-0.5)*$C$2,1)</f>
        <v>7445</v>
      </c>
      <c r="W272" s="61">
        <v>4000</v>
      </c>
      <c r="X272" s="100">
        <f t="shared" si="131"/>
        <v>0</v>
      </c>
      <c r="Y272" s="100">
        <f t="shared" si="136"/>
        <v>0</v>
      </c>
      <c r="Z272" s="100">
        <f t="shared" si="132"/>
        <v>0</v>
      </c>
      <c r="AA272" s="100">
        <f t="shared" si="137"/>
        <v>0</v>
      </c>
      <c r="AB272" s="101">
        <f t="shared" si="133"/>
        <v>0</v>
      </c>
      <c r="AC272" s="102" t="str">
        <f>_xlfn.IFNA(VLOOKUP(D272,'사업자 통관'!F:H,3,0),"")</f>
        <v/>
      </c>
      <c r="AD272" s="102"/>
      <c r="AE272" s="103">
        <f t="shared" si="134"/>
        <v>4000</v>
      </c>
      <c r="AF272" s="104">
        <f t="shared" si="135"/>
        <v>11445</v>
      </c>
      <c r="AH272" s="126" t="s">
        <v>4060</v>
      </c>
      <c r="AI272" s="126" t="s">
        <v>9</v>
      </c>
      <c r="AJ272" s="126" t="s">
        <v>4061</v>
      </c>
      <c r="AK272" s="126" t="s">
        <v>4235</v>
      </c>
      <c r="AL272" s="126" t="s">
        <v>4236</v>
      </c>
      <c r="AM272" s="126" t="s">
        <v>4237</v>
      </c>
      <c r="AN272" s="126">
        <v>4170</v>
      </c>
      <c r="AO272" s="126" t="s">
        <v>130</v>
      </c>
      <c r="AP272" s="127">
        <v>1</v>
      </c>
      <c r="AQ272" s="128">
        <v>0.499</v>
      </c>
      <c r="AR272" s="128">
        <v>4.4999999999999998E-2</v>
      </c>
      <c r="AS272" s="128">
        <v>0.5</v>
      </c>
      <c r="AT272" s="126" t="s">
        <v>4</v>
      </c>
      <c r="AU272" s="128">
        <v>38.33</v>
      </c>
      <c r="AV272" s="126" t="s">
        <v>154</v>
      </c>
      <c r="AW272" s="126" t="s">
        <v>154</v>
      </c>
      <c r="AX272" s="126" t="s">
        <v>154</v>
      </c>
      <c r="AY272" s="126" t="s">
        <v>154</v>
      </c>
      <c r="AZ272" s="126" t="s">
        <v>154</v>
      </c>
      <c r="BA272" s="126" t="s">
        <v>132</v>
      </c>
      <c r="BB272" s="126" t="s">
        <v>70</v>
      </c>
      <c r="BC272" s="126" t="s">
        <v>310</v>
      </c>
      <c r="BD272" s="126" t="s">
        <v>130</v>
      </c>
      <c r="BE272" s="126" t="s">
        <v>156</v>
      </c>
      <c r="BF272" s="126" t="s">
        <v>4238</v>
      </c>
      <c r="BG272" s="126" t="s">
        <v>4239</v>
      </c>
      <c r="BH272" s="126" t="s">
        <v>4240</v>
      </c>
      <c r="BI272" s="126" t="s">
        <v>2757</v>
      </c>
      <c r="BJ272" s="126" t="s">
        <v>2758</v>
      </c>
      <c r="BK272" s="126" t="s">
        <v>184</v>
      </c>
      <c r="BL272" s="126" t="s">
        <v>157</v>
      </c>
      <c r="BM272" s="126" t="s">
        <v>126</v>
      </c>
      <c r="BN272" s="126" t="s">
        <v>130</v>
      </c>
      <c r="BO272" s="126" t="s">
        <v>158</v>
      </c>
    </row>
    <row r="273" spans="1:67" ht="15">
      <c r="A273" s="58" t="str">
        <f t="shared" si="138"/>
        <v>2025-08-09</v>
      </c>
      <c r="B273" s="58" t="str">
        <f t="shared" si="139"/>
        <v>LHR</v>
      </c>
      <c r="C273" s="58" t="str">
        <f t="shared" si="140"/>
        <v>99431913766</v>
      </c>
      <c r="D273" s="58" t="str">
        <f t="shared" si="141"/>
        <v>PGB028761562</v>
      </c>
      <c r="E273" s="59" t="str">
        <f t="shared" si="142"/>
        <v>6094322902342</v>
      </c>
      <c r="F273" s="59" t="str">
        <f t="shared" si="143"/>
        <v>716-8227-CF-60</v>
      </c>
      <c r="G273" s="59" t="str">
        <f t="shared" si="144"/>
        <v>2210326</v>
      </c>
      <c r="H273" s="59" t="str">
        <f t="shared" si="145"/>
        <v>IPORTER (GB)</v>
      </c>
      <c r="I273" s="57" t="str">
        <f t="shared" si="146"/>
        <v>SAUDSUSHIL SINGH</v>
      </c>
      <c r="J273" s="57">
        <f t="shared" si="147"/>
        <v>11417</v>
      </c>
      <c r="K273" s="57" t="str">
        <f t="shared" si="148"/>
        <v/>
      </c>
      <c r="L273" s="57">
        <f t="shared" si="149"/>
        <v>1</v>
      </c>
      <c r="M273" s="57">
        <f t="shared" si="150"/>
        <v>0.499</v>
      </c>
      <c r="N273" s="57">
        <f t="shared" si="151"/>
        <v>4.4999999999999998E-2</v>
      </c>
      <c r="O273" s="60">
        <f t="shared" si="152"/>
        <v>3.15E-2</v>
      </c>
      <c r="P273" s="60">
        <f>CEILING(IF(M273&gt;O273,M273,O273),$D$2)</f>
        <v>0.5</v>
      </c>
      <c r="Q273" s="61" t="str">
        <f t="shared" si="153"/>
        <v>목록(Manifest)</v>
      </c>
      <c r="R273" s="88">
        <f t="shared" si="154"/>
        <v>15.87</v>
      </c>
      <c r="S273" s="61" t="str">
        <f t="shared" si="155"/>
        <v>KJ794</v>
      </c>
      <c r="T273" s="61" t="str">
        <f t="shared" si="156"/>
        <v>AIRZETA CO., LTD</v>
      </c>
      <c r="U273" s="61" t="str">
        <f t="shared" si="157"/>
        <v>신용</v>
      </c>
      <c r="V273" s="99">
        <f>CEILING($B$2+(P273-0.5)*$C$2,1)</f>
        <v>7445</v>
      </c>
      <c r="W273" s="61">
        <v>4000</v>
      </c>
      <c r="X273" s="100">
        <f t="shared" si="131"/>
        <v>0</v>
      </c>
      <c r="Y273" s="100">
        <f t="shared" si="136"/>
        <v>0</v>
      </c>
      <c r="Z273" s="100">
        <f t="shared" si="132"/>
        <v>0</v>
      </c>
      <c r="AA273" s="100">
        <f t="shared" si="137"/>
        <v>0</v>
      </c>
      <c r="AB273" s="101">
        <f t="shared" si="133"/>
        <v>0</v>
      </c>
      <c r="AC273" s="102" t="str">
        <f>_xlfn.IFNA(VLOOKUP(D273,'사업자 통관'!F:H,3,0),"")</f>
        <v/>
      </c>
      <c r="AD273" s="102"/>
      <c r="AE273" s="103">
        <f t="shared" si="134"/>
        <v>4000</v>
      </c>
      <c r="AF273" s="104">
        <f t="shared" si="135"/>
        <v>11445</v>
      </c>
      <c r="AH273" s="126" t="s">
        <v>4060</v>
      </c>
      <c r="AI273" s="126" t="s">
        <v>9</v>
      </c>
      <c r="AJ273" s="126" t="s">
        <v>4061</v>
      </c>
      <c r="AK273" s="126" t="s">
        <v>4241</v>
      </c>
      <c r="AL273" s="126" t="s">
        <v>4242</v>
      </c>
      <c r="AM273" s="126" t="s">
        <v>4243</v>
      </c>
      <c r="AN273" s="126">
        <v>11417</v>
      </c>
      <c r="AO273" s="126" t="s">
        <v>130</v>
      </c>
      <c r="AP273" s="127">
        <v>1</v>
      </c>
      <c r="AQ273" s="128">
        <v>0.499</v>
      </c>
      <c r="AR273" s="128">
        <v>4.4999999999999998E-2</v>
      </c>
      <c r="AS273" s="128">
        <v>0.5</v>
      </c>
      <c r="AT273" s="126" t="s">
        <v>4</v>
      </c>
      <c r="AU273" s="128">
        <v>15.87</v>
      </c>
      <c r="AV273" s="126" t="s">
        <v>154</v>
      </c>
      <c r="AW273" s="126" t="s">
        <v>154</v>
      </c>
      <c r="AX273" s="126" t="s">
        <v>154</v>
      </c>
      <c r="AY273" s="126" t="s">
        <v>154</v>
      </c>
      <c r="AZ273" s="126" t="s">
        <v>154</v>
      </c>
      <c r="BA273" s="126" t="s">
        <v>132</v>
      </c>
      <c r="BB273" s="126" t="s">
        <v>70</v>
      </c>
      <c r="BC273" s="126" t="s">
        <v>155</v>
      </c>
      <c r="BD273" s="126" t="s">
        <v>130</v>
      </c>
      <c r="BE273" s="126" t="s">
        <v>156</v>
      </c>
      <c r="BF273" s="126" t="s">
        <v>4244</v>
      </c>
      <c r="BG273" s="126" t="s">
        <v>4245</v>
      </c>
      <c r="BH273" s="126" t="s">
        <v>4246</v>
      </c>
      <c r="BI273" s="126" t="s">
        <v>2757</v>
      </c>
      <c r="BJ273" s="126" t="s">
        <v>2758</v>
      </c>
      <c r="BK273" s="126" t="s">
        <v>184</v>
      </c>
      <c r="BL273" s="126" t="s">
        <v>157</v>
      </c>
      <c r="BM273" s="126" t="s">
        <v>126</v>
      </c>
      <c r="BN273" s="126" t="s">
        <v>130</v>
      </c>
      <c r="BO273" s="126" t="s">
        <v>158</v>
      </c>
    </row>
    <row r="274" spans="1:67" ht="15">
      <c r="A274" s="58" t="str">
        <f t="shared" si="138"/>
        <v>2025-08-09</v>
      </c>
      <c r="B274" s="58" t="str">
        <f t="shared" si="139"/>
        <v>LHR</v>
      </c>
      <c r="C274" s="58" t="str">
        <f t="shared" si="140"/>
        <v>99431913766</v>
      </c>
      <c r="D274" s="58" t="str">
        <f t="shared" si="141"/>
        <v>PGB028761545</v>
      </c>
      <c r="E274" s="59" t="str">
        <f t="shared" si="142"/>
        <v>6094322902325</v>
      </c>
      <c r="F274" s="59" t="str">
        <f t="shared" si="143"/>
        <v>716-8229-AB-61</v>
      </c>
      <c r="G274" s="59" t="str">
        <f t="shared" si="144"/>
        <v>2210326</v>
      </c>
      <c r="H274" s="59" t="str">
        <f t="shared" si="145"/>
        <v>IPORTER (GB)</v>
      </c>
      <c r="I274" s="57" t="str">
        <f t="shared" si="146"/>
        <v>RAIKARUNA</v>
      </c>
      <c r="J274" s="57">
        <f t="shared" si="147"/>
        <v>17411</v>
      </c>
      <c r="K274" s="57" t="str">
        <f t="shared" si="148"/>
        <v/>
      </c>
      <c r="L274" s="57">
        <f t="shared" si="149"/>
        <v>1</v>
      </c>
      <c r="M274" s="57">
        <f t="shared" si="150"/>
        <v>0.499</v>
      </c>
      <c r="N274" s="57">
        <f t="shared" si="151"/>
        <v>4.4999999999999998E-2</v>
      </c>
      <c r="O274" s="60">
        <f t="shared" si="152"/>
        <v>3.15E-2</v>
      </c>
      <c r="P274" s="60">
        <f>CEILING(IF(M274&gt;O274,M274,O274),$D$2)</f>
        <v>0.5</v>
      </c>
      <c r="Q274" s="61" t="str">
        <f t="shared" si="153"/>
        <v>목록(Manifest)</v>
      </c>
      <c r="R274" s="88">
        <f t="shared" si="154"/>
        <v>15.87</v>
      </c>
      <c r="S274" s="61" t="str">
        <f t="shared" si="155"/>
        <v>KJ794</v>
      </c>
      <c r="T274" s="61" t="str">
        <f t="shared" si="156"/>
        <v>AIRZETA CO., LTD</v>
      </c>
      <c r="U274" s="61" t="str">
        <f t="shared" si="157"/>
        <v>신용</v>
      </c>
      <c r="V274" s="99">
        <f>CEILING($B$2+(P274-0.5)*$C$2,1)</f>
        <v>7445</v>
      </c>
      <c r="W274" s="61">
        <v>4000</v>
      </c>
      <c r="X274" s="100">
        <f t="shared" si="131"/>
        <v>0</v>
      </c>
      <c r="Y274" s="100">
        <f t="shared" si="136"/>
        <v>0</v>
      </c>
      <c r="Z274" s="100">
        <f t="shared" si="132"/>
        <v>0</v>
      </c>
      <c r="AA274" s="100">
        <f t="shared" si="137"/>
        <v>0</v>
      </c>
      <c r="AB274" s="101">
        <f t="shared" si="133"/>
        <v>0</v>
      </c>
      <c r="AC274" s="102" t="str">
        <f>_xlfn.IFNA(VLOOKUP(D274,'사업자 통관'!F:H,3,0),"")</f>
        <v/>
      </c>
      <c r="AD274" s="102"/>
      <c r="AE274" s="103">
        <f t="shared" si="134"/>
        <v>4000</v>
      </c>
      <c r="AF274" s="104">
        <f t="shared" si="135"/>
        <v>11445</v>
      </c>
      <c r="AH274" s="126" t="s">
        <v>4060</v>
      </c>
      <c r="AI274" s="126" t="s">
        <v>9</v>
      </c>
      <c r="AJ274" s="126" t="s">
        <v>4061</v>
      </c>
      <c r="AK274" s="126" t="s">
        <v>4247</v>
      </c>
      <c r="AL274" s="126" t="s">
        <v>4248</v>
      </c>
      <c r="AM274" s="126" t="s">
        <v>4249</v>
      </c>
      <c r="AN274" s="126">
        <v>17411</v>
      </c>
      <c r="AO274" s="126" t="s">
        <v>130</v>
      </c>
      <c r="AP274" s="127">
        <v>1</v>
      </c>
      <c r="AQ274" s="128">
        <v>0.499</v>
      </c>
      <c r="AR274" s="128">
        <v>4.4999999999999998E-2</v>
      </c>
      <c r="AS274" s="128">
        <v>0.5</v>
      </c>
      <c r="AT274" s="126" t="s">
        <v>4</v>
      </c>
      <c r="AU274" s="128">
        <v>15.87</v>
      </c>
      <c r="AV274" s="126" t="s">
        <v>154</v>
      </c>
      <c r="AW274" s="126" t="s">
        <v>154</v>
      </c>
      <c r="AX274" s="126" t="s">
        <v>154</v>
      </c>
      <c r="AY274" s="126" t="s">
        <v>154</v>
      </c>
      <c r="AZ274" s="126" t="s">
        <v>154</v>
      </c>
      <c r="BA274" s="126" t="s">
        <v>132</v>
      </c>
      <c r="BB274" s="126" t="s">
        <v>70</v>
      </c>
      <c r="BC274" s="126" t="s">
        <v>155</v>
      </c>
      <c r="BD274" s="126" t="s">
        <v>130</v>
      </c>
      <c r="BE274" s="126" t="s">
        <v>156</v>
      </c>
      <c r="BF274" s="126" t="s">
        <v>4250</v>
      </c>
      <c r="BG274" s="126" t="s">
        <v>4251</v>
      </c>
      <c r="BH274" s="126" t="s">
        <v>4252</v>
      </c>
      <c r="BI274" s="126" t="s">
        <v>2757</v>
      </c>
      <c r="BJ274" s="126" t="s">
        <v>2758</v>
      </c>
      <c r="BK274" s="126" t="s">
        <v>184</v>
      </c>
      <c r="BL274" s="126" t="s">
        <v>157</v>
      </c>
      <c r="BM274" s="126" t="s">
        <v>126</v>
      </c>
      <c r="BN274" s="126" t="s">
        <v>130</v>
      </c>
      <c r="BO274" s="126" t="s">
        <v>158</v>
      </c>
    </row>
    <row r="275" spans="1:67" ht="15">
      <c r="A275" s="58" t="str">
        <f t="shared" si="138"/>
        <v>2025-08-09</v>
      </c>
      <c r="B275" s="58" t="str">
        <f t="shared" si="139"/>
        <v>LHR</v>
      </c>
      <c r="C275" s="58" t="str">
        <f t="shared" si="140"/>
        <v>99431913766</v>
      </c>
      <c r="D275" s="58" t="str">
        <f t="shared" si="141"/>
        <v>PGB028761515</v>
      </c>
      <c r="E275" s="59" t="str">
        <f t="shared" si="142"/>
        <v>6094322902295</v>
      </c>
      <c r="F275" s="59" t="str">
        <f t="shared" si="143"/>
        <v>716-8240-FD-65</v>
      </c>
      <c r="G275" s="59" t="str">
        <f t="shared" si="144"/>
        <v>2210326</v>
      </c>
      <c r="H275" s="59" t="str">
        <f t="shared" si="145"/>
        <v>IPORTER (GB)</v>
      </c>
      <c r="I275" s="57" t="str">
        <f t="shared" si="146"/>
        <v>이동주</v>
      </c>
      <c r="J275" s="57">
        <f t="shared" si="147"/>
        <v>13111</v>
      </c>
      <c r="K275" s="57" t="str">
        <f t="shared" si="148"/>
        <v/>
      </c>
      <c r="L275" s="57">
        <f t="shared" si="149"/>
        <v>1</v>
      </c>
      <c r="M275" s="57">
        <f t="shared" si="150"/>
        <v>2.4990000000000001</v>
      </c>
      <c r="N275" s="57">
        <f t="shared" si="151"/>
        <v>4.4999999999999998E-2</v>
      </c>
      <c r="O275" s="60">
        <f t="shared" si="152"/>
        <v>3.15E-2</v>
      </c>
      <c r="P275" s="60">
        <f>CEILING(IF(M275&gt;O275,M275,O275),$D$2)</f>
        <v>2.5</v>
      </c>
      <c r="Q275" s="61" t="str">
        <f t="shared" si="153"/>
        <v>목록(Manifest)</v>
      </c>
      <c r="R275" s="88">
        <f t="shared" si="154"/>
        <v>142.74</v>
      </c>
      <c r="S275" s="61" t="str">
        <f t="shared" si="155"/>
        <v>KJ794</v>
      </c>
      <c r="T275" s="61" t="str">
        <f t="shared" si="156"/>
        <v>AIRZETA CO., LTD</v>
      </c>
      <c r="U275" s="61" t="str">
        <f t="shared" si="157"/>
        <v>신용</v>
      </c>
      <c r="V275" s="99">
        <f>CEILING($B$2+(P275-0.5)*$C$2,1)</f>
        <v>18755</v>
      </c>
      <c r="W275" s="61">
        <v>4000</v>
      </c>
      <c r="X275" s="100">
        <f t="shared" si="131"/>
        <v>0</v>
      </c>
      <c r="Y275" s="100">
        <f t="shared" si="136"/>
        <v>0</v>
      </c>
      <c r="Z275" s="100">
        <f t="shared" si="132"/>
        <v>500</v>
      </c>
      <c r="AA275" s="100">
        <f t="shared" si="137"/>
        <v>0</v>
      </c>
      <c r="AB275" s="101">
        <f t="shared" si="133"/>
        <v>0</v>
      </c>
      <c r="AC275" s="102" t="str">
        <f>_xlfn.IFNA(VLOOKUP(D275,'사업자 통관'!F:H,3,0),"")</f>
        <v/>
      </c>
      <c r="AD275" s="102"/>
      <c r="AE275" s="103">
        <f t="shared" si="134"/>
        <v>4500</v>
      </c>
      <c r="AF275" s="104">
        <f t="shared" si="135"/>
        <v>23255</v>
      </c>
      <c r="AH275" s="126" t="s">
        <v>4060</v>
      </c>
      <c r="AI275" s="126" t="s">
        <v>9</v>
      </c>
      <c r="AJ275" s="126" t="s">
        <v>4061</v>
      </c>
      <c r="AK275" s="126" t="s">
        <v>4253</v>
      </c>
      <c r="AL275" s="126" t="s">
        <v>574</v>
      </c>
      <c r="AM275" s="126" t="s">
        <v>575</v>
      </c>
      <c r="AN275" s="126">
        <v>13111</v>
      </c>
      <c r="AO275" s="126" t="s">
        <v>130</v>
      </c>
      <c r="AP275" s="127">
        <v>1</v>
      </c>
      <c r="AQ275" s="128">
        <v>2.4990000000000001</v>
      </c>
      <c r="AR275" s="128">
        <v>4.4999999999999998E-2</v>
      </c>
      <c r="AS275" s="128">
        <v>2.5</v>
      </c>
      <c r="AT275" s="126" t="s">
        <v>4</v>
      </c>
      <c r="AU275" s="128">
        <v>142.74</v>
      </c>
      <c r="AV275" s="126" t="s">
        <v>154</v>
      </c>
      <c r="AW275" s="126" t="s">
        <v>154</v>
      </c>
      <c r="AX275" s="126" t="s">
        <v>154</v>
      </c>
      <c r="AY275" s="126" t="s">
        <v>154</v>
      </c>
      <c r="AZ275" s="126" t="s">
        <v>154</v>
      </c>
      <c r="BA275" s="126" t="s">
        <v>132</v>
      </c>
      <c r="BB275" s="126" t="s">
        <v>70</v>
      </c>
      <c r="BC275" s="126" t="s">
        <v>162</v>
      </c>
      <c r="BD275" s="126" t="s">
        <v>130</v>
      </c>
      <c r="BE275" s="126" t="s">
        <v>156</v>
      </c>
      <c r="BF275" s="126" t="s">
        <v>4254</v>
      </c>
      <c r="BG275" s="126" t="s">
        <v>4255</v>
      </c>
      <c r="BH275" s="126" t="s">
        <v>4256</v>
      </c>
      <c r="BI275" s="126" t="s">
        <v>2757</v>
      </c>
      <c r="BJ275" s="126" t="s">
        <v>2758</v>
      </c>
      <c r="BK275" s="126" t="s">
        <v>184</v>
      </c>
      <c r="BL275" s="126" t="s">
        <v>157</v>
      </c>
      <c r="BM275" s="126" t="s">
        <v>126</v>
      </c>
      <c r="BN275" s="126" t="s">
        <v>130</v>
      </c>
      <c r="BO275" s="126" t="s">
        <v>158</v>
      </c>
    </row>
    <row r="276" spans="1:67" ht="15">
      <c r="A276" s="58" t="str">
        <f t="shared" si="138"/>
        <v>2025-08-09</v>
      </c>
      <c r="B276" s="58" t="str">
        <f t="shared" si="139"/>
        <v>LHR</v>
      </c>
      <c r="C276" s="58" t="str">
        <f t="shared" si="140"/>
        <v>99431913766</v>
      </c>
      <c r="D276" s="58" t="str">
        <f t="shared" si="141"/>
        <v>PGB028761500</v>
      </c>
      <c r="E276" s="59" t="str">
        <f t="shared" si="142"/>
        <v>6094322902280</v>
      </c>
      <c r="F276" s="59" t="str">
        <f t="shared" si="143"/>
        <v>716-7271-AA-7</v>
      </c>
      <c r="G276" s="59" t="str">
        <f t="shared" si="144"/>
        <v>2210326</v>
      </c>
      <c r="H276" s="59" t="str">
        <f t="shared" si="145"/>
        <v>IPORTER (GB)</v>
      </c>
      <c r="I276" s="57" t="str">
        <f t="shared" si="146"/>
        <v>차현서</v>
      </c>
      <c r="J276" s="57">
        <f t="shared" si="147"/>
        <v>6150</v>
      </c>
      <c r="K276" s="57" t="str">
        <f t="shared" si="148"/>
        <v/>
      </c>
      <c r="L276" s="57">
        <f t="shared" si="149"/>
        <v>1</v>
      </c>
      <c r="M276" s="57">
        <f t="shared" si="150"/>
        <v>0.499</v>
      </c>
      <c r="N276" s="57">
        <f t="shared" si="151"/>
        <v>4.4999999999999998E-2</v>
      </c>
      <c r="O276" s="60">
        <f t="shared" si="152"/>
        <v>3.15E-2</v>
      </c>
      <c r="P276" s="60">
        <f>CEILING(IF(M276&gt;O276,M276,O276),$D$2)</f>
        <v>0.5</v>
      </c>
      <c r="Q276" s="61" t="str">
        <f t="shared" si="153"/>
        <v>목록(Manifest)</v>
      </c>
      <c r="R276" s="88">
        <f t="shared" si="154"/>
        <v>9.9700000000000006</v>
      </c>
      <c r="S276" s="61" t="str">
        <f t="shared" si="155"/>
        <v>KJ794</v>
      </c>
      <c r="T276" s="61" t="str">
        <f t="shared" si="156"/>
        <v>AIRZETA CO., LTD</v>
      </c>
      <c r="U276" s="61" t="str">
        <f t="shared" si="157"/>
        <v>신용</v>
      </c>
      <c r="V276" s="99">
        <f>CEILING($B$2+(P276-0.5)*$C$2,1)</f>
        <v>7445</v>
      </c>
      <c r="W276" s="61">
        <v>4000</v>
      </c>
      <c r="X276" s="100">
        <f t="shared" si="131"/>
        <v>0</v>
      </c>
      <c r="Y276" s="100">
        <f t="shared" si="136"/>
        <v>0</v>
      </c>
      <c r="Z276" s="100">
        <f t="shared" si="132"/>
        <v>0</v>
      </c>
      <c r="AA276" s="100">
        <f t="shared" si="137"/>
        <v>0</v>
      </c>
      <c r="AB276" s="101">
        <f t="shared" si="133"/>
        <v>0</v>
      </c>
      <c r="AC276" s="102" t="str">
        <f>_xlfn.IFNA(VLOOKUP(D276,'사업자 통관'!F:H,3,0),"")</f>
        <v/>
      </c>
      <c r="AD276" s="102"/>
      <c r="AE276" s="103">
        <f t="shared" si="134"/>
        <v>4000</v>
      </c>
      <c r="AF276" s="104">
        <f t="shared" si="135"/>
        <v>11445</v>
      </c>
      <c r="AH276" s="126" t="s">
        <v>4060</v>
      </c>
      <c r="AI276" s="126" t="s">
        <v>9</v>
      </c>
      <c r="AJ276" s="126" t="s">
        <v>4061</v>
      </c>
      <c r="AK276" s="126" t="s">
        <v>4257</v>
      </c>
      <c r="AL276" s="126" t="s">
        <v>4258</v>
      </c>
      <c r="AM276" s="126" t="s">
        <v>4259</v>
      </c>
      <c r="AN276" s="126">
        <v>6150</v>
      </c>
      <c r="AO276" s="126" t="s">
        <v>130</v>
      </c>
      <c r="AP276" s="127">
        <v>1</v>
      </c>
      <c r="AQ276" s="128">
        <v>0.499</v>
      </c>
      <c r="AR276" s="128">
        <v>4.4999999999999998E-2</v>
      </c>
      <c r="AS276" s="128">
        <v>0.5</v>
      </c>
      <c r="AT276" s="126" t="s">
        <v>4</v>
      </c>
      <c r="AU276" s="128">
        <v>9.9700000000000006</v>
      </c>
      <c r="AV276" s="126" t="s">
        <v>154</v>
      </c>
      <c r="AW276" s="126" t="s">
        <v>154</v>
      </c>
      <c r="AX276" s="126" t="s">
        <v>154</v>
      </c>
      <c r="AY276" s="126" t="s">
        <v>130</v>
      </c>
      <c r="AZ276" s="126" t="s">
        <v>154</v>
      </c>
      <c r="BA276" s="126" t="s">
        <v>132</v>
      </c>
      <c r="BB276" s="126" t="s">
        <v>70</v>
      </c>
      <c r="BC276" s="126" t="s">
        <v>652</v>
      </c>
      <c r="BD276" s="126" t="s">
        <v>130</v>
      </c>
      <c r="BE276" s="126" t="s">
        <v>156</v>
      </c>
      <c r="BF276" s="126" t="s">
        <v>4260</v>
      </c>
      <c r="BG276" s="126" t="s">
        <v>4261</v>
      </c>
      <c r="BH276" s="126" t="s">
        <v>4262</v>
      </c>
      <c r="BI276" s="126" t="s">
        <v>2757</v>
      </c>
      <c r="BJ276" s="126" t="s">
        <v>2758</v>
      </c>
      <c r="BK276" s="126" t="s">
        <v>184</v>
      </c>
      <c r="BL276" s="126" t="s">
        <v>157</v>
      </c>
      <c r="BM276" s="126" t="s">
        <v>126</v>
      </c>
      <c r="BN276" s="126" t="s">
        <v>130</v>
      </c>
      <c r="BO276" s="126" t="s">
        <v>158</v>
      </c>
    </row>
    <row r="277" spans="1:67" ht="15">
      <c r="A277" s="58" t="str">
        <f t="shared" si="138"/>
        <v>2025-08-09</v>
      </c>
      <c r="B277" s="58" t="str">
        <f t="shared" si="139"/>
        <v>LHR</v>
      </c>
      <c r="C277" s="58" t="str">
        <f t="shared" si="140"/>
        <v>99431913766</v>
      </c>
      <c r="D277" s="58" t="str">
        <f t="shared" si="141"/>
        <v>PGB028760798</v>
      </c>
      <c r="E277" s="59" t="str">
        <f t="shared" si="142"/>
        <v>6094322901578</v>
      </c>
      <c r="F277" s="59" t="str">
        <f t="shared" si="143"/>
        <v>715-8020-BA-74</v>
      </c>
      <c r="G277" s="59" t="str">
        <f t="shared" si="144"/>
        <v>2210326</v>
      </c>
      <c r="H277" s="59" t="str">
        <f t="shared" si="145"/>
        <v>IPORTER (GB)</v>
      </c>
      <c r="I277" s="57" t="str">
        <f t="shared" si="146"/>
        <v>최원준</v>
      </c>
      <c r="J277" s="57">
        <f t="shared" si="147"/>
        <v>2858</v>
      </c>
      <c r="K277" s="57" t="str">
        <f t="shared" si="148"/>
        <v/>
      </c>
      <c r="L277" s="57">
        <f t="shared" si="149"/>
        <v>1</v>
      </c>
      <c r="M277" s="57">
        <f t="shared" si="150"/>
        <v>1.161</v>
      </c>
      <c r="N277" s="57">
        <f t="shared" si="151"/>
        <v>1.6779999999999999</v>
      </c>
      <c r="O277" s="60">
        <f t="shared" si="152"/>
        <v>1.1745999999999999</v>
      </c>
      <c r="P277" s="60">
        <f>CEILING(IF(M277&gt;O277,M277,O277),$D$2)</f>
        <v>1.5</v>
      </c>
      <c r="Q277" s="61" t="str">
        <f t="shared" si="153"/>
        <v>목록(Manifest)</v>
      </c>
      <c r="R277" s="88">
        <f t="shared" si="154"/>
        <v>75.31</v>
      </c>
      <c r="S277" s="61" t="str">
        <f t="shared" si="155"/>
        <v>KJ794</v>
      </c>
      <c r="T277" s="61" t="str">
        <f t="shared" si="156"/>
        <v>AIRZETA CO., LTD</v>
      </c>
      <c r="U277" s="61" t="str">
        <f t="shared" si="157"/>
        <v>신용</v>
      </c>
      <c r="V277" s="99">
        <f>CEILING($B$2+(P277-0.5)*$C$2,1)</f>
        <v>13100</v>
      </c>
      <c r="W277" s="61">
        <v>4000</v>
      </c>
      <c r="X277" s="100">
        <f t="shared" si="131"/>
        <v>0</v>
      </c>
      <c r="Y277" s="100">
        <f t="shared" si="136"/>
        <v>0</v>
      </c>
      <c r="Z277" s="100">
        <f t="shared" si="132"/>
        <v>0</v>
      </c>
      <c r="AA277" s="100">
        <f t="shared" si="137"/>
        <v>0</v>
      </c>
      <c r="AB277" s="101">
        <f t="shared" si="133"/>
        <v>0</v>
      </c>
      <c r="AC277" s="102" t="str">
        <f>_xlfn.IFNA(VLOOKUP(D277,'사업자 통관'!F:H,3,0),"")</f>
        <v/>
      </c>
      <c r="AD277" s="102"/>
      <c r="AE277" s="103">
        <f t="shared" si="134"/>
        <v>4000</v>
      </c>
      <c r="AF277" s="104">
        <f t="shared" si="135"/>
        <v>17100</v>
      </c>
      <c r="AH277" s="126" t="s">
        <v>4060</v>
      </c>
      <c r="AI277" s="126" t="s">
        <v>9</v>
      </c>
      <c r="AJ277" s="126" t="s">
        <v>4061</v>
      </c>
      <c r="AK277" s="126" t="s">
        <v>4263</v>
      </c>
      <c r="AL277" s="126" t="s">
        <v>258</v>
      </c>
      <c r="AM277" s="126" t="s">
        <v>259</v>
      </c>
      <c r="AN277" s="126">
        <v>2858</v>
      </c>
      <c r="AO277" s="126" t="s">
        <v>130</v>
      </c>
      <c r="AP277" s="127">
        <v>1</v>
      </c>
      <c r="AQ277" s="128">
        <v>1.161</v>
      </c>
      <c r="AR277" s="128">
        <v>1.6779999999999999</v>
      </c>
      <c r="AS277" s="128">
        <v>1.7</v>
      </c>
      <c r="AT277" s="126" t="s">
        <v>4</v>
      </c>
      <c r="AU277" s="128">
        <v>75.31</v>
      </c>
      <c r="AV277" s="126" t="s">
        <v>154</v>
      </c>
      <c r="AW277" s="126" t="s">
        <v>154</v>
      </c>
      <c r="AX277" s="126" t="s">
        <v>154</v>
      </c>
      <c r="AY277" s="126" t="s">
        <v>154</v>
      </c>
      <c r="AZ277" s="126" t="s">
        <v>154</v>
      </c>
      <c r="BA277" s="126" t="s">
        <v>132</v>
      </c>
      <c r="BB277" s="126" t="s">
        <v>70</v>
      </c>
      <c r="BC277" s="126" t="s">
        <v>163</v>
      </c>
      <c r="BD277" s="126" t="s">
        <v>130</v>
      </c>
      <c r="BE277" s="126" t="s">
        <v>156</v>
      </c>
      <c r="BF277" s="126" t="s">
        <v>4264</v>
      </c>
      <c r="BG277" s="126" t="s">
        <v>4265</v>
      </c>
      <c r="BH277" s="126" t="s">
        <v>4266</v>
      </c>
      <c r="BI277" s="126" t="s">
        <v>2757</v>
      </c>
      <c r="BJ277" s="126" t="s">
        <v>2758</v>
      </c>
      <c r="BK277" s="126" t="s">
        <v>184</v>
      </c>
      <c r="BL277" s="126" t="s">
        <v>157</v>
      </c>
      <c r="BM277" s="126" t="s">
        <v>126</v>
      </c>
      <c r="BN277" s="126" t="s">
        <v>130</v>
      </c>
      <c r="BO277" s="126" t="s">
        <v>158</v>
      </c>
    </row>
    <row r="278" spans="1:67" ht="15">
      <c r="A278" s="58" t="str">
        <f t="shared" si="138"/>
        <v>2025-08-09</v>
      </c>
      <c r="B278" s="58" t="str">
        <f t="shared" si="139"/>
        <v>LHR</v>
      </c>
      <c r="C278" s="58" t="str">
        <f t="shared" si="140"/>
        <v>99431913766</v>
      </c>
      <c r="D278" s="58" t="str">
        <f t="shared" si="141"/>
        <v>PGB028761384</v>
      </c>
      <c r="E278" s="59" t="str">
        <f t="shared" si="142"/>
        <v>6094322902164</v>
      </c>
      <c r="F278" s="59" t="str">
        <f t="shared" si="143"/>
        <v>716-6560-AB-73</v>
      </c>
      <c r="G278" s="59" t="str">
        <f t="shared" si="144"/>
        <v>2210326</v>
      </c>
      <c r="H278" s="59" t="str">
        <f t="shared" si="145"/>
        <v>IPORTER (GB)</v>
      </c>
      <c r="I278" s="57" t="str">
        <f t="shared" si="146"/>
        <v>황수빈</v>
      </c>
      <c r="J278" s="57">
        <f t="shared" si="147"/>
        <v>3464</v>
      </c>
      <c r="K278" s="57" t="str">
        <f t="shared" si="148"/>
        <v/>
      </c>
      <c r="L278" s="57">
        <f t="shared" si="149"/>
        <v>1</v>
      </c>
      <c r="M278" s="57">
        <f t="shared" si="150"/>
        <v>0.499</v>
      </c>
      <c r="N278" s="57">
        <f t="shared" si="151"/>
        <v>4.4999999999999998E-2</v>
      </c>
      <c r="O278" s="60">
        <f t="shared" si="152"/>
        <v>3.15E-2</v>
      </c>
      <c r="P278" s="60">
        <f>CEILING(IF(M278&gt;O278,M278,O278),$D$2)</f>
        <v>0.5</v>
      </c>
      <c r="Q278" s="61" t="str">
        <f t="shared" si="153"/>
        <v>일반(목록배제,Normal-Manifest Exception)</v>
      </c>
      <c r="R278" s="88">
        <f t="shared" si="154"/>
        <v>54.15</v>
      </c>
      <c r="S278" s="61" t="str">
        <f t="shared" si="155"/>
        <v>KJ794</v>
      </c>
      <c r="T278" s="61" t="str">
        <f t="shared" si="156"/>
        <v>AIRZETA CO., LTD</v>
      </c>
      <c r="U278" s="61" t="str">
        <f t="shared" si="157"/>
        <v>신용</v>
      </c>
      <c r="V278" s="99">
        <f>CEILING($B$2+(P278-0.5)*$C$2,1)</f>
        <v>7445</v>
      </c>
      <c r="W278" s="61">
        <v>4000</v>
      </c>
      <c r="X278" s="100">
        <f t="shared" si="131"/>
        <v>0</v>
      </c>
      <c r="Y278" s="100">
        <f t="shared" si="136"/>
        <v>0</v>
      </c>
      <c r="Z278" s="100">
        <f t="shared" si="132"/>
        <v>0</v>
      </c>
      <c r="AA278" s="100">
        <f t="shared" si="137"/>
        <v>0</v>
      </c>
      <c r="AB278" s="101">
        <f t="shared" si="133"/>
        <v>1000</v>
      </c>
      <c r="AC278" s="102" t="str">
        <f>_xlfn.IFNA(VLOOKUP(D278,'사업자 통관'!F:H,3,0),"")</f>
        <v/>
      </c>
      <c r="AD278" s="102"/>
      <c r="AE278" s="103">
        <f t="shared" si="134"/>
        <v>5000</v>
      </c>
      <c r="AF278" s="104">
        <f t="shared" si="135"/>
        <v>12445</v>
      </c>
      <c r="AH278" s="126" t="s">
        <v>4060</v>
      </c>
      <c r="AI278" s="126" t="s">
        <v>9</v>
      </c>
      <c r="AJ278" s="126" t="s">
        <v>4061</v>
      </c>
      <c r="AK278" s="126" t="s">
        <v>4267</v>
      </c>
      <c r="AL278" s="126" t="s">
        <v>4268</v>
      </c>
      <c r="AM278" s="126" t="s">
        <v>4269</v>
      </c>
      <c r="AN278" s="126">
        <v>3464</v>
      </c>
      <c r="AO278" s="126" t="s">
        <v>130</v>
      </c>
      <c r="AP278" s="127">
        <v>1</v>
      </c>
      <c r="AQ278" s="128">
        <v>0.499</v>
      </c>
      <c r="AR278" s="128">
        <v>4.4999999999999998E-2</v>
      </c>
      <c r="AS278" s="128">
        <v>0.5</v>
      </c>
      <c r="AT278" s="126" t="s">
        <v>5</v>
      </c>
      <c r="AU278" s="128">
        <v>54.15</v>
      </c>
      <c r="AV278" s="126" t="s">
        <v>154</v>
      </c>
      <c r="AW278" s="126" t="s">
        <v>154</v>
      </c>
      <c r="AX278" s="126" t="s">
        <v>154</v>
      </c>
      <c r="AY278" s="126" t="s">
        <v>154</v>
      </c>
      <c r="AZ278" s="126" t="s">
        <v>154</v>
      </c>
      <c r="BA278" s="126" t="s">
        <v>132</v>
      </c>
      <c r="BB278" s="126" t="s">
        <v>70</v>
      </c>
      <c r="BC278" s="126" t="s">
        <v>313</v>
      </c>
      <c r="BD278" s="126" t="s">
        <v>130</v>
      </c>
      <c r="BE278" s="126" t="s">
        <v>156</v>
      </c>
      <c r="BF278" s="126" t="s">
        <v>4270</v>
      </c>
      <c r="BG278" s="126" t="s">
        <v>4271</v>
      </c>
      <c r="BH278" s="126" t="s">
        <v>4272</v>
      </c>
      <c r="BI278" s="126" t="s">
        <v>2757</v>
      </c>
      <c r="BJ278" s="126" t="s">
        <v>2758</v>
      </c>
      <c r="BK278" s="126" t="s">
        <v>184</v>
      </c>
      <c r="BL278" s="126" t="s">
        <v>157</v>
      </c>
      <c r="BM278" s="126" t="s">
        <v>126</v>
      </c>
      <c r="BN278" s="126" t="s">
        <v>130</v>
      </c>
      <c r="BO278" s="126" t="s">
        <v>158</v>
      </c>
    </row>
    <row r="279" spans="1:67" ht="15">
      <c r="A279" s="58" t="str">
        <f t="shared" si="138"/>
        <v>2025-08-09</v>
      </c>
      <c r="B279" s="58" t="str">
        <f t="shared" si="139"/>
        <v>LHR</v>
      </c>
      <c r="C279" s="58" t="str">
        <f t="shared" si="140"/>
        <v>99431913766</v>
      </c>
      <c r="D279" s="58" t="str">
        <f t="shared" si="141"/>
        <v>PGB028761348</v>
      </c>
      <c r="E279" s="59" t="str">
        <f t="shared" si="142"/>
        <v>6094322902128</v>
      </c>
      <c r="F279" s="59" t="str">
        <f t="shared" si="143"/>
        <v>716-4699-EC-36</v>
      </c>
      <c r="G279" s="59" t="str">
        <f t="shared" si="144"/>
        <v>2210326</v>
      </c>
      <c r="H279" s="59" t="str">
        <f t="shared" si="145"/>
        <v>IPORTER (GB)</v>
      </c>
      <c r="I279" s="57" t="str">
        <f t="shared" si="146"/>
        <v>이지안</v>
      </c>
      <c r="J279" s="57">
        <f t="shared" si="147"/>
        <v>18410</v>
      </c>
      <c r="K279" s="57" t="str">
        <f t="shared" si="148"/>
        <v>후)수하인정정(이재석)</v>
      </c>
      <c r="L279" s="57">
        <f t="shared" si="149"/>
        <v>1</v>
      </c>
      <c r="M279" s="57">
        <f t="shared" si="150"/>
        <v>0.499</v>
      </c>
      <c r="N279" s="57">
        <f t="shared" si="151"/>
        <v>4.4999999999999998E-2</v>
      </c>
      <c r="O279" s="60">
        <f t="shared" si="152"/>
        <v>3.15E-2</v>
      </c>
      <c r="P279" s="60">
        <f>CEILING(IF(M279&gt;O279,M279,O279),$D$2)</f>
        <v>0.5</v>
      </c>
      <c r="Q279" s="61" t="str">
        <f t="shared" si="153"/>
        <v>일반(목록배제,Normal-Manifest Exception)</v>
      </c>
      <c r="R279" s="88">
        <f t="shared" si="154"/>
        <v>48.21</v>
      </c>
      <c r="S279" s="61" t="str">
        <f t="shared" si="155"/>
        <v>KJ794</v>
      </c>
      <c r="T279" s="61" t="str">
        <f t="shared" si="156"/>
        <v>AIRZETA CO., LTD</v>
      </c>
      <c r="U279" s="61" t="str">
        <f t="shared" si="157"/>
        <v>신용</v>
      </c>
      <c r="V279" s="99">
        <f>CEILING($B$2+(P279-0.5)*$C$2,1)</f>
        <v>7445</v>
      </c>
      <c r="W279" s="61">
        <v>4000</v>
      </c>
      <c r="X279" s="100">
        <f t="shared" si="131"/>
        <v>0</v>
      </c>
      <c r="Y279" s="100">
        <f t="shared" si="136"/>
        <v>0</v>
      </c>
      <c r="Z279" s="100">
        <f t="shared" si="132"/>
        <v>0</v>
      </c>
      <c r="AA279" s="100">
        <f t="shared" si="137"/>
        <v>0</v>
      </c>
      <c r="AB279" s="101">
        <f t="shared" si="133"/>
        <v>1000</v>
      </c>
      <c r="AC279" s="102" t="str">
        <f>_xlfn.IFNA(VLOOKUP(D279,'사업자 통관'!F:H,3,0),"")</f>
        <v/>
      </c>
      <c r="AD279" s="102"/>
      <c r="AE279" s="103">
        <f t="shared" si="134"/>
        <v>5000</v>
      </c>
      <c r="AF279" s="104">
        <f t="shared" si="135"/>
        <v>12445</v>
      </c>
      <c r="AH279" s="126" t="s">
        <v>4060</v>
      </c>
      <c r="AI279" s="126" t="s">
        <v>9</v>
      </c>
      <c r="AJ279" s="126" t="s">
        <v>4061</v>
      </c>
      <c r="AK279" s="126" t="s">
        <v>4273</v>
      </c>
      <c r="AL279" s="126" t="s">
        <v>4274</v>
      </c>
      <c r="AM279" s="126" t="s">
        <v>4275</v>
      </c>
      <c r="AN279" s="126">
        <v>18410</v>
      </c>
      <c r="AO279" s="126" t="s">
        <v>4276</v>
      </c>
      <c r="AP279" s="127">
        <v>1</v>
      </c>
      <c r="AQ279" s="128">
        <v>0.499</v>
      </c>
      <c r="AR279" s="128">
        <v>4.4999999999999998E-2</v>
      </c>
      <c r="AS279" s="128">
        <v>0.5</v>
      </c>
      <c r="AT279" s="126" t="s">
        <v>5</v>
      </c>
      <c r="AU279" s="128">
        <v>48.21</v>
      </c>
      <c r="AV279" s="126" t="s">
        <v>154</v>
      </c>
      <c r="AW279" s="126" t="s">
        <v>154</v>
      </c>
      <c r="AX279" s="126" t="s">
        <v>154</v>
      </c>
      <c r="AY279" s="126" t="s">
        <v>154</v>
      </c>
      <c r="AZ279" s="126" t="s">
        <v>154</v>
      </c>
      <c r="BA279" s="126" t="s">
        <v>132</v>
      </c>
      <c r="BB279" s="126" t="s">
        <v>70</v>
      </c>
      <c r="BC279" s="126" t="s">
        <v>174</v>
      </c>
      <c r="BD279" s="126" t="s">
        <v>130</v>
      </c>
      <c r="BE279" s="126" t="s">
        <v>156</v>
      </c>
      <c r="BF279" s="126" t="s">
        <v>4277</v>
      </c>
      <c r="BG279" s="126" t="s">
        <v>4278</v>
      </c>
      <c r="BH279" s="126" t="s">
        <v>4279</v>
      </c>
      <c r="BI279" s="126" t="s">
        <v>2757</v>
      </c>
      <c r="BJ279" s="126" t="s">
        <v>2758</v>
      </c>
      <c r="BK279" s="126" t="s">
        <v>184</v>
      </c>
      <c r="BL279" s="126" t="s">
        <v>157</v>
      </c>
      <c r="BM279" s="126" t="s">
        <v>126</v>
      </c>
      <c r="BN279" s="126" t="s">
        <v>130</v>
      </c>
      <c r="BO279" s="126" t="s">
        <v>158</v>
      </c>
    </row>
    <row r="280" spans="1:67" ht="15">
      <c r="A280" s="58" t="str">
        <f t="shared" si="138"/>
        <v>2025-08-09</v>
      </c>
      <c r="B280" s="58" t="str">
        <f t="shared" si="139"/>
        <v>LHR</v>
      </c>
      <c r="C280" s="58" t="str">
        <f t="shared" si="140"/>
        <v>99431913766</v>
      </c>
      <c r="D280" s="58" t="str">
        <f t="shared" si="141"/>
        <v>PGB028761200</v>
      </c>
      <c r="E280" s="59" t="str">
        <f t="shared" si="142"/>
        <v>6094322901980</v>
      </c>
      <c r="F280" s="59" t="str">
        <f t="shared" si="143"/>
        <v>716-7339-DD-54</v>
      </c>
      <c r="G280" s="59" t="str">
        <f t="shared" si="144"/>
        <v>2210326</v>
      </c>
      <c r="H280" s="59" t="str">
        <f t="shared" si="145"/>
        <v>IPORTER (GB)</v>
      </c>
      <c r="I280" s="57" t="str">
        <f t="shared" si="146"/>
        <v>이채경</v>
      </c>
      <c r="J280" s="57">
        <f t="shared" si="147"/>
        <v>4789</v>
      </c>
      <c r="K280" s="57" t="str">
        <f t="shared" si="148"/>
        <v/>
      </c>
      <c r="L280" s="57">
        <f t="shared" si="149"/>
        <v>1</v>
      </c>
      <c r="M280" s="57">
        <f t="shared" si="150"/>
        <v>0.499</v>
      </c>
      <c r="N280" s="57">
        <f t="shared" si="151"/>
        <v>4.4999999999999998E-2</v>
      </c>
      <c r="O280" s="60">
        <f t="shared" si="152"/>
        <v>3.15E-2</v>
      </c>
      <c r="P280" s="60">
        <f>CEILING(IF(M280&gt;O280,M280,O280),$D$2)</f>
        <v>0.5</v>
      </c>
      <c r="Q280" s="61" t="str">
        <f t="shared" si="153"/>
        <v>목록(Manifest)</v>
      </c>
      <c r="R280" s="88">
        <f t="shared" si="154"/>
        <v>38.33</v>
      </c>
      <c r="S280" s="61" t="str">
        <f t="shared" si="155"/>
        <v>KJ794</v>
      </c>
      <c r="T280" s="61" t="str">
        <f t="shared" si="156"/>
        <v>AIRZETA CO., LTD</v>
      </c>
      <c r="U280" s="61" t="str">
        <f t="shared" si="157"/>
        <v>신용</v>
      </c>
      <c r="V280" s="99">
        <f>CEILING($B$2+(P280-0.5)*$C$2,1)</f>
        <v>7445</v>
      </c>
      <c r="W280" s="61">
        <v>4000</v>
      </c>
      <c r="X280" s="100">
        <f t="shared" si="131"/>
        <v>0</v>
      </c>
      <c r="Y280" s="100">
        <f t="shared" si="136"/>
        <v>0</v>
      </c>
      <c r="Z280" s="100">
        <f t="shared" si="132"/>
        <v>0</v>
      </c>
      <c r="AA280" s="100">
        <f t="shared" si="137"/>
        <v>0</v>
      </c>
      <c r="AB280" s="101">
        <f t="shared" si="133"/>
        <v>0</v>
      </c>
      <c r="AC280" s="102" t="str">
        <f>_xlfn.IFNA(VLOOKUP(D280,'사업자 통관'!F:H,3,0),"")</f>
        <v/>
      </c>
      <c r="AD280" s="102"/>
      <c r="AE280" s="103">
        <f t="shared" si="134"/>
        <v>4000</v>
      </c>
      <c r="AF280" s="104">
        <f t="shared" si="135"/>
        <v>11445</v>
      </c>
      <c r="AH280" s="126" t="s">
        <v>4060</v>
      </c>
      <c r="AI280" s="126" t="s">
        <v>9</v>
      </c>
      <c r="AJ280" s="126" t="s">
        <v>4061</v>
      </c>
      <c r="AK280" s="126" t="s">
        <v>4280</v>
      </c>
      <c r="AL280" s="126" t="s">
        <v>4281</v>
      </c>
      <c r="AM280" s="126" t="s">
        <v>4282</v>
      </c>
      <c r="AN280" s="126">
        <v>4789</v>
      </c>
      <c r="AO280" s="126" t="s">
        <v>130</v>
      </c>
      <c r="AP280" s="127">
        <v>1</v>
      </c>
      <c r="AQ280" s="128">
        <v>0.499</v>
      </c>
      <c r="AR280" s="128">
        <v>4.4999999999999998E-2</v>
      </c>
      <c r="AS280" s="128">
        <v>0.5</v>
      </c>
      <c r="AT280" s="126" t="s">
        <v>4</v>
      </c>
      <c r="AU280" s="128">
        <v>38.33</v>
      </c>
      <c r="AV280" s="126" t="s">
        <v>154</v>
      </c>
      <c r="AW280" s="126" t="s">
        <v>154</v>
      </c>
      <c r="AX280" s="126" t="s">
        <v>154</v>
      </c>
      <c r="AY280" s="126" t="s">
        <v>154</v>
      </c>
      <c r="AZ280" s="126" t="s">
        <v>154</v>
      </c>
      <c r="BA280" s="126" t="s">
        <v>132</v>
      </c>
      <c r="BB280" s="126" t="s">
        <v>70</v>
      </c>
      <c r="BC280" s="126" t="s">
        <v>310</v>
      </c>
      <c r="BD280" s="126" t="s">
        <v>130</v>
      </c>
      <c r="BE280" s="126" t="s">
        <v>156</v>
      </c>
      <c r="BF280" s="126" t="s">
        <v>4283</v>
      </c>
      <c r="BG280" s="126" t="s">
        <v>4284</v>
      </c>
      <c r="BH280" s="126" t="s">
        <v>4285</v>
      </c>
      <c r="BI280" s="126" t="s">
        <v>2757</v>
      </c>
      <c r="BJ280" s="126" t="s">
        <v>2758</v>
      </c>
      <c r="BK280" s="126" t="s">
        <v>184</v>
      </c>
      <c r="BL280" s="126" t="s">
        <v>157</v>
      </c>
      <c r="BM280" s="126" t="s">
        <v>126</v>
      </c>
      <c r="BN280" s="126" t="s">
        <v>130</v>
      </c>
      <c r="BO280" s="126" t="s">
        <v>158</v>
      </c>
    </row>
    <row r="281" spans="1:67" ht="15">
      <c r="A281" s="58" t="str">
        <f t="shared" si="138"/>
        <v>2025-08-09</v>
      </c>
      <c r="B281" s="58" t="str">
        <f t="shared" si="139"/>
        <v>LHR</v>
      </c>
      <c r="C281" s="58" t="str">
        <f t="shared" si="140"/>
        <v>99431913766</v>
      </c>
      <c r="D281" s="58" t="str">
        <f t="shared" si="141"/>
        <v>PGB028761476</v>
      </c>
      <c r="E281" s="59" t="str">
        <f t="shared" si="142"/>
        <v>6094322902256</v>
      </c>
      <c r="F281" s="59" t="str">
        <f t="shared" si="143"/>
        <v>716-8232-CD-69</v>
      </c>
      <c r="G281" s="59" t="str">
        <f t="shared" si="144"/>
        <v>2210326</v>
      </c>
      <c r="H281" s="59" t="str">
        <f t="shared" si="145"/>
        <v>IPORTER (GB)</v>
      </c>
      <c r="I281" s="57" t="str">
        <f t="shared" si="146"/>
        <v>하동민</v>
      </c>
      <c r="J281" s="57">
        <f t="shared" si="147"/>
        <v>22002</v>
      </c>
      <c r="K281" s="57" t="str">
        <f t="shared" si="148"/>
        <v/>
      </c>
      <c r="L281" s="57">
        <f t="shared" si="149"/>
        <v>1</v>
      </c>
      <c r="M281" s="57">
        <f t="shared" si="150"/>
        <v>0.499</v>
      </c>
      <c r="N281" s="57">
        <f t="shared" si="151"/>
        <v>4.4999999999999998E-2</v>
      </c>
      <c r="O281" s="60">
        <f t="shared" si="152"/>
        <v>3.15E-2</v>
      </c>
      <c r="P281" s="60">
        <f>CEILING(IF(M281&gt;O281,M281,O281),$D$2)</f>
        <v>0.5</v>
      </c>
      <c r="Q281" s="61" t="str">
        <f t="shared" si="153"/>
        <v>목록(Manifest)</v>
      </c>
      <c r="R281" s="88">
        <f t="shared" si="154"/>
        <v>96.86</v>
      </c>
      <c r="S281" s="61" t="str">
        <f t="shared" si="155"/>
        <v>KJ794</v>
      </c>
      <c r="T281" s="61" t="str">
        <f t="shared" si="156"/>
        <v>AIRZETA CO., LTD</v>
      </c>
      <c r="U281" s="61" t="str">
        <f t="shared" si="157"/>
        <v>신용</v>
      </c>
      <c r="V281" s="99">
        <f>CEILING($B$2+(P281-0.5)*$C$2,1)</f>
        <v>7445</v>
      </c>
      <c r="W281" s="61">
        <v>4000</v>
      </c>
      <c r="X281" s="100">
        <f t="shared" si="131"/>
        <v>0</v>
      </c>
      <c r="Y281" s="100">
        <f t="shared" si="136"/>
        <v>0</v>
      </c>
      <c r="Z281" s="100">
        <f t="shared" si="132"/>
        <v>0</v>
      </c>
      <c r="AA281" s="100">
        <f t="shared" si="137"/>
        <v>0</v>
      </c>
      <c r="AB281" s="101">
        <f t="shared" si="133"/>
        <v>0</v>
      </c>
      <c r="AC281" s="102" t="str">
        <f>_xlfn.IFNA(VLOOKUP(D281,'사업자 통관'!F:H,3,0),"")</f>
        <v/>
      </c>
      <c r="AD281" s="102"/>
      <c r="AE281" s="103">
        <f t="shared" si="134"/>
        <v>4000</v>
      </c>
      <c r="AF281" s="104">
        <f t="shared" si="135"/>
        <v>11445</v>
      </c>
      <c r="AH281" s="126" t="s">
        <v>4060</v>
      </c>
      <c r="AI281" s="126" t="s">
        <v>9</v>
      </c>
      <c r="AJ281" s="126" t="s">
        <v>4061</v>
      </c>
      <c r="AK281" s="126" t="s">
        <v>4286</v>
      </c>
      <c r="AL281" s="126" t="s">
        <v>4287</v>
      </c>
      <c r="AM281" s="126" t="s">
        <v>4288</v>
      </c>
      <c r="AN281" s="126">
        <v>22002</v>
      </c>
      <c r="AO281" s="126" t="s">
        <v>130</v>
      </c>
      <c r="AP281" s="127">
        <v>1</v>
      </c>
      <c r="AQ281" s="128">
        <v>0.499</v>
      </c>
      <c r="AR281" s="128">
        <v>4.4999999999999998E-2</v>
      </c>
      <c r="AS281" s="128">
        <v>0.5</v>
      </c>
      <c r="AT281" s="126" t="s">
        <v>4</v>
      </c>
      <c r="AU281" s="128">
        <v>96.86</v>
      </c>
      <c r="AV281" s="126" t="s">
        <v>154</v>
      </c>
      <c r="AW281" s="126" t="s">
        <v>154</v>
      </c>
      <c r="AX281" s="126" t="s">
        <v>154</v>
      </c>
      <c r="AY281" s="126" t="s">
        <v>154</v>
      </c>
      <c r="AZ281" s="126" t="s">
        <v>154</v>
      </c>
      <c r="BA281" s="126" t="s">
        <v>132</v>
      </c>
      <c r="BB281" s="126" t="s">
        <v>70</v>
      </c>
      <c r="BC281" s="126" t="s">
        <v>163</v>
      </c>
      <c r="BD281" s="126" t="s">
        <v>130</v>
      </c>
      <c r="BE281" s="126" t="s">
        <v>156</v>
      </c>
      <c r="BF281" s="126" t="s">
        <v>4289</v>
      </c>
      <c r="BG281" s="126" t="s">
        <v>4290</v>
      </c>
      <c r="BH281" s="126" t="s">
        <v>4291</v>
      </c>
      <c r="BI281" s="126" t="s">
        <v>2757</v>
      </c>
      <c r="BJ281" s="126" t="s">
        <v>2758</v>
      </c>
      <c r="BK281" s="126" t="s">
        <v>184</v>
      </c>
      <c r="BL281" s="126" t="s">
        <v>157</v>
      </c>
      <c r="BM281" s="126" t="s">
        <v>126</v>
      </c>
      <c r="BN281" s="126" t="s">
        <v>130</v>
      </c>
      <c r="BO281" s="126" t="s">
        <v>158</v>
      </c>
    </row>
    <row r="282" spans="1:67" ht="15">
      <c r="A282" s="58" t="str">
        <f t="shared" si="138"/>
        <v>2025-08-09</v>
      </c>
      <c r="B282" s="58" t="str">
        <f t="shared" si="139"/>
        <v>LHR</v>
      </c>
      <c r="C282" s="58" t="str">
        <f t="shared" si="140"/>
        <v>99431913766</v>
      </c>
      <c r="D282" s="58" t="str">
        <f t="shared" si="141"/>
        <v>PGB028761478</v>
      </c>
      <c r="E282" s="59" t="str">
        <f t="shared" si="142"/>
        <v>6094322902258</v>
      </c>
      <c r="F282" s="59" t="str">
        <f t="shared" si="143"/>
        <v>716-8222-EE-1</v>
      </c>
      <c r="G282" s="59" t="str">
        <f t="shared" si="144"/>
        <v>2210326</v>
      </c>
      <c r="H282" s="59" t="str">
        <f t="shared" si="145"/>
        <v>IPORTER (GB)</v>
      </c>
      <c r="I282" s="57" t="str">
        <f t="shared" si="146"/>
        <v>임태경</v>
      </c>
      <c r="J282" s="57">
        <f t="shared" si="147"/>
        <v>41127</v>
      </c>
      <c r="K282" s="57" t="str">
        <f t="shared" si="148"/>
        <v>[식물검역]</v>
      </c>
      <c r="L282" s="57">
        <f t="shared" si="149"/>
        <v>1</v>
      </c>
      <c r="M282" s="57">
        <f t="shared" si="150"/>
        <v>0.78900000000000003</v>
      </c>
      <c r="N282" s="57">
        <f t="shared" si="151"/>
        <v>4.4999999999999998E-2</v>
      </c>
      <c r="O282" s="60">
        <f t="shared" si="152"/>
        <v>3.15E-2</v>
      </c>
      <c r="P282" s="60">
        <f>CEILING(IF(M282&gt;O282,M282,O282),$D$2)</f>
        <v>1</v>
      </c>
      <c r="Q282" s="61" t="str">
        <f t="shared" si="153"/>
        <v>식물검역(Plants Inspection)</v>
      </c>
      <c r="R282" s="88">
        <f t="shared" si="154"/>
        <v>23</v>
      </c>
      <c r="S282" s="61" t="str">
        <f t="shared" si="155"/>
        <v>KJ794</v>
      </c>
      <c r="T282" s="61" t="str">
        <f t="shared" si="156"/>
        <v>AIRZETA CO., LTD</v>
      </c>
      <c r="U282" s="61" t="str">
        <f t="shared" si="157"/>
        <v>신용</v>
      </c>
      <c r="V282" s="99">
        <f>CEILING($B$2+(P282-0.5)*$C$2,1)</f>
        <v>10273</v>
      </c>
      <c r="W282" s="61">
        <v>4000</v>
      </c>
      <c r="X282" s="100">
        <f t="shared" si="131"/>
        <v>0</v>
      </c>
      <c r="Y282" s="100">
        <f t="shared" si="136"/>
        <v>0</v>
      </c>
      <c r="Z282" s="100">
        <f t="shared" si="132"/>
        <v>0</v>
      </c>
      <c r="AA282" s="100">
        <f t="shared" si="137"/>
        <v>0</v>
      </c>
      <c r="AB282" s="101">
        <f t="shared" si="133"/>
        <v>0</v>
      </c>
      <c r="AC282" s="102" t="str">
        <f>_xlfn.IFNA(VLOOKUP(D282,'사업자 통관'!F:H,3,0),"")</f>
        <v/>
      </c>
      <c r="AD282" s="102"/>
      <c r="AE282" s="103">
        <f t="shared" si="134"/>
        <v>4000</v>
      </c>
      <c r="AF282" s="104">
        <f t="shared" si="135"/>
        <v>14273</v>
      </c>
      <c r="AH282" s="126" t="s">
        <v>4060</v>
      </c>
      <c r="AI282" s="126" t="s">
        <v>9</v>
      </c>
      <c r="AJ282" s="126" t="s">
        <v>4061</v>
      </c>
      <c r="AK282" s="126" t="s">
        <v>4292</v>
      </c>
      <c r="AL282" s="126" t="s">
        <v>4293</v>
      </c>
      <c r="AM282" s="126" t="s">
        <v>4294</v>
      </c>
      <c r="AN282" s="126">
        <v>41127</v>
      </c>
      <c r="AO282" s="126" t="s">
        <v>3846</v>
      </c>
      <c r="AP282" s="127">
        <v>1</v>
      </c>
      <c r="AQ282" s="128">
        <v>0.78900000000000003</v>
      </c>
      <c r="AR282" s="128">
        <v>4.4999999999999998E-2</v>
      </c>
      <c r="AS282" s="128">
        <v>0.8</v>
      </c>
      <c r="AT282" s="126" t="s">
        <v>215</v>
      </c>
      <c r="AU282" s="128">
        <v>23</v>
      </c>
      <c r="AV282" s="126" t="s">
        <v>154</v>
      </c>
      <c r="AW282" s="126" t="s">
        <v>154</v>
      </c>
      <c r="AX282" s="126" t="s">
        <v>154</v>
      </c>
      <c r="AY282" s="126" t="s">
        <v>154</v>
      </c>
      <c r="AZ282" s="126" t="s">
        <v>154</v>
      </c>
      <c r="BA282" s="126" t="s">
        <v>132</v>
      </c>
      <c r="BB282" s="126" t="s">
        <v>70</v>
      </c>
      <c r="BC282" s="126" t="s">
        <v>155</v>
      </c>
      <c r="BD282" s="126" t="s">
        <v>130</v>
      </c>
      <c r="BE282" s="126" t="s">
        <v>156</v>
      </c>
      <c r="BF282" s="126" t="s">
        <v>4295</v>
      </c>
      <c r="BG282" s="126" t="s">
        <v>4296</v>
      </c>
      <c r="BH282" s="126" t="s">
        <v>4297</v>
      </c>
      <c r="BI282" s="126" t="s">
        <v>2757</v>
      </c>
      <c r="BJ282" s="126" t="s">
        <v>2758</v>
      </c>
      <c r="BK282" s="126" t="s">
        <v>184</v>
      </c>
      <c r="BL282" s="126" t="s">
        <v>157</v>
      </c>
      <c r="BM282" s="126" t="s">
        <v>126</v>
      </c>
      <c r="BN282" s="126" t="s">
        <v>130</v>
      </c>
      <c r="BO282" s="126" t="s">
        <v>158</v>
      </c>
    </row>
    <row r="283" spans="1:67" ht="15">
      <c r="A283" s="58" t="str">
        <f t="shared" si="138"/>
        <v>2025-08-09</v>
      </c>
      <c r="B283" s="58" t="str">
        <f t="shared" si="139"/>
        <v>LHR</v>
      </c>
      <c r="C283" s="58" t="str">
        <f t="shared" si="140"/>
        <v>99431913766</v>
      </c>
      <c r="D283" s="58" t="str">
        <f t="shared" si="141"/>
        <v>PGB028761518</v>
      </c>
      <c r="E283" s="59" t="str">
        <f t="shared" si="142"/>
        <v>6094322902298</v>
      </c>
      <c r="F283" s="59" t="str">
        <f t="shared" si="143"/>
        <v>716-8220-DF-4</v>
      </c>
      <c r="G283" s="59" t="str">
        <f t="shared" si="144"/>
        <v>2210326</v>
      </c>
      <c r="H283" s="59" t="str">
        <f t="shared" si="145"/>
        <v>IPORTER (GB)</v>
      </c>
      <c r="I283" s="57" t="str">
        <f t="shared" si="146"/>
        <v>전지영</v>
      </c>
      <c r="J283" s="57">
        <f t="shared" si="147"/>
        <v>4733</v>
      </c>
      <c r="K283" s="57" t="str">
        <f t="shared" si="148"/>
        <v>[식물검역]</v>
      </c>
      <c r="L283" s="57">
        <f t="shared" si="149"/>
        <v>1</v>
      </c>
      <c r="M283" s="57">
        <f t="shared" si="150"/>
        <v>0.83</v>
      </c>
      <c r="N283" s="57">
        <f t="shared" si="151"/>
        <v>4.4999999999999998E-2</v>
      </c>
      <c r="O283" s="60">
        <f t="shared" si="152"/>
        <v>3.15E-2</v>
      </c>
      <c r="P283" s="60">
        <f>CEILING(IF(M283&gt;O283,M283,O283),$D$2)</f>
        <v>1</v>
      </c>
      <c r="Q283" s="61" t="str">
        <f t="shared" si="153"/>
        <v>식물검역(Plants Inspection)</v>
      </c>
      <c r="R283" s="88">
        <f t="shared" si="154"/>
        <v>23</v>
      </c>
      <c r="S283" s="61" t="str">
        <f t="shared" si="155"/>
        <v>KJ794</v>
      </c>
      <c r="T283" s="61" t="str">
        <f t="shared" si="156"/>
        <v>AIRZETA CO., LTD</v>
      </c>
      <c r="U283" s="61" t="str">
        <f t="shared" si="157"/>
        <v>신용</v>
      </c>
      <c r="V283" s="99">
        <f>CEILING($B$2+(P283-0.5)*$C$2,1)</f>
        <v>10273</v>
      </c>
      <c r="W283" s="61">
        <v>4000</v>
      </c>
      <c r="X283" s="100">
        <f t="shared" si="131"/>
        <v>0</v>
      </c>
      <c r="Y283" s="100">
        <f t="shared" si="136"/>
        <v>0</v>
      </c>
      <c r="Z283" s="100">
        <f t="shared" si="132"/>
        <v>0</v>
      </c>
      <c r="AA283" s="100">
        <f t="shared" si="137"/>
        <v>0</v>
      </c>
      <c r="AB283" s="101">
        <f t="shared" si="133"/>
        <v>0</v>
      </c>
      <c r="AC283" s="102" t="str">
        <f>_xlfn.IFNA(VLOOKUP(D283,'사업자 통관'!F:H,3,0),"")</f>
        <v/>
      </c>
      <c r="AD283" s="102"/>
      <c r="AE283" s="103">
        <f t="shared" si="134"/>
        <v>4000</v>
      </c>
      <c r="AF283" s="104">
        <f t="shared" si="135"/>
        <v>14273</v>
      </c>
      <c r="AH283" s="126" t="s">
        <v>4060</v>
      </c>
      <c r="AI283" s="126" t="s">
        <v>9</v>
      </c>
      <c r="AJ283" s="126" t="s">
        <v>4061</v>
      </c>
      <c r="AK283" s="126" t="s">
        <v>4298</v>
      </c>
      <c r="AL283" s="126" t="s">
        <v>4299</v>
      </c>
      <c r="AM283" s="126" t="s">
        <v>4300</v>
      </c>
      <c r="AN283" s="126">
        <v>4733</v>
      </c>
      <c r="AO283" s="126" t="s">
        <v>3846</v>
      </c>
      <c r="AP283" s="127">
        <v>1</v>
      </c>
      <c r="AQ283" s="128">
        <v>0.83</v>
      </c>
      <c r="AR283" s="128">
        <v>4.4999999999999998E-2</v>
      </c>
      <c r="AS283" s="128">
        <v>0.9</v>
      </c>
      <c r="AT283" s="126" t="s">
        <v>215</v>
      </c>
      <c r="AU283" s="128">
        <v>23</v>
      </c>
      <c r="AV283" s="126" t="s">
        <v>154</v>
      </c>
      <c r="AW283" s="126" t="s">
        <v>154</v>
      </c>
      <c r="AX283" s="126" t="s">
        <v>154</v>
      </c>
      <c r="AY283" s="126" t="s">
        <v>154</v>
      </c>
      <c r="AZ283" s="126" t="s">
        <v>154</v>
      </c>
      <c r="BA283" s="126" t="s">
        <v>132</v>
      </c>
      <c r="BB283" s="126" t="s">
        <v>70</v>
      </c>
      <c r="BC283" s="126" t="s">
        <v>155</v>
      </c>
      <c r="BD283" s="126" t="s">
        <v>130</v>
      </c>
      <c r="BE283" s="126" t="s">
        <v>156</v>
      </c>
      <c r="BF283" s="126" t="s">
        <v>4301</v>
      </c>
      <c r="BG283" s="126" t="s">
        <v>4302</v>
      </c>
      <c r="BH283" s="126" t="s">
        <v>4303</v>
      </c>
      <c r="BI283" s="126" t="s">
        <v>2757</v>
      </c>
      <c r="BJ283" s="126" t="s">
        <v>2758</v>
      </c>
      <c r="BK283" s="126" t="s">
        <v>184</v>
      </c>
      <c r="BL283" s="126" t="s">
        <v>157</v>
      </c>
      <c r="BM283" s="126" t="s">
        <v>126</v>
      </c>
      <c r="BN283" s="126" t="s">
        <v>130</v>
      </c>
      <c r="BO283" s="126" t="s">
        <v>158</v>
      </c>
    </row>
    <row r="284" spans="1:67" ht="15">
      <c r="A284" s="58" t="str">
        <f t="shared" si="138"/>
        <v>2025-08-09</v>
      </c>
      <c r="B284" s="58" t="str">
        <f t="shared" si="139"/>
        <v>LHR</v>
      </c>
      <c r="C284" s="58" t="str">
        <f t="shared" si="140"/>
        <v>99431913766</v>
      </c>
      <c r="D284" s="58" t="str">
        <f t="shared" si="141"/>
        <v>PGB028761557</v>
      </c>
      <c r="E284" s="59" t="str">
        <f t="shared" si="142"/>
        <v>6094322902337</v>
      </c>
      <c r="F284" s="59" t="str">
        <f t="shared" si="143"/>
        <v>716-8233-AF-5</v>
      </c>
      <c r="G284" s="59" t="str">
        <f t="shared" si="144"/>
        <v>2210326</v>
      </c>
      <c r="H284" s="59" t="str">
        <f t="shared" si="145"/>
        <v>IPORTER (GB)</v>
      </c>
      <c r="I284" s="57" t="str">
        <f t="shared" si="146"/>
        <v>권영훈</v>
      </c>
      <c r="J284" s="57">
        <f t="shared" si="147"/>
        <v>5224</v>
      </c>
      <c r="K284" s="57"/>
      <c r="L284" s="57">
        <f t="shared" si="149"/>
        <v>1</v>
      </c>
      <c r="M284" s="57">
        <f t="shared" si="150"/>
        <v>0.83</v>
      </c>
      <c r="N284" s="57">
        <f t="shared" si="151"/>
        <v>4.4999999999999998E-2</v>
      </c>
      <c r="O284" s="60">
        <f t="shared" si="152"/>
        <v>3.15E-2</v>
      </c>
      <c r="P284" s="60">
        <f>CEILING(IF(M284&gt;O284,M284,O284),$D$2)</f>
        <v>1</v>
      </c>
      <c r="Q284" s="61" t="str">
        <f t="shared" si="153"/>
        <v>일반(목록배제,Normal-Manifest Exception)</v>
      </c>
      <c r="R284" s="88">
        <f t="shared" si="154"/>
        <v>37.04</v>
      </c>
      <c r="S284" s="61" t="str">
        <f t="shared" si="155"/>
        <v>KJ794</v>
      </c>
      <c r="T284" s="61" t="str">
        <f t="shared" si="156"/>
        <v>AIRZETA CO., LTD</v>
      </c>
      <c r="U284" s="61" t="str">
        <f t="shared" si="157"/>
        <v>신용</v>
      </c>
      <c r="V284" s="99">
        <f>CEILING($B$2+(P284-0.5)*$C$2,1)</f>
        <v>10273</v>
      </c>
      <c r="W284" s="61">
        <v>4000</v>
      </c>
      <c r="X284" s="100">
        <f t="shared" si="131"/>
        <v>0</v>
      </c>
      <c r="Y284" s="100">
        <f t="shared" si="136"/>
        <v>0</v>
      </c>
      <c r="Z284" s="100">
        <f t="shared" si="132"/>
        <v>0</v>
      </c>
      <c r="AA284" s="100">
        <f t="shared" si="137"/>
        <v>0</v>
      </c>
      <c r="AB284" s="101">
        <f t="shared" si="133"/>
        <v>1000</v>
      </c>
      <c r="AC284" s="102" t="str">
        <f>_xlfn.IFNA(VLOOKUP(D284,'사업자 통관'!F:H,3,0),"")</f>
        <v/>
      </c>
      <c r="AD284" s="102"/>
      <c r="AE284" s="103">
        <f t="shared" si="134"/>
        <v>5000</v>
      </c>
      <c r="AF284" s="104">
        <f t="shared" si="135"/>
        <v>15273</v>
      </c>
      <c r="AH284" s="126" t="s">
        <v>4060</v>
      </c>
      <c r="AI284" s="126" t="s">
        <v>9</v>
      </c>
      <c r="AJ284" s="126" t="s">
        <v>4061</v>
      </c>
      <c r="AK284" s="126" t="s">
        <v>4304</v>
      </c>
      <c r="AL284" s="126" t="s">
        <v>605</v>
      </c>
      <c r="AM284" s="126" t="s">
        <v>4305</v>
      </c>
      <c r="AN284" s="126">
        <v>5224</v>
      </c>
      <c r="AO284" s="126" t="s">
        <v>130</v>
      </c>
      <c r="AP284" s="127">
        <v>1</v>
      </c>
      <c r="AQ284" s="128">
        <v>0.83</v>
      </c>
      <c r="AR284" s="128">
        <v>4.4999999999999998E-2</v>
      </c>
      <c r="AS284" s="128">
        <v>0.9</v>
      </c>
      <c r="AT284" s="126" t="s">
        <v>5</v>
      </c>
      <c r="AU284" s="128">
        <v>37.04</v>
      </c>
      <c r="AV284" s="126" t="s">
        <v>154</v>
      </c>
      <c r="AW284" s="126" t="s">
        <v>154</v>
      </c>
      <c r="AX284" s="126" t="s">
        <v>154</v>
      </c>
      <c r="AY284" s="126" t="s">
        <v>154</v>
      </c>
      <c r="AZ284" s="126" t="s">
        <v>154</v>
      </c>
      <c r="BA284" s="126" t="s">
        <v>132</v>
      </c>
      <c r="BB284" s="126" t="s">
        <v>70</v>
      </c>
      <c r="BC284" s="126" t="s">
        <v>155</v>
      </c>
      <c r="BD284" s="126" t="s">
        <v>130</v>
      </c>
      <c r="BE284" s="126" t="s">
        <v>156</v>
      </c>
      <c r="BF284" s="126" t="s">
        <v>4306</v>
      </c>
      <c r="BG284" s="126" t="s">
        <v>4307</v>
      </c>
      <c r="BH284" s="126" t="s">
        <v>4308</v>
      </c>
      <c r="BI284" s="126" t="s">
        <v>2757</v>
      </c>
      <c r="BJ284" s="126" t="s">
        <v>2758</v>
      </c>
      <c r="BK284" s="126" t="s">
        <v>184</v>
      </c>
      <c r="BL284" s="126" t="s">
        <v>157</v>
      </c>
      <c r="BM284" s="126" t="s">
        <v>126</v>
      </c>
      <c r="BN284" s="126" t="s">
        <v>130</v>
      </c>
      <c r="BO284" s="126" t="s">
        <v>158</v>
      </c>
    </row>
    <row r="285" spans="1:67" ht="15">
      <c r="A285" s="58" t="str">
        <f t="shared" si="138"/>
        <v>2025-08-09</v>
      </c>
      <c r="B285" s="58" t="str">
        <f t="shared" si="139"/>
        <v>LHR</v>
      </c>
      <c r="C285" s="58" t="str">
        <f t="shared" si="140"/>
        <v>99431913766</v>
      </c>
      <c r="D285" s="58" t="str">
        <f t="shared" si="141"/>
        <v>PGB028761455</v>
      </c>
      <c r="E285" s="59" t="str">
        <f t="shared" si="142"/>
        <v>6094322902235</v>
      </c>
      <c r="F285" s="59" t="str">
        <f t="shared" si="143"/>
        <v>716-7305-BC-13</v>
      </c>
      <c r="G285" s="59" t="str">
        <f t="shared" si="144"/>
        <v>2210326</v>
      </c>
      <c r="H285" s="59" t="str">
        <f t="shared" si="145"/>
        <v>IPORTER (GB)</v>
      </c>
      <c r="I285" s="57" t="str">
        <f t="shared" si="146"/>
        <v>김영준</v>
      </c>
      <c r="J285" s="57">
        <f t="shared" si="147"/>
        <v>6603</v>
      </c>
      <c r="K285" s="57" t="str">
        <f t="shared" si="148"/>
        <v/>
      </c>
      <c r="L285" s="57">
        <f t="shared" si="149"/>
        <v>1</v>
      </c>
      <c r="M285" s="57">
        <f t="shared" si="150"/>
        <v>0.998</v>
      </c>
      <c r="N285" s="57">
        <f t="shared" si="151"/>
        <v>4.4999999999999998E-2</v>
      </c>
      <c r="O285" s="60">
        <f t="shared" si="152"/>
        <v>3.15E-2</v>
      </c>
      <c r="P285" s="60">
        <f>CEILING(IF(M285&gt;O285,M285,O285),$D$2)</f>
        <v>1</v>
      </c>
      <c r="Q285" s="61" t="str">
        <f t="shared" si="153"/>
        <v>목록(Manifest)</v>
      </c>
      <c r="R285" s="88">
        <f t="shared" si="154"/>
        <v>112.42</v>
      </c>
      <c r="S285" s="61" t="str">
        <f t="shared" si="155"/>
        <v>KJ794</v>
      </c>
      <c r="T285" s="61" t="str">
        <f t="shared" si="156"/>
        <v>AIRZETA CO., LTD</v>
      </c>
      <c r="U285" s="61" t="str">
        <f t="shared" si="157"/>
        <v>신용</v>
      </c>
      <c r="V285" s="99">
        <f>CEILING($B$2+(P285-0.5)*$C$2,1)</f>
        <v>10273</v>
      </c>
      <c r="W285" s="61">
        <v>4000</v>
      </c>
      <c r="X285" s="100">
        <f t="shared" si="131"/>
        <v>0</v>
      </c>
      <c r="Y285" s="100">
        <f t="shared" si="136"/>
        <v>0</v>
      </c>
      <c r="Z285" s="100">
        <f t="shared" si="132"/>
        <v>0</v>
      </c>
      <c r="AA285" s="100">
        <f t="shared" si="137"/>
        <v>0</v>
      </c>
      <c r="AB285" s="101">
        <f t="shared" si="133"/>
        <v>0</v>
      </c>
      <c r="AC285" s="102" t="str">
        <f>_xlfn.IFNA(VLOOKUP(D285,'사업자 통관'!F:H,3,0),"")</f>
        <v/>
      </c>
      <c r="AD285" s="102"/>
      <c r="AE285" s="103">
        <f t="shared" si="134"/>
        <v>4000</v>
      </c>
      <c r="AF285" s="104">
        <f t="shared" si="135"/>
        <v>14273</v>
      </c>
      <c r="AH285" s="126" t="s">
        <v>4060</v>
      </c>
      <c r="AI285" s="126" t="s">
        <v>9</v>
      </c>
      <c r="AJ285" s="126" t="s">
        <v>4061</v>
      </c>
      <c r="AK285" s="126" t="s">
        <v>4309</v>
      </c>
      <c r="AL285" s="126" t="s">
        <v>570</v>
      </c>
      <c r="AM285" s="126" t="s">
        <v>681</v>
      </c>
      <c r="AN285" s="126">
        <v>6603</v>
      </c>
      <c r="AO285" s="126" t="s">
        <v>130</v>
      </c>
      <c r="AP285" s="127">
        <v>1</v>
      </c>
      <c r="AQ285" s="128">
        <v>0.998</v>
      </c>
      <c r="AR285" s="128">
        <v>4.4999999999999998E-2</v>
      </c>
      <c r="AS285" s="128">
        <v>1</v>
      </c>
      <c r="AT285" s="126" t="s">
        <v>4</v>
      </c>
      <c r="AU285" s="128">
        <v>112.42</v>
      </c>
      <c r="AV285" s="126" t="s">
        <v>154</v>
      </c>
      <c r="AW285" s="126" t="s">
        <v>154</v>
      </c>
      <c r="AX285" s="126" t="s">
        <v>154</v>
      </c>
      <c r="AY285" s="126" t="s">
        <v>154</v>
      </c>
      <c r="AZ285" s="126" t="s">
        <v>154</v>
      </c>
      <c r="BA285" s="126" t="s">
        <v>132</v>
      </c>
      <c r="BB285" s="126" t="s">
        <v>70</v>
      </c>
      <c r="BC285" s="126" t="s">
        <v>169</v>
      </c>
      <c r="BD285" s="126" t="s">
        <v>130</v>
      </c>
      <c r="BE285" s="126" t="s">
        <v>156</v>
      </c>
      <c r="BF285" s="126" t="s">
        <v>4310</v>
      </c>
      <c r="BG285" s="126" t="s">
        <v>4311</v>
      </c>
      <c r="BH285" s="126" t="s">
        <v>4312</v>
      </c>
      <c r="BI285" s="126" t="s">
        <v>2757</v>
      </c>
      <c r="BJ285" s="126" t="s">
        <v>2758</v>
      </c>
      <c r="BK285" s="126" t="s">
        <v>184</v>
      </c>
      <c r="BL285" s="126" t="s">
        <v>157</v>
      </c>
      <c r="BM285" s="126" t="s">
        <v>126</v>
      </c>
      <c r="BN285" s="126" t="s">
        <v>130</v>
      </c>
      <c r="BO285" s="126" t="s">
        <v>158</v>
      </c>
    </row>
    <row r="286" spans="1:67" ht="15">
      <c r="A286" s="58" t="str">
        <f t="shared" si="138"/>
        <v>2025-08-09</v>
      </c>
      <c r="B286" s="58" t="str">
        <f t="shared" si="139"/>
        <v>LHR</v>
      </c>
      <c r="C286" s="58" t="str">
        <f t="shared" si="140"/>
        <v>99431913766</v>
      </c>
      <c r="D286" s="58" t="str">
        <f t="shared" si="141"/>
        <v>PGB028761462</v>
      </c>
      <c r="E286" s="59" t="str">
        <f t="shared" si="142"/>
        <v>6094322902242</v>
      </c>
      <c r="F286" s="59" t="str">
        <f t="shared" si="143"/>
        <v>716-7302-EC-14</v>
      </c>
      <c r="G286" s="59" t="str">
        <f t="shared" si="144"/>
        <v>2210326</v>
      </c>
      <c r="H286" s="59" t="str">
        <f t="shared" si="145"/>
        <v>IPORTER (GB)</v>
      </c>
      <c r="I286" s="57" t="str">
        <f t="shared" si="146"/>
        <v>조영주</v>
      </c>
      <c r="J286" s="57">
        <f t="shared" si="147"/>
        <v>16872</v>
      </c>
      <c r="K286" s="57" t="str">
        <f t="shared" si="148"/>
        <v/>
      </c>
      <c r="L286" s="57">
        <f t="shared" si="149"/>
        <v>1</v>
      </c>
      <c r="M286" s="57">
        <f t="shared" si="150"/>
        <v>0.998</v>
      </c>
      <c r="N286" s="57">
        <f t="shared" si="151"/>
        <v>4.4999999999999998E-2</v>
      </c>
      <c r="O286" s="60">
        <f t="shared" si="152"/>
        <v>3.15E-2</v>
      </c>
      <c r="P286" s="60">
        <f>CEILING(IF(M286&gt;O286,M286,O286),$D$2)</f>
        <v>1</v>
      </c>
      <c r="Q286" s="61" t="str">
        <f t="shared" si="153"/>
        <v>목록(Manifest)</v>
      </c>
      <c r="R286" s="88">
        <f t="shared" si="154"/>
        <v>112.42</v>
      </c>
      <c r="S286" s="61" t="str">
        <f t="shared" si="155"/>
        <v>KJ794</v>
      </c>
      <c r="T286" s="61" t="str">
        <f t="shared" si="156"/>
        <v>AIRZETA CO., LTD</v>
      </c>
      <c r="U286" s="61" t="str">
        <f t="shared" si="157"/>
        <v>신용</v>
      </c>
      <c r="V286" s="99">
        <f>CEILING($B$2+(P286-0.5)*$C$2,1)</f>
        <v>10273</v>
      </c>
      <c r="W286" s="61">
        <v>4000</v>
      </c>
      <c r="X286" s="100">
        <f t="shared" si="131"/>
        <v>0</v>
      </c>
      <c r="Y286" s="100">
        <f t="shared" si="136"/>
        <v>0</v>
      </c>
      <c r="Z286" s="100">
        <f t="shared" si="132"/>
        <v>0</v>
      </c>
      <c r="AA286" s="100">
        <f t="shared" si="137"/>
        <v>0</v>
      </c>
      <c r="AB286" s="101">
        <f t="shared" si="133"/>
        <v>0</v>
      </c>
      <c r="AC286" s="102" t="str">
        <f>_xlfn.IFNA(VLOOKUP(D286,'사업자 통관'!F:H,3,0),"")</f>
        <v/>
      </c>
      <c r="AD286" s="102"/>
      <c r="AE286" s="103">
        <f t="shared" si="134"/>
        <v>4000</v>
      </c>
      <c r="AF286" s="104">
        <f t="shared" si="135"/>
        <v>14273</v>
      </c>
      <c r="AH286" s="126" t="s">
        <v>4060</v>
      </c>
      <c r="AI286" s="126" t="s">
        <v>9</v>
      </c>
      <c r="AJ286" s="126" t="s">
        <v>4061</v>
      </c>
      <c r="AK286" s="126" t="s">
        <v>4313</v>
      </c>
      <c r="AL286" s="126" t="s">
        <v>4314</v>
      </c>
      <c r="AM286" s="126" t="s">
        <v>4315</v>
      </c>
      <c r="AN286" s="126">
        <v>16872</v>
      </c>
      <c r="AO286" s="126" t="s">
        <v>130</v>
      </c>
      <c r="AP286" s="127">
        <v>1</v>
      </c>
      <c r="AQ286" s="128">
        <v>0.998</v>
      </c>
      <c r="AR286" s="128">
        <v>4.4999999999999998E-2</v>
      </c>
      <c r="AS286" s="128">
        <v>1</v>
      </c>
      <c r="AT286" s="126" t="s">
        <v>4</v>
      </c>
      <c r="AU286" s="128">
        <v>112.42</v>
      </c>
      <c r="AV286" s="126" t="s">
        <v>154</v>
      </c>
      <c r="AW286" s="126" t="s">
        <v>154</v>
      </c>
      <c r="AX286" s="126" t="s">
        <v>154</v>
      </c>
      <c r="AY286" s="126" t="s">
        <v>154</v>
      </c>
      <c r="AZ286" s="126" t="s">
        <v>154</v>
      </c>
      <c r="BA286" s="126" t="s">
        <v>132</v>
      </c>
      <c r="BB286" s="126" t="s">
        <v>70</v>
      </c>
      <c r="BC286" s="126" t="s">
        <v>169</v>
      </c>
      <c r="BD286" s="126" t="s">
        <v>130</v>
      </c>
      <c r="BE286" s="126" t="s">
        <v>156</v>
      </c>
      <c r="BF286" s="126" t="s">
        <v>4316</v>
      </c>
      <c r="BG286" s="126" t="s">
        <v>4317</v>
      </c>
      <c r="BH286" s="126" t="s">
        <v>4318</v>
      </c>
      <c r="BI286" s="126" t="s">
        <v>2757</v>
      </c>
      <c r="BJ286" s="126" t="s">
        <v>2758</v>
      </c>
      <c r="BK286" s="126" t="s">
        <v>184</v>
      </c>
      <c r="BL286" s="126" t="s">
        <v>157</v>
      </c>
      <c r="BM286" s="126" t="s">
        <v>126</v>
      </c>
      <c r="BN286" s="126" t="s">
        <v>130</v>
      </c>
      <c r="BO286" s="126" t="s">
        <v>158</v>
      </c>
    </row>
    <row r="287" spans="1:67" ht="15">
      <c r="A287" s="58" t="str">
        <f t="shared" si="138"/>
        <v>2025-08-09</v>
      </c>
      <c r="B287" s="58" t="str">
        <f t="shared" si="139"/>
        <v>LHR</v>
      </c>
      <c r="C287" s="58" t="str">
        <f t="shared" si="140"/>
        <v>99431913766</v>
      </c>
      <c r="D287" s="58" t="str">
        <f t="shared" si="141"/>
        <v>PGB028761409</v>
      </c>
      <c r="E287" s="59" t="str">
        <f t="shared" si="142"/>
        <v>6094322902189</v>
      </c>
      <c r="F287" s="59" t="str">
        <f t="shared" si="143"/>
        <v>716-7285-BE-21</v>
      </c>
      <c r="G287" s="59" t="str">
        <f t="shared" si="144"/>
        <v>2210326</v>
      </c>
      <c r="H287" s="59" t="str">
        <f t="shared" si="145"/>
        <v>IPORTER (GB)</v>
      </c>
      <c r="I287" s="57" t="str">
        <f t="shared" si="146"/>
        <v>조대현</v>
      </c>
      <c r="J287" s="57">
        <f t="shared" si="147"/>
        <v>10352</v>
      </c>
      <c r="K287" s="57" t="str">
        <f t="shared" si="148"/>
        <v/>
      </c>
      <c r="L287" s="57">
        <f t="shared" si="149"/>
        <v>1</v>
      </c>
      <c r="M287" s="57">
        <f t="shared" si="150"/>
        <v>0.499</v>
      </c>
      <c r="N287" s="57">
        <f t="shared" si="151"/>
        <v>4.4999999999999998E-2</v>
      </c>
      <c r="O287" s="60">
        <f t="shared" si="152"/>
        <v>3.15E-2</v>
      </c>
      <c r="P287" s="60">
        <f>CEILING(IF(M287&gt;O287,M287,O287),$D$2)</f>
        <v>0.5</v>
      </c>
      <c r="Q287" s="61" t="str">
        <f t="shared" si="153"/>
        <v>목록(Manifest)</v>
      </c>
      <c r="R287" s="88">
        <f t="shared" si="154"/>
        <v>74.069999999999993</v>
      </c>
      <c r="S287" s="61" t="str">
        <f t="shared" si="155"/>
        <v>KJ794</v>
      </c>
      <c r="T287" s="61" t="str">
        <f t="shared" si="156"/>
        <v>AIRZETA CO., LTD</v>
      </c>
      <c r="U287" s="61" t="str">
        <f t="shared" si="157"/>
        <v>신용</v>
      </c>
      <c r="V287" s="99">
        <f>CEILING($B$2+(P287-0.5)*$C$2,1)</f>
        <v>7445</v>
      </c>
      <c r="W287" s="61">
        <v>4000</v>
      </c>
      <c r="X287" s="100">
        <f t="shared" si="131"/>
        <v>0</v>
      </c>
      <c r="Y287" s="100">
        <f t="shared" si="136"/>
        <v>0</v>
      </c>
      <c r="Z287" s="100">
        <f t="shared" si="132"/>
        <v>0</v>
      </c>
      <c r="AA287" s="100">
        <f t="shared" si="137"/>
        <v>0</v>
      </c>
      <c r="AB287" s="101">
        <f t="shared" si="133"/>
        <v>0</v>
      </c>
      <c r="AC287" s="102" t="str">
        <f>_xlfn.IFNA(VLOOKUP(D287,'사업자 통관'!F:H,3,0),"")</f>
        <v/>
      </c>
      <c r="AD287" s="102"/>
      <c r="AE287" s="103">
        <f t="shared" si="134"/>
        <v>4000</v>
      </c>
      <c r="AF287" s="104">
        <f t="shared" si="135"/>
        <v>11445</v>
      </c>
      <c r="AH287" s="126" t="s">
        <v>4060</v>
      </c>
      <c r="AI287" s="126" t="s">
        <v>9</v>
      </c>
      <c r="AJ287" s="126" t="s">
        <v>4061</v>
      </c>
      <c r="AK287" s="126" t="s">
        <v>4319</v>
      </c>
      <c r="AL287" s="126" t="s">
        <v>537</v>
      </c>
      <c r="AM287" s="126" t="s">
        <v>538</v>
      </c>
      <c r="AN287" s="126">
        <v>10352</v>
      </c>
      <c r="AO287" s="126" t="s">
        <v>130</v>
      </c>
      <c r="AP287" s="127">
        <v>1</v>
      </c>
      <c r="AQ287" s="128">
        <v>0.499</v>
      </c>
      <c r="AR287" s="128">
        <v>4.4999999999999998E-2</v>
      </c>
      <c r="AS287" s="128">
        <v>0.5</v>
      </c>
      <c r="AT287" s="126" t="s">
        <v>4</v>
      </c>
      <c r="AU287" s="128">
        <v>74.069999999999993</v>
      </c>
      <c r="AV287" s="126" t="s">
        <v>154</v>
      </c>
      <c r="AW287" s="126" t="s">
        <v>154</v>
      </c>
      <c r="AX287" s="126" t="s">
        <v>154</v>
      </c>
      <c r="AY287" s="126" t="s">
        <v>154</v>
      </c>
      <c r="AZ287" s="126" t="s">
        <v>154</v>
      </c>
      <c r="BA287" s="126" t="s">
        <v>132</v>
      </c>
      <c r="BB287" s="126" t="s">
        <v>70</v>
      </c>
      <c r="BC287" s="126" t="s">
        <v>163</v>
      </c>
      <c r="BD287" s="126" t="s">
        <v>130</v>
      </c>
      <c r="BE287" s="126" t="s">
        <v>156</v>
      </c>
      <c r="BF287" s="126" t="s">
        <v>4320</v>
      </c>
      <c r="BG287" s="126" t="s">
        <v>4321</v>
      </c>
      <c r="BH287" s="126" t="s">
        <v>4322</v>
      </c>
      <c r="BI287" s="126" t="s">
        <v>2757</v>
      </c>
      <c r="BJ287" s="126" t="s">
        <v>2758</v>
      </c>
      <c r="BK287" s="126" t="s">
        <v>184</v>
      </c>
      <c r="BL287" s="126" t="s">
        <v>157</v>
      </c>
      <c r="BM287" s="126" t="s">
        <v>126</v>
      </c>
      <c r="BN287" s="126" t="s">
        <v>130</v>
      </c>
      <c r="BO287" s="126" t="s">
        <v>158</v>
      </c>
    </row>
    <row r="288" spans="1:67" ht="15">
      <c r="A288" s="58" t="str">
        <f t="shared" si="138"/>
        <v>2025-08-09</v>
      </c>
      <c r="B288" s="58" t="str">
        <f t="shared" si="139"/>
        <v>LHR</v>
      </c>
      <c r="C288" s="58" t="str">
        <f t="shared" si="140"/>
        <v>99431913766</v>
      </c>
      <c r="D288" s="58" t="str">
        <f t="shared" si="141"/>
        <v>PGB028761381</v>
      </c>
      <c r="E288" s="59" t="str">
        <f t="shared" si="142"/>
        <v>6094322902161</v>
      </c>
      <c r="F288" s="59" t="str">
        <f t="shared" si="143"/>
        <v>716-6556-FF-23</v>
      </c>
      <c r="G288" s="59" t="str">
        <f t="shared" si="144"/>
        <v>2210326</v>
      </c>
      <c r="H288" s="59" t="str">
        <f t="shared" si="145"/>
        <v>IPORTER (GB)</v>
      </c>
      <c r="I288" s="57" t="str">
        <f t="shared" si="146"/>
        <v>이지유</v>
      </c>
      <c r="J288" s="57">
        <f t="shared" si="147"/>
        <v>10550</v>
      </c>
      <c r="K288" s="57" t="str">
        <f t="shared" si="148"/>
        <v/>
      </c>
      <c r="L288" s="57">
        <f t="shared" si="149"/>
        <v>1</v>
      </c>
      <c r="M288" s="57">
        <f t="shared" si="150"/>
        <v>0.499</v>
      </c>
      <c r="N288" s="57">
        <f t="shared" si="151"/>
        <v>4.4999999999999998E-2</v>
      </c>
      <c r="O288" s="60">
        <f t="shared" si="152"/>
        <v>3.15E-2</v>
      </c>
      <c r="P288" s="60">
        <f>CEILING(IF(M288&gt;O288,M288,O288),$D$2)</f>
        <v>0.5</v>
      </c>
      <c r="Q288" s="61" t="str">
        <f t="shared" si="153"/>
        <v>일반(목록배제,Normal-Manifest Exception)</v>
      </c>
      <c r="R288" s="88">
        <f t="shared" si="154"/>
        <v>54.15</v>
      </c>
      <c r="S288" s="61" t="str">
        <f t="shared" si="155"/>
        <v>KJ794</v>
      </c>
      <c r="T288" s="61" t="str">
        <f t="shared" si="156"/>
        <v>AIRZETA CO., LTD</v>
      </c>
      <c r="U288" s="61" t="str">
        <f t="shared" si="157"/>
        <v>신용</v>
      </c>
      <c r="V288" s="99">
        <f>CEILING($B$2+(P288-0.5)*$C$2,1)</f>
        <v>7445</v>
      </c>
      <c r="W288" s="61">
        <v>4000</v>
      </c>
      <c r="X288" s="100">
        <f t="shared" si="131"/>
        <v>0</v>
      </c>
      <c r="Y288" s="100">
        <f t="shared" si="136"/>
        <v>0</v>
      </c>
      <c r="Z288" s="100">
        <f t="shared" si="132"/>
        <v>0</v>
      </c>
      <c r="AA288" s="100">
        <f t="shared" si="137"/>
        <v>0</v>
      </c>
      <c r="AB288" s="101">
        <f t="shared" si="133"/>
        <v>1000</v>
      </c>
      <c r="AC288" s="102" t="str">
        <f>_xlfn.IFNA(VLOOKUP(D288,'사업자 통관'!F:H,3,0),"")</f>
        <v/>
      </c>
      <c r="AD288" s="102"/>
      <c r="AE288" s="103">
        <f t="shared" si="134"/>
        <v>5000</v>
      </c>
      <c r="AF288" s="104">
        <f t="shared" si="135"/>
        <v>12445</v>
      </c>
      <c r="AH288" s="126" t="s">
        <v>4060</v>
      </c>
      <c r="AI288" s="126" t="s">
        <v>9</v>
      </c>
      <c r="AJ288" s="126" t="s">
        <v>4061</v>
      </c>
      <c r="AK288" s="126" t="s">
        <v>4323</v>
      </c>
      <c r="AL288" s="126" t="s">
        <v>4324</v>
      </c>
      <c r="AM288" s="126" t="s">
        <v>4325</v>
      </c>
      <c r="AN288" s="126">
        <v>10550</v>
      </c>
      <c r="AO288" s="126" t="s">
        <v>130</v>
      </c>
      <c r="AP288" s="127">
        <v>1</v>
      </c>
      <c r="AQ288" s="128">
        <v>0.499</v>
      </c>
      <c r="AR288" s="128">
        <v>4.4999999999999998E-2</v>
      </c>
      <c r="AS288" s="128">
        <v>0.5</v>
      </c>
      <c r="AT288" s="126" t="s">
        <v>5</v>
      </c>
      <c r="AU288" s="128">
        <v>54.15</v>
      </c>
      <c r="AV288" s="126" t="s">
        <v>154</v>
      </c>
      <c r="AW288" s="126" t="s">
        <v>154</v>
      </c>
      <c r="AX288" s="126" t="s">
        <v>154</v>
      </c>
      <c r="AY288" s="126" t="s">
        <v>154</v>
      </c>
      <c r="AZ288" s="126" t="s">
        <v>154</v>
      </c>
      <c r="BA288" s="126" t="s">
        <v>132</v>
      </c>
      <c r="BB288" s="126" t="s">
        <v>70</v>
      </c>
      <c r="BC288" s="126" t="s">
        <v>313</v>
      </c>
      <c r="BD288" s="126" t="s">
        <v>130</v>
      </c>
      <c r="BE288" s="126" t="s">
        <v>156</v>
      </c>
      <c r="BF288" s="126" t="s">
        <v>4326</v>
      </c>
      <c r="BG288" s="126" t="s">
        <v>4327</v>
      </c>
      <c r="BH288" s="126" t="s">
        <v>4328</v>
      </c>
      <c r="BI288" s="126" t="s">
        <v>2757</v>
      </c>
      <c r="BJ288" s="126" t="s">
        <v>2758</v>
      </c>
      <c r="BK288" s="126" t="s">
        <v>184</v>
      </c>
      <c r="BL288" s="126" t="s">
        <v>157</v>
      </c>
      <c r="BM288" s="126" t="s">
        <v>126</v>
      </c>
      <c r="BN288" s="126" t="s">
        <v>130</v>
      </c>
      <c r="BO288" s="126" t="s">
        <v>158</v>
      </c>
    </row>
    <row r="289" spans="1:67" ht="15">
      <c r="A289" s="58" t="str">
        <f t="shared" si="138"/>
        <v>2025-08-09</v>
      </c>
      <c r="B289" s="58" t="str">
        <f t="shared" si="139"/>
        <v>LHR</v>
      </c>
      <c r="C289" s="58" t="str">
        <f t="shared" si="140"/>
        <v>99431913766</v>
      </c>
      <c r="D289" s="58" t="str">
        <f t="shared" si="141"/>
        <v>PGB028761537</v>
      </c>
      <c r="E289" s="59" t="str">
        <f t="shared" si="142"/>
        <v>6094322902317</v>
      </c>
      <c r="F289" s="59" t="str">
        <f t="shared" si="143"/>
        <v>716-7359-FD-30</v>
      </c>
      <c r="G289" s="59" t="str">
        <f t="shared" si="144"/>
        <v>2210326</v>
      </c>
      <c r="H289" s="59" t="str">
        <f t="shared" si="145"/>
        <v>IPORTER (GB)</v>
      </c>
      <c r="I289" s="57" t="str">
        <f t="shared" si="146"/>
        <v>장재호</v>
      </c>
      <c r="J289" s="57">
        <f t="shared" si="147"/>
        <v>21303</v>
      </c>
      <c r="K289" s="57" t="str">
        <f t="shared" si="148"/>
        <v/>
      </c>
      <c r="L289" s="57">
        <f t="shared" si="149"/>
        <v>1</v>
      </c>
      <c r="M289" s="57">
        <f t="shared" si="150"/>
        <v>1.5009999999999999</v>
      </c>
      <c r="N289" s="57">
        <f t="shared" si="151"/>
        <v>4.4999999999999998E-2</v>
      </c>
      <c r="O289" s="60">
        <f t="shared" si="152"/>
        <v>3.15E-2</v>
      </c>
      <c r="P289" s="60">
        <f>CEILING(IF(M289&gt;O289,M289,O289),$D$2)</f>
        <v>2</v>
      </c>
      <c r="Q289" s="61" t="str">
        <f t="shared" si="153"/>
        <v>목록(Manifest)</v>
      </c>
      <c r="R289" s="88">
        <f t="shared" si="154"/>
        <v>77.14</v>
      </c>
      <c r="S289" s="61" t="str">
        <f t="shared" si="155"/>
        <v>KJ794</v>
      </c>
      <c r="T289" s="61" t="str">
        <f t="shared" si="156"/>
        <v>AIRZETA CO., LTD</v>
      </c>
      <c r="U289" s="61" t="str">
        <f t="shared" si="157"/>
        <v>신용</v>
      </c>
      <c r="V289" s="99">
        <f>CEILING($B$2+(P289-0.5)*$C$2,1)</f>
        <v>15928</v>
      </c>
      <c r="W289" s="61">
        <v>4000</v>
      </c>
      <c r="X289" s="100">
        <f t="shared" si="131"/>
        <v>0</v>
      </c>
      <c r="Y289" s="100">
        <f t="shared" si="136"/>
        <v>0</v>
      </c>
      <c r="Z289" s="100">
        <f t="shared" si="132"/>
        <v>0</v>
      </c>
      <c r="AA289" s="100">
        <f t="shared" si="137"/>
        <v>0</v>
      </c>
      <c r="AB289" s="101">
        <f t="shared" si="133"/>
        <v>0</v>
      </c>
      <c r="AC289" s="102" t="str">
        <f>_xlfn.IFNA(VLOOKUP(D289,'사업자 통관'!F:H,3,0),"")</f>
        <v/>
      </c>
      <c r="AD289" s="102"/>
      <c r="AE289" s="103">
        <f t="shared" si="134"/>
        <v>4000</v>
      </c>
      <c r="AF289" s="104">
        <f t="shared" si="135"/>
        <v>19928</v>
      </c>
      <c r="AH289" s="126" t="s">
        <v>4060</v>
      </c>
      <c r="AI289" s="126" t="s">
        <v>9</v>
      </c>
      <c r="AJ289" s="126" t="s">
        <v>4061</v>
      </c>
      <c r="AK289" s="126" t="s">
        <v>4329</v>
      </c>
      <c r="AL289" s="126" t="s">
        <v>414</v>
      </c>
      <c r="AM289" s="126" t="s">
        <v>4330</v>
      </c>
      <c r="AN289" s="126">
        <v>21303</v>
      </c>
      <c r="AO289" s="126" t="s">
        <v>130</v>
      </c>
      <c r="AP289" s="127">
        <v>1</v>
      </c>
      <c r="AQ289" s="128">
        <v>1.5009999999999999</v>
      </c>
      <c r="AR289" s="128">
        <v>4.4999999999999998E-2</v>
      </c>
      <c r="AS289" s="128">
        <v>1.6</v>
      </c>
      <c r="AT289" s="126" t="s">
        <v>4</v>
      </c>
      <c r="AU289" s="128">
        <v>77.14</v>
      </c>
      <c r="AV289" s="126" t="s">
        <v>154</v>
      </c>
      <c r="AW289" s="126" t="s">
        <v>154</v>
      </c>
      <c r="AX289" s="126" t="s">
        <v>154</v>
      </c>
      <c r="AY289" s="126" t="s">
        <v>154</v>
      </c>
      <c r="AZ289" s="126" t="s">
        <v>154</v>
      </c>
      <c r="BA289" s="126" t="s">
        <v>132</v>
      </c>
      <c r="BB289" s="126" t="s">
        <v>70</v>
      </c>
      <c r="BC289" s="126" t="s">
        <v>4331</v>
      </c>
      <c r="BD289" s="126" t="s">
        <v>130</v>
      </c>
      <c r="BE289" s="126" t="s">
        <v>156</v>
      </c>
      <c r="BF289" s="126" t="s">
        <v>4332</v>
      </c>
      <c r="BG289" s="126" t="s">
        <v>4333</v>
      </c>
      <c r="BH289" s="126" t="s">
        <v>4334</v>
      </c>
      <c r="BI289" s="126" t="s">
        <v>2757</v>
      </c>
      <c r="BJ289" s="126" t="s">
        <v>2758</v>
      </c>
      <c r="BK289" s="126" t="s">
        <v>184</v>
      </c>
      <c r="BL289" s="126" t="s">
        <v>157</v>
      </c>
      <c r="BM289" s="126" t="s">
        <v>126</v>
      </c>
      <c r="BN289" s="126" t="s">
        <v>130</v>
      </c>
      <c r="BO289" s="126" t="s">
        <v>158</v>
      </c>
    </row>
    <row r="290" spans="1:67" ht="15">
      <c r="A290" s="58" t="str">
        <f t="shared" si="138"/>
        <v>2025-08-09</v>
      </c>
      <c r="B290" s="58" t="str">
        <f t="shared" si="139"/>
        <v>LHR</v>
      </c>
      <c r="C290" s="58" t="str">
        <f t="shared" si="140"/>
        <v>99431913766</v>
      </c>
      <c r="D290" s="58" t="str">
        <f t="shared" si="141"/>
        <v>PGB028760526</v>
      </c>
      <c r="E290" s="59" t="str">
        <f t="shared" si="142"/>
        <v>6094322901306</v>
      </c>
      <c r="F290" s="59" t="str">
        <f t="shared" si="143"/>
        <v>716-5354-AA-35</v>
      </c>
      <c r="G290" s="59" t="str">
        <f t="shared" si="144"/>
        <v>2210326</v>
      </c>
      <c r="H290" s="59" t="str">
        <f t="shared" si="145"/>
        <v>IPORTER (GB)</v>
      </c>
      <c r="I290" s="57" t="str">
        <f t="shared" si="146"/>
        <v>최황석</v>
      </c>
      <c r="J290" s="57">
        <f t="shared" si="147"/>
        <v>12251</v>
      </c>
      <c r="K290" s="57" t="str">
        <f t="shared" si="148"/>
        <v/>
      </c>
      <c r="L290" s="57">
        <f t="shared" si="149"/>
        <v>1</v>
      </c>
      <c r="M290" s="57">
        <f t="shared" si="150"/>
        <v>0.93899999999999995</v>
      </c>
      <c r="N290" s="57">
        <f t="shared" si="151"/>
        <v>1.3149999999999999</v>
      </c>
      <c r="O290" s="60">
        <f t="shared" si="152"/>
        <v>0.92049999999999987</v>
      </c>
      <c r="P290" s="60">
        <f>CEILING(IF(M290&gt;O290,M290,O290),$D$2)</f>
        <v>1</v>
      </c>
      <c r="Q290" s="61" t="str">
        <f t="shared" si="153"/>
        <v>목록(Manifest)</v>
      </c>
      <c r="R290" s="88">
        <f t="shared" si="154"/>
        <v>127.14</v>
      </c>
      <c r="S290" s="61" t="str">
        <f t="shared" si="155"/>
        <v>KJ794</v>
      </c>
      <c r="T290" s="61" t="str">
        <f t="shared" si="156"/>
        <v>AIRZETA CO., LTD</v>
      </c>
      <c r="U290" s="61" t="str">
        <f t="shared" si="157"/>
        <v>신용</v>
      </c>
      <c r="V290" s="99">
        <f>CEILING($B$2+(P290-0.5)*$C$2,1)</f>
        <v>10273</v>
      </c>
      <c r="W290" s="61">
        <v>4000</v>
      </c>
      <c r="X290" s="100">
        <f t="shared" si="131"/>
        <v>0</v>
      </c>
      <c r="Y290" s="100">
        <f t="shared" si="136"/>
        <v>0</v>
      </c>
      <c r="Z290" s="100">
        <f t="shared" si="132"/>
        <v>0</v>
      </c>
      <c r="AA290" s="100">
        <f t="shared" si="137"/>
        <v>0</v>
      </c>
      <c r="AB290" s="101">
        <f t="shared" si="133"/>
        <v>0</v>
      </c>
      <c r="AC290" s="102" t="str">
        <f>_xlfn.IFNA(VLOOKUP(D290,'사업자 통관'!F:H,3,0),"")</f>
        <v/>
      </c>
      <c r="AD290" s="102"/>
      <c r="AE290" s="103">
        <f t="shared" si="134"/>
        <v>4000</v>
      </c>
      <c r="AF290" s="104">
        <f t="shared" si="135"/>
        <v>14273</v>
      </c>
      <c r="AH290" s="126" t="s">
        <v>4060</v>
      </c>
      <c r="AI290" s="126" t="s">
        <v>9</v>
      </c>
      <c r="AJ290" s="126" t="s">
        <v>4061</v>
      </c>
      <c r="AK290" s="126" t="s">
        <v>2599</v>
      </c>
      <c r="AL290" s="126" t="s">
        <v>251</v>
      </c>
      <c r="AM290" s="126" t="s">
        <v>252</v>
      </c>
      <c r="AN290" s="126">
        <v>12251</v>
      </c>
      <c r="AO290" s="126" t="s">
        <v>130</v>
      </c>
      <c r="AP290" s="127">
        <v>1</v>
      </c>
      <c r="AQ290" s="128">
        <v>0.93899999999999995</v>
      </c>
      <c r="AR290" s="128">
        <v>1.3149999999999999</v>
      </c>
      <c r="AS290" s="128">
        <v>1.4</v>
      </c>
      <c r="AT290" s="126" t="s">
        <v>4</v>
      </c>
      <c r="AU290" s="128">
        <v>127.14</v>
      </c>
      <c r="AV290" s="126" t="s">
        <v>154</v>
      </c>
      <c r="AW290" s="126" t="s">
        <v>154</v>
      </c>
      <c r="AX290" s="126" t="s">
        <v>154</v>
      </c>
      <c r="AY290" s="126" t="s">
        <v>154</v>
      </c>
      <c r="AZ290" s="126" t="s">
        <v>154</v>
      </c>
      <c r="BA290" s="126" t="s">
        <v>132</v>
      </c>
      <c r="BB290" s="126" t="s">
        <v>70</v>
      </c>
      <c r="BC290" s="126" t="s">
        <v>159</v>
      </c>
      <c r="BD290" s="126" t="s">
        <v>130</v>
      </c>
      <c r="BE290" s="126" t="s">
        <v>156</v>
      </c>
      <c r="BF290" s="126" t="s">
        <v>4335</v>
      </c>
      <c r="BG290" s="126" t="s">
        <v>4336</v>
      </c>
      <c r="BH290" s="126" t="s">
        <v>4337</v>
      </c>
      <c r="BI290" s="126" t="s">
        <v>2757</v>
      </c>
      <c r="BJ290" s="126" t="s">
        <v>2758</v>
      </c>
      <c r="BK290" s="126" t="s">
        <v>184</v>
      </c>
      <c r="BL290" s="126" t="s">
        <v>157</v>
      </c>
      <c r="BM290" s="126" t="s">
        <v>126</v>
      </c>
      <c r="BN290" s="126" t="s">
        <v>130</v>
      </c>
      <c r="BO290" s="126" t="s">
        <v>158</v>
      </c>
    </row>
    <row r="291" spans="1:67" ht="15">
      <c r="A291" s="58" t="str">
        <f t="shared" si="138"/>
        <v>2025-08-09</v>
      </c>
      <c r="B291" s="58" t="str">
        <f t="shared" si="139"/>
        <v>LHR</v>
      </c>
      <c r="C291" s="58" t="str">
        <f t="shared" si="140"/>
        <v>99431913766</v>
      </c>
      <c r="D291" s="58" t="str">
        <f t="shared" si="141"/>
        <v>PGB028761383</v>
      </c>
      <c r="E291" s="59" t="str">
        <f t="shared" si="142"/>
        <v>6094322902163</v>
      </c>
      <c r="F291" s="59" t="str">
        <f t="shared" si="143"/>
        <v>716-6557-DB-37</v>
      </c>
      <c r="G291" s="59" t="str">
        <f t="shared" si="144"/>
        <v>2210326</v>
      </c>
      <c r="H291" s="59" t="str">
        <f t="shared" si="145"/>
        <v>IPORTER (GB)</v>
      </c>
      <c r="I291" s="57" t="str">
        <f t="shared" si="146"/>
        <v>엄지은</v>
      </c>
      <c r="J291" s="57">
        <f t="shared" si="147"/>
        <v>47854</v>
      </c>
      <c r="K291" s="57" t="str">
        <f t="shared" si="148"/>
        <v/>
      </c>
      <c r="L291" s="57">
        <f t="shared" si="149"/>
        <v>1</v>
      </c>
      <c r="M291" s="57">
        <f t="shared" si="150"/>
        <v>0.499</v>
      </c>
      <c r="N291" s="57">
        <f t="shared" si="151"/>
        <v>4.4999999999999998E-2</v>
      </c>
      <c r="O291" s="60">
        <f t="shared" si="152"/>
        <v>3.15E-2</v>
      </c>
      <c r="P291" s="60">
        <f>CEILING(IF(M291&gt;O291,M291,O291),$D$2)</f>
        <v>0.5</v>
      </c>
      <c r="Q291" s="61" t="str">
        <f t="shared" si="153"/>
        <v>일반(목록배제,Normal-Manifest Exception)</v>
      </c>
      <c r="R291" s="88">
        <f t="shared" si="154"/>
        <v>54.15</v>
      </c>
      <c r="S291" s="61" t="str">
        <f t="shared" si="155"/>
        <v>KJ794</v>
      </c>
      <c r="T291" s="61" t="str">
        <f t="shared" si="156"/>
        <v>AIRZETA CO., LTD</v>
      </c>
      <c r="U291" s="61" t="str">
        <f t="shared" si="157"/>
        <v>신용</v>
      </c>
      <c r="V291" s="99">
        <f>CEILING($B$2+(P291-0.5)*$C$2,1)</f>
        <v>7445</v>
      </c>
      <c r="W291" s="61">
        <v>4000</v>
      </c>
      <c r="X291" s="100">
        <f t="shared" si="131"/>
        <v>0</v>
      </c>
      <c r="Y291" s="100">
        <f t="shared" si="136"/>
        <v>0</v>
      </c>
      <c r="Z291" s="100">
        <f t="shared" si="132"/>
        <v>0</v>
      </c>
      <c r="AA291" s="100">
        <f t="shared" si="137"/>
        <v>0</v>
      </c>
      <c r="AB291" s="101">
        <f t="shared" si="133"/>
        <v>1000</v>
      </c>
      <c r="AC291" s="102" t="str">
        <f>_xlfn.IFNA(VLOOKUP(D291,'사업자 통관'!F:H,3,0),"")</f>
        <v/>
      </c>
      <c r="AD291" s="102"/>
      <c r="AE291" s="103">
        <f t="shared" si="134"/>
        <v>5000</v>
      </c>
      <c r="AF291" s="104">
        <f t="shared" si="135"/>
        <v>12445</v>
      </c>
      <c r="AH291" s="126" t="s">
        <v>4060</v>
      </c>
      <c r="AI291" s="126" t="s">
        <v>9</v>
      </c>
      <c r="AJ291" s="126" t="s">
        <v>4061</v>
      </c>
      <c r="AK291" s="126" t="s">
        <v>4338</v>
      </c>
      <c r="AL291" s="126" t="s">
        <v>4339</v>
      </c>
      <c r="AM291" s="126" t="s">
        <v>4340</v>
      </c>
      <c r="AN291" s="126">
        <v>47854</v>
      </c>
      <c r="AO291" s="126" t="s">
        <v>130</v>
      </c>
      <c r="AP291" s="127">
        <v>1</v>
      </c>
      <c r="AQ291" s="128">
        <v>0.499</v>
      </c>
      <c r="AR291" s="128">
        <v>4.4999999999999998E-2</v>
      </c>
      <c r="AS291" s="128">
        <v>0.5</v>
      </c>
      <c r="AT291" s="126" t="s">
        <v>5</v>
      </c>
      <c r="AU291" s="128">
        <v>54.15</v>
      </c>
      <c r="AV291" s="126" t="s">
        <v>154</v>
      </c>
      <c r="AW291" s="126" t="s">
        <v>154</v>
      </c>
      <c r="AX291" s="126" t="s">
        <v>154</v>
      </c>
      <c r="AY291" s="126" t="s">
        <v>154</v>
      </c>
      <c r="AZ291" s="126" t="s">
        <v>154</v>
      </c>
      <c r="BA291" s="126" t="s">
        <v>132</v>
      </c>
      <c r="BB291" s="126" t="s">
        <v>70</v>
      </c>
      <c r="BC291" s="126" t="s">
        <v>313</v>
      </c>
      <c r="BD291" s="126" t="s">
        <v>130</v>
      </c>
      <c r="BE291" s="126" t="s">
        <v>156</v>
      </c>
      <c r="BF291" s="126" t="s">
        <v>4341</v>
      </c>
      <c r="BG291" s="126" t="s">
        <v>4342</v>
      </c>
      <c r="BH291" s="126" t="s">
        <v>4343</v>
      </c>
      <c r="BI291" s="126" t="s">
        <v>2757</v>
      </c>
      <c r="BJ291" s="126" t="s">
        <v>2758</v>
      </c>
      <c r="BK291" s="126" t="s">
        <v>184</v>
      </c>
      <c r="BL291" s="126" t="s">
        <v>157</v>
      </c>
      <c r="BM291" s="126" t="s">
        <v>126</v>
      </c>
      <c r="BN291" s="126" t="s">
        <v>130</v>
      </c>
      <c r="BO291" s="126" t="s">
        <v>158</v>
      </c>
    </row>
    <row r="292" spans="1:67" ht="15">
      <c r="A292" s="58" t="str">
        <f t="shared" si="138"/>
        <v>2025-08-09</v>
      </c>
      <c r="B292" s="58" t="str">
        <f t="shared" si="139"/>
        <v>LHR</v>
      </c>
      <c r="C292" s="58" t="str">
        <f t="shared" si="140"/>
        <v>99431913766</v>
      </c>
      <c r="D292" s="58" t="str">
        <f t="shared" si="141"/>
        <v>PGB028761376</v>
      </c>
      <c r="E292" s="59" t="str">
        <f t="shared" si="142"/>
        <v>6094322902156</v>
      </c>
      <c r="F292" s="59" t="str">
        <f t="shared" si="143"/>
        <v>716-6421-CA-46</v>
      </c>
      <c r="G292" s="59" t="str">
        <f t="shared" si="144"/>
        <v>2210326</v>
      </c>
      <c r="H292" s="59" t="str">
        <f t="shared" si="145"/>
        <v>IPORTER (GB)</v>
      </c>
      <c r="I292" s="57" t="str">
        <f t="shared" si="146"/>
        <v>하고운</v>
      </c>
      <c r="J292" s="57">
        <f t="shared" si="147"/>
        <v>28423</v>
      </c>
      <c r="K292" s="57" t="str">
        <f t="shared" si="148"/>
        <v/>
      </c>
      <c r="L292" s="57">
        <f t="shared" si="149"/>
        <v>1</v>
      </c>
      <c r="M292" s="57">
        <f t="shared" si="150"/>
        <v>0.499</v>
      </c>
      <c r="N292" s="57">
        <f t="shared" si="151"/>
        <v>4.4999999999999998E-2</v>
      </c>
      <c r="O292" s="60">
        <f t="shared" si="152"/>
        <v>3.15E-2</v>
      </c>
      <c r="P292" s="60">
        <f>CEILING(IF(M292&gt;O292,M292,O292),$D$2)</f>
        <v>0.5</v>
      </c>
      <c r="Q292" s="61" t="str">
        <f t="shared" si="153"/>
        <v>목록(Manifest)</v>
      </c>
      <c r="R292" s="88">
        <f t="shared" si="154"/>
        <v>79.36</v>
      </c>
      <c r="S292" s="61" t="str">
        <f t="shared" si="155"/>
        <v>KJ794</v>
      </c>
      <c r="T292" s="61" t="str">
        <f t="shared" si="156"/>
        <v>AIRZETA CO., LTD</v>
      </c>
      <c r="U292" s="61" t="str">
        <f t="shared" si="157"/>
        <v>신용</v>
      </c>
      <c r="V292" s="99">
        <f>CEILING($B$2+(P292-0.5)*$C$2,1)</f>
        <v>7445</v>
      </c>
      <c r="W292" s="61">
        <v>4000</v>
      </c>
      <c r="X292" s="100">
        <f t="shared" si="131"/>
        <v>0</v>
      </c>
      <c r="Y292" s="100">
        <f t="shared" si="136"/>
        <v>0</v>
      </c>
      <c r="Z292" s="100">
        <f t="shared" si="132"/>
        <v>0</v>
      </c>
      <c r="AA292" s="100">
        <f t="shared" si="137"/>
        <v>0</v>
      </c>
      <c r="AB292" s="101">
        <f t="shared" si="133"/>
        <v>0</v>
      </c>
      <c r="AC292" s="102" t="str">
        <f>_xlfn.IFNA(VLOOKUP(D292,'사업자 통관'!F:H,3,0),"")</f>
        <v/>
      </c>
      <c r="AD292" s="102"/>
      <c r="AE292" s="103">
        <f t="shared" si="134"/>
        <v>4000</v>
      </c>
      <c r="AF292" s="104">
        <f t="shared" si="135"/>
        <v>11445</v>
      </c>
      <c r="AH292" s="126" t="s">
        <v>4060</v>
      </c>
      <c r="AI292" s="126" t="s">
        <v>9</v>
      </c>
      <c r="AJ292" s="126" t="s">
        <v>4061</v>
      </c>
      <c r="AK292" s="126" t="s">
        <v>4344</v>
      </c>
      <c r="AL292" s="126" t="s">
        <v>360</v>
      </c>
      <c r="AM292" s="126" t="s">
        <v>361</v>
      </c>
      <c r="AN292" s="126">
        <v>28423</v>
      </c>
      <c r="AO292" s="126" t="s">
        <v>130</v>
      </c>
      <c r="AP292" s="127">
        <v>1</v>
      </c>
      <c r="AQ292" s="128">
        <v>0.499</v>
      </c>
      <c r="AR292" s="128">
        <v>4.4999999999999998E-2</v>
      </c>
      <c r="AS292" s="128">
        <v>0.5</v>
      </c>
      <c r="AT292" s="126" t="s">
        <v>4</v>
      </c>
      <c r="AU292" s="128">
        <v>79.36</v>
      </c>
      <c r="AV292" s="126" t="s">
        <v>154</v>
      </c>
      <c r="AW292" s="126" t="s">
        <v>154</v>
      </c>
      <c r="AX292" s="126" t="s">
        <v>154</v>
      </c>
      <c r="AY292" s="126" t="s">
        <v>154</v>
      </c>
      <c r="AZ292" s="126" t="s">
        <v>154</v>
      </c>
      <c r="BA292" s="126" t="s">
        <v>132</v>
      </c>
      <c r="BB292" s="126" t="s">
        <v>70</v>
      </c>
      <c r="BC292" s="126" t="s">
        <v>159</v>
      </c>
      <c r="BD292" s="126" t="s">
        <v>130</v>
      </c>
      <c r="BE292" s="126" t="s">
        <v>156</v>
      </c>
      <c r="BF292" s="126" t="s">
        <v>4345</v>
      </c>
      <c r="BG292" s="126" t="s">
        <v>4346</v>
      </c>
      <c r="BH292" s="126" t="s">
        <v>4347</v>
      </c>
      <c r="BI292" s="126" t="s">
        <v>2757</v>
      </c>
      <c r="BJ292" s="126" t="s">
        <v>2758</v>
      </c>
      <c r="BK292" s="126" t="s">
        <v>184</v>
      </c>
      <c r="BL292" s="126" t="s">
        <v>157</v>
      </c>
      <c r="BM292" s="126" t="s">
        <v>126</v>
      </c>
      <c r="BN292" s="126" t="s">
        <v>130</v>
      </c>
      <c r="BO292" s="126" t="s">
        <v>158</v>
      </c>
    </row>
    <row r="293" spans="1:67" ht="15">
      <c r="A293" s="58" t="str">
        <f t="shared" si="138"/>
        <v>2025-08-09</v>
      </c>
      <c r="B293" s="58" t="str">
        <f t="shared" si="139"/>
        <v>LHR</v>
      </c>
      <c r="C293" s="58" t="str">
        <f t="shared" si="140"/>
        <v>99431913766</v>
      </c>
      <c r="D293" s="58" t="str">
        <f t="shared" si="141"/>
        <v>PGB028761190</v>
      </c>
      <c r="E293" s="59" t="str">
        <f t="shared" si="142"/>
        <v>6094322901970</v>
      </c>
      <c r="F293" s="59" t="str">
        <f t="shared" si="143"/>
        <v>716-7341-BD-49</v>
      </c>
      <c r="G293" s="59" t="str">
        <f t="shared" si="144"/>
        <v>2210326</v>
      </c>
      <c r="H293" s="59" t="str">
        <f t="shared" si="145"/>
        <v>IPORTER (GB)</v>
      </c>
      <c r="I293" s="57" t="str">
        <f t="shared" si="146"/>
        <v>김민아</v>
      </c>
      <c r="J293" s="57">
        <f t="shared" si="147"/>
        <v>48089</v>
      </c>
      <c r="K293" s="57" t="str">
        <f t="shared" si="148"/>
        <v/>
      </c>
      <c r="L293" s="57">
        <f t="shared" si="149"/>
        <v>1</v>
      </c>
      <c r="M293" s="57">
        <f t="shared" si="150"/>
        <v>0.499</v>
      </c>
      <c r="N293" s="57">
        <f t="shared" si="151"/>
        <v>4.4999999999999998E-2</v>
      </c>
      <c r="O293" s="60">
        <f t="shared" si="152"/>
        <v>3.15E-2</v>
      </c>
      <c r="P293" s="60">
        <f>CEILING(IF(M293&gt;O293,M293,O293),$D$2)</f>
        <v>0.5</v>
      </c>
      <c r="Q293" s="61" t="str">
        <f t="shared" si="153"/>
        <v>목록(Manifest)</v>
      </c>
      <c r="R293" s="88">
        <f t="shared" si="154"/>
        <v>38.33</v>
      </c>
      <c r="S293" s="61" t="str">
        <f t="shared" si="155"/>
        <v>KJ794</v>
      </c>
      <c r="T293" s="61" t="str">
        <f t="shared" si="156"/>
        <v>AIRZETA CO., LTD</v>
      </c>
      <c r="U293" s="61" t="str">
        <f t="shared" si="157"/>
        <v>신용</v>
      </c>
      <c r="V293" s="99">
        <f>CEILING($B$2+(P293-0.5)*$C$2,1)</f>
        <v>7445</v>
      </c>
      <c r="W293" s="61">
        <v>4000</v>
      </c>
      <c r="X293" s="100">
        <f t="shared" si="131"/>
        <v>0</v>
      </c>
      <c r="Y293" s="100">
        <f t="shared" si="136"/>
        <v>0</v>
      </c>
      <c r="Z293" s="100">
        <f t="shared" si="132"/>
        <v>0</v>
      </c>
      <c r="AA293" s="100">
        <f t="shared" si="137"/>
        <v>0</v>
      </c>
      <c r="AB293" s="101">
        <f t="shared" si="133"/>
        <v>0</v>
      </c>
      <c r="AC293" s="102" t="str">
        <f>_xlfn.IFNA(VLOOKUP(D293,'사업자 통관'!F:H,3,0),"")</f>
        <v/>
      </c>
      <c r="AD293" s="102"/>
      <c r="AE293" s="103">
        <f t="shared" si="134"/>
        <v>4000</v>
      </c>
      <c r="AF293" s="104">
        <f t="shared" si="135"/>
        <v>11445</v>
      </c>
      <c r="AH293" s="126" t="s">
        <v>4060</v>
      </c>
      <c r="AI293" s="126" t="s">
        <v>9</v>
      </c>
      <c r="AJ293" s="126" t="s">
        <v>4061</v>
      </c>
      <c r="AK293" s="126" t="s">
        <v>4348</v>
      </c>
      <c r="AL293" s="126" t="s">
        <v>555</v>
      </c>
      <c r="AM293" s="126" t="s">
        <v>4349</v>
      </c>
      <c r="AN293" s="126">
        <v>48089</v>
      </c>
      <c r="AO293" s="126" t="s">
        <v>130</v>
      </c>
      <c r="AP293" s="127">
        <v>1</v>
      </c>
      <c r="AQ293" s="128">
        <v>0.499</v>
      </c>
      <c r="AR293" s="128">
        <v>4.4999999999999998E-2</v>
      </c>
      <c r="AS293" s="128">
        <v>0.5</v>
      </c>
      <c r="AT293" s="126" t="s">
        <v>4</v>
      </c>
      <c r="AU293" s="128">
        <v>38.33</v>
      </c>
      <c r="AV293" s="126" t="s">
        <v>154</v>
      </c>
      <c r="AW293" s="126" t="s">
        <v>154</v>
      </c>
      <c r="AX293" s="126" t="s">
        <v>154</v>
      </c>
      <c r="AY293" s="126" t="s">
        <v>154</v>
      </c>
      <c r="AZ293" s="126" t="s">
        <v>154</v>
      </c>
      <c r="BA293" s="126" t="s">
        <v>132</v>
      </c>
      <c r="BB293" s="126" t="s">
        <v>70</v>
      </c>
      <c r="BC293" s="126" t="s">
        <v>310</v>
      </c>
      <c r="BD293" s="126" t="s">
        <v>130</v>
      </c>
      <c r="BE293" s="126" t="s">
        <v>156</v>
      </c>
      <c r="BF293" s="126" t="s">
        <v>4350</v>
      </c>
      <c r="BG293" s="126" t="s">
        <v>4351</v>
      </c>
      <c r="BH293" s="126" t="s">
        <v>4352</v>
      </c>
      <c r="BI293" s="126" t="s">
        <v>2757</v>
      </c>
      <c r="BJ293" s="126" t="s">
        <v>2758</v>
      </c>
      <c r="BK293" s="126" t="s">
        <v>184</v>
      </c>
      <c r="BL293" s="126" t="s">
        <v>157</v>
      </c>
      <c r="BM293" s="126" t="s">
        <v>126</v>
      </c>
      <c r="BN293" s="126" t="s">
        <v>130</v>
      </c>
      <c r="BO293" s="126" t="s">
        <v>158</v>
      </c>
    </row>
    <row r="294" spans="1:67" ht="15">
      <c r="A294" s="58" t="str">
        <f t="shared" si="138"/>
        <v>2025-08-09</v>
      </c>
      <c r="B294" s="58" t="str">
        <f t="shared" si="139"/>
        <v>LHR</v>
      </c>
      <c r="C294" s="58" t="str">
        <f t="shared" si="140"/>
        <v>99431913766</v>
      </c>
      <c r="D294" s="58" t="str">
        <f t="shared" si="141"/>
        <v>PGB028761196</v>
      </c>
      <c r="E294" s="59" t="str">
        <f t="shared" si="142"/>
        <v>6094322901976</v>
      </c>
      <c r="F294" s="59" t="str">
        <f t="shared" si="143"/>
        <v>716-7338-EE-52</v>
      </c>
      <c r="G294" s="59" t="str">
        <f t="shared" si="144"/>
        <v>2210326</v>
      </c>
      <c r="H294" s="59" t="str">
        <f t="shared" si="145"/>
        <v>IPORTER (GB)</v>
      </c>
      <c r="I294" s="57" t="str">
        <f t="shared" si="146"/>
        <v>장주아</v>
      </c>
      <c r="J294" s="57">
        <f t="shared" si="147"/>
        <v>12505</v>
      </c>
      <c r="K294" s="57" t="str">
        <f t="shared" si="148"/>
        <v/>
      </c>
      <c r="L294" s="57">
        <f t="shared" si="149"/>
        <v>1</v>
      </c>
      <c r="M294" s="57">
        <f t="shared" si="150"/>
        <v>0.499</v>
      </c>
      <c r="N294" s="57">
        <f t="shared" si="151"/>
        <v>4.4999999999999998E-2</v>
      </c>
      <c r="O294" s="60">
        <f t="shared" si="152"/>
        <v>3.15E-2</v>
      </c>
      <c r="P294" s="60">
        <f>CEILING(IF(M294&gt;O294,M294,O294),$D$2)</f>
        <v>0.5</v>
      </c>
      <c r="Q294" s="61" t="str">
        <f t="shared" si="153"/>
        <v>목록(Manifest)</v>
      </c>
      <c r="R294" s="88">
        <f t="shared" si="154"/>
        <v>38.33</v>
      </c>
      <c r="S294" s="61" t="str">
        <f t="shared" si="155"/>
        <v>KJ794</v>
      </c>
      <c r="T294" s="61" t="str">
        <f t="shared" si="156"/>
        <v>AIRZETA CO., LTD</v>
      </c>
      <c r="U294" s="61" t="str">
        <f t="shared" si="157"/>
        <v>신용</v>
      </c>
      <c r="V294" s="99">
        <f>CEILING($B$2+(P294-0.5)*$C$2,1)</f>
        <v>7445</v>
      </c>
      <c r="W294" s="61">
        <v>4000</v>
      </c>
      <c r="X294" s="100">
        <f t="shared" si="131"/>
        <v>0</v>
      </c>
      <c r="Y294" s="100">
        <f t="shared" si="136"/>
        <v>0</v>
      </c>
      <c r="Z294" s="100">
        <f t="shared" si="132"/>
        <v>0</v>
      </c>
      <c r="AA294" s="100">
        <f t="shared" si="137"/>
        <v>0</v>
      </c>
      <c r="AB294" s="101">
        <f t="shared" si="133"/>
        <v>0</v>
      </c>
      <c r="AC294" s="102" t="str">
        <f>_xlfn.IFNA(VLOOKUP(D294,'사업자 통관'!F:H,3,0),"")</f>
        <v/>
      </c>
      <c r="AD294" s="102"/>
      <c r="AE294" s="103">
        <f t="shared" si="134"/>
        <v>4000</v>
      </c>
      <c r="AF294" s="104">
        <f t="shared" si="135"/>
        <v>11445</v>
      </c>
      <c r="AH294" s="126" t="s">
        <v>4060</v>
      </c>
      <c r="AI294" s="126" t="s">
        <v>9</v>
      </c>
      <c r="AJ294" s="126" t="s">
        <v>4061</v>
      </c>
      <c r="AK294" s="126" t="s">
        <v>4353</v>
      </c>
      <c r="AL294" s="126" t="s">
        <v>564</v>
      </c>
      <c r="AM294" s="126" t="s">
        <v>565</v>
      </c>
      <c r="AN294" s="126">
        <v>12505</v>
      </c>
      <c r="AO294" s="126" t="s">
        <v>130</v>
      </c>
      <c r="AP294" s="127">
        <v>1</v>
      </c>
      <c r="AQ294" s="128">
        <v>0.499</v>
      </c>
      <c r="AR294" s="128">
        <v>4.4999999999999998E-2</v>
      </c>
      <c r="AS294" s="128">
        <v>0.5</v>
      </c>
      <c r="AT294" s="126" t="s">
        <v>4</v>
      </c>
      <c r="AU294" s="128">
        <v>38.33</v>
      </c>
      <c r="AV294" s="126" t="s">
        <v>154</v>
      </c>
      <c r="AW294" s="126" t="s">
        <v>154</v>
      </c>
      <c r="AX294" s="126" t="s">
        <v>154</v>
      </c>
      <c r="AY294" s="126" t="s">
        <v>154</v>
      </c>
      <c r="AZ294" s="126" t="s">
        <v>154</v>
      </c>
      <c r="BA294" s="126" t="s">
        <v>132</v>
      </c>
      <c r="BB294" s="126" t="s">
        <v>70</v>
      </c>
      <c r="BC294" s="126" t="s">
        <v>310</v>
      </c>
      <c r="BD294" s="126" t="s">
        <v>130</v>
      </c>
      <c r="BE294" s="126" t="s">
        <v>156</v>
      </c>
      <c r="BF294" s="126" t="s">
        <v>4354</v>
      </c>
      <c r="BG294" s="126" t="s">
        <v>4355</v>
      </c>
      <c r="BH294" s="126" t="s">
        <v>4356</v>
      </c>
      <c r="BI294" s="126" t="s">
        <v>2757</v>
      </c>
      <c r="BJ294" s="126" t="s">
        <v>2758</v>
      </c>
      <c r="BK294" s="126" t="s">
        <v>184</v>
      </c>
      <c r="BL294" s="126" t="s">
        <v>157</v>
      </c>
      <c r="BM294" s="126" t="s">
        <v>126</v>
      </c>
      <c r="BN294" s="126" t="s">
        <v>130</v>
      </c>
      <c r="BO294" s="126" t="s">
        <v>158</v>
      </c>
    </row>
    <row r="295" spans="1:67" ht="15">
      <c r="A295" s="58" t="str">
        <f t="shared" si="138"/>
        <v>2025-08-09</v>
      </c>
      <c r="B295" s="58" t="str">
        <f t="shared" si="139"/>
        <v>LHR</v>
      </c>
      <c r="C295" s="58" t="str">
        <f t="shared" si="140"/>
        <v>99431913766</v>
      </c>
      <c r="D295" s="58" t="str">
        <f t="shared" si="141"/>
        <v>PGB028760911</v>
      </c>
      <c r="E295" s="59" t="str">
        <f t="shared" si="142"/>
        <v>6094322901691</v>
      </c>
      <c r="F295" s="59" t="str">
        <f t="shared" si="143"/>
        <v>716-7290-AC-57</v>
      </c>
      <c r="G295" s="59" t="str">
        <f t="shared" si="144"/>
        <v>2210326</v>
      </c>
      <c r="H295" s="59" t="str">
        <f t="shared" si="145"/>
        <v>IPORTER (GB)</v>
      </c>
      <c r="I295" s="57" t="str">
        <f t="shared" si="146"/>
        <v>김지민</v>
      </c>
      <c r="J295" s="57">
        <f t="shared" si="147"/>
        <v>17740</v>
      </c>
      <c r="K295" s="57" t="str">
        <f t="shared" si="148"/>
        <v/>
      </c>
      <c r="L295" s="57">
        <f t="shared" si="149"/>
        <v>1</v>
      </c>
      <c r="M295" s="57">
        <f t="shared" si="150"/>
        <v>1.32</v>
      </c>
      <c r="N295" s="57">
        <f t="shared" si="151"/>
        <v>4.4999999999999998E-2</v>
      </c>
      <c r="O295" s="60">
        <f t="shared" si="152"/>
        <v>3.15E-2</v>
      </c>
      <c r="P295" s="60">
        <f>CEILING(IF(M295&gt;O295,M295,O295),$D$2)</f>
        <v>1.5</v>
      </c>
      <c r="Q295" s="61" t="str">
        <f t="shared" si="153"/>
        <v>목록(Manifest)</v>
      </c>
      <c r="R295" s="88">
        <f t="shared" si="154"/>
        <v>39.68</v>
      </c>
      <c r="S295" s="61" t="str">
        <f t="shared" si="155"/>
        <v>KJ794</v>
      </c>
      <c r="T295" s="61" t="str">
        <f t="shared" si="156"/>
        <v>AIRZETA CO., LTD</v>
      </c>
      <c r="U295" s="61" t="str">
        <f t="shared" si="157"/>
        <v>신용</v>
      </c>
      <c r="V295" s="99">
        <f>CEILING($B$2+(P295-0.5)*$C$2,1)</f>
        <v>13100</v>
      </c>
      <c r="W295" s="61">
        <v>4000</v>
      </c>
      <c r="X295" s="100">
        <f t="shared" si="131"/>
        <v>0</v>
      </c>
      <c r="Y295" s="100">
        <f t="shared" si="136"/>
        <v>0</v>
      </c>
      <c r="Z295" s="100">
        <f t="shared" si="132"/>
        <v>0</v>
      </c>
      <c r="AA295" s="100">
        <f t="shared" si="137"/>
        <v>0</v>
      </c>
      <c r="AB295" s="101">
        <f t="shared" si="133"/>
        <v>0</v>
      </c>
      <c r="AC295" s="102" t="str">
        <f>_xlfn.IFNA(VLOOKUP(D295,'사업자 통관'!F:H,3,0),"")</f>
        <v/>
      </c>
      <c r="AD295" s="102"/>
      <c r="AE295" s="103">
        <f t="shared" si="134"/>
        <v>4000</v>
      </c>
      <c r="AF295" s="104">
        <f t="shared" si="135"/>
        <v>17100</v>
      </c>
      <c r="AH295" s="126" t="s">
        <v>4060</v>
      </c>
      <c r="AI295" s="126" t="s">
        <v>9</v>
      </c>
      <c r="AJ295" s="126" t="s">
        <v>4061</v>
      </c>
      <c r="AK295" s="126" t="s">
        <v>2659</v>
      </c>
      <c r="AL295" s="126" t="s">
        <v>228</v>
      </c>
      <c r="AM295" s="126" t="s">
        <v>229</v>
      </c>
      <c r="AN295" s="126">
        <v>17740</v>
      </c>
      <c r="AO295" s="126" t="s">
        <v>130</v>
      </c>
      <c r="AP295" s="127">
        <v>1</v>
      </c>
      <c r="AQ295" s="128">
        <v>1.32</v>
      </c>
      <c r="AR295" s="128">
        <v>4.4999999999999998E-2</v>
      </c>
      <c r="AS295" s="128">
        <v>1.4</v>
      </c>
      <c r="AT295" s="126" t="s">
        <v>4</v>
      </c>
      <c r="AU295" s="128">
        <v>39.68</v>
      </c>
      <c r="AV295" s="126" t="s">
        <v>154</v>
      </c>
      <c r="AW295" s="126" t="s">
        <v>154</v>
      </c>
      <c r="AX295" s="126" t="s">
        <v>154</v>
      </c>
      <c r="AY295" s="126" t="s">
        <v>154</v>
      </c>
      <c r="AZ295" s="126" t="s">
        <v>154</v>
      </c>
      <c r="BA295" s="126" t="s">
        <v>132</v>
      </c>
      <c r="BB295" s="126" t="s">
        <v>70</v>
      </c>
      <c r="BC295" s="126" t="s">
        <v>170</v>
      </c>
      <c r="BD295" s="126" t="s">
        <v>130</v>
      </c>
      <c r="BE295" s="126" t="s">
        <v>156</v>
      </c>
      <c r="BF295" s="126" t="s">
        <v>4357</v>
      </c>
      <c r="BG295" s="126" t="s">
        <v>4358</v>
      </c>
      <c r="BH295" s="126" t="s">
        <v>4359</v>
      </c>
      <c r="BI295" s="126" t="s">
        <v>2757</v>
      </c>
      <c r="BJ295" s="126" t="s">
        <v>2758</v>
      </c>
      <c r="BK295" s="126" t="s">
        <v>184</v>
      </c>
      <c r="BL295" s="126" t="s">
        <v>157</v>
      </c>
      <c r="BM295" s="126" t="s">
        <v>126</v>
      </c>
      <c r="BN295" s="126" t="s">
        <v>130</v>
      </c>
      <c r="BO295" s="126" t="s">
        <v>158</v>
      </c>
    </row>
    <row r="296" spans="1:67" ht="15">
      <c r="A296" s="58" t="str">
        <f t="shared" si="138"/>
        <v>2025-08-09</v>
      </c>
      <c r="B296" s="58" t="str">
        <f t="shared" si="139"/>
        <v>LHR</v>
      </c>
      <c r="C296" s="58" t="str">
        <f t="shared" si="140"/>
        <v>99431913766</v>
      </c>
      <c r="D296" s="58" t="str">
        <f t="shared" si="141"/>
        <v>PGB028761233</v>
      </c>
      <c r="E296" s="59" t="str">
        <f t="shared" si="142"/>
        <v>6094322902013</v>
      </c>
      <c r="F296" s="59" t="str">
        <f t="shared" si="143"/>
        <v>716-7354-EB-58</v>
      </c>
      <c r="G296" s="59" t="str">
        <f t="shared" si="144"/>
        <v>2210326</v>
      </c>
      <c r="H296" s="59" t="str">
        <f t="shared" si="145"/>
        <v>IPORTER (GB)</v>
      </c>
      <c r="I296" s="57" t="str">
        <f t="shared" si="146"/>
        <v>박주연</v>
      </c>
      <c r="J296" s="57">
        <f t="shared" si="147"/>
        <v>2716</v>
      </c>
      <c r="K296" s="57" t="str">
        <f t="shared" si="148"/>
        <v/>
      </c>
      <c r="L296" s="57">
        <f t="shared" si="149"/>
        <v>1</v>
      </c>
      <c r="M296" s="57">
        <f t="shared" si="150"/>
        <v>0.499</v>
      </c>
      <c r="N296" s="57">
        <f t="shared" si="151"/>
        <v>4.4999999999999998E-2</v>
      </c>
      <c r="O296" s="60">
        <f t="shared" si="152"/>
        <v>3.15E-2</v>
      </c>
      <c r="P296" s="60">
        <f>CEILING(IF(M296&gt;O296,M296,O296),$D$2)</f>
        <v>0.5</v>
      </c>
      <c r="Q296" s="61" t="str">
        <f t="shared" si="153"/>
        <v>목록(Manifest)</v>
      </c>
      <c r="R296" s="88">
        <f t="shared" si="154"/>
        <v>38.86</v>
      </c>
      <c r="S296" s="61" t="str">
        <f t="shared" si="155"/>
        <v>KJ794</v>
      </c>
      <c r="T296" s="61" t="str">
        <f t="shared" si="156"/>
        <v>AIRZETA CO., LTD</v>
      </c>
      <c r="U296" s="61" t="str">
        <f t="shared" si="157"/>
        <v>신용</v>
      </c>
      <c r="V296" s="99">
        <f>CEILING($B$2+(P296-0.5)*$C$2,1)</f>
        <v>7445</v>
      </c>
      <c r="W296" s="61">
        <v>4000</v>
      </c>
      <c r="X296" s="100">
        <f t="shared" si="131"/>
        <v>0</v>
      </c>
      <c r="Y296" s="100">
        <f t="shared" si="136"/>
        <v>0</v>
      </c>
      <c r="Z296" s="100">
        <f t="shared" si="132"/>
        <v>0</v>
      </c>
      <c r="AA296" s="100">
        <f t="shared" si="137"/>
        <v>0</v>
      </c>
      <c r="AB296" s="101">
        <f t="shared" si="133"/>
        <v>0</v>
      </c>
      <c r="AC296" s="102" t="str">
        <f>_xlfn.IFNA(VLOOKUP(D296,'사업자 통관'!F:H,3,0),"")</f>
        <v/>
      </c>
      <c r="AD296" s="102"/>
      <c r="AE296" s="103">
        <f t="shared" si="134"/>
        <v>4000</v>
      </c>
      <c r="AF296" s="104">
        <f t="shared" si="135"/>
        <v>11445</v>
      </c>
      <c r="AH296" s="126" t="s">
        <v>4060</v>
      </c>
      <c r="AI296" s="126" t="s">
        <v>9</v>
      </c>
      <c r="AJ296" s="126" t="s">
        <v>4061</v>
      </c>
      <c r="AK296" s="126" t="s">
        <v>4360</v>
      </c>
      <c r="AL296" s="126" t="s">
        <v>4361</v>
      </c>
      <c r="AM296" s="126" t="s">
        <v>4362</v>
      </c>
      <c r="AN296" s="126">
        <v>2716</v>
      </c>
      <c r="AO296" s="126" t="s">
        <v>130</v>
      </c>
      <c r="AP296" s="127">
        <v>1</v>
      </c>
      <c r="AQ296" s="128">
        <v>0.499</v>
      </c>
      <c r="AR296" s="128">
        <v>4.4999999999999998E-2</v>
      </c>
      <c r="AS296" s="128">
        <v>0.5</v>
      </c>
      <c r="AT296" s="126" t="s">
        <v>4</v>
      </c>
      <c r="AU296" s="128">
        <v>38.86</v>
      </c>
      <c r="AV296" s="126" t="s">
        <v>154</v>
      </c>
      <c r="AW296" s="126" t="s">
        <v>154</v>
      </c>
      <c r="AX296" s="126" t="s">
        <v>154</v>
      </c>
      <c r="AY296" s="126" t="s">
        <v>154</v>
      </c>
      <c r="AZ296" s="126" t="s">
        <v>154</v>
      </c>
      <c r="BA296" s="126" t="s">
        <v>132</v>
      </c>
      <c r="BB296" s="126" t="s">
        <v>70</v>
      </c>
      <c r="BC296" s="126" t="s">
        <v>310</v>
      </c>
      <c r="BD296" s="126" t="s">
        <v>130</v>
      </c>
      <c r="BE296" s="126" t="s">
        <v>156</v>
      </c>
      <c r="BF296" s="126" t="s">
        <v>4363</v>
      </c>
      <c r="BG296" s="126" t="s">
        <v>4364</v>
      </c>
      <c r="BH296" s="126" t="s">
        <v>4365</v>
      </c>
      <c r="BI296" s="126" t="s">
        <v>2757</v>
      </c>
      <c r="BJ296" s="126" t="s">
        <v>2758</v>
      </c>
      <c r="BK296" s="126" t="s">
        <v>184</v>
      </c>
      <c r="BL296" s="126" t="s">
        <v>157</v>
      </c>
      <c r="BM296" s="126" t="s">
        <v>126</v>
      </c>
      <c r="BN296" s="126" t="s">
        <v>130</v>
      </c>
      <c r="BO296" s="126" t="s">
        <v>158</v>
      </c>
    </row>
    <row r="297" spans="1:67" ht="15">
      <c r="A297" s="58" t="str">
        <f t="shared" si="138"/>
        <v>2025-08-09</v>
      </c>
      <c r="B297" s="58" t="str">
        <f t="shared" si="139"/>
        <v>LHR</v>
      </c>
      <c r="C297" s="58" t="str">
        <f t="shared" si="140"/>
        <v>99431913766</v>
      </c>
      <c r="D297" s="58" t="str">
        <f t="shared" si="141"/>
        <v>PGB028761464</v>
      </c>
      <c r="E297" s="59" t="str">
        <f t="shared" si="142"/>
        <v>6094322902244</v>
      </c>
      <c r="F297" s="59" t="str">
        <f t="shared" si="143"/>
        <v>716-6484-BC-63</v>
      </c>
      <c r="G297" s="59" t="str">
        <f t="shared" si="144"/>
        <v>2210326</v>
      </c>
      <c r="H297" s="59" t="str">
        <f t="shared" si="145"/>
        <v>IPORTER (GB)</v>
      </c>
      <c r="I297" s="57" t="str">
        <f t="shared" si="146"/>
        <v>이충민</v>
      </c>
      <c r="J297" s="57">
        <f t="shared" si="147"/>
        <v>5322</v>
      </c>
      <c r="K297" s="57"/>
      <c r="L297" s="57">
        <f t="shared" si="149"/>
        <v>1</v>
      </c>
      <c r="M297" s="57">
        <f t="shared" si="150"/>
        <v>1.76</v>
      </c>
      <c r="N297" s="57">
        <f t="shared" si="151"/>
        <v>4.4999999999999998E-2</v>
      </c>
      <c r="O297" s="60">
        <f t="shared" si="152"/>
        <v>3.15E-2</v>
      </c>
      <c r="P297" s="60">
        <f>CEILING(IF(M297&gt;O297,M297,O297),$D$2)</f>
        <v>2</v>
      </c>
      <c r="Q297" s="61" t="str">
        <f t="shared" si="153"/>
        <v>목록(Manifest)</v>
      </c>
      <c r="R297" s="88">
        <f t="shared" si="154"/>
        <v>132.30000000000001</v>
      </c>
      <c r="S297" s="61" t="str">
        <f t="shared" si="155"/>
        <v>KJ794</v>
      </c>
      <c r="T297" s="61" t="str">
        <f t="shared" si="156"/>
        <v>AIRZETA CO., LTD</v>
      </c>
      <c r="U297" s="61" t="str">
        <f t="shared" si="157"/>
        <v>신용</v>
      </c>
      <c r="V297" s="99">
        <f>CEILING($B$2+(P297-0.5)*$C$2,1)</f>
        <v>15928</v>
      </c>
      <c r="W297" s="61">
        <v>4000</v>
      </c>
      <c r="X297" s="100">
        <f t="shared" si="131"/>
        <v>0</v>
      </c>
      <c r="Y297" s="100">
        <f t="shared" si="136"/>
        <v>0</v>
      </c>
      <c r="Z297" s="100">
        <f t="shared" si="132"/>
        <v>0</v>
      </c>
      <c r="AA297" s="100">
        <f t="shared" si="137"/>
        <v>0</v>
      </c>
      <c r="AB297" s="101">
        <f t="shared" si="133"/>
        <v>0</v>
      </c>
      <c r="AC297" s="102" t="str">
        <f>_xlfn.IFNA(VLOOKUP(D297,'사업자 통관'!F:H,3,0),"")</f>
        <v/>
      </c>
      <c r="AD297" s="102"/>
      <c r="AE297" s="103">
        <f t="shared" si="134"/>
        <v>4000</v>
      </c>
      <c r="AF297" s="104">
        <f t="shared" si="135"/>
        <v>19928</v>
      </c>
      <c r="AH297" s="126" t="s">
        <v>4060</v>
      </c>
      <c r="AI297" s="126" t="s">
        <v>9</v>
      </c>
      <c r="AJ297" s="126" t="s">
        <v>4061</v>
      </c>
      <c r="AK297" s="126" t="s">
        <v>4366</v>
      </c>
      <c r="AL297" s="126" t="s">
        <v>3948</v>
      </c>
      <c r="AM297" s="126" t="s">
        <v>3949</v>
      </c>
      <c r="AN297" s="126">
        <v>5322</v>
      </c>
      <c r="AO297" s="126" t="s">
        <v>130</v>
      </c>
      <c r="AP297" s="127">
        <v>1</v>
      </c>
      <c r="AQ297" s="128">
        <v>1.76</v>
      </c>
      <c r="AR297" s="128">
        <v>4.4999999999999998E-2</v>
      </c>
      <c r="AS297" s="128">
        <v>1.8</v>
      </c>
      <c r="AT297" s="126" t="s">
        <v>4</v>
      </c>
      <c r="AU297" s="128">
        <v>132.30000000000001</v>
      </c>
      <c r="AV297" s="126" t="s">
        <v>154</v>
      </c>
      <c r="AW297" s="126" t="s">
        <v>154</v>
      </c>
      <c r="AX297" s="126" t="s">
        <v>154</v>
      </c>
      <c r="AY297" s="126" t="s">
        <v>154</v>
      </c>
      <c r="AZ297" s="126" t="s">
        <v>154</v>
      </c>
      <c r="BA297" s="126" t="s">
        <v>132</v>
      </c>
      <c r="BB297" s="126" t="s">
        <v>70</v>
      </c>
      <c r="BC297" s="126" t="s">
        <v>3950</v>
      </c>
      <c r="BD297" s="126" t="s">
        <v>130</v>
      </c>
      <c r="BE297" s="126" t="s">
        <v>156</v>
      </c>
      <c r="BF297" s="126" t="s">
        <v>4367</v>
      </c>
      <c r="BG297" s="126" t="s">
        <v>4368</v>
      </c>
      <c r="BH297" s="126" t="s">
        <v>4369</v>
      </c>
      <c r="BI297" s="126" t="s">
        <v>2757</v>
      </c>
      <c r="BJ297" s="126" t="s">
        <v>2758</v>
      </c>
      <c r="BK297" s="126" t="s">
        <v>184</v>
      </c>
      <c r="BL297" s="126" t="s">
        <v>157</v>
      </c>
      <c r="BM297" s="126" t="s">
        <v>126</v>
      </c>
      <c r="BN297" s="126" t="s">
        <v>130</v>
      </c>
      <c r="BO297" s="126" t="s">
        <v>158</v>
      </c>
    </row>
    <row r="298" spans="1:67" ht="15">
      <c r="A298" s="58" t="str">
        <f t="shared" si="138"/>
        <v>2025-08-09</v>
      </c>
      <c r="B298" s="58" t="str">
        <f t="shared" si="139"/>
        <v>LHR</v>
      </c>
      <c r="C298" s="58" t="str">
        <f t="shared" si="140"/>
        <v>99431913766</v>
      </c>
      <c r="D298" s="58" t="str">
        <f t="shared" si="141"/>
        <v>PGB028761554</v>
      </c>
      <c r="E298" s="59" t="str">
        <f t="shared" si="142"/>
        <v>6094322902334</v>
      </c>
      <c r="F298" s="59" t="str">
        <f t="shared" si="143"/>
        <v>716-8230-AD-64</v>
      </c>
      <c r="G298" s="59" t="str">
        <f t="shared" si="144"/>
        <v>2210326</v>
      </c>
      <c r="H298" s="59" t="str">
        <f t="shared" si="145"/>
        <v>IPORTER (GB)</v>
      </c>
      <c r="I298" s="57" t="str">
        <f t="shared" si="146"/>
        <v>강민지</v>
      </c>
      <c r="J298" s="57">
        <f t="shared" si="147"/>
        <v>16819</v>
      </c>
      <c r="K298" s="57" t="str">
        <f t="shared" si="148"/>
        <v/>
      </c>
      <c r="L298" s="57">
        <f t="shared" si="149"/>
        <v>1</v>
      </c>
      <c r="M298" s="57">
        <f t="shared" si="150"/>
        <v>0.499</v>
      </c>
      <c r="N298" s="57">
        <f t="shared" si="151"/>
        <v>4.4999999999999998E-2</v>
      </c>
      <c r="O298" s="60">
        <f t="shared" si="152"/>
        <v>3.15E-2</v>
      </c>
      <c r="P298" s="60">
        <f>CEILING(IF(M298&gt;O298,M298,O298),$D$2)</f>
        <v>0.5</v>
      </c>
      <c r="Q298" s="61" t="str">
        <f t="shared" si="153"/>
        <v>목록(Manifest)</v>
      </c>
      <c r="R298" s="88">
        <f t="shared" si="154"/>
        <v>145.49</v>
      </c>
      <c r="S298" s="61" t="str">
        <f t="shared" si="155"/>
        <v>KJ794</v>
      </c>
      <c r="T298" s="61" t="str">
        <f t="shared" si="156"/>
        <v>AIRZETA CO., LTD</v>
      </c>
      <c r="U298" s="61" t="str">
        <f t="shared" si="157"/>
        <v>신용</v>
      </c>
      <c r="V298" s="99">
        <f>CEILING($B$2+(P298-0.5)*$C$2,1)</f>
        <v>7445</v>
      </c>
      <c r="W298" s="61">
        <v>4000</v>
      </c>
      <c r="X298" s="100">
        <f t="shared" si="131"/>
        <v>0</v>
      </c>
      <c r="Y298" s="100">
        <f t="shared" si="136"/>
        <v>0</v>
      </c>
      <c r="Z298" s="100">
        <f t="shared" si="132"/>
        <v>0</v>
      </c>
      <c r="AA298" s="100">
        <f t="shared" si="137"/>
        <v>0</v>
      </c>
      <c r="AB298" s="101">
        <f t="shared" si="133"/>
        <v>0</v>
      </c>
      <c r="AC298" s="102" t="str">
        <f>_xlfn.IFNA(VLOOKUP(D298,'사업자 통관'!F:H,3,0),"")</f>
        <v/>
      </c>
      <c r="AD298" s="102"/>
      <c r="AE298" s="103">
        <f t="shared" si="134"/>
        <v>4000</v>
      </c>
      <c r="AF298" s="104">
        <f t="shared" si="135"/>
        <v>11445</v>
      </c>
      <c r="AH298" s="126" t="s">
        <v>4060</v>
      </c>
      <c r="AI298" s="126" t="s">
        <v>9</v>
      </c>
      <c r="AJ298" s="126" t="s">
        <v>4061</v>
      </c>
      <c r="AK298" s="126" t="s">
        <v>4370</v>
      </c>
      <c r="AL298" s="126" t="s">
        <v>391</v>
      </c>
      <c r="AM298" s="126" t="s">
        <v>405</v>
      </c>
      <c r="AN298" s="126">
        <v>16819</v>
      </c>
      <c r="AO298" s="126" t="s">
        <v>130</v>
      </c>
      <c r="AP298" s="127">
        <v>1</v>
      </c>
      <c r="AQ298" s="128">
        <v>0.499</v>
      </c>
      <c r="AR298" s="128">
        <v>4.4999999999999998E-2</v>
      </c>
      <c r="AS298" s="128">
        <v>0.5</v>
      </c>
      <c r="AT298" s="126" t="s">
        <v>4</v>
      </c>
      <c r="AU298" s="128">
        <v>145.49</v>
      </c>
      <c r="AV298" s="126" t="s">
        <v>154</v>
      </c>
      <c r="AW298" s="126" t="s">
        <v>154</v>
      </c>
      <c r="AX298" s="126" t="s">
        <v>154</v>
      </c>
      <c r="AY298" s="126" t="s">
        <v>154</v>
      </c>
      <c r="AZ298" s="126" t="s">
        <v>154</v>
      </c>
      <c r="BA298" s="126" t="s">
        <v>132</v>
      </c>
      <c r="BB298" s="126" t="s">
        <v>70</v>
      </c>
      <c r="BC298" s="126" t="s">
        <v>4371</v>
      </c>
      <c r="BD298" s="126" t="s">
        <v>130</v>
      </c>
      <c r="BE298" s="126" t="s">
        <v>156</v>
      </c>
      <c r="BF298" s="126" t="s">
        <v>4372</v>
      </c>
      <c r="BG298" s="126" t="s">
        <v>4373</v>
      </c>
      <c r="BH298" s="126" t="s">
        <v>4374</v>
      </c>
      <c r="BI298" s="126" t="s">
        <v>2757</v>
      </c>
      <c r="BJ298" s="126" t="s">
        <v>2758</v>
      </c>
      <c r="BK298" s="126" t="s">
        <v>184</v>
      </c>
      <c r="BL298" s="126" t="s">
        <v>157</v>
      </c>
      <c r="BM298" s="126" t="s">
        <v>126</v>
      </c>
      <c r="BN298" s="126" t="s">
        <v>130</v>
      </c>
      <c r="BO298" s="126" t="s">
        <v>158</v>
      </c>
    </row>
    <row r="299" spans="1:67" ht="15">
      <c r="A299" s="58" t="str">
        <f t="shared" si="138"/>
        <v>2025-08-09</v>
      </c>
      <c r="B299" s="58" t="str">
        <f t="shared" si="139"/>
        <v>LHR</v>
      </c>
      <c r="C299" s="58" t="str">
        <f t="shared" si="140"/>
        <v>99431913766</v>
      </c>
      <c r="D299" s="58" t="str">
        <f t="shared" si="141"/>
        <v>PGB028760605</v>
      </c>
      <c r="E299" s="59" t="str">
        <f t="shared" si="142"/>
        <v>6094322901385</v>
      </c>
      <c r="F299" s="59" t="str">
        <f t="shared" si="143"/>
        <v>715-0087-CA-68</v>
      </c>
      <c r="G299" s="59" t="str">
        <f t="shared" si="144"/>
        <v>2210326</v>
      </c>
      <c r="H299" s="59" t="str">
        <f t="shared" si="145"/>
        <v>IPORTER (GB)</v>
      </c>
      <c r="I299" s="57" t="str">
        <f t="shared" si="146"/>
        <v>임현근</v>
      </c>
      <c r="J299" s="57">
        <f t="shared" si="147"/>
        <v>41931</v>
      </c>
      <c r="K299" s="57" t="str">
        <f t="shared" si="148"/>
        <v/>
      </c>
      <c r="L299" s="57">
        <f t="shared" si="149"/>
        <v>1</v>
      </c>
      <c r="M299" s="57">
        <f t="shared" si="150"/>
        <v>0.499</v>
      </c>
      <c r="N299" s="57">
        <f t="shared" si="151"/>
        <v>4.4999999999999998E-2</v>
      </c>
      <c r="O299" s="60">
        <f t="shared" si="152"/>
        <v>3.15E-2</v>
      </c>
      <c r="P299" s="60">
        <f>CEILING(IF(M299&gt;O299,M299,O299),$D$2)</f>
        <v>0.5</v>
      </c>
      <c r="Q299" s="61" t="str">
        <f t="shared" si="153"/>
        <v>목록(Manifest)</v>
      </c>
      <c r="R299" s="88">
        <f t="shared" si="154"/>
        <v>21.16</v>
      </c>
      <c r="S299" s="61" t="str">
        <f t="shared" si="155"/>
        <v>KJ794</v>
      </c>
      <c r="T299" s="61" t="str">
        <f t="shared" si="156"/>
        <v>AIRZETA CO., LTD</v>
      </c>
      <c r="U299" s="61" t="str">
        <f t="shared" si="157"/>
        <v>신용</v>
      </c>
      <c r="V299" s="99">
        <f>CEILING($B$2+(P299-0.5)*$C$2,1)</f>
        <v>7445</v>
      </c>
      <c r="W299" s="61">
        <v>4000</v>
      </c>
      <c r="X299" s="100">
        <f t="shared" si="131"/>
        <v>0</v>
      </c>
      <c r="Y299" s="100">
        <f t="shared" si="136"/>
        <v>0</v>
      </c>
      <c r="Z299" s="100">
        <f t="shared" si="132"/>
        <v>0</v>
      </c>
      <c r="AA299" s="100">
        <f t="shared" si="137"/>
        <v>0</v>
      </c>
      <c r="AB299" s="101">
        <f t="shared" si="133"/>
        <v>0</v>
      </c>
      <c r="AC299" s="102" t="str">
        <f>_xlfn.IFNA(VLOOKUP(D299,'사업자 통관'!F:H,3,0),"")</f>
        <v/>
      </c>
      <c r="AD299" s="102"/>
      <c r="AE299" s="103">
        <f t="shared" si="134"/>
        <v>4000</v>
      </c>
      <c r="AF299" s="104">
        <f t="shared" si="135"/>
        <v>11445</v>
      </c>
      <c r="AH299" s="126" t="s">
        <v>4060</v>
      </c>
      <c r="AI299" s="126" t="s">
        <v>9</v>
      </c>
      <c r="AJ299" s="126" t="s">
        <v>4061</v>
      </c>
      <c r="AK299" s="126" t="s">
        <v>4375</v>
      </c>
      <c r="AL299" s="126" t="s">
        <v>268</v>
      </c>
      <c r="AM299" s="126" t="s">
        <v>269</v>
      </c>
      <c r="AN299" s="126">
        <v>41931</v>
      </c>
      <c r="AO299" s="126" t="s">
        <v>130</v>
      </c>
      <c r="AP299" s="127">
        <v>1</v>
      </c>
      <c r="AQ299" s="128">
        <v>0.499</v>
      </c>
      <c r="AR299" s="128">
        <v>4.4999999999999998E-2</v>
      </c>
      <c r="AS299" s="128">
        <v>0.5</v>
      </c>
      <c r="AT299" s="126" t="s">
        <v>4</v>
      </c>
      <c r="AU299" s="128">
        <v>21.16</v>
      </c>
      <c r="AV299" s="126" t="s">
        <v>154</v>
      </c>
      <c r="AW299" s="126" t="s">
        <v>154</v>
      </c>
      <c r="AX299" s="126" t="s">
        <v>154</v>
      </c>
      <c r="AY299" s="126" t="s">
        <v>154</v>
      </c>
      <c r="AZ299" s="126" t="s">
        <v>154</v>
      </c>
      <c r="BA299" s="126" t="s">
        <v>132</v>
      </c>
      <c r="BB299" s="126" t="s">
        <v>70</v>
      </c>
      <c r="BC299" s="126" t="s">
        <v>533</v>
      </c>
      <c r="BD299" s="126" t="s">
        <v>130</v>
      </c>
      <c r="BE299" s="126" t="s">
        <v>156</v>
      </c>
      <c r="BF299" s="126" t="s">
        <v>4376</v>
      </c>
      <c r="BG299" s="126" t="s">
        <v>4377</v>
      </c>
      <c r="BH299" s="126" t="s">
        <v>4378</v>
      </c>
      <c r="BI299" s="126" t="s">
        <v>2757</v>
      </c>
      <c r="BJ299" s="126" t="s">
        <v>2758</v>
      </c>
      <c r="BK299" s="126" t="s">
        <v>184</v>
      </c>
      <c r="BL299" s="126" t="s">
        <v>157</v>
      </c>
      <c r="BM299" s="126" t="s">
        <v>126</v>
      </c>
      <c r="BN299" s="126" t="s">
        <v>130</v>
      </c>
      <c r="BO299" s="126" t="s">
        <v>158</v>
      </c>
    </row>
    <row r="300" spans="1:67" ht="15">
      <c r="A300" s="58" t="str">
        <f t="shared" si="138"/>
        <v>2025-08-09</v>
      </c>
      <c r="B300" s="58" t="str">
        <f t="shared" si="139"/>
        <v>LHR</v>
      </c>
      <c r="C300" s="58" t="str">
        <f t="shared" si="140"/>
        <v>99431913766</v>
      </c>
      <c r="D300" s="58" t="str">
        <f t="shared" si="141"/>
        <v>PGB028761520</v>
      </c>
      <c r="E300" s="59" t="str">
        <f t="shared" si="142"/>
        <v>6094372981580 (2)</v>
      </c>
      <c r="F300" s="59" t="str">
        <f t="shared" si="143"/>
        <v>716-8207-BC-70</v>
      </c>
      <c r="G300" s="59" t="str">
        <f t="shared" si="144"/>
        <v>2210326</v>
      </c>
      <c r="H300" s="59" t="str">
        <f t="shared" si="145"/>
        <v>IPORTER (GB)</v>
      </c>
      <c r="I300" s="57" t="str">
        <f t="shared" si="146"/>
        <v>오름아이엔씨</v>
      </c>
      <c r="J300" s="57">
        <f t="shared" si="147"/>
        <v>21990</v>
      </c>
      <c r="K300" s="57" t="str">
        <f t="shared" si="148"/>
        <v>[사업자]</v>
      </c>
      <c r="L300" s="57">
        <f t="shared" si="149"/>
        <v>2</v>
      </c>
      <c r="M300" s="57">
        <f t="shared" si="150"/>
        <v>9.3439999999999994</v>
      </c>
      <c r="N300" s="57">
        <f t="shared" si="151"/>
        <v>4.4999999999999998E-2</v>
      </c>
      <c r="O300" s="60">
        <f t="shared" si="152"/>
        <v>3.15E-2</v>
      </c>
      <c r="P300" s="60">
        <f>CEILING(IF(M300&gt;O300,M300,O300),$D$2)</f>
        <v>9.5</v>
      </c>
      <c r="Q300" s="61" t="str">
        <f t="shared" si="153"/>
        <v>간이(Simple)</v>
      </c>
      <c r="R300" s="88">
        <f t="shared" si="154"/>
        <v>686.92</v>
      </c>
      <c r="S300" s="61" t="str">
        <f t="shared" si="155"/>
        <v>KJ794</v>
      </c>
      <c r="T300" s="61" t="str">
        <f t="shared" si="156"/>
        <v>AIRZETA CO., LTD</v>
      </c>
      <c r="U300" s="61" t="str">
        <f t="shared" si="157"/>
        <v>신용</v>
      </c>
      <c r="V300" s="99">
        <f>CEILING($B$2+(P300-0.5)*$C$2,1)</f>
        <v>58340</v>
      </c>
      <c r="W300" s="61">
        <v>4000</v>
      </c>
      <c r="X300" s="100">
        <f t="shared" si="131"/>
        <v>1500</v>
      </c>
      <c r="Y300" s="100">
        <f t="shared" si="136"/>
        <v>0</v>
      </c>
      <c r="Z300" s="100">
        <f t="shared" si="132"/>
        <v>1000</v>
      </c>
      <c r="AA300" s="100">
        <f t="shared" si="137"/>
        <v>0</v>
      </c>
      <c r="AB300" s="101">
        <f t="shared" si="133"/>
        <v>10000</v>
      </c>
      <c r="AC300" s="151" t="s">
        <v>2551</v>
      </c>
      <c r="AD300" s="102"/>
      <c r="AE300" s="103">
        <f t="shared" si="134"/>
        <v>16500</v>
      </c>
      <c r="AF300" s="104">
        <f t="shared" si="135"/>
        <v>74840</v>
      </c>
      <c r="AH300" s="126" t="s">
        <v>4060</v>
      </c>
      <c r="AI300" s="126" t="s">
        <v>9</v>
      </c>
      <c r="AJ300" s="126" t="s">
        <v>4061</v>
      </c>
      <c r="AK300" s="126" t="s">
        <v>2602</v>
      </c>
      <c r="AL300" s="126" t="s">
        <v>679</v>
      </c>
      <c r="AM300" s="126" t="s">
        <v>680</v>
      </c>
      <c r="AN300" s="126">
        <v>21990</v>
      </c>
      <c r="AO300" s="126" t="s">
        <v>137</v>
      </c>
      <c r="AP300" s="127">
        <v>2</v>
      </c>
      <c r="AQ300" s="128">
        <v>9.3439999999999994</v>
      </c>
      <c r="AR300" s="128">
        <v>4.4999999999999998E-2</v>
      </c>
      <c r="AS300" s="128">
        <v>9.5</v>
      </c>
      <c r="AT300" s="126" t="s">
        <v>6</v>
      </c>
      <c r="AU300" s="128">
        <v>686.92</v>
      </c>
      <c r="AV300" s="126" t="s">
        <v>154</v>
      </c>
      <c r="AW300" s="126" t="s">
        <v>154</v>
      </c>
      <c r="AX300" s="126" t="s">
        <v>154</v>
      </c>
      <c r="AY300" s="126" t="s">
        <v>154</v>
      </c>
      <c r="AZ300" s="126" t="s">
        <v>154</v>
      </c>
      <c r="BA300" s="126" t="s">
        <v>132</v>
      </c>
      <c r="BB300" s="126" t="s">
        <v>70</v>
      </c>
      <c r="BC300" s="126" t="s">
        <v>162</v>
      </c>
      <c r="BD300" s="126" t="s">
        <v>130</v>
      </c>
      <c r="BE300" s="126" t="s">
        <v>156</v>
      </c>
      <c r="BF300" s="126" t="s">
        <v>4379</v>
      </c>
      <c r="BG300" s="126" t="s">
        <v>4380</v>
      </c>
      <c r="BH300" s="126" t="s">
        <v>4381</v>
      </c>
      <c r="BI300" s="126" t="s">
        <v>2757</v>
      </c>
      <c r="BJ300" s="126" t="s">
        <v>2758</v>
      </c>
      <c r="BK300" s="126" t="s">
        <v>184</v>
      </c>
      <c r="BL300" s="126" t="s">
        <v>157</v>
      </c>
      <c r="BM300" s="126" t="s">
        <v>126</v>
      </c>
      <c r="BN300" s="126" t="s">
        <v>130</v>
      </c>
      <c r="BO300" s="126" t="s">
        <v>158</v>
      </c>
    </row>
    <row r="301" spans="1:67" ht="15">
      <c r="A301" s="58" t="str">
        <f t="shared" si="138"/>
        <v>2025-08-09</v>
      </c>
      <c r="B301" s="58" t="str">
        <f t="shared" si="139"/>
        <v>LHR</v>
      </c>
      <c r="C301" s="58" t="str">
        <f t="shared" si="140"/>
        <v>99431913766</v>
      </c>
      <c r="D301" s="58" t="str">
        <f t="shared" si="141"/>
        <v>PGB028761536</v>
      </c>
      <c r="E301" s="59" t="str">
        <f t="shared" si="142"/>
        <v>6094322902316</v>
      </c>
      <c r="F301" s="59" t="str">
        <f t="shared" si="143"/>
        <v>716-7277-FE-71</v>
      </c>
      <c r="G301" s="59" t="str">
        <f t="shared" si="144"/>
        <v>2210326</v>
      </c>
      <c r="H301" s="59" t="str">
        <f t="shared" si="145"/>
        <v>IPORTER (GB)</v>
      </c>
      <c r="I301" s="57" t="str">
        <f t="shared" si="146"/>
        <v>제임스스포츠</v>
      </c>
      <c r="J301" s="57">
        <f t="shared" si="147"/>
        <v>7509</v>
      </c>
      <c r="K301" s="57" t="str">
        <f t="shared" si="148"/>
        <v>[사업자]</v>
      </c>
      <c r="L301" s="57">
        <f t="shared" si="149"/>
        <v>1</v>
      </c>
      <c r="M301" s="57">
        <f t="shared" si="150"/>
        <v>2.4990000000000001</v>
      </c>
      <c r="N301" s="57">
        <f t="shared" si="151"/>
        <v>2.3130000000000002</v>
      </c>
      <c r="O301" s="60">
        <f t="shared" si="152"/>
        <v>1.6191</v>
      </c>
      <c r="P301" s="60">
        <f>CEILING(IF(M301&gt;O301,M301,O301),$D$2)</f>
        <v>2.5</v>
      </c>
      <c r="Q301" s="61" t="str">
        <f t="shared" si="153"/>
        <v>간이(Simple)</v>
      </c>
      <c r="R301" s="88">
        <f t="shared" si="154"/>
        <v>244.4</v>
      </c>
      <c r="S301" s="61" t="str">
        <f t="shared" si="155"/>
        <v>KJ794</v>
      </c>
      <c r="T301" s="61" t="str">
        <f t="shared" si="156"/>
        <v>AIRZETA CO., LTD</v>
      </c>
      <c r="U301" s="61" t="str">
        <f t="shared" si="157"/>
        <v>신용</v>
      </c>
      <c r="V301" s="99">
        <f>CEILING($B$2+(P301-0.5)*$C$2,1)</f>
        <v>18755</v>
      </c>
      <c r="W301" s="61">
        <v>4000</v>
      </c>
      <c r="X301" s="100">
        <f t="shared" si="131"/>
        <v>0</v>
      </c>
      <c r="Y301" s="100">
        <f t="shared" si="136"/>
        <v>0</v>
      </c>
      <c r="Z301" s="100">
        <f t="shared" si="132"/>
        <v>500</v>
      </c>
      <c r="AA301" s="100">
        <f t="shared" si="137"/>
        <v>0</v>
      </c>
      <c r="AB301" s="101">
        <f t="shared" si="133"/>
        <v>10000</v>
      </c>
      <c r="AC301" s="151" t="s">
        <v>2551</v>
      </c>
      <c r="AD301" s="102"/>
      <c r="AE301" s="103">
        <f t="shared" si="134"/>
        <v>14500</v>
      </c>
      <c r="AF301" s="104">
        <f t="shared" si="135"/>
        <v>33255</v>
      </c>
      <c r="AH301" s="126" t="s">
        <v>4060</v>
      </c>
      <c r="AI301" s="126" t="s">
        <v>9</v>
      </c>
      <c r="AJ301" s="126" t="s">
        <v>4061</v>
      </c>
      <c r="AK301" s="126" t="s">
        <v>4382</v>
      </c>
      <c r="AL301" s="126" t="s">
        <v>4383</v>
      </c>
      <c r="AM301" s="126" t="s">
        <v>231</v>
      </c>
      <c r="AN301" s="126">
        <v>7509</v>
      </c>
      <c r="AO301" s="126" t="s">
        <v>137</v>
      </c>
      <c r="AP301" s="127">
        <v>1</v>
      </c>
      <c r="AQ301" s="128">
        <v>2.4990000000000001</v>
      </c>
      <c r="AR301" s="128">
        <v>2.3130000000000002</v>
      </c>
      <c r="AS301" s="128">
        <v>2.5</v>
      </c>
      <c r="AT301" s="126" t="s">
        <v>6</v>
      </c>
      <c r="AU301" s="128">
        <v>244.4</v>
      </c>
      <c r="AV301" s="126" t="s">
        <v>154</v>
      </c>
      <c r="AW301" s="126" t="s">
        <v>154</v>
      </c>
      <c r="AX301" s="126" t="s">
        <v>154</v>
      </c>
      <c r="AY301" s="126" t="s">
        <v>154</v>
      </c>
      <c r="AZ301" s="126" t="s">
        <v>154</v>
      </c>
      <c r="BA301" s="126" t="s">
        <v>132</v>
      </c>
      <c r="BB301" s="126" t="s">
        <v>70</v>
      </c>
      <c r="BC301" s="126" t="s">
        <v>292</v>
      </c>
      <c r="BD301" s="126" t="s">
        <v>130</v>
      </c>
      <c r="BE301" s="126" t="s">
        <v>156</v>
      </c>
      <c r="BF301" s="126" t="s">
        <v>4384</v>
      </c>
      <c r="BG301" s="126" t="s">
        <v>4385</v>
      </c>
      <c r="BH301" s="126" t="s">
        <v>4386</v>
      </c>
      <c r="BI301" s="126" t="s">
        <v>2757</v>
      </c>
      <c r="BJ301" s="126" t="s">
        <v>2758</v>
      </c>
      <c r="BK301" s="126" t="s">
        <v>184</v>
      </c>
      <c r="BL301" s="126" t="s">
        <v>157</v>
      </c>
      <c r="BM301" s="126" t="s">
        <v>126</v>
      </c>
      <c r="BN301" s="126" t="s">
        <v>130</v>
      </c>
      <c r="BO301" s="126" t="s">
        <v>158</v>
      </c>
    </row>
    <row r="302" spans="1:67" ht="15">
      <c r="A302" s="58" t="str">
        <f t="shared" si="138"/>
        <v>2025-08-09</v>
      </c>
      <c r="B302" s="58" t="str">
        <f t="shared" si="139"/>
        <v>LHR</v>
      </c>
      <c r="C302" s="58" t="str">
        <f t="shared" si="140"/>
        <v>99431913766</v>
      </c>
      <c r="D302" s="58" t="str">
        <f t="shared" si="141"/>
        <v>PGB028761371</v>
      </c>
      <c r="E302" s="59" t="str">
        <f t="shared" si="142"/>
        <v>6094372981582 (2)</v>
      </c>
      <c r="F302" s="59" t="str">
        <f t="shared" si="143"/>
        <v>716-8167-CE-72</v>
      </c>
      <c r="G302" s="59" t="str">
        <f t="shared" si="144"/>
        <v>2210326</v>
      </c>
      <c r="H302" s="59" t="str">
        <f t="shared" si="145"/>
        <v>IPORTER (GB)</v>
      </c>
      <c r="I302" s="57" t="str">
        <f t="shared" si="146"/>
        <v>제임스스포츠</v>
      </c>
      <c r="J302" s="57">
        <f t="shared" si="147"/>
        <v>7509</v>
      </c>
      <c r="K302" s="57" t="str">
        <f t="shared" si="148"/>
        <v>[사업자]</v>
      </c>
      <c r="L302" s="57">
        <f t="shared" si="149"/>
        <v>2</v>
      </c>
      <c r="M302" s="57">
        <f t="shared" si="150"/>
        <v>6.0060000000000002</v>
      </c>
      <c r="N302" s="57">
        <f t="shared" si="151"/>
        <v>4.4999999999999998E-2</v>
      </c>
      <c r="O302" s="60">
        <f t="shared" si="152"/>
        <v>3.15E-2</v>
      </c>
      <c r="P302" s="60">
        <f>CEILING(IF(M302&gt;O302,M302,O302),$D$2)</f>
        <v>6.5</v>
      </c>
      <c r="Q302" s="61" t="str">
        <f t="shared" si="153"/>
        <v>간이(Simple)</v>
      </c>
      <c r="R302" s="88">
        <f t="shared" si="154"/>
        <v>888.52</v>
      </c>
      <c r="S302" s="61" t="str">
        <f t="shared" si="155"/>
        <v>KJ794</v>
      </c>
      <c r="T302" s="61" t="str">
        <f t="shared" si="156"/>
        <v>AIRZETA CO., LTD</v>
      </c>
      <c r="U302" s="61" t="str">
        <f t="shared" si="157"/>
        <v>신용</v>
      </c>
      <c r="V302" s="99">
        <f>CEILING($B$2+(P302-0.5)*$C$2,1)</f>
        <v>41375</v>
      </c>
      <c r="W302" s="61">
        <v>4000</v>
      </c>
      <c r="X302" s="100">
        <f t="shared" si="131"/>
        <v>1500</v>
      </c>
      <c r="Y302" s="100">
        <f t="shared" si="136"/>
        <v>0</v>
      </c>
      <c r="Z302" s="100">
        <f t="shared" si="132"/>
        <v>1000</v>
      </c>
      <c r="AA302" s="100">
        <f t="shared" si="137"/>
        <v>0</v>
      </c>
      <c r="AB302" s="101">
        <f t="shared" si="133"/>
        <v>10000</v>
      </c>
      <c r="AC302" s="151" t="s">
        <v>2551</v>
      </c>
      <c r="AD302" s="102"/>
      <c r="AE302" s="103">
        <f t="shared" si="134"/>
        <v>16500</v>
      </c>
      <c r="AF302" s="104">
        <f t="shared" si="135"/>
        <v>57875</v>
      </c>
      <c r="AH302" s="126" t="s">
        <v>4060</v>
      </c>
      <c r="AI302" s="126" t="s">
        <v>9</v>
      </c>
      <c r="AJ302" s="126" t="s">
        <v>4061</v>
      </c>
      <c r="AK302" s="126" t="s">
        <v>2562</v>
      </c>
      <c r="AL302" s="126" t="s">
        <v>4383</v>
      </c>
      <c r="AM302" s="126" t="s">
        <v>231</v>
      </c>
      <c r="AN302" s="126">
        <v>7509</v>
      </c>
      <c r="AO302" s="126" t="s">
        <v>137</v>
      </c>
      <c r="AP302" s="127">
        <v>2</v>
      </c>
      <c r="AQ302" s="128">
        <v>6.0060000000000002</v>
      </c>
      <c r="AR302" s="128">
        <v>4.4999999999999998E-2</v>
      </c>
      <c r="AS302" s="128">
        <v>6.5</v>
      </c>
      <c r="AT302" s="126" t="s">
        <v>6</v>
      </c>
      <c r="AU302" s="128">
        <v>888.52</v>
      </c>
      <c r="AV302" s="126" t="s">
        <v>154</v>
      </c>
      <c r="AW302" s="126" t="s">
        <v>154</v>
      </c>
      <c r="AX302" s="126" t="s">
        <v>154</v>
      </c>
      <c r="AY302" s="126" t="s">
        <v>154</v>
      </c>
      <c r="AZ302" s="126" t="s">
        <v>154</v>
      </c>
      <c r="BA302" s="126" t="s">
        <v>132</v>
      </c>
      <c r="BB302" s="126" t="s">
        <v>70</v>
      </c>
      <c r="BC302" s="126" t="s">
        <v>292</v>
      </c>
      <c r="BD302" s="126" t="s">
        <v>130</v>
      </c>
      <c r="BE302" s="126" t="s">
        <v>156</v>
      </c>
      <c r="BF302" s="126" t="s">
        <v>4387</v>
      </c>
      <c r="BG302" s="126" t="s">
        <v>4388</v>
      </c>
      <c r="BH302" s="126" t="s">
        <v>4389</v>
      </c>
      <c r="BI302" s="126" t="s">
        <v>2757</v>
      </c>
      <c r="BJ302" s="126" t="s">
        <v>2758</v>
      </c>
      <c r="BK302" s="126" t="s">
        <v>184</v>
      </c>
      <c r="BL302" s="126" t="s">
        <v>157</v>
      </c>
      <c r="BM302" s="126" t="s">
        <v>126</v>
      </c>
      <c r="BN302" s="126" t="s">
        <v>130</v>
      </c>
      <c r="BO302" s="126" t="s">
        <v>158</v>
      </c>
    </row>
    <row r="303" spans="1:67" ht="15">
      <c r="A303" s="58" t="str">
        <f t="shared" si="138"/>
        <v>2025-08-09</v>
      </c>
      <c r="B303" s="58" t="str">
        <f t="shared" si="139"/>
        <v>LHR</v>
      </c>
      <c r="C303" s="58" t="str">
        <f t="shared" si="140"/>
        <v>99431913766</v>
      </c>
      <c r="D303" s="58" t="str">
        <f t="shared" si="141"/>
        <v>PGB028761484</v>
      </c>
      <c r="E303" s="59" t="str">
        <f t="shared" si="142"/>
        <v>6094322902264</v>
      </c>
      <c r="F303" s="59" t="str">
        <f t="shared" si="143"/>
        <v>716-8223-AF-3</v>
      </c>
      <c r="G303" s="59" t="str">
        <f t="shared" si="144"/>
        <v>2210326</v>
      </c>
      <c r="H303" s="59" t="str">
        <f t="shared" si="145"/>
        <v>IPORTER (GB)</v>
      </c>
      <c r="I303" s="57" t="str">
        <f t="shared" si="146"/>
        <v>정다검</v>
      </c>
      <c r="J303" s="57">
        <f t="shared" si="147"/>
        <v>48753</v>
      </c>
      <c r="K303" s="57" t="str">
        <f t="shared" si="148"/>
        <v>[식물검역]</v>
      </c>
      <c r="L303" s="57">
        <f t="shared" si="149"/>
        <v>1</v>
      </c>
      <c r="M303" s="57">
        <f t="shared" si="150"/>
        <v>0.78900000000000003</v>
      </c>
      <c r="N303" s="57">
        <f t="shared" si="151"/>
        <v>4.4999999999999998E-2</v>
      </c>
      <c r="O303" s="60">
        <f t="shared" si="152"/>
        <v>3.15E-2</v>
      </c>
      <c r="P303" s="60">
        <f>CEILING(IF(M303&gt;O303,M303,O303),$D$2)</f>
        <v>1</v>
      </c>
      <c r="Q303" s="61" t="str">
        <f t="shared" si="153"/>
        <v>식물검역(Plants Inspection)</v>
      </c>
      <c r="R303" s="88">
        <f t="shared" si="154"/>
        <v>23</v>
      </c>
      <c r="S303" s="61" t="str">
        <f t="shared" si="155"/>
        <v>KJ794</v>
      </c>
      <c r="T303" s="61" t="str">
        <f t="shared" si="156"/>
        <v>AIRZETA CO., LTD</v>
      </c>
      <c r="U303" s="61" t="str">
        <f t="shared" si="157"/>
        <v>신용</v>
      </c>
      <c r="V303" s="99">
        <f>CEILING($B$2+(P303-0.5)*$C$2,1)</f>
        <v>10273</v>
      </c>
      <c r="W303" s="61">
        <v>4000</v>
      </c>
      <c r="X303" s="100">
        <f t="shared" si="131"/>
        <v>0</v>
      </c>
      <c r="Y303" s="100">
        <f t="shared" si="136"/>
        <v>0</v>
      </c>
      <c r="Z303" s="100">
        <f t="shared" si="132"/>
        <v>0</v>
      </c>
      <c r="AA303" s="100">
        <f t="shared" si="137"/>
        <v>0</v>
      </c>
      <c r="AB303" s="101">
        <f t="shared" si="133"/>
        <v>0</v>
      </c>
      <c r="AC303" s="102" t="str">
        <f>_xlfn.IFNA(VLOOKUP(D303,'사업자 통관'!F:H,3,0),"")</f>
        <v/>
      </c>
      <c r="AD303" s="102"/>
      <c r="AE303" s="103">
        <f t="shared" si="134"/>
        <v>4000</v>
      </c>
      <c r="AF303" s="104">
        <f t="shared" si="135"/>
        <v>14273</v>
      </c>
      <c r="AH303" s="126" t="s">
        <v>4060</v>
      </c>
      <c r="AI303" s="126" t="s">
        <v>9</v>
      </c>
      <c r="AJ303" s="126" t="s">
        <v>4061</v>
      </c>
      <c r="AK303" s="126" t="s">
        <v>4390</v>
      </c>
      <c r="AL303" s="126" t="s">
        <v>4391</v>
      </c>
      <c r="AM303" s="126" t="s">
        <v>4392</v>
      </c>
      <c r="AN303" s="126">
        <v>48753</v>
      </c>
      <c r="AO303" s="126" t="s">
        <v>3846</v>
      </c>
      <c r="AP303" s="127">
        <v>1</v>
      </c>
      <c r="AQ303" s="128">
        <v>0.78900000000000003</v>
      </c>
      <c r="AR303" s="128">
        <v>4.4999999999999998E-2</v>
      </c>
      <c r="AS303" s="128">
        <v>0.8</v>
      </c>
      <c r="AT303" s="126" t="s">
        <v>215</v>
      </c>
      <c r="AU303" s="128">
        <v>23</v>
      </c>
      <c r="AV303" s="126" t="s">
        <v>154</v>
      </c>
      <c r="AW303" s="126" t="s">
        <v>154</v>
      </c>
      <c r="AX303" s="126" t="s">
        <v>154</v>
      </c>
      <c r="AY303" s="126" t="s">
        <v>154</v>
      </c>
      <c r="AZ303" s="126" t="s">
        <v>154</v>
      </c>
      <c r="BA303" s="126" t="s">
        <v>132</v>
      </c>
      <c r="BB303" s="126" t="s">
        <v>70</v>
      </c>
      <c r="BC303" s="126" t="s">
        <v>155</v>
      </c>
      <c r="BD303" s="126" t="s">
        <v>130</v>
      </c>
      <c r="BE303" s="126" t="s">
        <v>156</v>
      </c>
      <c r="BF303" s="126" t="s">
        <v>4393</v>
      </c>
      <c r="BG303" s="126" t="s">
        <v>4394</v>
      </c>
      <c r="BH303" s="126" t="s">
        <v>4395</v>
      </c>
      <c r="BI303" s="126" t="s">
        <v>2757</v>
      </c>
      <c r="BJ303" s="126" t="s">
        <v>2758</v>
      </c>
      <c r="BK303" s="126" t="s">
        <v>184</v>
      </c>
      <c r="BL303" s="126" t="s">
        <v>157</v>
      </c>
      <c r="BM303" s="126" t="s">
        <v>126</v>
      </c>
      <c r="BN303" s="126" t="s">
        <v>130</v>
      </c>
      <c r="BO303" s="126" t="s">
        <v>158</v>
      </c>
    </row>
    <row r="304" spans="1:67" ht="15">
      <c r="A304" s="58" t="str">
        <f t="shared" si="138"/>
        <v>2025-08-09</v>
      </c>
      <c r="B304" s="58" t="str">
        <f t="shared" si="139"/>
        <v>LHR</v>
      </c>
      <c r="C304" s="58" t="str">
        <f t="shared" si="140"/>
        <v>99431913766</v>
      </c>
      <c r="D304" s="58" t="str">
        <f t="shared" si="141"/>
        <v>PGB028761414</v>
      </c>
      <c r="E304" s="59" t="str">
        <f t="shared" si="142"/>
        <v>6094322902194</v>
      </c>
      <c r="F304" s="59" t="str">
        <f t="shared" si="143"/>
        <v>716-7272-DA-8</v>
      </c>
      <c r="G304" s="59" t="str">
        <f t="shared" si="144"/>
        <v>2210326</v>
      </c>
      <c r="H304" s="59" t="str">
        <f t="shared" si="145"/>
        <v>IPORTER (GB)</v>
      </c>
      <c r="I304" s="57" t="str">
        <f t="shared" si="146"/>
        <v>김나라</v>
      </c>
      <c r="J304" s="57">
        <f t="shared" si="147"/>
        <v>4317</v>
      </c>
      <c r="K304" s="57" t="str">
        <f t="shared" si="148"/>
        <v/>
      </c>
      <c r="L304" s="57">
        <f t="shared" si="149"/>
        <v>1</v>
      </c>
      <c r="M304" s="57">
        <f t="shared" si="150"/>
        <v>0.499</v>
      </c>
      <c r="N304" s="57">
        <f t="shared" si="151"/>
        <v>4.4999999999999998E-2</v>
      </c>
      <c r="O304" s="60">
        <f t="shared" si="152"/>
        <v>3.15E-2</v>
      </c>
      <c r="P304" s="60">
        <f>CEILING(IF(M304&gt;O304,M304,O304),$D$2)</f>
        <v>0.5</v>
      </c>
      <c r="Q304" s="61" t="str">
        <f t="shared" si="153"/>
        <v>목록(Manifest)</v>
      </c>
      <c r="R304" s="88">
        <f t="shared" si="154"/>
        <v>15.79</v>
      </c>
      <c r="S304" s="61" t="str">
        <f t="shared" si="155"/>
        <v>KJ794</v>
      </c>
      <c r="T304" s="61" t="str">
        <f t="shared" si="156"/>
        <v>AIRZETA CO., LTD</v>
      </c>
      <c r="U304" s="61" t="str">
        <f t="shared" si="157"/>
        <v>신용</v>
      </c>
      <c r="V304" s="99">
        <f>CEILING($B$2+(P304-0.5)*$C$2,1)</f>
        <v>7445</v>
      </c>
      <c r="W304" s="61">
        <v>4000</v>
      </c>
      <c r="X304" s="100">
        <f t="shared" si="131"/>
        <v>0</v>
      </c>
      <c r="Y304" s="100">
        <f t="shared" si="136"/>
        <v>0</v>
      </c>
      <c r="Z304" s="100">
        <f t="shared" si="132"/>
        <v>0</v>
      </c>
      <c r="AA304" s="100">
        <f t="shared" si="137"/>
        <v>0</v>
      </c>
      <c r="AB304" s="101">
        <f t="shared" si="133"/>
        <v>0</v>
      </c>
      <c r="AC304" s="102" t="str">
        <f>_xlfn.IFNA(VLOOKUP(D304,'사업자 통관'!F:H,3,0),"")</f>
        <v/>
      </c>
      <c r="AD304" s="102"/>
      <c r="AE304" s="103">
        <f t="shared" si="134"/>
        <v>4000</v>
      </c>
      <c r="AF304" s="104">
        <f t="shared" si="135"/>
        <v>11445</v>
      </c>
      <c r="AH304" s="126" t="s">
        <v>4060</v>
      </c>
      <c r="AI304" s="126" t="s">
        <v>9</v>
      </c>
      <c r="AJ304" s="126" t="s">
        <v>4061</v>
      </c>
      <c r="AK304" s="126" t="s">
        <v>4396</v>
      </c>
      <c r="AL304" s="126" t="s">
        <v>4397</v>
      </c>
      <c r="AM304" s="126" t="s">
        <v>4398</v>
      </c>
      <c r="AN304" s="126">
        <v>4317</v>
      </c>
      <c r="AO304" s="126" t="s">
        <v>130</v>
      </c>
      <c r="AP304" s="127">
        <v>1</v>
      </c>
      <c r="AQ304" s="128">
        <v>0.499</v>
      </c>
      <c r="AR304" s="128">
        <v>4.4999999999999998E-2</v>
      </c>
      <c r="AS304" s="128">
        <v>0.5</v>
      </c>
      <c r="AT304" s="126" t="s">
        <v>4</v>
      </c>
      <c r="AU304" s="128">
        <v>15.79</v>
      </c>
      <c r="AV304" s="126" t="s">
        <v>154</v>
      </c>
      <c r="AW304" s="126" t="s">
        <v>154</v>
      </c>
      <c r="AX304" s="126" t="s">
        <v>154</v>
      </c>
      <c r="AY304" s="126" t="s">
        <v>154</v>
      </c>
      <c r="AZ304" s="126" t="s">
        <v>154</v>
      </c>
      <c r="BA304" s="126" t="s">
        <v>132</v>
      </c>
      <c r="BB304" s="126" t="s">
        <v>70</v>
      </c>
      <c r="BC304" s="126" t="s">
        <v>652</v>
      </c>
      <c r="BD304" s="126" t="s">
        <v>130</v>
      </c>
      <c r="BE304" s="126" t="s">
        <v>156</v>
      </c>
      <c r="BF304" s="126" t="s">
        <v>4399</v>
      </c>
      <c r="BG304" s="126" t="s">
        <v>4400</v>
      </c>
      <c r="BH304" s="126" t="s">
        <v>4401</v>
      </c>
      <c r="BI304" s="126" t="s">
        <v>2757</v>
      </c>
      <c r="BJ304" s="126" t="s">
        <v>2758</v>
      </c>
      <c r="BK304" s="126" t="s">
        <v>184</v>
      </c>
      <c r="BL304" s="126" t="s">
        <v>157</v>
      </c>
      <c r="BM304" s="126" t="s">
        <v>126</v>
      </c>
      <c r="BN304" s="126" t="s">
        <v>130</v>
      </c>
      <c r="BO304" s="126" t="s">
        <v>158</v>
      </c>
    </row>
    <row r="305" spans="1:67" ht="15">
      <c r="A305" s="58" t="str">
        <f t="shared" si="138"/>
        <v>2025-08-09</v>
      </c>
      <c r="B305" s="58" t="str">
        <f t="shared" si="139"/>
        <v>LHR</v>
      </c>
      <c r="C305" s="58" t="str">
        <f t="shared" si="140"/>
        <v>99431913766</v>
      </c>
      <c r="D305" s="58" t="str">
        <f t="shared" si="141"/>
        <v>PGB028761470</v>
      </c>
      <c r="E305" s="59" t="str">
        <f t="shared" si="142"/>
        <v>6094322902250</v>
      </c>
      <c r="F305" s="59" t="str">
        <f t="shared" si="143"/>
        <v>716-7298-AC-12</v>
      </c>
      <c r="G305" s="59" t="str">
        <f t="shared" si="144"/>
        <v>2210326</v>
      </c>
      <c r="H305" s="59" t="str">
        <f t="shared" si="145"/>
        <v>IPORTER (GB)</v>
      </c>
      <c r="I305" s="57" t="str">
        <f t="shared" si="146"/>
        <v>염광훈</v>
      </c>
      <c r="J305" s="57">
        <f t="shared" si="147"/>
        <v>15029</v>
      </c>
      <c r="K305" s="57" t="str">
        <f t="shared" si="148"/>
        <v/>
      </c>
      <c r="L305" s="57">
        <f t="shared" si="149"/>
        <v>1</v>
      </c>
      <c r="M305" s="57">
        <f t="shared" si="150"/>
        <v>0.998</v>
      </c>
      <c r="N305" s="57">
        <f t="shared" si="151"/>
        <v>4.4999999999999998E-2</v>
      </c>
      <c r="O305" s="60">
        <f t="shared" si="152"/>
        <v>3.15E-2</v>
      </c>
      <c r="P305" s="60">
        <f>CEILING(IF(M305&gt;O305,M305,O305),$D$2)</f>
        <v>1</v>
      </c>
      <c r="Q305" s="61" t="str">
        <f t="shared" si="153"/>
        <v>목록(Manifest)</v>
      </c>
      <c r="R305" s="88">
        <f t="shared" si="154"/>
        <v>112.42</v>
      </c>
      <c r="S305" s="61" t="str">
        <f t="shared" si="155"/>
        <v>KJ794</v>
      </c>
      <c r="T305" s="61" t="str">
        <f t="shared" si="156"/>
        <v>AIRZETA CO., LTD</v>
      </c>
      <c r="U305" s="61" t="str">
        <f t="shared" si="157"/>
        <v>신용</v>
      </c>
      <c r="V305" s="99">
        <f>CEILING($B$2+(P305-0.5)*$C$2,1)</f>
        <v>10273</v>
      </c>
      <c r="W305" s="61">
        <v>4000</v>
      </c>
      <c r="X305" s="100">
        <f t="shared" si="131"/>
        <v>0</v>
      </c>
      <c r="Y305" s="100">
        <f t="shared" si="136"/>
        <v>0</v>
      </c>
      <c r="Z305" s="100">
        <f t="shared" si="132"/>
        <v>0</v>
      </c>
      <c r="AA305" s="100">
        <f t="shared" si="137"/>
        <v>0</v>
      </c>
      <c r="AB305" s="101">
        <f t="shared" si="133"/>
        <v>0</v>
      </c>
      <c r="AC305" s="102" t="str">
        <f>_xlfn.IFNA(VLOOKUP(D305,'사업자 통관'!F:H,3,0),"")</f>
        <v/>
      </c>
      <c r="AD305" s="102"/>
      <c r="AE305" s="103">
        <f t="shared" si="134"/>
        <v>4000</v>
      </c>
      <c r="AF305" s="104">
        <f t="shared" si="135"/>
        <v>14273</v>
      </c>
      <c r="AH305" s="126" t="s">
        <v>4060</v>
      </c>
      <c r="AI305" s="126" t="s">
        <v>9</v>
      </c>
      <c r="AJ305" s="126" t="s">
        <v>4061</v>
      </c>
      <c r="AK305" s="126" t="s">
        <v>4402</v>
      </c>
      <c r="AL305" s="126" t="s">
        <v>4403</v>
      </c>
      <c r="AM305" s="126" t="s">
        <v>4404</v>
      </c>
      <c r="AN305" s="126">
        <v>15029</v>
      </c>
      <c r="AO305" s="126" t="s">
        <v>130</v>
      </c>
      <c r="AP305" s="127">
        <v>1</v>
      </c>
      <c r="AQ305" s="128">
        <v>0.998</v>
      </c>
      <c r="AR305" s="128">
        <v>4.4999999999999998E-2</v>
      </c>
      <c r="AS305" s="128">
        <v>1</v>
      </c>
      <c r="AT305" s="126" t="s">
        <v>4</v>
      </c>
      <c r="AU305" s="128">
        <v>112.42</v>
      </c>
      <c r="AV305" s="126" t="s">
        <v>154</v>
      </c>
      <c r="AW305" s="126" t="s">
        <v>154</v>
      </c>
      <c r="AX305" s="126" t="s">
        <v>154</v>
      </c>
      <c r="AY305" s="126" t="s">
        <v>154</v>
      </c>
      <c r="AZ305" s="126" t="s">
        <v>154</v>
      </c>
      <c r="BA305" s="126" t="s">
        <v>132</v>
      </c>
      <c r="BB305" s="126" t="s">
        <v>70</v>
      </c>
      <c r="BC305" s="126" t="s">
        <v>169</v>
      </c>
      <c r="BD305" s="126" t="s">
        <v>130</v>
      </c>
      <c r="BE305" s="126" t="s">
        <v>156</v>
      </c>
      <c r="BF305" s="126" t="s">
        <v>4405</v>
      </c>
      <c r="BG305" s="126" t="s">
        <v>4406</v>
      </c>
      <c r="BH305" s="126" t="s">
        <v>4407</v>
      </c>
      <c r="BI305" s="126" t="s">
        <v>2757</v>
      </c>
      <c r="BJ305" s="126" t="s">
        <v>2758</v>
      </c>
      <c r="BK305" s="126" t="s">
        <v>184</v>
      </c>
      <c r="BL305" s="126" t="s">
        <v>157</v>
      </c>
      <c r="BM305" s="126" t="s">
        <v>126</v>
      </c>
      <c r="BN305" s="126" t="s">
        <v>130</v>
      </c>
      <c r="BO305" s="126" t="s">
        <v>158</v>
      </c>
    </row>
    <row r="306" spans="1:67" ht="15">
      <c r="A306" s="58" t="str">
        <f t="shared" si="138"/>
        <v>2025-08-09</v>
      </c>
      <c r="B306" s="58" t="str">
        <f t="shared" si="139"/>
        <v>LHR</v>
      </c>
      <c r="C306" s="58" t="str">
        <f t="shared" si="140"/>
        <v>99431913766</v>
      </c>
      <c r="D306" s="58" t="str">
        <f t="shared" si="141"/>
        <v>PGB028761061</v>
      </c>
      <c r="E306" s="59" t="str">
        <f t="shared" si="142"/>
        <v>6094322901841</v>
      </c>
      <c r="F306" s="59" t="str">
        <f t="shared" si="143"/>
        <v>716-7292-BE-18</v>
      </c>
      <c r="G306" s="59" t="str">
        <f t="shared" si="144"/>
        <v>2210326</v>
      </c>
      <c r="H306" s="59" t="str">
        <f t="shared" si="145"/>
        <v>IPORTER (GB)</v>
      </c>
      <c r="I306" s="57" t="str">
        <f t="shared" si="146"/>
        <v>윤정규</v>
      </c>
      <c r="J306" s="57">
        <f t="shared" si="147"/>
        <v>48516</v>
      </c>
      <c r="K306" s="57" t="str">
        <f t="shared" si="148"/>
        <v/>
      </c>
      <c r="L306" s="57">
        <f t="shared" si="149"/>
        <v>1</v>
      </c>
      <c r="M306" s="57">
        <f t="shared" si="150"/>
        <v>0.499</v>
      </c>
      <c r="N306" s="57">
        <f t="shared" si="151"/>
        <v>4.4999999999999998E-2</v>
      </c>
      <c r="O306" s="60">
        <f t="shared" si="152"/>
        <v>3.15E-2</v>
      </c>
      <c r="P306" s="60">
        <f>CEILING(IF(M306&gt;O306,M306,O306),$D$2)</f>
        <v>0.5</v>
      </c>
      <c r="Q306" s="61" t="str">
        <f t="shared" si="153"/>
        <v>목록(Manifest)</v>
      </c>
      <c r="R306" s="88">
        <f t="shared" si="154"/>
        <v>25.13</v>
      </c>
      <c r="S306" s="61" t="str">
        <f t="shared" si="155"/>
        <v>KJ794</v>
      </c>
      <c r="T306" s="61" t="str">
        <f t="shared" si="156"/>
        <v>AIRZETA CO., LTD</v>
      </c>
      <c r="U306" s="61" t="str">
        <f t="shared" si="157"/>
        <v>신용</v>
      </c>
      <c r="V306" s="99">
        <f>CEILING($B$2+(P306-0.5)*$C$2,1)</f>
        <v>7445</v>
      </c>
      <c r="W306" s="61">
        <v>4000</v>
      </c>
      <c r="X306" s="100">
        <f t="shared" si="131"/>
        <v>0</v>
      </c>
      <c r="Y306" s="100">
        <f t="shared" si="136"/>
        <v>0</v>
      </c>
      <c r="Z306" s="100">
        <f t="shared" si="132"/>
        <v>0</v>
      </c>
      <c r="AA306" s="100">
        <f t="shared" si="137"/>
        <v>0</v>
      </c>
      <c r="AB306" s="101">
        <f t="shared" si="133"/>
        <v>0</v>
      </c>
      <c r="AC306" s="102" t="str">
        <f>_xlfn.IFNA(VLOOKUP(D306,'사업자 통관'!F:H,3,0),"")</f>
        <v/>
      </c>
      <c r="AD306" s="102"/>
      <c r="AE306" s="103">
        <f t="shared" si="134"/>
        <v>4000</v>
      </c>
      <c r="AF306" s="104">
        <f t="shared" si="135"/>
        <v>11445</v>
      </c>
      <c r="AH306" s="126" t="s">
        <v>4060</v>
      </c>
      <c r="AI306" s="126" t="s">
        <v>9</v>
      </c>
      <c r="AJ306" s="126" t="s">
        <v>4061</v>
      </c>
      <c r="AK306" s="126" t="s">
        <v>4408</v>
      </c>
      <c r="AL306" s="126" t="s">
        <v>4409</v>
      </c>
      <c r="AM306" s="126" t="s">
        <v>4410</v>
      </c>
      <c r="AN306" s="126">
        <v>48516</v>
      </c>
      <c r="AO306" s="126" t="s">
        <v>130</v>
      </c>
      <c r="AP306" s="127">
        <v>1</v>
      </c>
      <c r="AQ306" s="128">
        <v>0.499</v>
      </c>
      <c r="AR306" s="128">
        <v>4.4999999999999998E-2</v>
      </c>
      <c r="AS306" s="128">
        <v>0.5</v>
      </c>
      <c r="AT306" s="126" t="s">
        <v>4</v>
      </c>
      <c r="AU306" s="128">
        <v>25.13</v>
      </c>
      <c r="AV306" s="126" t="s">
        <v>154</v>
      </c>
      <c r="AW306" s="126" t="s">
        <v>154</v>
      </c>
      <c r="AX306" s="126" t="s">
        <v>154</v>
      </c>
      <c r="AY306" s="126" t="s">
        <v>154</v>
      </c>
      <c r="AZ306" s="126" t="s">
        <v>154</v>
      </c>
      <c r="BA306" s="126" t="s">
        <v>132</v>
      </c>
      <c r="BB306" s="126" t="s">
        <v>70</v>
      </c>
      <c r="BC306" s="126" t="s">
        <v>4411</v>
      </c>
      <c r="BD306" s="126" t="s">
        <v>130</v>
      </c>
      <c r="BE306" s="126" t="s">
        <v>156</v>
      </c>
      <c r="BF306" s="126" t="s">
        <v>4412</v>
      </c>
      <c r="BG306" s="126" t="s">
        <v>4413</v>
      </c>
      <c r="BH306" s="126" t="s">
        <v>4414</v>
      </c>
      <c r="BI306" s="126" t="s">
        <v>2757</v>
      </c>
      <c r="BJ306" s="126" t="s">
        <v>2758</v>
      </c>
      <c r="BK306" s="126" t="s">
        <v>184</v>
      </c>
      <c r="BL306" s="126" t="s">
        <v>157</v>
      </c>
      <c r="BM306" s="126" t="s">
        <v>126</v>
      </c>
      <c r="BN306" s="126" t="s">
        <v>130</v>
      </c>
      <c r="BO306" s="126" t="s">
        <v>158</v>
      </c>
    </row>
    <row r="307" spans="1:67" ht="15">
      <c r="A307" s="58" t="str">
        <f t="shared" si="138"/>
        <v>2025-08-09</v>
      </c>
      <c r="B307" s="58" t="str">
        <f t="shared" si="139"/>
        <v>LHR</v>
      </c>
      <c r="C307" s="58" t="str">
        <f t="shared" si="140"/>
        <v>99431913766</v>
      </c>
      <c r="D307" s="58" t="str">
        <f t="shared" si="141"/>
        <v>PGB028761527</v>
      </c>
      <c r="E307" s="59" t="str">
        <f t="shared" si="142"/>
        <v>6094322902307</v>
      </c>
      <c r="F307" s="59" t="str">
        <f t="shared" si="143"/>
        <v>716-7351-BC-24</v>
      </c>
      <c r="G307" s="59" t="str">
        <f t="shared" si="144"/>
        <v>2210326</v>
      </c>
      <c r="H307" s="59" t="str">
        <f t="shared" si="145"/>
        <v>IPORTER (GB)</v>
      </c>
      <c r="I307" s="57" t="str">
        <f t="shared" si="146"/>
        <v>차연섭</v>
      </c>
      <c r="J307" s="57">
        <f t="shared" si="147"/>
        <v>54560</v>
      </c>
      <c r="K307" s="57" t="str">
        <f t="shared" si="148"/>
        <v/>
      </c>
      <c r="L307" s="57">
        <f t="shared" si="149"/>
        <v>1</v>
      </c>
      <c r="M307" s="57">
        <f t="shared" si="150"/>
        <v>0.998</v>
      </c>
      <c r="N307" s="57">
        <f t="shared" si="151"/>
        <v>4.4999999999999998E-2</v>
      </c>
      <c r="O307" s="60">
        <f t="shared" si="152"/>
        <v>3.15E-2</v>
      </c>
      <c r="P307" s="60">
        <f>CEILING(IF(M307&gt;O307,M307,O307),$D$2)</f>
        <v>1</v>
      </c>
      <c r="Q307" s="61" t="str">
        <f t="shared" si="153"/>
        <v>간이(Simple)</v>
      </c>
      <c r="R307" s="88">
        <f t="shared" si="154"/>
        <v>171.88</v>
      </c>
      <c r="S307" s="61" t="str">
        <f t="shared" si="155"/>
        <v>KJ794</v>
      </c>
      <c r="T307" s="61" t="str">
        <f t="shared" si="156"/>
        <v>AIRZETA CO., LTD</v>
      </c>
      <c r="U307" s="61" t="str">
        <f t="shared" si="157"/>
        <v>신용</v>
      </c>
      <c r="V307" s="99">
        <f>CEILING($B$2+(P307-0.5)*$C$2,1)</f>
        <v>10273</v>
      </c>
      <c r="W307" s="61">
        <v>4000</v>
      </c>
      <c r="X307" s="100">
        <f t="shared" si="131"/>
        <v>0</v>
      </c>
      <c r="Y307" s="100">
        <f t="shared" si="136"/>
        <v>0</v>
      </c>
      <c r="Z307" s="100">
        <f t="shared" si="132"/>
        <v>0</v>
      </c>
      <c r="AA307" s="100">
        <f t="shared" si="137"/>
        <v>0</v>
      </c>
      <c r="AB307" s="101">
        <f t="shared" si="133"/>
        <v>1000</v>
      </c>
      <c r="AC307" s="102" t="str">
        <f>_xlfn.IFNA(VLOOKUP(D307,'사업자 통관'!F:H,3,0),"")</f>
        <v/>
      </c>
      <c r="AD307" s="102"/>
      <c r="AE307" s="103">
        <f t="shared" si="134"/>
        <v>5000</v>
      </c>
      <c r="AF307" s="104">
        <f t="shared" si="135"/>
        <v>15273</v>
      </c>
      <c r="AH307" s="126" t="s">
        <v>4060</v>
      </c>
      <c r="AI307" s="126" t="s">
        <v>9</v>
      </c>
      <c r="AJ307" s="126" t="s">
        <v>4061</v>
      </c>
      <c r="AK307" s="126" t="s">
        <v>4415</v>
      </c>
      <c r="AL307" s="126" t="s">
        <v>4416</v>
      </c>
      <c r="AM307" s="126" t="s">
        <v>4417</v>
      </c>
      <c r="AN307" s="126">
        <v>54560</v>
      </c>
      <c r="AO307" s="126" t="s">
        <v>130</v>
      </c>
      <c r="AP307" s="127">
        <v>1</v>
      </c>
      <c r="AQ307" s="128">
        <v>0.998</v>
      </c>
      <c r="AR307" s="128">
        <v>4.4999999999999998E-2</v>
      </c>
      <c r="AS307" s="128">
        <v>1</v>
      </c>
      <c r="AT307" s="126" t="s">
        <v>6</v>
      </c>
      <c r="AU307" s="128">
        <v>171.88</v>
      </c>
      <c r="AV307" s="126" t="s">
        <v>154</v>
      </c>
      <c r="AW307" s="126" t="s">
        <v>154</v>
      </c>
      <c r="AX307" s="126" t="s">
        <v>154</v>
      </c>
      <c r="AY307" s="126" t="s">
        <v>154</v>
      </c>
      <c r="AZ307" s="126" t="s">
        <v>154</v>
      </c>
      <c r="BA307" s="126" t="s">
        <v>132</v>
      </c>
      <c r="BB307" s="126" t="s">
        <v>70</v>
      </c>
      <c r="BC307" s="126" t="s">
        <v>163</v>
      </c>
      <c r="BD307" s="126" t="s">
        <v>130</v>
      </c>
      <c r="BE307" s="126" t="s">
        <v>156</v>
      </c>
      <c r="BF307" s="126" t="s">
        <v>4418</v>
      </c>
      <c r="BG307" s="126" t="s">
        <v>4419</v>
      </c>
      <c r="BH307" s="126" t="s">
        <v>4420</v>
      </c>
      <c r="BI307" s="126" t="s">
        <v>2757</v>
      </c>
      <c r="BJ307" s="126" t="s">
        <v>2758</v>
      </c>
      <c r="BK307" s="126" t="s">
        <v>184</v>
      </c>
      <c r="BL307" s="126" t="s">
        <v>157</v>
      </c>
      <c r="BM307" s="126" t="s">
        <v>126</v>
      </c>
      <c r="BN307" s="126" t="s">
        <v>130</v>
      </c>
      <c r="BO307" s="126" t="s">
        <v>158</v>
      </c>
    </row>
    <row r="308" spans="1:67" ht="15">
      <c r="A308" s="58" t="str">
        <f t="shared" si="138"/>
        <v>2025-08-09</v>
      </c>
      <c r="B308" s="58" t="str">
        <f t="shared" si="139"/>
        <v>LHR</v>
      </c>
      <c r="C308" s="58" t="str">
        <f t="shared" si="140"/>
        <v>99431913766</v>
      </c>
      <c r="D308" s="58" t="str">
        <f t="shared" si="141"/>
        <v>PGB028761471</v>
      </c>
      <c r="E308" s="59" t="str">
        <f t="shared" si="142"/>
        <v>6094322902251</v>
      </c>
      <c r="F308" s="59" t="str">
        <f t="shared" si="143"/>
        <v>716-7270-DF-28</v>
      </c>
      <c r="G308" s="59" t="str">
        <f t="shared" si="144"/>
        <v>2210326</v>
      </c>
      <c r="H308" s="59" t="str">
        <f t="shared" si="145"/>
        <v>IPORTER (GB)</v>
      </c>
      <c r="I308" s="57" t="str">
        <f t="shared" si="146"/>
        <v>김민지</v>
      </c>
      <c r="J308" s="57">
        <f t="shared" si="147"/>
        <v>47301</v>
      </c>
      <c r="K308" s="57" t="str">
        <f t="shared" si="148"/>
        <v/>
      </c>
      <c r="L308" s="57">
        <f t="shared" si="149"/>
        <v>1</v>
      </c>
      <c r="M308" s="57">
        <f t="shared" si="150"/>
        <v>0.73</v>
      </c>
      <c r="N308" s="57">
        <f t="shared" si="151"/>
        <v>4.4999999999999998E-2</v>
      </c>
      <c r="O308" s="60">
        <f t="shared" si="152"/>
        <v>3.15E-2</v>
      </c>
      <c r="P308" s="60">
        <f>CEILING(IF(M308&gt;O308,M308,O308),$D$2)</f>
        <v>1</v>
      </c>
      <c r="Q308" s="61" t="str">
        <f t="shared" si="153"/>
        <v>목록(Manifest)</v>
      </c>
      <c r="R308" s="88">
        <f t="shared" si="154"/>
        <v>140.09</v>
      </c>
      <c r="S308" s="61" t="str">
        <f t="shared" si="155"/>
        <v>KJ794</v>
      </c>
      <c r="T308" s="61" t="str">
        <f t="shared" si="156"/>
        <v>AIRZETA CO., LTD</v>
      </c>
      <c r="U308" s="61" t="str">
        <f t="shared" si="157"/>
        <v>신용</v>
      </c>
      <c r="V308" s="99">
        <f>CEILING($B$2+(P308-0.5)*$C$2,1)</f>
        <v>10273</v>
      </c>
      <c r="W308" s="61">
        <v>4000</v>
      </c>
      <c r="X308" s="100">
        <f t="shared" si="131"/>
        <v>0</v>
      </c>
      <c r="Y308" s="100">
        <f t="shared" si="136"/>
        <v>0</v>
      </c>
      <c r="Z308" s="100">
        <f t="shared" si="132"/>
        <v>0</v>
      </c>
      <c r="AA308" s="100">
        <f t="shared" si="137"/>
        <v>0</v>
      </c>
      <c r="AB308" s="101">
        <f t="shared" si="133"/>
        <v>0</v>
      </c>
      <c r="AC308" s="102" t="str">
        <f>_xlfn.IFNA(VLOOKUP(D308,'사업자 통관'!F:H,3,0),"")</f>
        <v/>
      </c>
      <c r="AD308" s="102"/>
      <c r="AE308" s="103">
        <f t="shared" si="134"/>
        <v>4000</v>
      </c>
      <c r="AF308" s="104">
        <f t="shared" si="135"/>
        <v>14273</v>
      </c>
      <c r="AH308" s="126" t="s">
        <v>4060</v>
      </c>
      <c r="AI308" s="126" t="s">
        <v>9</v>
      </c>
      <c r="AJ308" s="126" t="s">
        <v>4061</v>
      </c>
      <c r="AK308" s="126" t="s">
        <v>2596</v>
      </c>
      <c r="AL308" s="126" t="s">
        <v>225</v>
      </c>
      <c r="AM308" s="126" t="s">
        <v>4421</v>
      </c>
      <c r="AN308" s="126">
        <v>47301</v>
      </c>
      <c r="AO308" s="126" t="s">
        <v>130</v>
      </c>
      <c r="AP308" s="127">
        <v>1</v>
      </c>
      <c r="AQ308" s="128">
        <v>0.73</v>
      </c>
      <c r="AR308" s="128">
        <v>4.4999999999999998E-2</v>
      </c>
      <c r="AS308" s="128">
        <v>0.8</v>
      </c>
      <c r="AT308" s="126" t="s">
        <v>4</v>
      </c>
      <c r="AU308" s="128">
        <v>140.09</v>
      </c>
      <c r="AV308" s="126" t="s">
        <v>154</v>
      </c>
      <c r="AW308" s="126" t="s">
        <v>154</v>
      </c>
      <c r="AX308" s="126" t="s">
        <v>154</v>
      </c>
      <c r="AY308" s="126" t="s">
        <v>154</v>
      </c>
      <c r="AZ308" s="126" t="s">
        <v>154</v>
      </c>
      <c r="BA308" s="126" t="s">
        <v>132</v>
      </c>
      <c r="BB308" s="126" t="s">
        <v>70</v>
      </c>
      <c r="BC308" s="126" t="s">
        <v>159</v>
      </c>
      <c r="BD308" s="126" t="s">
        <v>130</v>
      </c>
      <c r="BE308" s="126" t="s">
        <v>156</v>
      </c>
      <c r="BF308" s="126" t="s">
        <v>4422</v>
      </c>
      <c r="BG308" s="126" t="s">
        <v>4423</v>
      </c>
      <c r="BH308" s="126" t="s">
        <v>4424</v>
      </c>
      <c r="BI308" s="126" t="s">
        <v>2757</v>
      </c>
      <c r="BJ308" s="126" t="s">
        <v>2758</v>
      </c>
      <c r="BK308" s="126" t="s">
        <v>184</v>
      </c>
      <c r="BL308" s="126" t="s">
        <v>157</v>
      </c>
      <c r="BM308" s="126" t="s">
        <v>126</v>
      </c>
      <c r="BN308" s="126" t="s">
        <v>130</v>
      </c>
      <c r="BO308" s="126" t="s">
        <v>158</v>
      </c>
    </row>
    <row r="309" spans="1:67" ht="15">
      <c r="A309" s="58" t="str">
        <f t="shared" si="138"/>
        <v>2025-08-09</v>
      </c>
      <c r="B309" s="58" t="str">
        <f t="shared" si="139"/>
        <v>LHR</v>
      </c>
      <c r="C309" s="58" t="str">
        <f t="shared" si="140"/>
        <v>99431913766</v>
      </c>
      <c r="D309" s="58" t="str">
        <f t="shared" si="141"/>
        <v>PGB028761378</v>
      </c>
      <c r="E309" s="59" t="str">
        <f t="shared" si="142"/>
        <v>6094322902158</v>
      </c>
      <c r="F309" s="59" t="str">
        <f t="shared" si="143"/>
        <v>716-7340-CD-42</v>
      </c>
      <c r="G309" s="59" t="str">
        <f t="shared" si="144"/>
        <v>2210326</v>
      </c>
      <c r="H309" s="59" t="str">
        <f t="shared" si="145"/>
        <v>IPORTER (GB)</v>
      </c>
      <c r="I309" s="57" t="str">
        <f t="shared" si="146"/>
        <v>박진혁</v>
      </c>
      <c r="J309" s="57">
        <f t="shared" si="147"/>
        <v>15242</v>
      </c>
      <c r="K309" s="57" t="str">
        <f t="shared" si="148"/>
        <v/>
      </c>
      <c r="L309" s="57">
        <f t="shared" si="149"/>
        <v>1</v>
      </c>
      <c r="M309" s="57">
        <f t="shared" si="150"/>
        <v>1.5009999999999999</v>
      </c>
      <c r="N309" s="57">
        <f t="shared" si="151"/>
        <v>1.86</v>
      </c>
      <c r="O309" s="60">
        <f t="shared" si="152"/>
        <v>1.302</v>
      </c>
      <c r="P309" s="60">
        <f>CEILING(IF(M309&gt;O309,M309,O309),$D$2)</f>
        <v>2</v>
      </c>
      <c r="Q309" s="61" t="str">
        <f t="shared" si="153"/>
        <v>목록(Manifest)</v>
      </c>
      <c r="R309" s="88">
        <f t="shared" si="154"/>
        <v>80.89</v>
      </c>
      <c r="S309" s="61" t="str">
        <f t="shared" si="155"/>
        <v>KJ794</v>
      </c>
      <c r="T309" s="61" t="str">
        <f t="shared" si="156"/>
        <v>AIRZETA CO., LTD</v>
      </c>
      <c r="U309" s="61" t="str">
        <f t="shared" si="157"/>
        <v>신용</v>
      </c>
      <c r="V309" s="99">
        <f>CEILING($B$2+(P309-0.5)*$C$2,1)</f>
        <v>15928</v>
      </c>
      <c r="W309" s="61">
        <v>4000</v>
      </c>
      <c r="X309" s="100">
        <f t="shared" si="131"/>
        <v>0</v>
      </c>
      <c r="Y309" s="100">
        <f t="shared" si="136"/>
        <v>0</v>
      </c>
      <c r="Z309" s="100">
        <f t="shared" si="132"/>
        <v>0</v>
      </c>
      <c r="AA309" s="100">
        <f t="shared" si="137"/>
        <v>0</v>
      </c>
      <c r="AB309" s="101">
        <f t="shared" si="133"/>
        <v>0</v>
      </c>
      <c r="AC309" s="102" t="str">
        <f>_xlfn.IFNA(VLOOKUP(D309,'사업자 통관'!F:H,3,0),"")</f>
        <v/>
      </c>
      <c r="AD309" s="102"/>
      <c r="AE309" s="103">
        <f t="shared" si="134"/>
        <v>4000</v>
      </c>
      <c r="AF309" s="104">
        <f t="shared" si="135"/>
        <v>19928</v>
      </c>
      <c r="AH309" s="126" t="s">
        <v>4060</v>
      </c>
      <c r="AI309" s="126" t="s">
        <v>9</v>
      </c>
      <c r="AJ309" s="126" t="s">
        <v>4061</v>
      </c>
      <c r="AK309" s="126" t="s">
        <v>4425</v>
      </c>
      <c r="AL309" s="126" t="s">
        <v>4426</v>
      </c>
      <c r="AM309" s="126" t="s">
        <v>4427</v>
      </c>
      <c r="AN309" s="126">
        <v>15242</v>
      </c>
      <c r="AO309" s="126" t="s">
        <v>130</v>
      </c>
      <c r="AP309" s="127">
        <v>1</v>
      </c>
      <c r="AQ309" s="128">
        <v>1.5009999999999999</v>
      </c>
      <c r="AR309" s="128">
        <v>1.86</v>
      </c>
      <c r="AS309" s="128">
        <v>1.9</v>
      </c>
      <c r="AT309" s="126" t="s">
        <v>4</v>
      </c>
      <c r="AU309" s="128">
        <v>80.89</v>
      </c>
      <c r="AV309" s="126" t="s">
        <v>154</v>
      </c>
      <c r="AW309" s="126" t="s">
        <v>154</v>
      </c>
      <c r="AX309" s="126" t="s">
        <v>154</v>
      </c>
      <c r="AY309" s="126" t="s">
        <v>154</v>
      </c>
      <c r="AZ309" s="126" t="s">
        <v>154</v>
      </c>
      <c r="BA309" s="126" t="s">
        <v>132</v>
      </c>
      <c r="BB309" s="126" t="s">
        <v>70</v>
      </c>
      <c r="BC309" s="126" t="s">
        <v>641</v>
      </c>
      <c r="BD309" s="126" t="s">
        <v>130</v>
      </c>
      <c r="BE309" s="126" t="s">
        <v>156</v>
      </c>
      <c r="BF309" s="126" t="s">
        <v>4428</v>
      </c>
      <c r="BG309" s="126" t="s">
        <v>4429</v>
      </c>
      <c r="BH309" s="126" t="s">
        <v>4430</v>
      </c>
      <c r="BI309" s="126" t="s">
        <v>2757</v>
      </c>
      <c r="BJ309" s="126" t="s">
        <v>2758</v>
      </c>
      <c r="BK309" s="126" t="s">
        <v>184</v>
      </c>
      <c r="BL309" s="126" t="s">
        <v>157</v>
      </c>
      <c r="BM309" s="126" t="s">
        <v>126</v>
      </c>
      <c r="BN309" s="126" t="s">
        <v>130</v>
      </c>
      <c r="BO309" s="126" t="s">
        <v>158</v>
      </c>
    </row>
    <row r="310" spans="1:67" ht="15">
      <c r="A310" s="58" t="str">
        <f t="shared" si="138"/>
        <v>2025-08-09</v>
      </c>
      <c r="B310" s="58" t="str">
        <f t="shared" si="139"/>
        <v>LHR</v>
      </c>
      <c r="C310" s="58" t="str">
        <f t="shared" si="140"/>
        <v>99431913766</v>
      </c>
      <c r="D310" s="58" t="str">
        <f t="shared" si="141"/>
        <v>PGB028761191</v>
      </c>
      <c r="E310" s="59" t="str">
        <f t="shared" si="142"/>
        <v>6094322901971</v>
      </c>
      <c r="F310" s="59" t="str">
        <f t="shared" si="143"/>
        <v>716-7343-EA-50</v>
      </c>
      <c r="G310" s="59" t="str">
        <f t="shared" si="144"/>
        <v>2210326</v>
      </c>
      <c r="H310" s="59" t="str">
        <f t="shared" si="145"/>
        <v>IPORTER (GB)</v>
      </c>
      <c r="I310" s="57" t="str">
        <f t="shared" si="146"/>
        <v>하옥련</v>
      </c>
      <c r="J310" s="57">
        <f t="shared" si="147"/>
        <v>42639</v>
      </c>
      <c r="K310" s="57" t="str">
        <f t="shared" si="148"/>
        <v/>
      </c>
      <c r="L310" s="57">
        <f t="shared" si="149"/>
        <v>1</v>
      </c>
      <c r="M310" s="57">
        <f t="shared" si="150"/>
        <v>0.499</v>
      </c>
      <c r="N310" s="57">
        <f t="shared" si="151"/>
        <v>4.4999999999999998E-2</v>
      </c>
      <c r="O310" s="60">
        <f t="shared" si="152"/>
        <v>3.15E-2</v>
      </c>
      <c r="P310" s="60">
        <f>CEILING(IF(M310&gt;O310,M310,O310),$D$2)</f>
        <v>0.5</v>
      </c>
      <c r="Q310" s="61" t="str">
        <f t="shared" si="153"/>
        <v>목록(Manifest)</v>
      </c>
      <c r="R310" s="88">
        <f t="shared" si="154"/>
        <v>38.33</v>
      </c>
      <c r="S310" s="61" t="str">
        <f t="shared" si="155"/>
        <v>KJ794</v>
      </c>
      <c r="T310" s="61" t="str">
        <f t="shared" si="156"/>
        <v>AIRZETA CO., LTD</v>
      </c>
      <c r="U310" s="61" t="str">
        <f t="shared" si="157"/>
        <v>신용</v>
      </c>
      <c r="V310" s="99">
        <f>CEILING($B$2+(P310-0.5)*$C$2,1)</f>
        <v>7445</v>
      </c>
      <c r="W310" s="61">
        <v>4000</v>
      </c>
      <c r="X310" s="100">
        <f t="shared" si="131"/>
        <v>0</v>
      </c>
      <c r="Y310" s="100">
        <f t="shared" si="136"/>
        <v>0</v>
      </c>
      <c r="Z310" s="100">
        <f t="shared" si="132"/>
        <v>0</v>
      </c>
      <c r="AA310" s="100">
        <f t="shared" si="137"/>
        <v>0</v>
      </c>
      <c r="AB310" s="101">
        <f t="shared" si="133"/>
        <v>0</v>
      </c>
      <c r="AC310" s="102" t="str">
        <f>_xlfn.IFNA(VLOOKUP(D310,'사업자 통관'!F:H,3,0),"")</f>
        <v/>
      </c>
      <c r="AD310" s="102"/>
      <c r="AE310" s="103">
        <f t="shared" si="134"/>
        <v>4000</v>
      </c>
      <c r="AF310" s="104">
        <f t="shared" si="135"/>
        <v>11445</v>
      </c>
      <c r="AH310" s="126" t="s">
        <v>4060</v>
      </c>
      <c r="AI310" s="126" t="s">
        <v>9</v>
      </c>
      <c r="AJ310" s="126" t="s">
        <v>4061</v>
      </c>
      <c r="AK310" s="126" t="s">
        <v>4431</v>
      </c>
      <c r="AL310" s="126" t="s">
        <v>4432</v>
      </c>
      <c r="AM310" s="126" t="s">
        <v>4433</v>
      </c>
      <c r="AN310" s="126">
        <v>42639</v>
      </c>
      <c r="AO310" s="126" t="s">
        <v>130</v>
      </c>
      <c r="AP310" s="127">
        <v>1</v>
      </c>
      <c r="AQ310" s="128">
        <v>0.499</v>
      </c>
      <c r="AR310" s="128">
        <v>4.4999999999999998E-2</v>
      </c>
      <c r="AS310" s="128">
        <v>0.5</v>
      </c>
      <c r="AT310" s="126" t="s">
        <v>4</v>
      </c>
      <c r="AU310" s="128">
        <v>38.33</v>
      </c>
      <c r="AV310" s="126" t="s">
        <v>154</v>
      </c>
      <c r="AW310" s="126" t="s">
        <v>154</v>
      </c>
      <c r="AX310" s="126" t="s">
        <v>154</v>
      </c>
      <c r="AY310" s="126" t="s">
        <v>154</v>
      </c>
      <c r="AZ310" s="126" t="s">
        <v>154</v>
      </c>
      <c r="BA310" s="126" t="s">
        <v>132</v>
      </c>
      <c r="BB310" s="126" t="s">
        <v>70</v>
      </c>
      <c r="BC310" s="126" t="s">
        <v>310</v>
      </c>
      <c r="BD310" s="126" t="s">
        <v>130</v>
      </c>
      <c r="BE310" s="126" t="s">
        <v>156</v>
      </c>
      <c r="BF310" s="126" t="s">
        <v>4434</v>
      </c>
      <c r="BG310" s="126" t="s">
        <v>4435</v>
      </c>
      <c r="BH310" s="126" t="s">
        <v>4436</v>
      </c>
      <c r="BI310" s="126" t="s">
        <v>2757</v>
      </c>
      <c r="BJ310" s="126" t="s">
        <v>2758</v>
      </c>
      <c r="BK310" s="126" t="s">
        <v>184</v>
      </c>
      <c r="BL310" s="126" t="s">
        <v>157</v>
      </c>
      <c r="BM310" s="126" t="s">
        <v>126</v>
      </c>
      <c r="BN310" s="126" t="s">
        <v>130</v>
      </c>
      <c r="BO310" s="126" t="s">
        <v>158</v>
      </c>
    </row>
    <row r="311" spans="1:67" ht="15">
      <c r="A311" s="58" t="str">
        <f t="shared" si="138"/>
        <v>2025-08-09</v>
      </c>
      <c r="B311" s="58" t="str">
        <f t="shared" si="139"/>
        <v>LHR</v>
      </c>
      <c r="C311" s="58" t="str">
        <f t="shared" si="140"/>
        <v>99431913766</v>
      </c>
      <c r="D311" s="58" t="str">
        <f t="shared" si="141"/>
        <v>PGB028761232</v>
      </c>
      <c r="E311" s="59" t="str">
        <f t="shared" si="142"/>
        <v>6094322902012</v>
      </c>
      <c r="F311" s="59" t="str">
        <f t="shared" si="143"/>
        <v>716-7349-FB-55</v>
      </c>
      <c r="G311" s="59" t="str">
        <f t="shared" si="144"/>
        <v>2210326</v>
      </c>
      <c r="H311" s="59" t="str">
        <f t="shared" si="145"/>
        <v>IPORTER (GB)</v>
      </c>
      <c r="I311" s="57" t="str">
        <f t="shared" si="146"/>
        <v>신혜영</v>
      </c>
      <c r="J311" s="57">
        <f t="shared" si="147"/>
        <v>38582</v>
      </c>
      <c r="K311" s="57" t="str">
        <f t="shared" si="148"/>
        <v/>
      </c>
      <c r="L311" s="57">
        <f t="shared" si="149"/>
        <v>1</v>
      </c>
      <c r="M311" s="57">
        <f t="shared" si="150"/>
        <v>0.499</v>
      </c>
      <c r="N311" s="57">
        <f t="shared" si="151"/>
        <v>4.4999999999999998E-2</v>
      </c>
      <c r="O311" s="60">
        <f t="shared" si="152"/>
        <v>3.15E-2</v>
      </c>
      <c r="P311" s="60">
        <f>CEILING(IF(M311&gt;O311,M311,O311),$D$2)</f>
        <v>0.5</v>
      </c>
      <c r="Q311" s="61" t="str">
        <f t="shared" si="153"/>
        <v>목록(Manifest)</v>
      </c>
      <c r="R311" s="88">
        <f t="shared" si="154"/>
        <v>38.86</v>
      </c>
      <c r="S311" s="61" t="str">
        <f t="shared" si="155"/>
        <v>KJ794</v>
      </c>
      <c r="T311" s="61" t="str">
        <f t="shared" si="156"/>
        <v>AIRZETA CO., LTD</v>
      </c>
      <c r="U311" s="61" t="str">
        <f t="shared" si="157"/>
        <v>신용</v>
      </c>
      <c r="V311" s="99">
        <f>CEILING($B$2+(P311-0.5)*$C$2,1)</f>
        <v>7445</v>
      </c>
      <c r="W311" s="61">
        <v>4000</v>
      </c>
      <c r="X311" s="100">
        <f t="shared" si="131"/>
        <v>0</v>
      </c>
      <c r="Y311" s="100">
        <f t="shared" si="136"/>
        <v>0</v>
      </c>
      <c r="Z311" s="100">
        <f t="shared" si="132"/>
        <v>0</v>
      </c>
      <c r="AA311" s="100">
        <f t="shared" si="137"/>
        <v>0</v>
      </c>
      <c r="AB311" s="101">
        <f t="shared" si="133"/>
        <v>0</v>
      </c>
      <c r="AC311" s="102" t="str">
        <f>_xlfn.IFNA(VLOOKUP(D311,'사업자 통관'!F:H,3,0),"")</f>
        <v/>
      </c>
      <c r="AD311" s="102"/>
      <c r="AE311" s="103">
        <f t="shared" si="134"/>
        <v>4000</v>
      </c>
      <c r="AF311" s="104">
        <f t="shared" si="135"/>
        <v>11445</v>
      </c>
      <c r="AH311" s="126" t="s">
        <v>4060</v>
      </c>
      <c r="AI311" s="126" t="s">
        <v>9</v>
      </c>
      <c r="AJ311" s="126" t="s">
        <v>4061</v>
      </c>
      <c r="AK311" s="126" t="s">
        <v>4437</v>
      </c>
      <c r="AL311" s="126" t="s">
        <v>4438</v>
      </c>
      <c r="AM311" s="126" t="s">
        <v>4439</v>
      </c>
      <c r="AN311" s="126">
        <v>38582</v>
      </c>
      <c r="AO311" s="126" t="s">
        <v>130</v>
      </c>
      <c r="AP311" s="127">
        <v>1</v>
      </c>
      <c r="AQ311" s="128">
        <v>0.499</v>
      </c>
      <c r="AR311" s="128">
        <v>4.4999999999999998E-2</v>
      </c>
      <c r="AS311" s="128">
        <v>0.5</v>
      </c>
      <c r="AT311" s="126" t="s">
        <v>4</v>
      </c>
      <c r="AU311" s="128">
        <v>38.86</v>
      </c>
      <c r="AV311" s="126" t="s">
        <v>154</v>
      </c>
      <c r="AW311" s="126" t="s">
        <v>154</v>
      </c>
      <c r="AX311" s="126" t="s">
        <v>154</v>
      </c>
      <c r="AY311" s="126" t="s">
        <v>154</v>
      </c>
      <c r="AZ311" s="126" t="s">
        <v>154</v>
      </c>
      <c r="BA311" s="126" t="s">
        <v>132</v>
      </c>
      <c r="BB311" s="126" t="s">
        <v>70</v>
      </c>
      <c r="BC311" s="126" t="s">
        <v>310</v>
      </c>
      <c r="BD311" s="126" t="s">
        <v>130</v>
      </c>
      <c r="BE311" s="126" t="s">
        <v>156</v>
      </c>
      <c r="BF311" s="126" t="s">
        <v>4440</v>
      </c>
      <c r="BG311" s="126" t="s">
        <v>4441</v>
      </c>
      <c r="BH311" s="126" t="s">
        <v>4442</v>
      </c>
      <c r="BI311" s="126" t="s">
        <v>2757</v>
      </c>
      <c r="BJ311" s="126" t="s">
        <v>2758</v>
      </c>
      <c r="BK311" s="126" t="s">
        <v>184</v>
      </c>
      <c r="BL311" s="126" t="s">
        <v>157</v>
      </c>
      <c r="BM311" s="126" t="s">
        <v>126</v>
      </c>
      <c r="BN311" s="126" t="s">
        <v>130</v>
      </c>
      <c r="BO311" s="126" t="s">
        <v>158</v>
      </c>
    </row>
    <row r="312" spans="1:67" ht="15">
      <c r="A312" s="58" t="str">
        <f t="shared" si="138"/>
        <v>2025-08-09</v>
      </c>
      <c r="B312" s="58" t="str">
        <f t="shared" si="139"/>
        <v>LHR</v>
      </c>
      <c r="C312" s="58" t="str">
        <f t="shared" si="140"/>
        <v>99431913766</v>
      </c>
      <c r="D312" s="58" t="str">
        <f t="shared" si="141"/>
        <v>PGB028761449</v>
      </c>
      <c r="E312" s="59" t="str">
        <f t="shared" si="142"/>
        <v>6094322902229</v>
      </c>
      <c r="F312" s="59" t="str">
        <f t="shared" si="143"/>
        <v>716-8235-CC-62</v>
      </c>
      <c r="G312" s="59" t="str">
        <f t="shared" si="144"/>
        <v>2210326</v>
      </c>
      <c r="H312" s="59" t="str">
        <f t="shared" si="145"/>
        <v>IPORTER (GB)</v>
      </c>
      <c r="I312" s="57" t="str">
        <f t="shared" si="146"/>
        <v>최수화</v>
      </c>
      <c r="J312" s="57">
        <f t="shared" si="147"/>
        <v>6062</v>
      </c>
      <c r="K312" s="57" t="str">
        <f t="shared" si="148"/>
        <v/>
      </c>
      <c r="L312" s="57">
        <f t="shared" si="149"/>
        <v>1</v>
      </c>
      <c r="M312" s="57">
        <f t="shared" si="150"/>
        <v>0.499</v>
      </c>
      <c r="N312" s="57">
        <f t="shared" si="151"/>
        <v>4.4999999999999998E-2</v>
      </c>
      <c r="O312" s="60">
        <f t="shared" si="152"/>
        <v>3.15E-2</v>
      </c>
      <c r="P312" s="60">
        <f>CEILING(IF(M312&gt;O312,M312,O312),$D$2)</f>
        <v>0.5</v>
      </c>
      <c r="Q312" s="61" t="str">
        <f t="shared" si="153"/>
        <v>목록(Manifest)</v>
      </c>
      <c r="R312" s="88">
        <f t="shared" si="154"/>
        <v>46.29</v>
      </c>
      <c r="S312" s="61" t="str">
        <f t="shared" si="155"/>
        <v>KJ794</v>
      </c>
      <c r="T312" s="61" t="str">
        <f t="shared" si="156"/>
        <v>AIRZETA CO., LTD</v>
      </c>
      <c r="U312" s="61" t="str">
        <f t="shared" si="157"/>
        <v>신용</v>
      </c>
      <c r="V312" s="99">
        <f>CEILING($B$2+(P312-0.5)*$C$2,1)</f>
        <v>7445</v>
      </c>
      <c r="W312" s="61">
        <v>4000</v>
      </c>
      <c r="X312" s="100">
        <f t="shared" si="131"/>
        <v>0</v>
      </c>
      <c r="Y312" s="100">
        <f t="shared" si="136"/>
        <v>0</v>
      </c>
      <c r="Z312" s="100">
        <f t="shared" si="132"/>
        <v>0</v>
      </c>
      <c r="AA312" s="100">
        <f t="shared" si="137"/>
        <v>0</v>
      </c>
      <c r="AB312" s="101">
        <f t="shared" si="133"/>
        <v>0</v>
      </c>
      <c r="AC312" s="102" t="str">
        <f>_xlfn.IFNA(VLOOKUP(D312,'사업자 통관'!F:H,3,0),"")</f>
        <v/>
      </c>
      <c r="AD312" s="102"/>
      <c r="AE312" s="103">
        <f t="shared" si="134"/>
        <v>4000</v>
      </c>
      <c r="AF312" s="104">
        <f t="shared" si="135"/>
        <v>11445</v>
      </c>
      <c r="AH312" s="126" t="s">
        <v>4060</v>
      </c>
      <c r="AI312" s="126" t="s">
        <v>9</v>
      </c>
      <c r="AJ312" s="126" t="s">
        <v>4061</v>
      </c>
      <c r="AK312" s="126" t="s">
        <v>4443</v>
      </c>
      <c r="AL312" s="126" t="s">
        <v>4444</v>
      </c>
      <c r="AM312" s="126" t="s">
        <v>4445</v>
      </c>
      <c r="AN312" s="126">
        <v>6062</v>
      </c>
      <c r="AO312" s="126" t="s">
        <v>130</v>
      </c>
      <c r="AP312" s="127">
        <v>1</v>
      </c>
      <c r="AQ312" s="128">
        <v>0.499</v>
      </c>
      <c r="AR312" s="128">
        <v>4.4999999999999998E-2</v>
      </c>
      <c r="AS312" s="128">
        <v>0.5</v>
      </c>
      <c r="AT312" s="126" t="s">
        <v>4</v>
      </c>
      <c r="AU312" s="128">
        <v>46.29</v>
      </c>
      <c r="AV312" s="126" t="s">
        <v>154</v>
      </c>
      <c r="AW312" s="126" t="s">
        <v>154</v>
      </c>
      <c r="AX312" s="126" t="s">
        <v>154</v>
      </c>
      <c r="AY312" s="126" t="s">
        <v>154</v>
      </c>
      <c r="AZ312" s="126" t="s">
        <v>154</v>
      </c>
      <c r="BA312" s="126" t="s">
        <v>132</v>
      </c>
      <c r="BB312" s="126" t="s">
        <v>70</v>
      </c>
      <c r="BC312" s="126" t="s">
        <v>413</v>
      </c>
      <c r="BD312" s="126" t="s">
        <v>130</v>
      </c>
      <c r="BE312" s="126" t="s">
        <v>156</v>
      </c>
      <c r="BF312" s="126" t="s">
        <v>4446</v>
      </c>
      <c r="BG312" s="126" t="s">
        <v>4447</v>
      </c>
      <c r="BH312" s="126" t="s">
        <v>4448</v>
      </c>
      <c r="BI312" s="126" t="s">
        <v>2757</v>
      </c>
      <c r="BJ312" s="126" t="s">
        <v>2758</v>
      </c>
      <c r="BK312" s="126" t="s">
        <v>184</v>
      </c>
      <c r="BL312" s="126" t="s">
        <v>157</v>
      </c>
      <c r="BM312" s="126" t="s">
        <v>126</v>
      </c>
      <c r="BN312" s="126" t="s">
        <v>130</v>
      </c>
      <c r="BO312" s="126" t="s">
        <v>158</v>
      </c>
    </row>
    <row r="313" spans="1:67" ht="15">
      <c r="A313" s="58" t="str">
        <f t="shared" si="138"/>
        <v>2025-08-09</v>
      </c>
      <c r="B313" s="58" t="str">
        <f t="shared" si="139"/>
        <v>LHR</v>
      </c>
      <c r="C313" s="58" t="str">
        <f t="shared" si="140"/>
        <v>99431913766</v>
      </c>
      <c r="D313" s="58" t="str">
        <f t="shared" si="141"/>
        <v>PGB028761349</v>
      </c>
      <c r="E313" s="59" t="str">
        <f t="shared" si="142"/>
        <v>6094322902129</v>
      </c>
      <c r="F313" s="59" t="str">
        <f t="shared" si="143"/>
        <v>716-6514-DA-66</v>
      </c>
      <c r="G313" s="59" t="str">
        <f t="shared" si="144"/>
        <v>2210326</v>
      </c>
      <c r="H313" s="59" t="str">
        <f t="shared" si="145"/>
        <v>IPORTER (GB)</v>
      </c>
      <c r="I313" s="57" t="str">
        <f t="shared" si="146"/>
        <v>장소라</v>
      </c>
      <c r="J313" s="57">
        <f t="shared" si="147"/>
        <v>10310</v>
      </c>
      <c r="K313" s="57" t="str">
        <f t="shared" si="148"/>
        <v/>
      </c>
      <c r="L313" s="57">
        <f t="shared" si="149"/>
        <v>1</v>
      </c>
      <c r="M313" s="57">
        <f t="shared" si="150"/>
        <v>0.499</v>
      </c>
      <c r="N313" s="57">
        <f t="shared" si="151"/>
        <v>4.4999999999999998E-2</v>
      </c>
      <c r="O313" s="60">
        <f t="shared" si="152"/>
        <v>3.15E-2</v>
      </c>
      <c r="P313" s="60">
        <f>CEILING(IF(M313&gt;O313,M313,O313),$D$2)</f>
        <v>0.5</v>
      </c>
      <c r="Q313" s="61" t="str">
        <f t="shared" si="153"/>
        <v>목록(Manifest)</v>
      </c>
      <c r="R313" s="88">
        <f t="shared" si="154"/>
        <v>42.31</v>
      </c>
      <c r="S313" s="61" t="str">
        <f t="shared" si="155"/>
        <v>KJ794</v>
      </c>
      <c r="T313" s="61" t="str">
        <f t="shared" si="156"/>
        <v>AIRZETA CO., LTD</v>
      </c>
      <c r="U313" s="61" t="str">
        <f t="shared" si="157"/>
        <v>신용</v>
      </c>
      <c r="V313" s="99">
        <f>CEILING($B$2+(P313-0.5)*$C$2,1)</f>
        <v>7445</v>
      </c>
      <c r="W313" s="61">
        <v>4000</v>
      </c>
      <c r="X313" s="100">
        <f t="shared" si="131"/>
        <v>0</v>
      </c>
      <c r="Y313" s="100">
        <f t="shared" si="136"/>
        <v>0</v>
      </c>
      <c r="Z313" s="100">
        <f t="shared" si="132"/>
        <v>0</v>
      </c>
      <c r="AA313" s="100">
        <f t="shared" si="137"/>
        <v>0</v>
      </c>
      <c r="AB313" s="101">
        <f t="shared" si="133"/>
        <v>0</v>
      </c>
      <c r="AC313" s="102" t="str">
        <f>_xlfn.IFNA(VLOOKUP(D313,'사업자 통관'!F:H,3,0),"")</f>
        <v/>
      </c>
      <c r="AD313" s="102"/>
      <c r="AE313" s="103">
        <f t="shared" si="134"/>
        <v>4000</v>
      </c>
      <c r="AF313" s="104">
        <f t="shared" si="135"/>
        <v>11445</v>
      </c>
      <c r="AH313" s="126" t="s">
        <v>4060</v>
      </c>
      <c r="AI313" s="126" t="s">
        <v>9</v>
      </c>
      <c r="AJ313" s="126" t="s">
        <v>4061</v>
      </c>
      <c r="AK313" s="126" t="s">
        <v>4449</v>
      </c>
      <c r="AL313" s="126" t="s">
        <v>4450</v>
      </c>
      <c r="AM313" s="126" t="s">
        <v>4451</v>
      </c>
      <c r="AN313" s="126">
        <v>10310</v>
      </c>
      <c r="AO313" s="126" t="s">
        <v>130</v>
      </c>
      <c r="AP313" s="127">
        <v>1</v>
      </c>
      <c r="AQ313" s="128">
        <v>0.499</v>
      </c>
      <c r="AR313" s="128">
        <v>4.4999999999999998E-2</v>
      </c>
      <c r="AS313" s="128">
        <v>0.5</v>
      </c>
      <c r="AT313" s="126" t="s">
        <v>4</v>
      </c>
      <c r="AU313" s="128">
        <v>42.31</v>
      </c>
      <c r="AV313" s="126" t="s">
        <v>154</v>
      </c>
      <c r="AW313" s="126" t="s">
        <v>154</v>
      </c>
      <c r="AX313" s="126" t="s">
        <v>154</v>
      </c>
      <c r="AY313" s="126" t="s">
        <v>154</v>
      </c>
      <c r="AZ313" s="126" t="s">
        <v>154</v>
      </c>
      <c r="BA313" s="126" t="s">
        <v>132</v>
      </c>
      <c r="BB313" s="126" t="s">
        <v>70</v>
      </c>
      <c r="BC313" s="126" t="s">
        <v>4452</v>
      </c>
      <c r="BD313" s="126" t="s">
        <v>130</v>
      </c>
      <c r="BE313" s="126" t="s">
        <v>156</v>
      </c>
      <c r="BF313" s="126" t="s">
        <v>4453</v>
      </c>
      <c r="BG313" s="126" t="s">
        <v>4454</v>
      </c>
      <c r="BH313" s="126" t="s">
        <v>4455</v>
      </c>
      <c r="BI313" s="126" t="s">
        <v>2757</v>
      </c>
      <c r="BJ313" s="126" t="s">
        <v>2758</v>
      </c>
      <c r="BK313" s="126" t="s">
        <v>184</v>
      </c>
      <c r="BL313" s="126" t="s">
        <v>157</v>
      </c>
      <c r="BM313" s="126" t="s">
        <v>126</v>
      </c>
      <c r="BN313" s="126" t="s">
        <v>130</v>
      </c>
      <c r="BO313" s="126" t="s">
        <v>158</v>
      </c>
    </row>
    <row r="314" spans="1:67" ht="15">
      <c r="A314" s="58" t="str">
        <f t="shared" si="138"/>
        <v>2025-08-09</v>
      </c>
      <c r="B314" s="58" t="str">
        <f t="shared" si="139"/>
        <v>LHR</v>
      </c>
      <c r="C314" s="58" t="str">
        <f t="shared" si="140"/>
        <v>99431913766</v>
      </c>
      <c r="D314" s="58" t="str">
        <f t="shared" si="141"/>
        <v>PGB028761510</v>
      </c>
      <c r="E314" s="59" t="str">
        <f t="shared" si="142"/>
        <v>6094322902290</v>
      </c>
      <c r="F314" s="59" t="str">
        <f t="shared" si="143"/>
        <v>716-9259-BB-31</v>
      </c>
      <c r="G314" s="59" t="str">
        <f t="shared" si="144"/>
        <v>2210326</v>
      </c>
      <c r="H314" s="59" t="str">
        <f t="shared" si="145"/>
        <v>IPORTER (GB)</v>
      </c>
      <c r="I314" s="57" t="str">
        <f t="shared" si="146"/>
        <v>장다현</v>
      </c>
      <c r="J314" s="57">
        <f t="shared" si="147"/>
        <v>17372</v>
      </c>
      <c r="K314" s="57" t="str">
        <f t="shared" si="148"/>
        <v/>
      </c>
      <c r="L314" s="57">
        <f t="shared" si="149"/>
        <v>1</v>
      </c>
      <c r="M314" s="57">
        <f t="shared" si="150"/>
        <v>0.499</v>
      </c>
      <c r="N314" s="57">
        <f t="shared" si="151"/>
        <v>4.4999999999999998E-2</v>
      </c>
      <c r="O314" s="60">
        <f t="shared" si="152"/>
        <v>3.15E-2</v>
      </c>
      <c r="P314" s="60">
        <f>CEILING(IF(M314&gt;O314,M314,O314),$D$2)</f>
        <v>0.5</v>
      </c>
      <c r="Q314" s="61" t="str">
        <f t="shared" si="153"/>
        <v>목록(Manifest)</v>
      </c>
      <c r="R314" s="88">
        <f t="shared" si="154"/>
        <v>144.03</v>
      </c>
      <c r="S314" s="61" t="str">
        <f t="shared" si="155"/>
        <v>KJ794</v>
      </c>
      <c r="T314" s="61" t="str">
        <f t="shared" si="156"/>
        <v>AIRZETA CO., LTD</v>
      </c>
      <c r="U314" s="61" t="str">
        <f t="shared" si="157"/>
        <v>신용</v>
      </c>
      <c r="V314" s="99">
        <f>CEILING($B$2+(P314-0.5)*$C$2,1)</f>
        <v>7445</v>
      </c>
      <c r="W314" s="61">
        <v>4000</v>
      </c>
      <c r="X314" s="100">
        <f t="shared" si="131"/>
        <v>0</v>
      </c>
      <c r="Y314" s="100">
        <f t="shared" si="136"/>
        <v>0</v>
      </c>
      <c r="Z314" s="100">
        <f t="shared" si="132"/>
        <v>0</v>
      </c>
      <c r="AA314" s="100">
        <f t="shared" si="137"/>
        <v>0</v>
      </c>
      <c r="AB314" s="101">
        <f t="shared" si="133"/>
        <v>0</v>
      </c>
      <c r="AC314" s="102" t="str">
        <f>_xlfn.IFNA(VLOOKUP(D314,'사업자 통관'!F:H,3,0),"")</f>
        <v/>
      </c>
      <c r="AD314" s="102"/>
      <c r="AE314" s="103">
        <f t="shared" si="134"/>
        <v>4000</v>
      </c>
      <c r="AF314" s="104">
        <f t="shared" si="135"/>
        <v>11445</v>
      </c>
      <c r="AH314" s="126" t="s">
        <v>4060</v>
      </c>
      <c r="AI314" s="126" t="s">
        <v>9</v>
      </c>
      <c r="AJ314" s="126" t="s">
        <v>4061</v>
      </c>
      <c r="AK314" s="126" t="s">
        <v>4456</v>
      </c>
      <c r="AL314" s="126" t="s">
        <v>4457</v>
      </c>
      <c r="AM314" s="126" t="s">
        <v>4458</v>
      </c>
      <c r="AN314" s="126">
        <v>17372</v>
      </c>
      <c r="AO314" s="126" t="s">
        <v>130</v>
      </c>
      <c r="AP314" s="127">
        <v>1</v>
      </c>
      <c r="AQ314" s="128">
        <v>0.499</v>
      </c>
      <c r="AR314" s="128">
        <v>4.4999999999999998E-2</v>
      </c>
      <c r="AS314" s="128">
        <v>0.5</v>
      </c>
      <c r="AT314" s="126" t="s">
        <v>4</v>
      </c>
      <c r="AU314" s="128">
        <v>144.03</v>
      </c>
      <c r="AV314" s="126" t="s">
        <v>154</v>
      </c>
      <c r="AW314" s="126" t="s">
        <v>154</v>
      </c>
      <c r="AX314" s="126" t="s">
        <v>154</v>
      </c>
      <c r="AY314" s="126" t="s">
        <v>154</v>
      </c>
      <c r="AZ314" s="126" t="s">
        <v>154</v>
      </c>
      <c r="BA314" s="126" t="s">
        <v>132</v>
      </c>
      <c r="BB314" s="126" t="s">
        <v>70</v>
      </c>
      <c r="BC314" s="126" t="s">
        <v>166</v>
      </c>
      <c r="BD314" s="126" t="s">
        <v>130</v>
      </c>
      <c r="BE314" s="126" t="s">
        <v>156</v>
      </c>
      <c r="BF314" s="126" t="s">
        <v>4459</v>
      </c>
      <c r="BG314" s="126" t="s">
        <v>4460</v>
      </c>
      <c r="BH314" s="126" t="s">
        <v>4461</v>
      </c>
      <c r="BI314" s="126" t="s">
        <v>2757</v>
      </c>
      <c r="BJ314" s="126" t="s">
        <v>2758</v>
      </c>
      <c r="BK314" s="126" t="s">
        <v>184</v>
      </c>
      <c r="BL314" s="126" t="s">
        <v>157</v>
      </c>
      <c r="BM314" s="126" t="s">
        <v>126</v>
      </c>
      <c r="BN314" s="126" t="s">
        <v>130</v>
      </c>
      <c r="BO314" s="126" t="s">
        <v>158</v>
      </c>
    </row>
    <row r="315" spans="1:67" ht="15">
      <c r="A315" s="58" t="str">
        <f t="shared" si="138"/>
        <v>2025-08-09</v>
      </c>
      <c r="B315" s="58" t="str">
        <f t="shared" si="139"/>
        <v>LHR</v>
      </c>
      <c r="C315" s="58" t="str">
        <f t="shared" si="140"/>
        <v>99431913766</v>
      </c>
      <c r="D315" s="58" t="str">
        <f t="shared" si="141"/>
        <v>PGB028761501</v>
      </c>
      <c r="E315" s="59" t="str">
        <f t="shared" si="142"/>
        <v>6094322902281</v>
      </c>
      <c r="F315" s="59" t="str">
        <f t="shared" si="143"/>
        <v>716-9116-EB-37</v>
      </c>
      <c r="G315" s="59" t="str">
        <f t="shared" si="144"/>
        <v>2210326</v>
      </c>
      <c r="H315" s="59" t="str">
        <f t="shared" si="145"/>
        <v>IPORTER (GB)</v>
      </c>
      <c r="I315" s="57" t="str">
        <f t="shared" si="146"/>
        <v>엄도현</v>
      </c>
      <c r="J315" s="57">
        <f t="shared" si="147"/>
        <v>4314</v>
      </c>
      <c r="K315" s="57" t="str">
        <f t="shared" si="148"/>
        <v/>
      </c>
      <c r="L315" s="57">
        <f t="shared" si="149"/>
        <v>1</v>
      </c>
      <c r="M315" s="57">
        <f t="shared" si="150"/>
        <v>1.179</v>
      </c>
      <c r="N315" s="57">
        <f t="shared" si="151"/>
        <v>2.2679999999999998</v>
      </c>
      <c r="O315" s="60">
        <f t="shared" si="152"/>
        <v>1.5875999999999997</v>
      </c>
      <c r="P315" s="60">
        <f>CEILING(IF(M315&gt;O315,M315,O315),$D$2)</f>
        <v>2</v>
      </c>
      <c r="Q315" s="61" t="str">
        <f t="shared" si="153"/>
        <v>목록(Manifest)</v>
      </c>
      <c r="R315" s="88">
        <f t="shared" si="154"/>
        <v>79.36</v>
      </c>
      <c r="S315" s="61" t="str">
        <f t="shared" si="155"/>
        <v>KJ794</v>
      </c>
      <c r="T315" s="61" t="str">
        <f t="shared" si="156"/>
        <v>AIRZETA CO., LTD</v>
      </c>
      <c r="U315" s="61" t="str">
        <f t="shared" si="157"/>
        <v>신용</v>
      </c>
      <c r="V315" s="99">
        <f>CEILING($B$2+(P315-0.5)*$C$2,1)</f>
        <v>15928</v>
      </c>
      <c r="W315" s="61">
        <v>4000</v>
      </c>
      <c r="X315" s="100">
        <f t="shared" si="131"/>
        <v>0</v>
      </c>
      <c r="Y315" s="100">
        <f t="shared" si="136"/>
        <v>0</v>
      </c>
      <c r="Z315" s="100">
        <f t="shared" si="132"/>
        <v>0</v>
      </c>
      <c r="AA315" s="100">
        <f t="shared" si="137"/>
        <v>0</v>
      </c>
      <c r="AB315" s="101">
        <f t="shared" si="133"/>
        <v>0</v>
      </c>
      <c r="AC315" s="102" t="str">
        <f>_xlfn.IFNA(VLOOKUP(D315,'사업자 통관'!F:H,3,0),"")</f>
        <v/>
      </c>
      <c r="AD315" s="102"/>
      <c r="AE315" s="103">
        <f t="shared" si="134"/>
        <v>4000</v>
      </c>
      <c r="AF315" s="104">
        <f t="shared" si="135"/>
        <v>19928</v>
      </c>
      <c r="AH315" s="126" t="s">
        <v>4060</v>
      </c>
      <c r="AI315" s="126" t="s">
        <v>9</v>
      </c>
      <c r="AJ315" s="126" t="s">
        <v>4061</v>
      </c>
      <c r="AK315" s="126" t="s">
        <v>4462</v>
      </c>
      <c r="AL315" s="126" t="s">
        <v>1752</v>
      </c>
      <c r="AM315" s="126" t="s">
        <v>1753</v>
      </c>
      <c r="AN315" s="126">
        <v>4314</v>
      </c>
      <c r="AO315" s="126" t="s">
        <v>130</v>
      </c>
      <c r="AP315" s="127">
        <v>1</v>
      </c>
      <c r="AQ315" s="128">
        <v>1.179</v>
      </c>
      <c r="AR315" s="128">
        <v>2.2679999999999998</v>
      </c>
      <c r="AS315" s="128">
        <v>2.2999999999999998</v>
      </c>
      <c r="AT315" s="126" t="s">
        <v>4</v>
      </c>
      <c r="AU315" s="128">
        <v>79.36</v>
      </c>
      <c r="AV315" s="126" t="s">
        <v>154</v>
      </c>
      <c r="AW315" s="126" t="s">
        <v>154</v>
      </c>
      <c r="AX315" s="126" t="s">
        <v>154</v>
      </c>
      <c r="AY315" s="126" t="s">
        <v>154</v>
      </c>
      <c r="AZ315" s="126" t="s">
        <v>154</v>
      </c>
      <c r="BA315" s="126" t="s">
        <v>132</v>
      </c>
      <c r="BB315" s="126" t="s">
        <v>70</v>
      </c>
      <c r="BC315" s="126" t="s">
        <v>480</v>
      </c>
      <c r="BD315" s="126" t="s">
        <v>130</v>
      </c>
      <c r="BE315" s="126" t="s">
        <v>156</v>
      </c>
      <c r="BF315" s="126" t="s">
        <v>4463</v>
      </c>
      <c r="BG315" s="126" t="s">
        <v>4464</v>
      </c>
      <c r="BH315" s="126" t="s">
        <v>4465</v>
      </c>
      <c r="BI315" s="126" t="s">
        <v>2757</v>
      </c>
      <c r="BJ315" s="126" t="s">
        <v>2758</v>
      </c>
      <c r="BK315" s="126" t="s">
        <v>184</v>
      </c>
      <c r="BL315" s="126" t="s">
        <v>157</v>
      </c>
      <c r="BM315" s="126" t="s">
        <v>126</v>
      </c>
      <c r="BN315" s="126" t="s">
        <v>130</v>
      </c>
      <c r="BO315" s="126" t="s">
        <v>158</v>
      </c>
    </row>
    <row r="316" spans="1:67" ht="15">
      <c r="A316" s="58" t="str">
        <f t="shared" si="138"/>
        <v>2025-08-09</v>
      </c>
      <c r="B316" s="58" t="str">
        <f t="shared" si="139"/>
        <v>LHR</v>
      </c>
      <c r="C316" s="58" t="str">
        <f t="shared" si="140"/>
        <v>99431913766</v>
      </c>
      <c r="D316" s="58" t="str">
        <f t="shared" si="141"/>
        <v>PGB028761735</v>
      </c>
      <c r="E316" s="59" t="str">
        <f t="shared" si="142"/>
        <v>6094322902515</v>
      </c>
      <c r="F316" s="59" t="str">
        <f t="shared" si="143"/>
        <v>716-9081-FB-8</v>
      </c>
      <c r="G316" s="59" t="str">
        <f t="shared" si="144"/>
        <v>2210326</v>
      </c>
      <c r="H316" s="59" t="str">
        <f t="shared" si="145"/>
        <v>IPORTER (GB)</v>
      </c>
      <c r="I316" s="57" t="str">
        <f t="shared" si="146"/>
        <v>김민승</v>
      </c>
      <c r="J316" s="57">
        <f t="shared" si="147"/>
        <v>21422</v>
      </c>
      <c r="K316" s="57" t="str">
        <f t="shared" si="148"/>
        <v/>
      </c>
      <c r="L316" s="57">
        <f t="shared" si="149"/>
        <v>1</v>
      </c>
      <c r="M316" s="57">
        <f t="shared" si="150"/>
        <v>0.499</v>
      </c>
      <c r="N316" s="57">
        <f t="shared" si="151"/>
        <v>4.4999999999999998E-2</v>
      </c>
      <c r="O316" s="60">
        <f t="shared" si="152"/>
        <v>3.15E-2</v>
      </c>
      <c r="P316" s="60">
        <f>CEILING(IF(M316&gt;O316,M316,O316),$D$2)</f>
        <v>0.5</v>
      </c>
      <c r="Q316" s="61" t="str">
        <f t="shared" si="153"/>
        <v>목록(Manifest)</v>
      </c>
      <c r="R316" s="88">
        <f t="shared" si="154"/>
        <v>18.45</v>
      </c>
      <c r="S316" s="61" t="str">
        <f t="shared" si="155"/>
        <v>KJ794</v>
      </c>
      <c r="T316" s="61" t="str">
        <f t="shared" si="156"/>
        <v>AIRZETA CO., LTD</v>
      </c>
      <c r="U316" s="61" t="str">
        <f t="shared" si="157"/>
        <v>신용</v>
      </c>
      <c r="V316" s="99">
        <f>CEILING($B$2+(P316-0.5)*$C$2,1)</f>
        <v>7445</v>
      </c>
      <c r="W316" s="61">
        <v>4000</v>
      </c>
      <c r="X316" s="100">
        <f t="shared" si="131"/>
        <v>0</v>
      </c>
      <c r="Y316" s="100">
        <f t="shared" si="136"/>
        <v>0</v>
      </c>
      <c r="Z316" s="100">
        <f t="shared" si="132"/>
        <v>0</v>
      </c>
      <c r="AA316" s="100">
        <f t="shared" si="137"/>
        <v>0</v>
      </c>
      <c r="AB316" s="101">
        <f t="shared" si="133"/>
        <v>0</v>
      </c>
      <c r="AC316" s="102" t="str">
        <f>_xlfn.IFNA(VLOOKUP(D316,'사업자 통관'!F:H,3,0),"")</f>
        <v/>
      </c>
      <c r="AD316" s="102"/>
      <c r="AE316" s="103">
        <f t="shared" si="134"/>
        <v>4000</v>
      </c>
      <c r="AF316" s="104">
        <f t="shared" si="135"/>
        <v>11445</v>
      </c>
      <c r="AH316" s="126" t="s">
        <v>4060</v>
      </c>
      <c r="AI316" s="126" t="s">
        <v>9</v>
      </c>
      <c r="AJ316" s="126" t="s">
        <v>4061</v>
      </c>
      <c r="AK316" s="126" t="s">
        <v>4466</v>
      </c>
      <c r="AL316" s="126" t="s">
        <v>4467</v>
      </c>
      <c r="AM316" s="126" t="s">
        <v>4468</v>
      </c>
      <c r="AN316" s="126">
        <v>21422</v>
      </c>
      <c r="AO316" s="126" t="s">
        <v>130</v>
      </c>
      <c r="AP316" s="127">
        <v>1</v>
      </c>
      <c r="AQ316" s="128">
        <v>0.499</v>
      </c>
      <c r="AR316" s="128">
        <v>4.4999999999999998E-2</v>
      </c>
      <c r="AS316" s="128">
        <v>0.5</v>
      </c>
      <c r="AT316" s="126" t="s">
        <v>4</v>
      </c>
      <c r="AU316" s="128">
        <v>18.45</v>
      </c>
      <c r="AV316" s="126" t="s">
        <v>154</v>
      </c>
      <c r="AW316" s="126" t="s">
        <v>154</v>
      </c>
      <c r="AX316" s="126" t="s">
        <v>154</v>
      </c>
      <c r="AY316" s="126" t="s">
        <v>154</v>
      </c>
      <c r="AZ316" s="126" t="s">
        <v>154</v>
      </c>
      <c r="BA316" s="126" t="s">
        <v>132</v>
      </c>
      <c r="BB316" s="126" t="s">
        <v>70</v>
      </c>
      <c r="BC316" s="126" t="s">
        <v>618</v>
      </c>
      <c r="BD316" s="126" t="s">
        <v>130</v>
      </c>
      <c r="BE316" s="126" t="s">
        <v>156</v>
      </c>
      <c r="BF316" s="126" t="s">
        <v>4469</v>
      </c>
      <c r="BG316" s="126" t="s">
        <v>4470</v>
      </c>
      <c r="BH316" s="126" t="s">
        <v>4471</v>
      </c>
      <c r="BI316" s="126" t="s">
        <v>2757</v>
      </c>
      <c r="BJ316" s="126" t="s">
        <v>2758</v>
      </c>
      <c r="BK316" s="126" t="s">
        <v>184</v>
      </c>
      <c r="BL316" s="126" t="s">
        <v>157</v>
      </c>
      <c r="BM316" s="126" t="s">
        <v>126</v>
      </c>
      <c r="BN316" s="126" t="s">
        <v>130</v>
      </c>
      <c r="BO316" s="126" t="s">
        <v>158</v>
      </c>
    </row>
    <row r="317" spans="1:67" ht="15">
      <c r="A317" s="58" t="str">
        <f t="shared" si="138"/>
        <v>2025-08-09</v>
      </c>
      <c r="B317" s="58" t="str">
        <f t="shared" si="139"/>
        <v>LHR</v>
      </c>
      <c r="C317" s="58" t="str">
        <f t="shared" si="140"/>
        <v>99431913766</v>
      </c>
      <c r="D317" s="58" t="str">
        <f t="shared" si="141"/>
        <v>PGB028761736</v>
      </c>
      <c r="E317" s="59" t="str">
        <f t="shared" si="142"/>
        <v>6094322902516</v>
      </c>
      <c r="F317" s="59" t="str">
        <f t="shared" si="143"/>
        <v>716-9082-AB-9</v>
      </c>
      <c r="G317" s="59" t="str">
        <f t="shared" si="144"/>
        <v>2210326</v>
      </c>
      <c r="H317" s="59" t="str">
        <f t="shared" si="145"/>
        <v>IPORTER (GB)</v>
      </c>
      <c r="I317" s="57" t="str">
        <f t="shared" si="146"/>
        <v>이후용</v>
      </c>
      <c r="J317" s="57">
        <f t="shared" si="147"/>
        <v>54538</v>
      </c>
      <c r="K317" s="57" t="str">
        <f t="shared" si="148"/>
        <v/>
      </c>
      <c r="L317" s="57">
        <f t="shared" si="149"/>
        <v>1</v>
      </c>
      <c r="M317" s="57">
        <f t="shared" si="150"/>
        <v>0.499</v>
      </c>
      <c r="N317" s="57">
        <f t="shared" si="151"/>
        <v>4.4999999999999998E-2</v>
      </c>
      <c r="O317" s="60">
        <f t="shared" si="152"/>
        <v>3.15E-2</v>
      </c>
      <c r="P317" s="60">
        <f>CEILING(IF(M317&gt;O317,M317,O317),$D$2)</f>
        <v>0.5</v>
      </c>
      <c r="Q317" s="61" t="str">
        <f t="shared" si="153"/>
        <v>목록(Manifest)</v>
      </c>
      <c r="R317" s="88">
        <f t="shared" si="154"/>
        <v>18.45</v>
      </c>
      <c r="S317" s="61" t="str">
        <f t="shared" si="155"/>
        <v>KJ794</v>
      </c>
      <c r="T317" s="61" t="str">
        <f t="shared" si="156"/>
        <v>AIRZETA CO., LTD</v>
      </c>
      <c r="U317" s="61" t="str">
        <f t="shared" si="157"/>
        <v>신용</v>
      </c>
      <c r="V317" s="99">
        <f>CEILING($B$2+(P317-0.5)*$C$2,1)</f>
        <v>7445</v>
      </c>
      <c r="W317" s="61">
        <v>4000</v>
      </c>
      <c r="X317" s="100">
        <f t="shared" si="131"/>
        <v>0</v>
      </c>
      <c r="Y317" s="100">
        <f t="shared" si="136"/>
        <v>0</v>
      </c>
      <c r="Z317" s="100">
        <f t="shared" si="132"/>
        <v>0</v>
      </c>
      <c r="AA317" s="100">
        <f t="shared" si="137"/>
        <v>0</v>
      </c>
      <c r="AB317" s="101">
        <f t="shared" si="133"/>
        <v>0</v>
      </c>
      <c r="AC317" s="102" t="str">
        <f>_xlfn.IFNA(VLOOKUP(D317,'사업자 통관'!F:H,3,0),"")</f>
        <v/>
      </c>
      <c r="AD317" s="102"/>
      <c r="AE317" s="103">
        <f t="shared" si="134"/>
        <v>4000</v>
      </c>
      <c r="AF317" s="104">
        <f t="shared" si="135"/>
        <v>11445</v>
      </c>
      <c r="AH317" s="126" t="s">
        <v>4060</v>
      </c>
      <c r="AI317" s="126" t="s">
        <v>9</v>
      </c>
      <c r="AJ317" s="126" t="s">
        <v>4061</v>
      </c>
      <c r="AK317" s="126" t="s">
        <v>4472</v>
      </c>
      <c r="AL317" s="126" t="s">
        <v>4473</v>
      </c>
      <c r="AM317" s="126" t="s">
        <v>4474</v>
      </c>
      <c r="AN317" s="126">
        <v>54538</v>
      </c>
      <c r="AO317" s="126" t="s">
        <v>130</v>
      </c>
      <c r="AP317" s="127">
        <v>1</v>
      </c>
      <c r="AQ317" s="128">
        <v>0.499</v>
      </c>
      <c r="AR317" s="128">
        <v>4.4999999999999998E-2</v>
      </c>
      <c r="AS317" s="128">
        <v>0.5</v>
      </c>
      <c r="AT317" s="126" t="s">
        <v>4</v>
      </c>
      <c r="AU317" s="128">
        <v>18.45</v>
      </c>
      <c r="AV317" s="126" t="s">
        <v>154</v>
      </c>
      <c r="AW317" s="126" t="s">
        <v>154</v>
      </c>
      <c r="AX317" s="126" t="s">
        <v>154</v>
      </c>
      <c r="AY317" s="126" t="s">
        <v>154</v>
      </c>
      <c r="AZ317" s="126" t="s">
        <v>154</v>
      </c>
      <c r="BA317" s="126" t="s">
        <v>132</v>
      </c>
      <c r="BB317" s="126" t="s">
        <v>70</v>
      </c>
      <c r="BC317" s="126" t="s">
        <v>618</v>
      </c>
      <c r="BD317" s="126" t="s">
        <v>130</v>
      </c>
      <c r="BE317" s="126" t="s">
        <v>156</v>
      </c>
      <c r="BF317" s="126" t="s">
        <v>4475</v>
      </c>
      <c r="BG317" s="126" t="s">
        <v>4476</v>
      </c>
      <c r="BH317" s="126" t="s">
        <v>4477</v>
      </c>
      <c r="BI317" s="126" t="s">
        <v>2757</v>
      </c>
      <c r="BJ317" s="126" t="s">
        <v>2758</v>
      </c>
      <c r="BK317" s="126" t="s">
        <v>184</v>
      </c>
      <c r="BL317" s="126" t="s">
        <v>157</v>
      </c>
      <c r="BM317" s="126" t="s">
        <v>126</v>
      </c>
      <c r="BN317" s="126" t="s">
        <v>130</v>
      </c>
      <c r="BO317" s="126" t="s">
        <v>158</v>
      </c>
    </row>
    <row r="318" spans="1:67" ht="15">
      <c r="A318" s="58" t="str">
        <f t="shared" si="138"/>
        <v>2025-08-09</v>
      </c>
      <c r="B318" s="58" t="str">
        <f t="shared" si="139"/>
        <v>LHR</v>
      </c>
      <c r="C318" s="58" t="str">
        <f t="shared" si="140"/>
        <v>99431913766</v>
      </c>
      <c r="D318" s="58" t="str">
        <f t="shared" si="141"/>
        <v>PGB028761345</v>
      </c>
      <c r="E318" s="59" t="str">
        <f t="shared" si="142"/>
        <v>6094322902125</v>
      </c>
      <c r="F318" s="59" t="str">
        <f t="shared" si="143"/>
        <v>716-9123-EB-10</v>
      </c>
      <c r="G318" s="59" t="str">
        <f t="shared" si="144"/>
        <v>2210326</v>
      </c>
      <c r="H318" s="59" t="str">
        <f t="shared" si="145"/>
        <v>IPORTER (GB)</v>
      </c>
      <c r="I318" s="57" t="str">
        <f t="shared" si="146"/>
        <v>김진경</v>
      </c>
      <c r="J318" s="57">
        <f t="shared" si="147"/>
        <v>7397</v>
      </c>
      <c r="K318" s="57" t="str">
        <f t="shared" si="148"/>
        <v/>
      </c>
      <c r="L318" s="57">
        <f t="shared" si="149"/>
        <v>1</v>
      </c>
      <c r="M318" s="57">
        <f t="shared" si="150"/>
        <v>0.499</v>
      </c>
      <c r="N318" s="57">
        <f t="shared" si="151"/>
        <v>4.4999999999999998E-2</v>
      </c>
      <c r="O318" s="60">
        <f t="shared" si="152"/>
        <v>3.15E-2</v>
      </c>
      <c r="P318" s="60">
        <f>CEILING(IF(M318&gt;O318,M318,O318),$D$2)</f>
        <v>0.5</v>
      </c>
      <c r="Q318" s="61" t="str">
        <f t="shared" si="153"/>
        <v>목록(Manifest)</v>
      </c>
      <c r="R318" s="88">
        <f t="shared" si="154"/>
        <v>87.94</v>
      </c>
      <c r="S318" s="61" t="str">
        <f t="shared" si="155"/>
        <v>KJ794</v>
      </c>
      <c r="T318" s="61" t="str">
        <f t="shared" si="156"/>
        <v>AIRZETA CO., LTD</v>
      </c>
      <c r="U318" s="61" t="str">
        <f t="shared" si="157"/>
        <v>신용</v>
      </c>
      <c r="V318" s="99">
        <f>CEILING($B$2+(P318-0.5)*$C$2,1)</f>
        <v>7445</v>
      </c>
      <c r="W318" s="61">
        <v>4000</v>
      </c>
      <c r="X318" s="100">
        <f t="shared" si="131"/>
        <v>0</v>
      </c>
      <c r="Y318" s="100">
        <f t="shared" si="136"/>
        <v>0</v>
      </c>
      <c r="Z318" s="100">
        <f t="shared" si="132"/>
        <v>0</v>
      </c>
      <c r="AA318" s="100">
        <f t="shared" si="137"/>
        <v>0</v>
      </c>
      <c r="AB318" s="101">
        <f t="shared" si="133"/>
        <v>0</v>
      </c>
      <c r="AC318" s="102" t="str">
        <f>_xlfn.IFNA(VLOOKUP(D318,'사업자 통관'!F:H,3,0),"")</f>
        <v/>
      </c>
      <c r="AD318" s="102"/>
      <c r="AE318" s="103">
        <f t="shared" si="134"/>
        <v>4000</v>
      </c>
      <c r="AF318" s="104">
        <f t="shared" si="135"/>
        <v>11445</v>
      </c>
      <c r="AH318" s="126" t="s">
        <v>4060</v>
      </c>
      <c r="AI318" s="126" t="s">
        <v>9</v>
      </c>
      <c r="AJ318" s="126" t="s">
        <v>4061</v>
      </c>
      <c r="AK318" s="126" t="s">
        <v>4478</v>
      </c>
      <c r="AL318" s="126" t="s">
        <v>4479</v>
      </c>
      <c r="AM318" s="126" t="s">
        <v>4480</v>
      </c>
      <c r="AN318" s="126">
        <v>7397</v>
      </c>
      <c r="AO318" s="126" t="s">
        <v>130</v>
      </c>
      <c r="AP318" s="127">
        <v>1</v>
      </c>
      <c r="AQ318" s="128">
        <v>0.499</v>
      </c>
      <c r="AR318" s="128">
        <v>4.4999999999999998E-2</v>
      </c>
      <c r="AS318" s="128">
        <v>0.5</v>
      </c>
      <c r="AT318" s="126" t="s">
        <v>4</v>
      </c>
      <c r="AU318" s="128">
        <v>87.94</v>
      </c>
      <c r="AV318" s="126" t="s">
        <v>154</v>
      </c>
      <c r="AW318" s="126" t="s">
        <v>154</v>
      </c>
      <c r="AX318" s="126" t="s">
        <v>154</v>
      </c>
      <c r="AY318" s="126" t="s">
        <v>154</v>
      </c>
      <c r="AZ318" s="126" t="s">
        <v>154</v>
      </c>
      <c r="BA318" s="126" t="s">
        <v>132</v>
      </c>
      <c r="BB318" s="126" t="s">
        <v>70</v>
      </c>
      <c r="BC318" s="126" t="s">
        <v>4481</v>
      </c>
      <c r="BD318" s="126" t="s">
        <v>130</v>
      </c>
      <c r="BE318" s="126" t="s">
        <v>156</v>
      </c>
      <c r="BF318" s="126" t="s">
        <v>4482</v>
      </c>
      <c r="BG318" s="126" t="s">
        <v>4483</v>
      </c>
      <c r="BH318" s="126" t="s">
        <v>4484</v>
      </c>
      <c r="BI318" s="126" t="s">
        <v>2757</v>
      </c>
      <c r="BJ318" s="126" t="s">
        <v>2758</v>
      </c>
      <c r="BK318" s="126" t="s">
        <v>184</v>
      </c>
      <c r="BL318" s="126" t="s">
        <v>157</v>
      </c>
      <c r="BM318" s="126" t="s">
        <v>126</v>
      </c>
      <c r="BN318" s="126" t="s">
        <v>130</v>
      </c>
      <c r="BO318" s="126" t="s">
        <v>158</v>
      </c>
    </row>
    <row r="319" spans="1:67" ht="15">
      <c r="A319" s="58" t="str">
        <f t="shared" si="138"/>
        <v>2025-08-09</v>
      </c>
      <c r="B319" s="58" t="str">
        <f t="shared" si="139"/>
        <v>LHR</v>
      </c>
      <c r="C319" s="58" t="str">
        <f t="shared" si="140"/>
        <v>99431913766</v>
      </c>
      <c r="D319" s="58" t="str">
        <f t="shared" si="141"/>
        <v>PGB028761624</v>
      </c>
      <c r="E319" s="59" t="str">
        <f t="shared" si="142"/>
        <v>6094322902404</v>
      </c>
      <c r="F319" s="59" t="str">
        <f t="shared" si="143"/>
        <v>716-9155-BD-12</v>
      </c>
      <c r="G319" s="59" t="str">
        <f t="shared" si="144"/>
        <v>2210326</v>
      </c>
      <c r="H319" s="59" t="str">
        <f t="shared" si="145"/>
        <v>IPORTER (GB)</v>
      </c>
      <c r="I319" s="57" t="str">
        <f t="shared" si="146"/>
        <v>조현민</v>
      </c>
      <c r="J319" s="57">
        <f t="shared" si="147"/>
        <v>5710</v>
      </c>
      <c r="K319" s="57" t="str">
        <f t="shared" si="148"/>
        <v/>
      </c>
      <c r="L319" s="57">
        <f t="shared" si="149"/>
        <v>1</v>
      </c>
      <c r="M319" s="57">
        <f t="shared" si="150"/>
        <v>0.499</v>
      </c>
      <c r="N319" s="57">
        <f t="shared" si="151"/>
        <v>4.4999999999999998E-2</v>
      </c>
      <c r="O319" s="60">
        <f t="shared" si="152"/>
        <v>3.15E-2</v>
      </c>
      <c r="P319" s="60">
        <f>CEILING(IF(M319&gt;O319,M319,O319),$D$2)</f>
        <v>0.5</v>
      </c>
      <c r="Q319" s="61" t="str">
        <f t="shared" si="153"/>
        <v>목록(Manifest)</v>
      </c>
      <c r="R319" s="88">
        <f t="shared" si="154"/>
        <v>112.42</v>
      </c>
      <c r="S319" s="61" t="str">
        <f t="shared" si="155"/>
        <v>KJ794</v>
      </c>
      <c r="T319" s="61" t="str">
        <f t="shared" si="156"/>
        <v>AIRZETA CO., LTD</v>
      </c>
      <c r="U319" s="61" t="str">
        <f t="shared" si="157"/>
        <v>신용</v>
      </c>
      <c r="V319" s="99">
        <f>CEILING($B$2+(P319-0.5)*$C$2,1)</f>
        <v>7445</v>
      </c>
      <c r="W319" s="61">
        <v>4000</v>
      </c>
      <c r="X319" s="100">
        <f t="shared" si="131"/>
        <v>0</v>
      </c>
      <c r="Y319" s="100">
        <f t="shared" si="136"/>
        <v>0</v>
      </c>
      <c r="Z319" s="100">
        <f t="shared" si="132"/>
        <v>0</v>
      </c>
      <c r="AA319" s="100">
        <f t="shared" si="137"/>
        <v>0</v>
      </c>
      <c r="AB319" s="101">
        <f t="shared" si="133"/>
        <v>0</v>
      </c>
      <c r="AC319" s="102" t="str">
        <f>_xlfn.IFNA(VLOOKUP(D319,'사업자 통관'!F:H,3,0),"")</f>
        <v/>
      </c>
      <c r="AD319" s="102"/>
      <c r="AE319" s="103">
        <f t="shared" si="134"/>
        <v>4000</v>
      </c>
      <c r="AF319" s="104">
        <f t="shared" si="135"/>
        <v>11445</v>
      </c>
      <c r="AH319" s="126" t="s">
        <v>4060</v>
      </c>
      <c r="AI319" s="126" t="s">
        <v>9</v>
      </c>
      <c r="AJ319" s="126" t="s">
        <v>4061</v>
      </c>
      <c r="AK319" s="126" t="s">
        <v>4485</v>
      </c>
      <c r="AL319" s="126" t="s">
        <v>4486</v>
      </c>
      <c r="AM319" s="126" t="s">
        <v>4487</v>
      </c>
      <c r="AN319" s="126">
        <v>5710</v>
      </c>
      <c r="AO319" s="126" t="s">
        <v>130</v>
      </c>
      <c r="AP319" s="127">
        <v>1</v>
      </c>
      <c r="AQ319" s="128">
        <v>0.499</v>
      </c>
      <c r="AR319" s="128">
        <v>4.4999999999999998E-2</v>
      </c>
      <c r="AS319" s="128">
        <v>0.5</v>
      </c>
      <c r="AT319" s="126" t="s">
        <v>4</v>
      </c>
      <c r="AU319" s="128">
        <v>112.42</v>
      </c>
      <c r="AV319" s="126" t="s">
        <v>154</v>
      </c>
      <c r="AW319" s="126" t="s">
        <v>154</v>
      </c>
      <c r="AX319" s="126" t="s">
        <v>154</v>
      </c>
      <c r="AY319" s="126" t="s">
        <v>154</v>
      </c>
      <c r="AZ319" s="126" t="s">
        <v>154</v>
      </c>
      <c r="BA319" s="126" t="s">
        <v>132</v>
      </c>
      <c r="BB319" s="126" t="s">
        <v>70</v>
      </c>
      <c r="BC319" s="126" t="s">
        <v>169</v>
      </c>
      <c r="BD319" s="126" t="s">
        <v>130</v>
      </c>
      <c r="BE319" s="126" t="s">
        <v>156</v>
      </c>
      <c r="BF319" s="126" t="s">
        <v>4488</v>
      </c>
      <c r="BG319" s="126" t="s">
        <v>4489</v>
      </c>
      <c r="BH319" s="126" t="s">
        <v>4490</v>
      </c>
      <c r="BI319" s="126" t="s">
        <v>2757</v>
      </c>
      <c r="BJ319" s="126" t="s">
        <v>2758</v>
      </c>
      <c r="BK319" s="126" t="s">
        <v>184</v>
      </c>
      <c r="BL319" s="126" t="s">
        <v>157</v>
      </c>
      <c r="BM319" s="126" t="s">
        <v>126</v>
      </c>
      <c r="BN319" s="126" t="s">
        <v>130</v>
      </c>
      <c r="BO319" s="126" t="s">
        <v>158</v>
      </c>
    </row>
    <row r="320" spans="1:67" ht="15">
      <c r="A320" s="58" t="str">
        <f t="shared" si="138"/>
        <v>2025-08-09</v>
      </c>
      <c r="B320" s="58" t="str">
        <f t="shared" si="139"/>
        <v>LHR</v>
      </c>
      <c r="C320" s="58" t="str">
        <f t="shared" si="140"/>
        <v>99431913766</v>
      </c>
      <c r="D320" s="58" t="str">
        <f t="shared" si="141"/>
        <v>PGB028761613</v>
      </c>
      <c r="E320" s="59" t="str">
        <f t="shared" si="142"/>
        <v>6094322902393</v>
      </c>
      <c r="F320" s="59" t="str">
        <f t="shared" si="143"/>
        <v>716-9167-AC-22</v>
      </c>
      <c r="G320" s="59" t="str">
        <f t="shared" si="144"/>
        <v>2210326</v>
      </c>
      <c r="H320" s="59" t="str">
        <f t="shared" si="145"/>
        <v>IPORTER (GB)</v>
      </c>
      <c r="I320" s="57" t="str">
        <f t="shared" si="146"/>
        <v>반윤기</v>
      </c>
      <c r="J320" s="57">
        <f t="shared" si="147"/>
        <v>5251</v>
      </c>
      <c r="K320" s="57" t="str">
        <f t="shared" si="148"/>
        <v/>
      </c>
      <c r="L320" s="57">
        <f t="shared" si="149"/>
        <v>1</v>
      </c>
      <c r="M320" s="57">
        <f t="shared" si="150"/>
        <v>0.68899999999999995</v>
      </c>
      <c r="N320" s="57">
        <f t="shared" si="151"/>
        <v>4.4999999999999998E-2</v>
      </c>
      <c r="O320" s="60">
        <f t="shared" si="152"/>
        <v>3.15E-2</v>
      </c>
      <c r="P320" s="60">
        <f>CEILING(IF(M320&gt;O320,M320,O320),$D$2)</f>
        <v>1</v>
      </c>
      <c r="Q320" s="61" t="str">
        <f t="shared" si="153"/>
        <v>목록(Manifest)</v>
      </c>
      <c r="R320" s="88">
        <f t="shared" si="154"/>
        <v>112.42</v>
      </c>
      <c r="S320" s="61" t="str">
        <f t="shared" si="155"/>
        <v>KJ794</v>
      </c>
      <c r="T320" s="61" t="str">
        <f t="shared" si="156"/>
        <v>AIRZETA CO., LTD</v>
      </c>
      <c r="U320" s="61" t="str">
        <f t="shared" si="157"/>
        <v>신용</v>
      </c>
      <c r="V320" s="99">
        <f>CEILING($B$2+(P320-0.5)*$C$2,1)</f>
        <v>10273</v>
      </c>
      <c r="W320" s="61">
        <v>4000</v>
      </c>
      <c r="X320" s="100">
        <f t="shared" si="131"/>
        <v>0</v>
      </c>
      <c r="Y320" s="100">
        <f t="shared" si="136"/>
        <v>0</v>
      </c>
      <c r="Z320" s="100">
        <f t="shared" si="132"/>
        <v>0</v>
      </c>
      <c r="AA320" s="100">
        <f t="shared" si="137"/>
        <v>0</v>
      </c>
      <c r="AB320" s="101">
        <f t="shared" si="133"/>
        <v>0</v>
      </c>
      <c r="AC320" s="102" t="str">
        <f>_xlfn.IFNA(VLOOKUP(D320,'사업자 통관'!F:H,3,0),"")</f>
        <v/>
      </c>
      <c r="AD320" s="102"/>
      <c r="AE320" s="103">
        <f t="shared" si="134"/>
        <v>4000</v>
      </c>
      <c r="AF320" s="104">
        <f t="shared" si="135"/>
        <v>14273</v>
      </c>
      <c r="AH320" s="126" t="s">
        <v>4060</v>
      </c>
      <c r="AI320" s="126" t="s">
        <v>9</v>
      </c>
      <c r="AJ320" s="126" t="s">
        <v>4061</v>
      </c>
      <c r="AK320" s="126" t="s">
        <v>4491</v>
      </c>
      <c r="AL320" s="126" t="s">
        <v>4492</v>
      </c>
      <c r="AM320" s="126" t="s">
        <v>4493</v>
      </c>
      <c r="AN320" s="126">
        <v>5251</v>
      </c>
      <c r="AO320" s="126" t="s">
        <v>130</v>
      </c>
      <c r="AP320" s="127">
        <v>1</v>
      </c>
      <c r="AQ320" s="128">
        <v>0.68899999999999995</v>
      </c>
      <c r="AR320" s="128">
        <v>4.4999999999999998E-2</v>
      </c>
      <c r="AS320" s="128">
        <v>0.7</v>
      </c>
      <c r="AT320" s="126" t="s">
        <v>4</v>
      </c>
      <c r="AU320" s="128">
        <v>112.42</v>
      </c>
      <c r="AV320" s="126" t="s">
        <v>154</v>
      </c>
      <c r="AW320" s="126" t="s">
        <v>154</v>
      </c>
      <c r="AX320" s="126" t="s">
        <v>154</v>
      </c>
      <c r="AY320" s="126" t="s">
        <v>154</v>
      </c>
      <c r="AZ320" s="126" t="s">
        <v>154</v>
      </c>
      <c r="BA320" s="126" t="s">
        <v>132</v>
      </c>
      <c r="BB320" s="126" t="s">
        <v>70</v>
      </c>
      <c r="BC320" s="126" t="s">
        <v>448</v>
      </c>
      <c r="BD320" s="126" t="s">
        <v>130</v>
      </c>
      <c r="BE320" s="126" t="s">
        <v>156</v>
      </c>
      <c r="BF320" s="126" t="s">
        <v>4494</v>
      </c>
      <c r="BG320" s="126" t="s">
        <v>4495</v>
      </c>
      <c r="BH320" s="126" t="s">
        <v>4496</v>
      </c>
      <c r="BI320" s="126" t="s">
        <v>2757</v>
      </c>
      <c r="BJ320" s="126" t="s">
        <v>2758</v>
      </c>
      <c r="BK320" s="126" t="s">
        <v>184</v>
      </c>
      <c r="BL320" s="126" t="s">
        <v>157</v>
      </c>
      <c r="BM320" s="126" t="s">
        <v>126</v>
      </c>
      <c r="BN320" s="126" t="s">
        <v>130</v>
      </c>
      <c r="BO320" s="126" t="s">
        <v>158</v>
      </c>
    </row>
    <row r="321" spans="1:67" ht="15">
      <c r="A321" s="58" t="str">
        <f t="shared" si="138"/>
        <v>2025-08-09</v>
      </c>
      <c r="B321" s="58" t="str">
        <f t="shared" si="139"/>
        <v>LHR</v>
      </c>
      <c r="C321" s="58" t="str">
        <f t="shared" si="140"/>
        <v>99431913766</v>
      </c>
      <c r="D321" s="58" t="str">
        <f t="shared" si="141"/>
        <v>PGB028761591</v>
      </c>
      <c r="E321" s="59" t="str">
        <f t="shared" si="142"/>
        <v>6094322902371</v>
      </c>
      <c r="F321" s="59" t="str">
        <f t="shared" si="143"/>
        <v>716-9181-DA-24</v>
      </c>
      <c r="G321" s="59" t="str">
        <f t="shared" si="144"/>
        <v>2210326</v>
      </c>
      <c r="H321" s="59" t="str">
        <f t="shared" si="145"/>
        <v>IPORTER (GB)</v>
      </c>
      <c r="I321" s="57" t="str">
        <f t="shared" si="146"/>
        <v>이창선</v>
      </c>
      <c r="J321" s="57">
        <f t="shared" si="147"/>
        <v>14255</v>
      </c>
      <c r="K321" s="57" t="str">
        <f t="shared" si="148"/>
        <v/>
      </c>
      <c r="L321" s="57">
        <f t="shared" si="149"/>
        <v>1</v>
      </c>
      <c r="M321" s="57">
        <f t="shared" si="150"/>
        <v>0.76200000000000001</v>
      </c>
      <c r="N321" s="57">
        <f t="shared" si="151"/>
        <v>4.4999999999999998E-2</v>
      </c>
      <c r="O321" s="60">
        <f t="shared" si="152"/>
        <v>3.15E-2</v>
      </c>
      <c r="P321" s="60">
        <f>CEILING(IF(M321&gt;O321,M321,O321),$D$2)</f>
        <v>1</v>
      </c>
      <c r="Q321" s="61" t="str">
        <f t="shared" si="153"/>
        <v>목록(Manifest)</v>
      </c>
      <c r="R321" s="88">
        <f t="shared" si="154"/>
        <v>112.42</v>
      </c>
      <c r="S321" s="61" t="str">
        <f t="shared" si="155"/>
        <v>KJ794</v>
      </c>
      <c r="T321" s="61" t="str">
        <f t="shared" si="156"/>
        <v>AIRZETA CO., LTD</v>
      </c>
      <c r="U321" s="61" t="str">
        <f t="shared" si="157"/>
        <v>신용</v>
      </c>
      <c r="V321" s="99">
        <f>CEILING($B$2+(P321-0.5)*$C$2,1)</f>
        <v>10273</v>
      </c>
      <c r="W321" s="61">
        <v>4000</v>
      </c>
      <c r="X321" s="100">
        <f t="shared" si="131"/>
        <v>0</v>
      </c>
      <c r="Y321" s="100">
        <f t="shared" si="136"/>
        <v>0</v>
      </c>
      <c r="Z321" s="100">
        <f t="shared" si="132"/>
        <v>0</v>
      </c>
      <c r="AA321" s="100">
        <f t="shared" si="137"/>
        <v>0</v>
      </c>
      <c r="AB321" s="101">
        <f t="shared" si="133"/>
        <v>0</v>
      </c>
      <c r="AC321" s="102" t="str">
        <f>_xlfn.IFNA(VLOOKUP(D321,'사업자 통관'!F:H,3,0),"")</f>
        <v/>
      </c>
      <c r="AD321" s="102"/>
      <c r="AE321" s="103">
        <f t="shared" si="134"/>
        <v>4000</v>
      </c>
      <c r="AF321" s="104">
        <f t="shared" si="135"/>
        <v>14273</v>
      </c>
      <c r="AH321" s="126" t="s">
        <v>4060</v>
      </c>
      <c r="AI321" s="126" t="s">
        <v>9</v>
      </c>
      <c r="AJ321" s="126" t="s">
        <v>4061</v>
      </c>
      <c r="AK321" s="126" t="s">
        <v>4497</v>
      </c>
      <c r="AL321" s="126" t="s">
        <v>4498</v>
      </c>
      <c r="AM321" s="126" t="s">
        <v>4499</v>
      </c>
      <c r="AN321" s="126">
        <v>14255</v>
      </c>
      <c r="AO321" s="126" t="s">
        <v>130</v>
      </c>
      <c r="AP321" s="127">
        <v>1</v>
      </c>
      <c r="AQ321" s="128">
        <v>0.76200000000000001</v>
      </c>
      <c r="AR321" s="128">
        <v>4.4999999999999998E-2</v>
      </c>
      <c r="AS321" s="128">
        <v>0.8</v>
      </c>
      <c r="AT321" s="126" t="s">
        <v>4</v>
      </c>
      <c r="AU321" s="128">
        <v>112.42</v>
      </c>
      <c r="AV321" s="126" t="s">
        <v>154</v>
      </c>
      <c r="AW321" s="126" t="s">
        <v>154</v>
      </c>
      <c r="AX321" s="126" t="s">
        <v>154</v>
      </c>
      <c r="AY321" s="126" t="s">
        <v>154</v>
      </c>
      <c r="AZ321" s="126" t="s">
        <v>154</v>
      </c>
      <c r="BA321" s="126" t="s">
        <v>132</v>
      </c>
      <c r="BB321" s="126" t="s">
        <v>70</v>
      </c>
      <c r="BC321" s="126" t="s">
        <v>169</v>
      </c>
      <c r="BD321" s="126" t="s">
        <v>130</v>
      </c>
      <c r="BE321" s="126" t="s">
        <v>156</v>
      </c>
      <c r="BF321" s="126" t="s">
        <v>4500</v>
      </c>
      <c r="BG321" s="126" t="s">
        <v>4501</v>
      </c>
      <c r="BH321" s="126" t="s">
        <v>4502</v>
      </c>
      <c r="BI321" s="126" t="s">
        <v>2757</v>
      </c>
      <c r="BJ321" s="126" t="s">
        <v>2758</v>
      </c>
      <c r="BK321" s="126" t="s">
        <v>184</v>
      </c>
      <c r="BL321" s="126" t="s">
        <v>157</v>
      </c>
      <c r="BM321" s="126" t="s">
        <v>126</v>
      </c>
      <c r="BN321" s="126" t="s">
        <v>130</v>
      </c>
      <c r="BO321" s="126" t="s">
        <v>158</v>
      </c>
    </row>
    <row r="322" spans="1:67" ht="15">
      <c r="A322" s="58" t="str">
        <f t="shared" si="138"/>
        <v>2025-08-09</v>
      </c>
      <c r="B322" s="58" t="str">
        <f t="shared" si="139"/>
        <v>LHR</v>
      </c>
      <c r="C322" s="58" t="str">
        <f t="shared" si="140"/>
        <v>99431913766</v>
      </c>
      <c r="D322" s="58" t="str">
        <f t="shared" si="141"/>
        <v>PGB028761571</v>
      </c>
      <c r="E322" s="59" t="str">
        <f t="shared" si="142"/>
        <v>6094322902351</v>
      </c>
      <c r="F322" s="59" t="str">
        <f t="shared" si="143"/>
        <v>716-9256-CF-30</v>
      </c>
      <c r="G322" s="59" t="str">
        <f t="shared" si="144"/>
        <v>2210326</v>
      </c>
      <c r="H322" s="59" t="str">
        <f t="shared" si="145"/>
        <v>IPORTER (GB)</v>
      </c>
      <c r="I322" s="57" t="str">
        <f t="shared" si="146"/>
        <v>민준기</v>
      </c>
      <c r="J322" s="57">
        <f t="shared" si="147"/>
        <v>24279</v>
      </c>
      <c r="K322" s="57" t="str">
        <f t="shared" si="148"/>
        <v/>
      </c>
      <c r="L322" s="57">
        <f t="shared" si="149"/>
        <v>1</v>
      </c>
      <c r="M322" s="57">
        <f t="shared" si="150"/>
        <v>1.3109999999999999</v>
      </c>
      <c r="N322" s="57">
        <f t="shared" si="151"/>
        <v>2.359</v>
      </c>
      <c r="O322" s="60">
        <f t="shared" si="152"/>
        <v>1.6513</v>
      </c>
      <c r="P322" s="60">
        <f>CEILING(IF(M322&gt;O322,M322,O322),$D$2)</f>
        <v>2</v>
      </c>
      <c r="Q322" s="61" t="str">
        <f t="shared" si="153"/>
        <v>간이(Simple)</v>
      </c>
      <c r="R322" s="88">
        <f t="shared" si="154"/>
        <v>578.13</v>
      </c>
      <c r="S322" s="61" t="str">
        <f t="shared" si="155"/>
        <v>KJ794</v>
      </c>
      <c r="T322" s="61" t="str">
        <f t="shared" si="156"/>
        <v>AIRZETA CO., LTD</v>
      </c>
      <c r="U322" s="61" t="str">
        <f t="shared" si="157"/>
        <v>신용</v>
      </c>
      <c r="V322" s="99">
        <f>CEILING($B$2+(P322-0.5)*$C$2,1)</f>
        <v>15928</v>
      </c>
      <c r="W322" s="61">
        <v>4000</v>
      </c>
      <c r="X322" s="100">
        <f t="shared" si="131"/>
        <v>0</v>
      </c>
      <c r="Y322" s="100">
        <f t="shared" si="136"/>
        <v>0</v>
      </c>
      <c r="Z322" s="100">
        <f t="shared" si="132"/>
        <v>0</v>
      </c>
      <c r="AA322" s="100">
        <f t="shared" si="137"/>
        <v>0</v>
      </c>
      <c r="AB322" s="101">
        <f t="shared" si="133"/>
        <v>1000</v>
      </c>
      <c r="AC322" s="102" t="str">
        <f>_xlfn.IFNA(VLOOKUP(D322,'사업자 통관'!F:H,3,0),"")</f>
        <v/>
      </c>
      <c r="AD322" s="102"/>
      <c r="AE322" s="103">
        <f t="shared" si="134"/>
        <v>5000</v>
      </c>
      <c r="AF322" s="104">
        <f t="shared" si="135"/>
        <v>20928</v>
      </c>
      <c r="AH322" s="126" t="s">
        <v>4060</v>
      </c>
      <c r="AI322" s="126" t="s">
        <v>9</v>
      </c>
      <c r="AJ322" s="126" t="s">
        <v>4061</v>
      </c>
      <c r="AK322" s="126" t="s">
        <v>4503</v>
      </c>
      <c r="AL322" s="126" t="s">
        <v>4504</v>
      </c>
      <c r="AM322" s="126" t="s">
        <v>4505</v>
      </c>
      <c r="AN322" s="126">
        <v>24279</v>
      </c>
      <c r="AO322" s="126" t="s">
        <v>130</v>
      </c>
      <c r="AP322" s="127">
        <v>1</v>
      </c>
      <c r="AQ322" s="128">
        <v>1.3109999999999999</v>
      </c>
      <c r="AR322" s="128">
        <v>2.359</v>
      </c>
      <c r="AS322" s="128">
        <v>2.4</v>
      </c>
      <c r="AT322" s="126" t="s">
        <v>6</v>
      </c>
      <c r="AU322" s="128">
        <v>578.13</v>
      </c>
      <c r="AV322" s="126" t="s">
        <v>154</v>
      </c>
      <c r="AW322" s="126" t="s">
        <v>154</v>
      </c>
      <c r="AX322" s="126" t="s">
        <v>154</v>
      </c>
      <c r="AY322" s="126" t="s">
        <v>154</v>
      </c>
      <c r="AZ322" s="126" t="s">
        <v>154</v>
      </c>
      <c r="BA322" s="126" t="s">
        <v>132</v>
      </c>
      <c r="BB322" s="126" t="s">
        <v>70</v>
      </c>
      <c r="BC322" s="126" t="s">
        <v>4506</v>
      </c>
      <c r="BD322" s="126" t="s">
        <v>130</v>
      </c>
      <c r="BE322" s="126" t="s">
        <v>156</v>
      </c>
      <c r="BF322" s="126" t="s">
        <v>4507</v>
      </c>
      <c r="BG322" s="126" t="s">
        <v>4508</v>
      </c>
      <c r="BH322" s="126" t="s">
        <v>4509</v>
      </c>
      <c r="BI322" s="126" t="s">
        <v>2757</v>
      </c>
      <c r="BJ322" s="126" t="s">
        <v>2758</v>
      </c>
      <c r="BK322" s="126" t="s">
        <v>184</v>
      </c>
      <c r="BL322" s="126" t="s">
        <v>157</v>
      </c>
      <c r="BM322" s="126" t="s">
        <v>126</v>
      </c>
      <c r="BN322" s="126" t="s">
        <v>130</v>
      </c>
      <c r="BO322" s="126" t="s">
        <v>158</v>
      </c>
    </row>
    <row r="323" spans="1:67" ht="15">
      <c r="A323" s="58" t="str">
        <f t="shared" si="138"/>
        <v>2025-08-09</v>
      </c>
      <c r="B323" s="58" t="str">
        <f t="shared" si="139"/>
        <v>LHR</v>
      </c>
      <c r="C323" s="58" t="str">
        <f t="shared" si="140"/>
        <v>99431913766</v>
      </c>
      <c r="D323" s="58" t="str">
        <f t="shared" si="141"/>
        <v>PGB028761657</v>
      </c>
      <c r="E323" s="59" t="str">
        <f t="shared" si="142"/>
        <v>6094322902437</v>
      </c>
      <c r="F323" s="59" t="str">
        <f t="shared" si="143"/>
        <v>716-8197-AE-38</v>
      </c>
      <c r="G323" s="59" t="str">
        <f t="shared" si="144"/>
        <v>2210326</v>
      </c>
      <c r="H323" s="59" t="str">
        <f t="shared" si="145"/>
        <v>IPORTER (GB)</v>
      </c>
      <c r="I323" s="57" t="str">
        <f t="shared" si="146"/>
        <v>김용현</v>
      </c>
      <c r="J323" s="57">
        <f t="shared" si="147"/>
        <v>22714</v>
      </c>
      <c r="K323" s="57" t="str">
        <f t="shared" si="148"/>
        <v/>
      </c>
      <c r="L323" s="57">
        <f t="shared" si="149"/>
        <v>1</v>
      </c>
      <c r="M323" s="57">
        <f t="shared" si="150"/>
        <v>0.499</v>
      </c>
      <c r="N323" s="57">
        <f t="shared" si="151"/>
        <v>4.4999999999999998E-2</v>
      </c>
      <c r="O323" s="60">
        <f t="shared" si="152"/>
        <v>3.15E-2</v>
      </c>
      <c r="P323" s="60">
        <f>CEILING(IF(M323&gt;O323,M323,O323),$D$2)</f>
        <v>0.5</v>
      </c>
      <c r="Q323" s="61" t="str">
        <f t="shared" si="153"/>
        <v>목록(Manifest)</v>
      </c>
      <c r="R323" s="88">
        <f t="shared" si="154"/>
        <v>35.71</v>
      </c>
      <c r="S323" s="61" t="str">
        <f t="shared" si="155"/>
        <v>KJ794</v>
      </c>
      <c r="T323" s="61" t="str">
        <f t="shared" si="156"/>
        <v>AIRZETA CO., LTD</v>
      </c>
      <c r="U323" s="61" t="str">
        <f t="shared" si="157"/>
        <v>신용</v>
      </c>
      <c r="V323" s="99">
        <f>CEILING($B$2+(P323-0.5)*$C$2,1)</f>
        <v>7445</v>
      </c>
      <c r="W323" s="61">
        <v>4000</v>
      </c>
      <c r="X323" s="100">
        <f t="shared" si="131"/>
        <v>0</v>
      </c>
      <c r="Y323" s="100">
        <f t="shared" si="136"/>
        <v>0</v>
      </c>
      <c r="Z323" s="100">
        <f t="shared" si="132"/>
        <v>0</v>
      </c>
      <c r="AA323" s="100">
        <f t="shared" si="137"/>
        <v>0</v>
      </c>
      <c r="AB323" s="101">
        <f t="shared" si="133"/>
        <v>0</v>
      </c>
      <c r="AC323" s="102" t="str">
        <f>_xlfn.IFNA(VLOOKUP(D323,'사업자 통관'!F:H,3,0),"")</f>
        <v/>
      </c>
      <c r="AD323" s="102"/>
      <c r="AE323" s="103">
        <f t="shared" si="134"/>
        <v>4000</v>
      </c>
      <c r="AF323" s="104">
        <f t="shared" si="135"/>
        <v>11445</v>
      </c>
      <c r="AH323" s="126" t="s">
        <v>4060</v>
      </c>
      <c r="AI323" s="126" t="s">
        <v>9</v>
      </c>
      <c r="AJ323" s="126" t="s">
        <v>4061</v>
      </c>
      <c r="AK323" s="126" t="s">
        <v>4510</v>
      </c>
      <c r="AL323" s="126" t="s">
        <v>4129</v>
      </c>
      <c r="AM323" s="126" t="s">
        <v>4130</v>
      </c>
      <c r="AN323" s="126">
        <v>22714</v>
      </c>
      <c r="AO323" s="126" t="s">
        <v>130</v>
      </c>
      <c r="AP323" s="127">
        <v>1</v>
      </c>
      <c r="AQ323" s="128">
        <v>0.499</v>
      </c>
      <c r="AR323" s="128">
        <v>4.4999999999999998E-2</v>
      </c>
      <c r="AS323" s="128">
        <v>0.5</v>
      </c>
      <c r="AT323" s="126" t="s">
        <v>4</v>
      </c>
      <c r="AU323" s="128">
        <v>35.71</v>
      </c>
      <c r="AV323" s="126" t="s">
        <v>154</v>
      </c>
      <c r="AW323" s="126" t="s">
        <v>154</v>
      </c>
      <c r="AX323" s="126" t="s">
        <v>154</v>
      </c>
      <c r="AY323" s="126" t="s">
        <v>154</v>
      </c>
      <c r="AZ323" s="126" t="s">
        <v>154</v>
      </c>
      <c r="BA323" s="126" t="s">
        <v>132</v>
      </c>
      <c r="BB323" s="126" t="s">
        <v>70</v>
      </c>
      <c r="BC323" s="126" t="s">
        <v>159</v>
      </c>
      <c r="BD323" s="126" t="s">
        <v>130</v>
      </c>
      <c r="BE323" s="126" t="s">
        <v>156</v>
      </c>
      <c r="BF323" s="126" t="s">
        <v>4511</v>
      </c>
      <c r="BG323" s="126" t="s">
        <v>4512</v>
      </c>
      <c r="BH323" s="126" t="s">
        <v>4513</v>
      </c>
      <c r="BI323" s="126" t="s">
        <v>2757</v>
      </c>
      <c r="BJ323" s="126" t="s">
        <v>2758</v>
      </c>
      <c r="BK323" s="126" t="s">
        <v>184</v>
      </c>
      <c r="BL323" s="126" t="s">
        <v>157</v>
      </c>
      <c r="BM323" s="126" t="s">
        <v>126</v>
      </c>
      <c r="BN323" s="126" t="s">
        <v>130</v>
      </c>
      <c r="BO323" s="126" t="s">
        <v>158</v>
      </c>
    </row>
    <row r="324" spans="1:67" ht="15">
      <c r="A324" s="58" t="str">
        <f t="shared" si="138"/>
        <v>2025-08-09</v>
      </c>
      <c r="B324" s="58" t="str">
        <f t="shared" si="139"/>
        <v>LHR</v>
      </c>
      <c r="C324" s="58" t="str">
        <f t="shared" si="140"/>
        <v>99431913766</v>
      </c>
      <c r="D324" s="58" t="str">
        <f t="shared" si="141"/>
        <v>PGB028761656</v>
      </c>
      <c r="E324" s="59" t="str">
        <f t="shared" si="142"/>
        <v>6094322902436</v>
      </c>
      <c r="F324" s="59" t="str">
        <f t="shared" si="143"/>
        <v>716-8199-BD-39</v>
      </c>
      <c r="G324" s="59" t="str">
        <f t="shared" si="144"/>
        <v>2210326</v>
      </c>
      <c r="H324" s="59" t="str">
        <f t="shared" si="145"/>
        <v>IPORTER (GB)</v>
      </c>
      <c r="I324" s="57" t="str">
        <f t="shared" si="146"/>
        <v>김용현</v>
      </c>
      <c r="J324" s="57">
        <f t="shared" si="147"/>
        <v>22714</v>
      </c>
      <c r="K324" s="57" t="str">
        <f t="shared" si="148"/>
        <v/>
      </c>
      <c r="L324" s="57">
        <f t="shared" si="149"/>
        <v>1</v>
      </c>
      <c r="M324" s="57">
        <f t="shared" si="150"/>
        <v>0.499</v>
      </c>
      <c r="N324" s="57">
        <f t="shared" si="151"/>
        <v>4.4999999999999998E-2</v>
      </c>
      <c r="O324" s="60">
        <f t="shared" si="152"/>
        <v>3.15E-2</v>
      </c>
      <c r="P324" s="60">
        <f>CEILING(IF(M324&gt;O324,M324,O324),$D$2)</f>
        <v>0.5</v>
      </c>
      <c r="Q324" s="61" t="str">
        <f t="shared" si="153"/>
        <v>목록(Manifest)</v>
      </c>
      <c r="R324" s="88">
        <f t="shared" si="154"/>
        <v>37.03</v>
      </c>
      <c r="S324" s="61" t="str">
        <f t="shared" si="155"/>
        <v>KJ794</v>
      </c>
      <c r="T324" s="61" t="str">
        <f t="shared" si="156"/>
        <v>AIRZETA CO., LTD</v>
      </c>
      <c r="U324" s="61" t="str">
        <f t="shared" si="157"/>
        <v>신용</v>
      </c>
      <c r="V324" s="99">
        <f>CEILING($B$2+(P324-0.5)*$C$2,1)</f>
        <v>7445</v>
      </c>
      <c r="W324" s="61">
        <v>4000</v>
      </c>
      <c r="X324" s="100">
        <f t="shared" si="131"/>
        <v>0</v>
      </c>
      <c r="Y324" s="100">
        <f t="shared" si="136"/>
        <v>0</v>
      </c>
      <c r="Z324" s="100">
        <f t="shared" si="132"/>
        <v>0</v>
      </c>
      <c r="AA324" s="100">
        <f t="shared" si="137"/>
        <v>0</v>
      </c>
      <c r="AB324" s="101">
        <f t="shared" si="133"/>
        <v>0</v>
      </c>
      <c r="AC324" s="102" t="str">
        <f>_xlfn.IFNA(VLOOKUP(D324,'사업자 통관'!F:H,3,0),"")</f>
        <v/>
      </c>
      <c r="AD324" s="102"/>
      <c r="AE324" s="103">
        <f t="shared" si="134"/>
        <v>4000</v>
      </c>
      <c r="AF324" s="104">
        <f t="shared" si="135"/>
        <v>11445</v>
      </c>
      <c r="AH324" s="126" t="s">
        <v>4060</v>
      </c>
      <c r="AI324" s="126" t="s">
        <v>9</v>
      </c>
      <c r="AJ324" s="126" t="s">
        <v>4061</v>
      </c>
      <c r="AK324" s="126" t="s">
        <v>4514</v>
      </c>
      <c r="AL324" s="126" t="s">
        <v>4129</v>
      </c>
      <c r="AM324" s="126" t="s">
        <v>4130</v>
      </c>
      <c r="AN324" s="126">
        <v>22714</v>
      </c>
      <c r="AO324" s="126" t="s">
        <v>130</v>
      </c>
      <c r="AP324" s="127">
        <v>1</v>
      </c>
      <c r="AQ324" s="128">
        <v>0.499</v>
      </c>
      <c r="AR324" s="128">
        <v>4.4999999999999998E-2</v>
      </c>
      <c r="AS324" s="128">
        <v>0.5</v>
      </c>
      <c r="AT324" s="126" t="s">
        <v>4</v>
      </c>
      <c r="AU324" s="128">
        <v>37.03</v>
      </c>
      <c r="AV324" s="126" t="s">
        <v>154</v>
      </c>
      <c r="AW324" s="126" t="s">
        <v>154</v>
      </c>
      <c r="AX324" s="126" t="s">
        <v>154</v>
      </c>
      <c r="AY324" s="126" t="s">
        <v>154</v>
      </c>
      <c r="AZ324" s="126" t="s">
        <v>154</v>
      </c>
      <c r="BA324" s="126" t="s">
        <v>132</v>
      </c>
      <c r="BB324" s="126" t="s">
        <v>70</v>
      </c>
      <c r="BC324" s="126" t="s">
        <v>159</v>
      </c>
      <c r="BD324" s="126" t="s">
        <v>130</v>
      </c>
      <c r="BE324" s="126" t="s">
        <v>156</v>
      </c>
      <c r="BF324" s="126" t="s">
        <v>4515</v>
      </c>
      <c r="BG324" s="126" t="s">
        <v>4516</v>
      </c>
      <c r="BH324" s="126" t="s">
        <v>4517</v>
      </c>
      <c r="BI324" s="126" t="s">
        <v>2757</v>
      </c>
      <c r="BJ324" s="126" t="s">
        <v>2758</v>
      </c>
      <c r="BK324" s="126" t="s">
        <v>184</v>
      </c>
      <c r="BL324" s="126" t="s">
        <v>157</v>
      </c>
      <c r="BM324" s="126" t="s">
        <v>126</v>
      </c>
      <c r="BN324" s="126" t="s">
        <v>130</v>
      </c>
      <c r="BO324" s="126" t="s">
        <v>158</v>
      </c>
    </row>
    <row r="325" spans="1:67" ht="15">
      <c r="A325" s="58" t="str">
        <f t="shared" si="138"/>
        <v>2025-08-09</v>
      </c>
      <c r="B325" s="58" t="str">
        <f t="shared" si="139"/>
        <v>LHR</v>
      </c>
      <c r="C325" s="58" t="str">
        <f t="shared" si="140"/>
        <v>99431913766</v>
      </c>
      <c r="D325" s="58" t="str">
        <f t="shared" si="141"/>
        <v>PGB028761603</v>
      </c>
      <c r="E325" s="59" t="str">
        <f t="shared" si="142"/>
        <v>6094322902383</v>
      </c>
      <c r="F325" s="59" t="str">
        <f t="shared" si="143"/>
        <v>716-9151-BB-40</v>
      </c>
      <c r="G325" s="59" t="str">
        <f t="shared" si="144"/>
        <v>2210326</v>
      </c>
      <c r="H325" s="59" t="str">
        <f t="shared" si="145"/>
        <v>IPORTER (GB)</v>
      </c>
      <c r="I325" s="57" t="str">
        <f t="shared" si="146"/>
        <v>김한슬</v>
      </c>
      <c r="J325" s="57">
        <f t="shared" si="147"/>
        <v>7703</v>
      </c>
      <c r="K325" s="57" t="str">
        <f t="shared" si="148"/>
        <v/>
      </c>
      <c r="L325" s="57">
        <f t="shared" si="149"/>
        <v>1</v>
      </c>
      <c r="M325" s="57">
        <f t="shared" si="150"/>
        <v>0.71199999999999997</v>
      </c>
      <c r="N325" s="57">
        <f t="shared" si="151"/>
        <v>4.4999999999999998E-2</v>
      </c>
      <c r="O325" s="60">
        <f t="shared" si="152"/>
        <v>3.15E-2</v>
      </c>
      <c r="P325" s="60">
        <f>CEILING(IF(M325&gt;O325,M325,O325),$D$2)</f>
        <v>1</v>
      </c>
      <c r="Q325" s="61" t="str">
        <f t="shared" si="153"/>
        <v>목록(Manifest)</v>
      </c>
      <c r="R325" s="88">
        <f t="shared" si="154"/>
        <v>112.42</v>
      </c>
      <c r="S325" s="61" t="str">
        <f t="shared" si="155"/>
        <v>KJ794</v>
      </c>
      <c r="T325" s="61" t="str">
        <f t="shared" si="156"/>
        <v>AIRZETA CO., LTD</v>
      </c>
      <c r="U325" s="61" t="str">
        <f t="shared" si="157"/>
        <v>신용</v>
      </c>
      <c r="V325" s="99">
        <f>CEILING($B$2+(P325-0.5)*$C$2,1)</f>
        <v>10273</v>
      </c>
      <c r="W325" s="61">
        <v>4000</v>
      </c>
      <c r="X325" s="100">
        <f t="shared" ref="X325:X388" si="158">(L325-1)*1500</f>
        <v>0</v>
      </c>
      <c r="Y325" s="100">
        <f t="shared" si="136"/>
        <v>0</v>
      </c>
      <c r="Z325" s="100">
        <f t="shared" ref="Z325:Z388" si="159">IF(U325="신용",_xlfn.IFNA(_xlfn.IFS(
AND(P325/L325&gt;2,P325/L325&lt;=5),500*L325,
AND(P325/L325&gt;5,P325/L325&lt;=10),1000*L325,
AND(P325/L325&gt;10,P325/L325&lt;=20),3000*L325,
AND(P325/L325&gt;20,P325/L325&lt;=25),11000*L325,
AND(P325/L325&gt;25,P325/L325&lt;=999),15000*L325
),0),0)</f>
        <v>0</v>
      </c>
      <c r="AA325" s="100">
        <f t="shared" si="137"/>
        <v>0</v>
      </c>
      <c r="AB325" s="101">
        <f t="shared" ref="AB325:AB388" si="160">IF(LEFT(AC325,3)="사업자",10000,IF(OR(Q325="일반(목록배제,Normal-Manifest Exception)",Q325="간이(Simple)",Q325="목록취하(허용배제,Manifest-Drop)",Q325="일반(NORMAL)"),1000,0))</f>
        <v>0</v>
      </c>
      <c r="AC325" s="102" t="str">
        <f>_xlfn.IFNA(VLOOKUP(D325,'사업자 통관'!F:H,3,0),"")</f>
        <v/>
      </c>
      <c r="AD325" s="102"/>
      <c r="AE325" s="103">
        <f t="shared" ref="AE325:AE388" si="161">SUM(W325:AD325)</f>
        <v>4000</v>
      </c>
      <c r="AF325" s="104">
        <f t="shared" ref="AF325:AF388" si="162">SUM(V325,AE325)</f>
        <v>14273</v>
      </c>
      <c r="AH325" s="126" t="s">
        <v>4060</v>
      </c>
      <c r="AI325" s="126" t="s">
        <v>9</v>
      </c>
      <c r="AJ325" s="126" t="s">
        <v>4061</v>
      </c>
      <c r="AK325" s="126" t="s">
        <v>4518</v>
      </c>
      <c r="AL325" s="126" t="s">
        <v>4519</v>
      </c>
      <c r="AM325" s="126" t="s">
        <v>4520</v>
      </c>
      <c r="AN325" s="126">
        <v>7703</v>
      </c>
      <c r="AO325" s="126" t="s">
        <v>130</v>
      </c>
      <c r="AP325" s="127">
        <v>1</v>
      </c>
      <c r="AQ325" s="128">
        <v>0.71199999999999997</v>
      </c>
      <c r="AR325" s="128">
        <v>4.4999999999999998E-2</v>
      </c>
      <c r="AS325" s="128">
        <v>0.8</v>
      </c>
      <c r="AT325" s="126" t="s">
        <v>4</v>
      </c>
      <c r="AU325" s="128">
        <v>112.42</v>
      </c>
      <c r="AV325" s="126" t="s">
        <v>154</v>
      </c>
      <c r="AW325" s="126" t="s">
        <v>154</v>
      </c>
      <c r="AX325" s="126" t="s">
        <v>154</v>
      </c>
      <c r="AY325" s="126" t="s">
        <v>154</v>
      </c>
      <c r="AZ325" s="126" t="s">
        <v>154</v>
      </c>
      <c r="BA325" s="126" t="s">
        <v>132</v>
      </c>
      <c r="BB325" s="126" t="s">
        <v>70</v>
      </c>
      <c r="BC325" s="126" t="s">
        <v>169</v>
      </c>
      <c r="BD325" s="126" t="s">
        <v>130</v>
      </c>
      <c r="BE325" s="126" t="s">
        <v>156</v>
      </c>
      <c r="BF325" s="126" t="s">
        <v>4521</v>
      </c>
      <c r="BG325" s="126" t="s">
        <v>4522</v>
      </c>
      <c r="BH325" s="126" t="s">
        <v>4523</v>
      </c>
      <c r="BI325" s="126" t="s">
        <v>2757</v>
      </c>
      <c r="BJ325" s="126" t="s">
        <v>2758</v>
      </c>
      <c r="BK325" s="126" t="s">
        <v>184</v>
      </c>
      <c r="BL325" s="126" t="s">
        <v>157</v>
      </c>
      <c r="BM325" s="126" t="s">
        <v>126</v>
      </c>
      <c r="BN325" s="126" t="s">
        <v>130</v>
      </c>
      <c r="BO325" s="126" t="s">
        <v>158</v>
      </c>
    </row>
    <row r="326" spans="1:67" ht="15">
      <c r="A326" s="58" t="str">
        <f t="shared" si="138"/>
        <v>2025-08-09</v>
      </c>
      <c r="B326" s="58" t="str">
        <f t="shared" si="139"/>
        <v>LHR</v>
      </c>
      <c r="C326" s="58" t="str">
        <f t="shared" si="140"/>
        <v>99431913766</v>
      </c>
      <c r="D326" s="58" t="str">
        <f t="shared" si="141"/>
        <v>PGB028761595</v>
      </c>
      <c r="E326" s="59" t="str">
        <f t="shared" si="142"/>
        <v>6094322902375</v>
      </c>
      <c r="F326" s="59" t="str">
        <f t="shared" si="143"/>
        <v>716-9182-CF-41</v>
      </c>
      <c r="G326" s="59" t="str">
        <f t="shared" si="144"/>
        <v>2210326</v>
      </c>
      <c r="H326" s="59" t="str">
        <f t="shared" si="145"/>
        <v>IPORTER (GB)</v>
      </c>
      <c r="I326" s="57" t="str">
        <f t="shared" si="146"/>
        <v>이승진</v>
      </c>
      <c r="J326" s="57">
        <f t="shared" si="147"/>
        <v>8740</v>
      </c>
      <c r="K326" s="57" t="str">
        <f t="shared" si="148"/>
        <v/>
      </c>
      <c r="L326" s="57">
        <f t="shared" si="149"/>
        <v>1</v>
      </c>
      <c r="M326" s="57">
        <f t="shared" si="150"/>
        <v>0.77100000000000002</v>
      </c>
      <c r="N326" s="57">
        <f t="shared" si="151"/>
        <v>4.4999999999999998E-2</v>
      </c>
      <c r="O326" s="60">
        <f t="shared" si="152"/>
        <v>3.15E-2</v>
      </c>
      <c r="P326" s="60">
        <f>CEILING(IF(M326&gt;O326,M326,O326),$D$2)</f>
        <v>1</v>
      </c>
      <c r="Q326" s="61" t="str">
        <f t="shared" si="153"/>
        <v>목록(Manifest)</v>
      </c>
      <c r="R326" s="88">
        <f t="shared" si="154"/>
        <v>112.42</v>
      </c>
      <c r="S326" s="61" t="str">
        <f t="shared" si="155"/>
        <v>KJ794</v>
      </c>
      <c r="T326" s="61" t="str">
        <f t="shared" si="156"/>
        <v>AIRZETA CO., LTD</v>
      </c>
      <c r="U326" s="61" t="str">
        <f t="shared" si="157"/>
        <v>신용</v>
      </c>
      <c r="V326" s="99">
        <f>CEILING($B$2+(P326-0.5)*$C$2,1)</f>
        <v>10273</v>
      </c>
      <c r="W326" s="61">
        <v>4000</v>
      </c>
      <c r="X326" s="100">
        <f t="shared" si="158"/>
        <v>0</v>
      </c>
      <c r="Y326" s="100">
        <f t="shared" ref="Y326:Y389" si="163">IF(LEFT(AN326,2)="63",500,0)</f>
        <v>0</v>
      </c>
      <c r="Z326" s="100">
        <f t="shared" si="159"/>
        <v>0</v>
      </c>
      <c r="AA326" s="100">
        <f t="shared" ref="AA326:AA389" si="164">IF(_xlfn.CEILING.MATH(P326-30,1)&lt;0,0,_xlfn.CEILING.MATH(P326-30,1))*400</f>
        <v>0</v>
      </c>
      <c r="AB326" s="101">
        <f t="shared" si="160"/>
        <v>0</v>
      </c>
      <c r="AC326" s="102" t="str">
        <f>_xlfn.IFNA(VLOOKUP(D326,'사업자 통관'!F:H,3,0),"")</f>
        <v/>
      </c>
      <c r="AD326" s="102"/>
      <c r="AE326" s="103">
        <f t="shared" si="161"/>
        <v>4000</v>
      </c>
      <c r="AF326" s="104">
        <f t="shared" si="162"/>
        <v>14273</v>
      </c>
      <c r="AH326" s="126" t="s">
        <v>4060</v>
      </c>
      <c r="AI326" s="126" t="s">
        <v>9</v>
      </c>
      <c r="AJ326" s="126" t="s">
        <v>4061</v>
      </c>
      <c r="AK326" s="126" t="s">
        <v>4524</v>
      </c>
      <c r="AL326" s="126" t="s">
        <v>4525</v>
      </c>
      <c r="AM326" s="126" t="s">
        <v>4526</v>
      </c>
      <c r="AN326" s="126">
        <v>8740</v>
      </c>
      <c r="AO326" s="126" t="s">
        <v>130</v>
      </c>
      <c r="AP326" s="127">
        <v>1</v>
      </c>
      <c r="AQ326" s="128">
        <v>0.77100000000000002</v>
      </c>
      <c r="AR326" s="128">
        <v>4.4999999999999998E-2</v>
      </c>
      <c r="AS326" s="128">
        <v>0.8</v>
      </c>
      <c r="AT326" s="126" t="s">
        <v>4</v>
      </c>
      <c r="AU326" s="128">
        <v>112.42</v>
      </c>
      <c r="AV326" s="126" t="s">
        <v>154</v>
      </c>
      <c r="AW326" s="126" t="s">
        <v>154</v>
      </c>
      <c r="AX326" s="126" t="s">
        <v>154</v>
      </c>
      <c r="AY326" s="126" t="s">
        <v>154</v>
      </c>
      <c r="AZ326" s="126" t="s">
        <v>154</v>
      </c>
      <c r="BA326" s="126" t="s">
        <v>132</v>
      </c>
      <c r="BB326" s="126" t="s">
        <v>70</v>
      </c>
      <c r="BC326" s="126" t="s">
        <v>169</v>
      </c>
      <c r="BD326" s="126" t="s">
        <v>130</v>
      </c>
      <c r="BE326" s="126" t="s">
        <v>156</v>
      </c>
      <c r="BF326" s="126" t="s">
        <v>4527</v>
      </c>
      <c r="BG326" s="126" t="s">
        <v>4528</v>
      </c>
      <c r="BH326" s="126" t="s">
        <v>4529</v>
      </c>
      <c r="BI326" s="126" t="s">
        <v>2757</v>
      </c>
      <c r="BJ326" s="126" t="s">
        <v>2758</v>
      </c>
      <c r="BK326" s="126" t="s">
        <v>184</v>
      </c>
      <c r="BL326" s="126" t="s">
        <v>157</v>
      </c>
      <c r="BM326" s="126" t="s">
        <v>126</v>
      </c>
      <c r="BN326" s="126" t="s">
        <v>130</v>
      </c>
      <c r="BO326" s="126" t="s">
        <v>158</v>
      </c>
    </row>
    <row r="327" spans="1:67" ht="15">
      <c r="A327" s="58" t="str">
        <f t="shared" si="138"/>
        <v>2025-08-09</v>
      </c>
      <c r="B327" s="58" t="str">
        <f t="shared" si="139"/>
        <v>LHR</v>
      </c>
      <c r="C327" s="58" t="str">
        <f t="shared" si="140"/>
        <v>99431913766</v>
      </c>
      <c r="D327" s="58" t="str">
        <f t="shared" si="141"/>
        <v>PGB028761632</v>
      </c>
      <c r="E327" s="59" t="str">
        <f t="shared" si="142"/>
        <v>6094322902412</v>
      </c>
      <c r="F327" s="59" t="str">
        <f t="shared" si="143"/>
        <v>716-9086-EF-42</v>
      </c>
      <c r="G327" s="59" t="str">
        <f t="shared" si="144"/>
        <v>2210326</v>
      </c>
      <c r="H327" s="59" t="str">
        <f t="shared" si="145"/>
        <v>IPORTER (GB)</v>
      </c>
      <c r="I327" s="57" t="str">
        <f t="shared" si="146"/>
        <v>문제윤</v>
      </c>
      <c r="J327" s="57">
        <f t="shared" si="147"/>
        <v>4195</v>
      </c>
      <c r="K327" s="57" t="str">
        <f t="shared" si="148"/>
        <v/>
      </c>
      <c r="L327" s="57">
        <f t="shared" si="149"/>
        <v>1</v>
      </c>
      <c r="M327" s="57">
        <f t="shared" si="150"/>
        <v>0.499</v>
      </c>
      <c r="N327" s="57">
        <f t="shared" si="151"/>
        <v>1.2250000000000001</v>
      </c>
      <c r="O327" s="60">
        <f t="shared" si="152"/>
        <v>0.85750000000000004</v>
      </c>
      <c r="P327" s="60">
        <f>CEILING(IF(M327&gt;O327,M327,O327),$D$2)</f>
        <v>1</v>
      </c>
      <c r="Q327" s="61" t="str">
        <f t="shared" si="153"/>
        <v>간이(Simple)</v>
      </c>
      <c r="R327" s="88">
        <f t="shared" si="154"/>
        <v>198.38</v>
      </c>
      <c r="S327" s="61" t="str">
        <f t="shared" si="155"/>
        <v>KJ794</v>
      </c>
      <c r="T327" s="61" t="str">
        <f t="shared" si="156"/>
        <v>AIRZETA CO., LTD</v>
      </c>
      <c r="U327" s="61" t="str">
        <f t="shared" si="157"/>
        <v>신용</v>
      </c>
      <c r="V327" s="99">
        <f>CEILING($B$2+(P327-0.5)*$C$2,1)</f>
        <v>10273</v>
      </c>
      <c r="W327" s="61">
        <v>4000</v>
      </c>
      <c r="X327" s="100">
        <f t="shared" si="158"/>
        <v>0</v>
      </c>
      <c r="Y327" s="100">
        <f t="shared" si="163"/>
        <v>0</v>
      </c>
      <c r="Z327" s="100">
        <f t="shared" si="159"/>
        <v>0</v>
      </c>
      <c r="AA327" s="100">
        <f t="shared" si="164"/>
        <v>0</v>
      </c>
      <c r="AB327" s="101">
        <f t="shared" si="160"/>
        <v>1000</v>
      </c>
      <c r="AC327" s="102" t="str">
        <f>_xlfn.IFNA(VLOOKUP(D327,'사업자 통관'!F:H,3,0),"")</f>
        <v/>
      </c>
      <c r="AD327" s="102"/>
      <c r="AE327" s="103">
        <f t="shared" si="161"/>
        <v>5000</v>
      </c>
      <c r="AF327" s="104">
        <f t="shared" si="162"/>
        <v>15273</v>
      </c>
      <c r="AH327" s="126" t="s">
        <v>4060</v>
      </c>
      <c r="AI327" s="126" t="s">
        <v>9</v>
      </c>
      <c r="AJ327" s="126" t="s">
        <v>4061</v>
      </c>
      <c r="AK327" s="126" t="s">
        <v>2556</v>
      </c>
      <c r="AL327" s="126" t="s">
        <v>4530</v>
      </c>
      <c r="AM327" s="126" t="s">
        <v>4531</v>
      </c>
      <c r="AN327" s="126">
        <v>4195</v>
      </c>
      <c r="AO327" s="126" t="s">
        <v>130</v>
      </c>
      <c r="AP327" s="127">
        <v>1</v>
      </c>
      <c r="AQ327" s="128">
        <v>0.499</v>
      </c>
      <c r="AR327" s="128">
        <v>1.2250000000000001</v>
      </c>
      <c r="AS327" s="128">
        <v>1.3</v>
      </c>
      <c r="AT327" s="126" t="s">
        <v>6</v>
      </c>
      <c r="AU327" s="128">
        <v>198.38</v>
      </c>
      <c r="AV327" s="126" t="s">
        <v>154</v>
      </c>
      <c r="AW327" s="126" t="s">
        <v>154</v>
      </c>
      <c r="AX327" s="126" t="s">
        <v>154</v>
      </c>
      <c r="AY327" s="126" t="s">
        <v>154</v>
      </c>
      <c r="AZ327" s="126" t="s">
        <v>154</v>
      </c>
      <c r="BA327" s="126" t="s">
        <v>132</v>
      </c>
      <c r="BB327" s="126" t="s">
        <v>70</v>
      </c>
      <c r="BC327" s="126" t="s">
        <v>159</v>
      </c>
      <c r="BD327" s="126" t="s">
        <v>130</v>
      </c>
      <c r="BE327" s="126" t="s">
        <v>156</v>
      </c>
      <c r="BF327" s="126" t="s">
        <v>4532</v>
      </c>
      <c r="BG327" s="126" t="s">
        <v>4533</v>
      </c>
      <c r="BH327" s="126" t="s">
        <v>4534</v>
      </c>
      <c r="BI327" s="126" t="s">
        <v>2757</v>
      </c>
      <c r="BJ327" s="126" t="s">
        <v>2758</v>
      </c>
      <c r="BK327" s="126" t="s">
        <v>184</v>
      </c>
      <c r="BL327" s="126" t="s">
        <v>157</v>
      </c>
      <c r="BM327" s="126" t="s">
        <v>126</v>
      </c>
      <c r="BN327" s="126" t="s">
        <v>130</v>
      </c>
      <c r="BO327" s="126" t="s">
        <v>158</v>
      </c>
    </row>
    <row r="328" spans="1:67" ht="15">
      <c r="A328" s="58" t="str">
        <f t="shared" ref="A328:A391" si="165">AH328</f>
        <v>2025-08-09</v>
      </c>
      <c r="B328" s="58" t="str">
        <f t="shared" ref="B328:B391" si="166">AI328</f>
        <v>LHR</v>
      </c>
      <c r="C328" s="58" t="str">
        <f t="shared" ref="C328:C391" si="167">AJ328</f>
        <v>99431913766</v>
      </c>
      <c r="D328" s="58" t="str">
        <f t="shared" ref="D328:D391" si="168">AK328</f>
        <v>PGB028760966</v>
      </c>
      <c r="E328" s="59" t="str">
        <f t="shared" ref="E328:E391" si="169">BF328</f>
        <v>6094372982566 (2)</v>
      </c>
      <c r="F328" s="59" t="str">
        <f t="shared" ref="F328:F391" si="170">BG328</f>
        <v>716-6455-EF-3</v>
      </c>
      <c r="G328" s="59" t="str">
        <f t="shared" ref="G328:G391" si="171">BA328</f>
        <v>2210326</v>
      </c>
      <c r="H328" s="59" t="str">
        <f t="shared" ref="H328:H391" si="172">BB328</f>
        <v>IPORTER (GB)</v>
      </c>
      <c r="I328" s="57" t="str">
        <f t="shared" ref="I328:I391" si="173">AL328</f>
        <v>김석근</v>
      </c>
      <c r="J328" s="57">
        <f t="shared" ref="J328:J391" si="174">AN328</f>
        <v>12773</v>
      </c>
      <c r="K328" s="57" t="str">
        <f t="shared" ref="K328:K391" si="175">AO328</f>
        <v/>
      </c>
      <c r="L328" s="57">
        <f t="shared" ref="L328:L391" si="176">AP328</f>
        <v>2</v>
      </c>
      <c r="M328" s="57">
        <f t="shared" ref="M328:M391" si="177">AQ328</f>
        <v>5.9059999999999997</v>
      </c>
      <c r="N328" s="57">
        <f t="shared" ref="N328:N391" si="178">AR328</f>
        <v>7.8019999999999996</v>
      </c>
      <c r="O328" s="60">
        <f t="shared" ref="O328:O391" si="179">N328*0.7</f>
        <v>5.4613999999999994</v>
      </c>
      <c r="P328" s="60">
        <f>CEILING(IF(M328&gt;O328,M328,O328),$D$2)</f>
        <v>6</v>
      </c>
      <c r="Q328" s="61" t="str">
        <f t="shared" ref="Q328:Q391" si="180">AT328</f>
        <v>목록(Manifest)</v>
      </c>
      <c r="R328" s="88">
        <f t="shared" ref="R328:R391" si="181">AU328</f>
        <v>143.75</v>
      </c>
      <c r="S328" s="61" t="str">
        <f t="shared" ref="S328:S391" si="182">BI328</f>
        <v>KJ794</v>
      </c>
      <c r="T328" s="61" t="str">
        <f t="shared" ref="T328:T391" si="183">BJ328</f>
        <v>AIRZETA CO., LTD</v>
      </c>
      <c r="U328" s="61" t="str">
        <f t="shared" ref="U328:U391" si="184">BM328</f>
        <v>신용</v>
      </c>
      <c r="V328" s="99">
        <f>CEILING($B$2+(P328-0.5)*$C$2,1)</f>
        <v>38548</v>
      </c>
      <c r="W328" s="61">
        <v>4000</v>
      </c>
      <c r="X328" s="100">
        <f t="shared" si="158"/>
        <v>1500</v>
      </c>
      <c r="Y328" s="100">
        <f t="shared" si="163"/>
        <v>0</v>
      </c>
      <c r="Z328" s="100">
        <f t="shared" si="159"/>
        <v>1000</v>
      </c>
      <c r="AA328" s="100">
        <f t="shared" si="164"/>
        <v>0</v>
      </c>
      <c r="AB328" s="101">
        <f t="shared" si="160"/>
        <v>0</v>
      </c>
      <c r="AC328" s="102" t="str">
        <f>_xlfn.IFNA(VLOOKUP(D328,'사업자 통관'!F:H,3,0),"")</f>
        <v/>
      </c>
      <c r="AD328" s="102"/>
      <c r="AE328" s="103">
        <f t="shared" si="161"/>
        <v>6500</v>
      </c>
      <c r="AF328" s="104">
        <f t="shared" si="162"/>
        <v>45048</v>
      </c>
      <c r="AH328" s="126" t="s">
        <v>4060</v>
      </c>
      <c r="AI328" s="126" t="s">
        <v>9</v>
      </c>
      <c r="AJ328" s="126" t="s">
        <v>4061</v>
      </c>
      <c r="AK328" s="126" t="s">
        <v>2642</v>
      </c>
      <c r="AL328" s="126" t="s">
        <v>226</v>
      </c>
      <c r="AM328" s="126" t="s">
        <v>227</v>
      </c>
      <c r="AN328" s="126">
        <v>12773</v>
      </c>
      <c r="AO328" s="126" t="s">
        <v>130</v>
      </c>
      <c r="AP328" s="127">
        <v>2</v>
      </c>
      <c r="AQ328" s="128">
        <v>5.9059999999999997</v>
      </c>
      <c r="AR328" s="128">
        <v>7.8019999999999996</v>
      </c>
      <c r="AS328" s="128">
        <v>8</v>
      </c>
      <c r="AT328" s="126" t="s">
        <v>4</v>
      </c>
      <c r="AU328" s="128">
        <v>143.75</v>
      </c>
      <c r="AV328" s="126" t="s">
        <v>154</v>
      </c>
      <c r="AW328" s="126" t="s">
        <v>154</v>
      </c>
      <c r="AX328" s="126" t="s">
        <v>154</v>
      </c>
      <c r="AY328" s="126" t="s">
        <v>154</v>
      </c>
      <c r="AZ328" s="126" t="s">
        <v>154</v>
      </c>
      <c r="BA328" s="126" t="s">
        <v>132</v>
      </c>
      <c r="BB328" s="126" t="s">
        <v>70</v>
      </c>
      <c r="BC328" s="126" t="s">
        <v>159</v>
      </c>
      <c r="BD328" s="126" t="s">
        <v>130</v>
      </c>
      <c r="BE328" s="126" t="s">
        <v>156</v>
      </c>
      <c r="BF328" s="126" t="s">
        <v>4535</v>
      </c>
      <c r="BG328" s="126" t="s">
        <v>4536</v>
      </c>
      <c r="BH328" s="126" t="s">
        <v>4537</v>
      </c>
      <c r="BI328" s="126" t="s">
        <v>2757</v>
      </c>
      <c r="BJ328" s="126" t="s">
        <v>2758</v>
      </c>
      <c r="BK328" s="126" t="s">
        <v>184</v>
      </c>
      <c r="BL328" s="126" t="s">
        <v>157</v>
      </c>
      <c r="BM328" s="126" t="s">
        <v>126</v>
      </c>
      <c r="BN328" s="126" t="s">
        <v>130</v>
      </c>
      <c r="BO328" s="126" t="s">
        <v>158</v>
      </c>
    </row>
    <row r="329" spans="1:67" ht="15">
      <c r="A329" s="58" t="str">
        <f t="shared" si="165"/>
        <v>2025-08-09</v>
      </c>
      <c r="B329" s="58" t="str">
        <f t="shared" si="166"/>
        <v>LHR</v>
      </c>
      <c r="C329" s="58" t="str">
        <f t="shared" si="167"/>
        <v>99431913766</v>
      </c>
      <c r="D329" s="58" t="str">
        <f t="shared" si="168"/>
        <v>PGB028761731</v>
      </c>
      <c r="E329" s="59" t="str">
        <f t="shared" si="169"/>
        <v>6094322902511</v>
      </c>
      <c r="F329" s="59" t="str">
        <f t="shared" si="170"/>
        <v>716-9077-EB-5</v>
      </c>
      <c r="G329" s="59" t="str">
        <f t="shared" si="171"/>
        <v>2210326</v>
      </c>
      <c r="H329" s="59" t="str">
        <f t="shared" si="172"/>
        <v>IPORTER (GB)</v>
      </c>
      <c r="I329" s="57" t="str">
        <f t="shared" si="173"/>
        <v>이정인</v>
      </c>
      <c r="J329" s="57">
        <f t="shared" si="174"/>
        <v>51454</v>
      </c>
      <c r="K329" s="57" t="str">
        <f t="shared" si="175"/>
        <v/>
      </c>
      <c r="L329" s="57">
        <f t="shared" si="176"/>
        <v>1</v>
      </c>
      <c r="M329" s="57">
        <f t="shared" si="177"/>
        <v>0.499</v>
      </c>
      <c r="N329" s="57">
        <f t="shared" si="178"/>
        <v>4.4999999999999998E-2</v>
      </c>
      <c r="O329" s="60">
        <f t="shared" si="179"/>
        <v>3.15E-2</v>
      </c>
      <c r="P329" s="60">
        <f>CEILING(IF(M329&gt;O329,M329,O329),$D$2)</f>
        <v>0.5</v>
      </c>
      <c r="Q329" s="61" t="str">
        <f t="shared" si="180"/>
        <v>목록(Manifest)</v>
      </c>
      <c r="R329" s="88">
        <f t="shared" si="181"/>
        <v>18.45</v>
      </c>
      <c r="S329" s="61" t="str">
        <f t="shared" si="182"/>
        <v>KJ794</v>
      </c>
      <c r="T329" s="61" t="str">
        <f t="shared" si="183"/>
        <v>AIRZETA CO., LTD</v>
      </c>
      <c r="U329" s="61" t="str">
        <f t="shared" si="184"/>
        <v>신용</v>
      </c>
      <c r="V329" s="99">
        <f>CEILING($B$2+(P329-0.5)*$C$2,1)</f>
        <v>7445</v>
      </c>
      <c r="W329" s="61">
        <v>4000</v>
      </c>
      <c r="X329" s="100">
        <f t="shared" si="158"/>
        <v>0</v>
      </c>
      <c r="Y329" s="100">
        <f t="shared" si="163"/>
        <v>0</v>
      </c>
      <c r="Z329" s="100">
        <f t="shared" si="159"/>
        <v>0</v>
      </c>
      <c r="AA329" s="100">
        <f t="shared" si="164"/>
        <v>0</v>
      </c>
      <c r="AB329" s="101">
        <f t="shared" si="160"/>
        <v>0</v>
      </c>
      <c r="AC329" s="102" t="str">
        <f>_xlfn.IFNA(VLOOKUP(D329,'사업자 통관'!F:H,3,0),"")</f>
        <v/>
      </c>
      <c r="AD329" s="102"/>
      <c r="AE329" s="103">
        <f t="shared" si="161"/>
        <v>4000</v>
      </c>
      <c r="AF329" s="104">
        <f t="shared" si="162"/>
        <v>11445</v>
      </c>
      <c r="AH329" s="126" t="s">
        <v>4060</v>
      </c>
      <c r="AI329" s="126" t="s">
        <v>9</v>
      </c>
      <c r="AJ329" s="126" t="s">
        <v>4061</v>
      </c>
      <c r="AK329" s="126" t="s">
        <v>4538</v>
      </c>
      <c r="AL329" s="126" t="s">
        <v>4539</v>
      </c>
      <c r="AM329" s="126" t="s">
        <v>4540</v>
      </c>
      <c r="AN329" s="126">
        <v>51454</v>
      </c>
      <c r="AO329" s="126" t="s">
        <v>130</v>
      </c>
      <c r="AP329" s="127">
        <v>1</v>
      </c>
      <c r="AQ329" s="128">
        <v>0.499</v>
      </c>
      <c r="AR329" s="128">
        <v>4.4999999999999998E-2</v>
      </c>
      <c r="AS329" s="128">
        <v>0.5</v>
      </c>
      <c r="AT329" s="126" t="s">
        <v>4</v>
      </c>
      <c r="AU329" s="128">
        <v>18.45</v>
      </c>
      <c r="AV329" s="126" t="s">
        <v>154</v>
      </c>
      <c r="AW329" s="126" t="s">
        <v>154</v>
      </c>
      <c r="AX329" s="126" t="s">
        <v>154</v>
      </c>
      <c r="AY329" s="126" t="s">
        <v>154</v>
      </c>
      <c r="AZ329" s="126" t="s">
        <v>154</v>
      </c>
      <c r="BA329" s="126" t="s">
        <v>132</v>
      </c>
      <c r="BB329" s="126" t="s">
        <v>70</v>
      </c>
      <c r="BC329" s="126" t="s">
        <v>618</v>
      </c>
      <c r="BD329" s="126" t="s">
        <v>130</v>
      </c>
      <c r="BE329" s="126" t="s">
        <v>156</v>
      </c>
      <c r="BF329" s="126" t="s">
        <v>4541</v>
      </c>
      <c r="BG329" s="126" t="s">
        <v>4542</v>
      </c>
      <c r="BH329" s="126" t="s">
        <v>4543</v>
      </c>
      <c r="BI329" s="126" t="s">
        <v>2757</v>
      </c>
      <c r="BJ329" s="126" t="s">
        <v>2758</v>
      </c>
      <c r="BK329" s="126" t="s">
        <v>184</v>
      </c>
      <c r="BL329" s="126" t="s">
        <v>157</v>
      </c>
      <c r="BM329" s="126" t="s">
        <v>126</v>
      </c>
      <c r="BN329" s="126" t="s">
        <v>130</v>
      </c>
      <c r="BO329" s="126" t="s">
        <v>158</v>
      </c>
    </row>
    <row r="330" spans="1:67" ht="15">
      <c r="A330" s="58" t="str">
        <f t="shared" si="165"/>
        <v>2025-08-09</v>
      </c>
      <c r="B330" s="58" t="str">
        <f t="shared" si="166"/>
        <v>LHR</v>
      </c>
      <c r="C330" s="58" t="str">
        <f t="shared" si="167"/>
        <v>99431913766</v>
      </c>
      <c r="D330" s="58" t="str">
        <f t="shared" si="168"/>
        <v>PGB028761619</v>
      </c>
      <c r="E330" s="59" t="str">
        <f t="shared" si="169"/>
        <v>6094322902399</v>
      </c>
      <c r="F330" s="59" t="str">
        <f t="shared" si="170"/>
        <v>716-9170-AB-15</v>
      </c>
      <c r="G330" s="59" t="str">
        <f t="shared" si="171"/>
        <v>2210326</v>
      </c>
      <c r="H330" s="59" t="str">
        <f t="shared" si="172"/>
        <v>IPORTER (GB)</v>
      </c>
      <c r="I330" s="57" t="str">
        <f t="shared" si="173"/>
        <v>이진문</v>
      </c>
      <c r="J330" s="57">
        <f t="shared" si="174"/>
        <v>3439</v>
      </c>
      <c r="K330" s="57" t="str">
        <f t="shared" si="175"/>
        <v/>
      </c>
      <c r="L330" s="57">
        <f t="shared" si="176"/>
        <v>1</v>
      </c>
      <c r="M330" s="57">
        <f t="shared" si="177"/>
        <v>0.64900000000000002</v>
      </c>
      <c r="N330" s="57">
        <f t="shared" si="178"/>
        <v>4.4999999999999998E-2</v>
      </c>
      <c r="O330" s="60">
        <f t="shared" si="179"/>
        <v>3.15E-2</v>
      </c>
      <c r="P330" s="60">
        <f>CEILING(IF(M330&gt;O330,M330,O330),$D$2)</f>
        <v>1</v>
      </c>
      <c r="Q330" s="61" t="str">
        <f t="shared" si="180"/>
        <v>목록(Manifest)</v>
      </c>
      <c r="R330" s="88">
        <f t="shared" si="181"/>
        <v>112.42</v>
      </c>
      <c r="S330" s="61" t="str">
        <f t="shared" si="182"/>
        <v>KJ794</v>
      </c>
      <c r="T330" s="61" t="str">
        <f t="shared" si="183"/>
        <v>AIRZETA CO., LTD</v>
      </c>
      <c r="U330" s="61" t="str">
        <f t="shared" si="184"/>
        <v>신용</v>
      </c>
      <c r="V330" s="99">
        <f>CEILING($B$2+(P330-0.5)*$C$2,1)</f>
        <v>10273</v>
      </c>
      <c r="W330" s="61">
        <v>4000</v>
      </c>
      <c r="X330" s="100">
        <f t="shared" si="158"/>
        <v>0</v>
      </c>
      <c r="Y330" s="100">
        <f t="shared" si="163"/>
        <v>0</v>
      </c>
      <c r="Z330" s="100">
        <f t="shared" si="159"/>
        <v>0</v>
      </c>
      <c r="AA330" s="100">
        <f t="shared" si="164"/>
        <v>0</v>
      </c>
      <c r="AB330" s="101">
        <f t="shared" si="160"/>
        <v>0</v>
      </c>
      <c r="AC330" s="102" t="str">
        <f>_xlfn.IFNA(VLOOKUP(D330,'사업자 통관'!F:H,3,0),"")</f>
        <v/>
      </c>
      <c r="AD330" s="102"/>
      <c r="AE330" s="103">
        <f t="shared" si="161"/>
        <v>4000</v>
      </c>
      <c r="AF330" s="104">
        <f t="shared" si="162"/>
        <v>14273</v>
      </c>
      <c r="AH330" s="126" t="s">
        <v>4060</v>
      </c>
      <c r="AI330" s="126" t="s">
        <v>9</v>
      </c>
      <c r="AJ330" s="126" t="s">
        <v>4061</v>
      </c>
      <c r="AK330" s="126" t="s">
        <v>4544</v>
      </c>
      <c r="AL330" s="126" t="s">
        <v>4545</v>
      </c>
      <c r="AM330" s="126" t="s">
        <v>4546</v>
      </c>
      <c r="AN330" s="126">
        <v>3439</v>
      </c>
      <c r="AO330" s="126" t="s">
        <v>130</v>
      </c>
      <c r="AP330" s="127">
        <v>1</v>
      </c>
      <c r="AQ330" s="128">
        <v>0.64900000000000002</v>
      </c>
      <c r="AR330" s="128">
        <v>4.4999999999999998E-2</v>
      </c>
      <c r="AS330" s="128">
        <v>0.7</v>
      </c>
      <c r="AT330" s="126" t="s">
        <v>4</v>
      </c>
      <c r="AU330" s="128">
        <v>112.42</v>
      </c>
      <c r="AV330" s="126" t="s">
        <v>154</v>
      </c>
      <c r="AW330" s="126" t="s">
        <v>154</v>
      </c>
      <c r="AX330" s="126" t="s">
        <v>154</v>
      </c>
      <c r="AY330" s="126" t="s">
        <v>154</v>
      </c>
      <c r="AZ330" s="126" t="s">
        <v>154</v>
      </c>
      <c r="BA330" s="126" t="s">
        <v>132</v>
      </c>
      <c r="BB330" s="126" t="s">
        <v>70</v>
      </c>
      <c r="BC330" s="126" t="s">
        <v>169</v>
      </c>
      <c r="BD330" s="126" t="s">
        <v>130</v>
      </c>
      <c r="BE330" s="126" t="s">
        <v>156</v>
      </c>
      <c r="BF330" s="126" t="s">
        <v>4547</v>
      </c>
      <c r="BG330" s="126" t="s">
        <v>4548</v>
      </c>
      <c r="BH330" s="126" t="s">
        <v>4549</v>
      </c>
      <c r="BI330" s="126" t="s">
        <v>2757</v>
      </c>
      <c r="BJ330" s="126" t="s">
        <v>2758</v>
      </c>
      <c r="BK330" s="126" t="s">
        <v>184</v>
      </c>
      <c r="BL330" s="126" t="s">
        <v>157</v>
      </c>
      <c r="BM330" s="126" t="s">
        <v>126</v>
      </c>
      <c r="BN330" s="126" t="s">
        <v>130</v>
      </c>
      <c r="BO330" s="126" t="s">
        <v>158</v>
      </c>
    </row>
    <row r="331" spans="1:67" ht="15">
      <c r="A331" s="58" t="str">
        <f t="shared" si="165"/>
        <v>2025-08-09</v>
      </c>
      <c r="B331" s="58" t="str">
        <f t="shared" si="166"/>
        <v>LHR</v>
      </c>
      <c r="C331" s="58" t="str">
        <f t="shared" si="167"/>
        <v>99431913766</v>
      </c>
      <c r="D331" s="58" t="str">
        <f t="shared" si="168"/>
        <v>PGB028761615</v>
      </c>
      <c r="E331" s="59" t="str">
        <f t="shared" si="169"/>
        <v>6094322902395</v>
      </c>
      <c r="F331" s="59" t="str">
        <f t="shared" si="170"/>
        <v>716-9163-EB-18</v>
      </c>
      <c r="G331" s="59" t="str">
        <f t="shared" si="171"/>
        <v>2210326</v>
      </c>
      <c r="H331" s="59" t="str">
        <f t="shared" si="172"/>
        <v>IPORTER (GB)</v>
      </c>
      <c r="I331" s="57" t="str">
        <f t="shared" si="173"/>
        <v>한재혁</v>
      </c>
      <c r="J331" s="57">
        <f t="shared" si="174"/>
        <v>31174</v>
      </c>
      <c r="K331" s="57" t="str">
        <f t="shared" si="175"/>
        <v/>
      </c>
      <c r="L331" s="57">
        <f t="shared" si="176"/>
        <v>1</v>
      </c>
      <c r="M331" s="57">
        <f t="shared" si="177"/>
        <v>0.68899999999999995</v>
      </c>
      <c r="N331" s="57">
        <f t="shared" si="178"/>
        <v>4.4999999999999998E-2</v>
      </c>
      <c r="O331" s="60">
        <f t="shared" si="179"/>
        <v>3.15E-2</v>
      </c>
      <c r="P331" s="60">
        <f>CEILING(IF(M331&gt;O331,M331,O331),$D$2)</f>
        <v>1</v>
      </c>
      <c r="Q331" s="61" t="str">
        <f t="shared" si="180"/>
        <v>목록(Manifest)</v>
      </c>
      <c r="R331" s="88">
        <f t="shared" si="181"/>
        <v>112.42</v>
      </c>
      <c r="S331" s="61" t="str">
        <f t="shared" si="182"/>
        <v>KJ794</v>
      </c>
      <c r="T331" s="61" t="str">
        <f t="shared" si="183"/>
        <v>AIRZETA CO., LTD</v>
      </c>
      <c r="U331" s="61" t="str">
        <f t="shared" si="184"/>
        <v>신용</v>
      </c>
      <c r="V331" s="99">
        <f>CEILING($B$2+(P331-0.5)*$C$2,1)</f>
        <v>10273</v>
      </c>
      <c r="W331" s="61">
        <v>4000</v>
      </c>
      <c r="X331" s="100">
        <f t="shared" si="158"/>
        <v>0</v>
      </c>
      <c r="Y331" s="100">
        <f t="shared" si="163"/>
        <v>0</v>
      </c>
      <c r="Z331" s="100">
        <f t="shared" si="159"/>
        <v>0</v>
      </c>
      <c r="AA331" s="100">
        <f t="shared" si="164"/>
        <v>0</v>
      </c>
      <c r="AB331" s="101">
        <f t="shared" si="160"/>
        <v>0</v>
      </c>
      <c r="AC331" s="102" t="str">
        <f>_xlfn.IFNA(VLOOKUP(D331,'사업자 통관'!F:H,3,0),"")</f>
        <v/>
      </c>
      <c r="AD331" s="102"/>
      <c r="AE331" s="103">
        <f t="shared" si="161"/>
        <v>4000</v>
      </c>
      <c r="AF331" s="104">
        <f t="shared" si="162"/>
        <v>14273</v>
      </c>
      <c r="AH331" s="126" t="s">
        <v>4060</v>
      </c>
      <c r="AI331" s="126" t="s">
        <v>9</v>
      </c>
      <c r="AJ331" s="126" t="s">
        <v>4061</v>
      </c>
      <c r="AK331" s="126" t="s">
        <v>4550</v>
      </c>
      <c r="AL331" s="126" t="s">
        <v>4551</v>
      </c>
      <c r="AM331" s="126" t="s">
        <v>4552</v>
      </c>
      <c r="AN331" s="126">
        <v>31174</v>
      </c>
      <c r="AO331" s="126" t="s">
        <v>130</v>
      </c>
      <c r="AP331" s="127">
        <v>1</v>
      </c>
      <c r="AQ331" s="128">
        <v>0.68899999999999995</v>
      </c>
      <c r="AR331" s="128">
        <v>4.4999999999999998E-2</v>
      </c>
      <c r="AS331" s="128">
        <v>0.7</v>
      </c>
      <c r="AT331" s="126" t="s">
        <v>4</v>
      </c>
      <c r="AU331" s="128">
        <v>112.42</v>
      </c>
      <c r="AV331" s="126" t="s">
        <v>154</v>
      </c>
      <c r="AW331" s="126" t="s">
        <v>154</v>
      </c>
      <c r="AX331" s="126" t="s">
        <v>154</v>
      </c>
      <c r="AY331" s="126" t="s">
        <v>154</v>
      </c>
      <c r="AZ331" s="126" t="s">
        <v>154</v>
      </c>
      <c r="BA331" s="126" t="s">
        <v>132</v>
      </c>
      <c r="BB331" s="126" t="s">
        <v>70</v>
      </c>
      <c r="BC331" s="126" t="s">
        <v>169</v>
      </c>
      <c r="BD331" s="126" t="s">
        <v>130</v>
      </c>
      <c r="BE331" s="126" t="s">
        <v>156</v>
      </c>
      <c r="BF331" s="126" t="s">
        <v>4553</v>
      </c>
      <c r="BG331" s="126" t="s">
        <v>4554</v>
      </c>
      <c r="BH331" s="126" t="s">
        <v>4555</v>
      </c>
      <c r="BI331" s="126" t="s">
        <v>2757</v>
      </c>
      <c r="BJ331" s="126" t="s">
        <v>2758</v>
      </c>
      <c r="BK331" s="126" t="s">
        <v>184</v>
      </c>
      <c r="BL331" s="126" t="s">
        <v>157</v>
      </c>
      <c r="BM331" s="126" t="s">
        <v>126</v>
      </c>
      <c r="BN331" s="126" t="s">
        <v>130</v>
      </c>
      <c r="BO331" s="126" t="s">
        <v>158</v>
      </c>
    </row>
    <row r="332" spans="1:67" ht="15">
      <c r="A332" s="58" t="str">
        <f t="shared" si="165"/>
        <v>2025-08-09</v>
      </c>
      <c r="B332" s="58" t="str">
        <f t="shared" si="166"/>
        <v>LHR</v>
      </c>
      <c r="C332" s="58" t="str">
        <f t="shared" si="167"/>
        <v>99431913766</v>
      </c>
      <c r="D332" s="58" t="str">
        <f t="shared" si="168"/>
        <v>PGB028760960</v>
      </c>
      <c r="E332" s="59" t="str">
        <f t="shared" si="169"/>
        <v>6094322901740</v>
      </c>
      <c r="F332" s="59" t="str">
        <f t="shared" si="170"/>
        <v>716-9185-AD-21</v>
      </c>
      <c r="G332" s="59" t="str">
        <f t="shared" si="171"/>
        <v>2210326</v>
      </c>
      <c r="H332" s="59" t="str">
        <f t="shared" si="172"/>
        <v>IPORTER (GB)</v>
      </c>
      <c r="I332" s="57" t="str">
        <f t="shared" si="173"/>
        <v>김주희</v>
      </c>
      <c r="J332" s="57">
        <f t="shared" si="174"/>
        <v>17117</v>
      </c>
      <c r="K332" s="57" t="str">
        <f t="shared" si="175"/>
        <v/>
      </c>
      <c r="L332" s="57">
        <f t="shared" si="176"/>
        <v>1</v>
      </c>
      <c r="M332" s="57">
        <f t="shared" si="177"/>
        <v>0.499</v>
      </c>
      <c r="N332" s="57">
        <f t="shared" si="178"/>
        <v>4.4999999999999998E-2</v>
      </c>
      <c r="O332" s="60">
        <f t="shared" si="179"/>
        <v>3.15E-2</v>
      </c>
      <c r="P332" s="60">
        <f>CEILING(IF(M332&gt;O332,M332,O332),$D$2)</f>
        <v>0.5</v>
      </c>
      <c r="Q332" s="61" t="str">
        <f t="shared" si="180"/>
        <v>목록(Manifest)</v>
      </c>
      <c r="R332" s="88">
        <f t="shared" si="181"/>
        <v>21.65</v>
      </c>
      <c r="S332" s="61" t="str">
        <f t="shared" si="182"/>
        <v>KJ794</v>
      </c>
      <c r="T332" s="61" t="str">
        <f t="shared" si="183"/>
        <v>AIRZETA CO., LTD</v>
      </c>
      <c r="U332" s="61" t="str">
        <f t="shared" si="184"/>
        <v>신용</v>
      </c>
      <c r="V332" s="99">
        <f>CEILING($B$2+(P332-0.5)*$C$2,1)</f>
        <v>7445</v>
      </c>
      <c r="W332" s="61">
        <v>4000</v>
      </c>
      <c r="X332" s="100">
        <f t="shared" si="158"/>
        <v>0</v>
      </c>
      <c r="Y332" s="100">
        <f t="shared" si="163"/>
        <v>0</v>
      </c>
      <c r="Z332" s="100">
        <f t="shared" si="159"/>
        <v>0</v>
      </c>
      <c r="AA332" s="100">
        <f t="shared" si="164"/>
        <v>0</v>
      </c>
      <c r="AB332" s="101">
        <f t="shared" si="160"/>
        <v>0</v>
      </c>
      <c r="AC332" s="102" t="str">
        <f>_xlfn.IFNA(VLOOKUP(D332,'사업자 통관'!F:H,3,0),"")</f>
        <v/>
      </c>
      <c r="AD332" s="102"/>
      <c r="AE332" s="103">
        <f t="shared" si="161"/>
        <v>4000</v>
      </c>
      <c r="AF332" s="104">
        <f t="shared" si="162"/>
        <v>11445</v>
      </c>
      <c r="AH332" s="126" t="s">
        <v>4060</v>
      </c>
      <c r="AI332" s="126" t="s">
        <v>9</v>
      </c>
      <c r="AJ332" s="126" t="s">
        <v>4061</v>
      </c>
      <c r="AK332" s="126" t="s">
        <v>4556</v>
      </c>
      <c r="AL332" s="126" t="s">
        <v>333</v>
      </c>
      <c r="AM332" s="126" t="s">
        <v>4557</v>
      </c>
      <c r="AN332" s="126">
        <v>17117</v>
      </c>
      <c r="AO332" s="126" t="s">
        <v>130</v>
      </c>
      <c r="AP332" s="127">
        <v>1</v>
      </c>
      <c r="AQ332" s="128">
        <v>0.499</v>
      </c>
      <c r="AR332" s="128">
        <v>4.4999999999999998E-2</v>
      </c>
      <c r="AS332" s="128">
        <v>0.5</v>
      </c>
      <c r="AT332" s="126" t="s">
        <v>4</v>
      </c>
      <c r="AU332" s="128">
        <v>21.65</v>
      </c>
      <c r="AV332" s="126" t="s">
        <v>154</v>
      </c>
      <c r="AW332" s="126" t="s">
        <v>154</v>
      </c>
      <c r="AX332" s="126" t="s">
        <v>154</v>
      </c>
      <c r="AY332" s="126" t="s">
        <v>154</v>
      </c>
      <c r="AZ332" s="126" t="s">
        <v>154</v>
      </c>
      <c r="BA332" s="126" t="s">
        <v>132</v>
      </c>
      <c r="BB332" s="126" t="s">
        <v>70</v>
      </c>
      <c r="BC332" s="126" t="s">
        <v>162</v>
      </c>
      <c r="BD332" s="126" t="s">
        <v>130</v>
      </c>
      <c r="BE332" s="126" t="s">
        <v>156</v>
      </c>
      <c r="BF332" s="126" t="s">
        <v>4558</v>
      </c>
      <c r="BG332" s="126" t="s">
        <v>4559</v>
      </c>
      <c r="BH332" s="126" t="s">
        <v>4560</v>
      </c>
      <c r="BI332" s="126" t="s">
        <v>2757</v>
      </c>
      <c r="BJ332" s="126" t="s">
        <v>2758</v>
      </c>
      <c r="BK332" s="126" t="s">
        <v>184</v>
      </c>
      <c r="BL332" s="126" t="s">
        <v>157</v>
      </c>
      <c r="BM332" s="126" t="s">
        <v>126</v>
      </c>
      <c r="BN332" s="126" t="s">
        <v>130</v>
      </c>
      <c r="BO332" s="126" t="s">
        <v>158</v>
      </c>
    </row>
    <row r="333" spans="1:67" ht="15">
      <c r="A333" s="58" t="str">
        <f t="shared" si="165"/>
        <v>2025-08-09</v>
      </c>
      <c r="B333" s="58" t="str">
        <f t="shared" si="166"/>
        <v>LHR</v>
      </c>
      <c r="C333" s="58" t="str">
        <f t="shared" si="167"/>
        <v>99431913766</v>
      </c>
      <c r="D333" s="58" t="str">
        <f t="shared" si="168"/>
        <v>PGB028761728</v>
      </c>
      <c r="E333" s="59" t="str">
        <f t="shared" si="169"/>
        <v>6094322902508</v>
      </c>
      <c r="F333" s="59" t="str">
        <f t="shared" si="170"/>
        <v>716-9264-FE-26</v>
      </c>
      <c r="G333" s="59" t="str">
        <f t="shared" si="171"/>
        <v>2210326</v>
      </c>
      <c r="H333" s="59" t="str">
        <f t="shared" si="172"/>
        <v>IPORTER (GB)</v>
      </c>
      <c r="I333" s="57" t="str">
        <f t="shared" si="173"/>
        <v>엄태진</v>
      </c>
      <c r="J333" s="57">
        <f t="shared" si="174"/>
        <v>6125</v>
      </c>
      <c r="K333" s="57" t="str">
        <f t="shared" si="175"/>
        <v/>
      </c>
      <c r="L333" s="57">
        <f t="shared" si="176"/>
        <v>1</v>
      </c>
      <c r="M333" s="57">
        <f t="shared" si="177"/>
        <v>0.499</v>
      </c>
      <c r="N333" s="57">
        <f t="shared" si="178"/>
        <v>4.4999999999999998E-2</v>
      </c>
      <c r="O333" s="60">
        <f t="shared" si="179"/>
        <v>3.15E-2</v>
      </c>
      <c r="P333" s="60">
        <f>CEILING(IF(M333&gt;O333,M333,O333),$D$2)</f>
        <v>0.5</v>
      </c>
      <c r="Q333" s="61" t="str">
        <f t="shared" si="180"/>
        <v>목록(Manifest)</v>
      </c>
      <c r="R333" s="88">
        <f t="shared" si="181"/>
        <v>52.89</v>
      </c>
      <c r="S333" s="61" t="str">
        <f t="shared" si="182"/>
        <v>KJ794</v>
      </c>
      <c r="T333" s="61" t="str">
        <f t="shared" si="183"/>
        <v>AIRZETA CO., LTD</v>
      </c>
      <c r="U333" s="61" t="str">
        <f t="shared" si="184"/>
        <v>신용</v>
      </c>
      <c r="V333" s="99">
        <f>CEILING($B$2+(P333-0.5)*$C$2,1)</f>
        <v>7445</v>
      </c>
      <c r="W333" s="61">
        <v>4000</v>
      </c>
      <c r="X333" s="100">
        <f t="shared" si="158"/>
        <v>0</v>
      </c>
      <c r="Y333" s="100">
        <f t="shared" si="163"/>
        <v>0</v>
      </c>
      <c r="Z333" s="100">
        <f t="shared" si="159"/>
        <v>0</v>
      </c>
      <c r="AA333" s="100">
        <f t="shared" si="164"/>
        <v>0</v>
      </c>
      <c r="AB333" s="101">
        <f t="shared" si="160"/>
        <v>0</v>
      </c>
      <c r="AC333" s="102" t="str">
        <f>_xlfn.IFNA(VLOOKUP(D333,'사업자 통관'!F:H,3,0),"")</f>
        <v/>
      </c>
      <c r="AD333" s="102"/>
      <c r="AE333" s="103">
        <f t="shared" si="161"/>
        <v>4000</v>
      </c>
      <c r="AF333" s="104">
        <f t="shared" si="162"/>
        <v>11445</v>
      </c>
      <c r="AH333" s="126" t="s">
        <v>4060</v>
      </c>
      <c r="AI333" s="126" t="s">
        <v>9</v>
      </c>
      <c r="AJ333" s="126" t="s">
        <v>4061</v>
      </c>
      <c r="AK333" s="126" t="s">
        <v>4561</v>
      </c>
      <c r="AL333" s="126" t="s">
        <v>4562</v>
      </c>
      <c r="AM333" s="126" t="s">
        <v>4563</v>
      </c>
      <c r="AN333" s="126">
        <v>6125</v>
      </c>
      <c r="AO333" s="126" t="s">
        <v>130</v>
      </c>
      <c r="AP333" s="127">
        <v>1</v>
      </c>
      <c r="AQ333" s="128">
        <v>0.499</v>
      </c>
      <c r="AR333" s="128">
        <v>4.4999999999999998E-2</v>
      </c>
      <c r="AS333" s="128">
        <v>0.5</v>
      </c>
      <c r="AT333" s="126" t="s">
        <v>4</v>
      </c>
      <c r="AU333" s="128">
        <v>52.89</v>
      </c>
      <c r="AV333" s="126" t="s">
        <v>154</v>
      </c>
      <c r="AW333" s="126" t="s">
        <v>154</v>
      </c>
      <c r="AX333" s="126" t="s">
        <v>154</v>
      </c>
      <c r="AY333" s="126" t="s">
        <v>154</v>
      </c>
      <c r="AZ333" s="126" t="s">
        <v>154</v>
      </c>
      <c r="BA333" s="126" t="s">
        <v>132</v>
      </c>
      <c r="BB333" s="126" t="s">
        <v>70</v>
      </c>
      <c r="BC333" s="126" t="s">
        <v>403</v>
      </c>
      <c r="BD333" s="126" t="s">
        <v>130</v>
      </c>
      <c r="BE333" s="126" t="s">
        <v>156</v>
      </c>
      <c r="BF333" s="126" t="s">
        <v>4564</v>
      </c>
      <c r="BG333" s="126" t="s">
        <v>4565</v>
      </c>
      <c r="BH333" s="126" t="s">
        <v>4566</v>
      </c>
      <c r="BI333" s="126" t="s">
        <v>2757</v>
      </c>
      <c r="BJ333" s="126" t="s">
        <v>2758</v>
      </c>
      <c r="BK333" s="126" t="s">
        <v>184</v>
      </c>
      <c r="BL333" s="126" t="s">
        <v>157</v>
      </c>
      <c r="BM333" s="126" t="s">
        <v>126</v>
      </c>
      <c r="BN333" s="126" t="s">
        <v>130</v>
      </c>
      <c r="BO333" s="126" t="s">
        <v>158</v>
      </c>
    </row>
    <row r="334" spans="1:67" ht="15">
      <c r="A334" s="58" t="str">
        <f t="shared" si="165"/>
        <v>2025-08-09</v>
      </c>
      <c r="B334" s="58" t="str">
        <f t="shared" si="166"/>
        <v>LHR</v>
      </c>
      <c r="C334" s="58" t="str">
        <f t="shared" si="167"/>
        <v>99431913766</v>
      </c>
      <c r="D334" s="58" t="str">
        <f t="shared" si="168"/>
        <v>PGB028761524</v>
      </c>
      <c r="E334" s="59" t="str">
        <f t="shared" si="169"/>
        <v>6094322902304</v>
      </c>
      <c r="F334" s="59" t="str">
        <f t="shared" si="170"/>
        <v>716-9257-EA-27</v>
      </c>
      <c r="G334" s="59" t="str">
        <f t="shared" si="171"/>
        <v>2210326</v>
      </c>
      <c r="H334" s="59" t="str">
        <f t="shared" si="172"/>
        <v>IPORTER (GB)</v>
      </c>
      <c r="I334" s="57" t="str">
        <f t="shared" si="173"/>
        <v>이의리</v>
      </c>
      <c r="J334" s="57">
        <f t="shared" si="174"/>
        <v>6718</v>
      </c>
      <c r="K334" s="57" t="str">
        <f t="shared" si="175"/>
        <v/>
      </c>
      <c r="L334" s="57">
        <f t="shared" si="176"/>
        <v>1</v>
      </c>
      <c r="M334" s="57">
        <f t="shared" si="177"/>
        <v>2.1320000000000001</v>
      </c>
      <c r="N334" s="57">
        <f t="shared" si="178"/>
        <v>4.4999999999999998E-2</v>
      </c>
      <c r="O334" s="60">
        <f t="shared" si="179"/>
        <v>3.15E-2</v>
      </c>
      <c r="P334" s="60">
        <f>CEILING(IF(M334&gt;O334,M334,O334),$D$2)</f>
        <v>2.5</v>
      </c>
      <c r="Q334" s="61" t="str">
        <f t="shared" si="180"/>
        <v>일반(목록배제,Normal-Manifest Exception)</v>
      </c>
      <c r="R334" s="88">
        <f t="shared" si="181"/>
        <v>34.39</v>
      </c>
      <c r="S334" s="61" t="str">
        <f t="shared" si="182"/>
        <v>KJ794</v>
      </c>
      <c r="T334" s="61" t="str">
        <f t="shared" si="183"/>
        <v>AIRZETA CO., LTD</v>
      </c>
      <c r="U334" s="61" t="str">
        <f t="shared" si="184"/>
        <v>신용</v>
      </c>
      <c r="V334" s="99">
        <f>CEILING($B$2+(P334-0.5)*$C$2,1)</f>
        <v>18755</v>
      </c>
      <c r="W334" s="61">
        <v>4000</v>
      </c>
      <c r="X334" s="100">
        <f t="shared" si="158"/>
        <v>0</v>
      </c>
      <c r="Y334" s="100">
        <f t="shared" si="163"/>
        <v>0</v>
      </c>
      <c r="Z334" s="100">
        <f t="shared" si="159"/>
        <v>500</v>
      </c>
      <c r="AA334" s="100">
        <f t="shared" si="164"/>
        <v>0</v>
      </c>
      <c r="AB334" s="101">
        <f t="shared" si="160"/>
        <v>1000</v>
      </c>
      <c r="AC334" s="102" t="str">
        <f>_xlfn.IFNA(VLOOKUP(D334,'사업자 통관'!F:H,3,0),"")</f>
        <v/>
      </c>
      <c r="AD334" s="102"/>
      <c r="AE334" s="103">
        <f t="shared" si="161"/>
        <v>5500</v>
      </c>
      <c r="AF334" s="104">
        <f t="shared" si="162"/>
        <v>24255</v>
      </c>
      <c r="AH334" s="126" t="s">
        <v>4060</v>
      </c>
      <c r="AI334" s="126" t="s">
        <v>9</v>
      </c>
      <c r="AJ334" s="126" t="s">
        <v>4061</v>
      </c>
      <c r="AK334" s="126" t="s">
        <v>2717</v>
      </c>
      <c r="AL334" s="126" t="s">
        <v>4567</v>
      </c>
      <c r="AM334" s="126" t="s">
        <v>4568</v>
      </c>
      <c r="AN334" s="126">
        <v>6718</v>
      </c>
      <c r="AO334" s="126" t="s">
        <v>130</v>
      </c>
      <c r="AP334" s="127">
        <v>1</v>
      </c>
      <c r="AQ334" s="128">
        <v>2.1320000000000001</v>
      </c>
      <c r="AR334" s="128">
        <v>4.4999999999999998E-2</v>
      </c>
      <c r="AS334" s="128">
        <v>2.2000000000000002</v>
      </c>
      <c r="AT334" s="126" t="s">
        <v>5</v>
      </c>
      <c r="AU334" s="128">
        <v>34.39</v>
      </c>
      <c r="AV334" s="126" t="s">
        <v>154</v>
      </c>
      <c r="AW334" s="126" t="s">
        <v>154</v>
      </c>
      <c r="AX334" s="126" t="s">
        <v>154</v>
      </c>
      <c r="AY334" s="126" t="s">
        <v>154</v>
      </c>
      <c r="AZ334" s="126" t="s">
        <v>154</v>
      </c>
      <c r="BA334" s="126" t="s">
        <v>132</v>
      </c>
      <c r="BB334" s="126" t="s">
        <v>70</v>
      </c>
      <c r="BC334" s="126" t="s">
        <v>3641</v>
      </c>
      <c r="BD334" s="126" t="s">
        <v>130</v>
      </c>
      <c r="BE334" s="126" t="s">
        <v>156</v>
      </c>
      <c r="BF334" s="126" t="s">
        <v>4569</v>
      </c>
      <c r="BG334" s="126" t="s">
        <v>4570</v>
      </c>
      <c r="BH334" s="126" t="s">
        <v>4571</v>
      </c>
      <c r="BI334" s="126" t="s">
        <v>2757</v>
      </c>
      <c r="BJ334" s="126" t="s">
        <v>2758</v>
      </c>
      <c r="BK334" s="126" t="s">
        <v>184</v>
      </c>
      <c r="BL334" s="126" t="s">
        <v>157</v>
      </c>
      <c r="BM334" s="126" t="s">
        <v>126</v>
      </c>
      <c r="BN334" s="126" t="s">
        <v>130</v>
      </c>
      <c r="BO334" s="126" t="s">
        <v>158</v>
      </c>
    </row>
    <row r="335" spans="1:67" ht="15">
      <c r="A335" s="58" t="str">
        <f t="shared" si="165"/>
        <v>2025-08-09</v>
      </c>
      <c r="B335" s="58" t="str">
        <f t="shared" si="166"/>
        <v>LHR</v>
      </c>
      <c r="C335" s="58" t="str">
        <f t="shared" si="167"/>
        <v>99431913766</v>
      </c>
      <c r="D335" s="58" t="str">
        <f t="shared" si="168"/>
        <v>PGB028761583</v>
      </c>
      <c r="E335" s="59" t="str">
        <f t="shared" si="169"/>
        <v>6094322902363</v>
      </c>
      <c r="F335" s="59" t="str">
        <f t="shared" si="170"/>
        <v>716-9265-BD-28</v>
      </c>
      <c r="G335" s="59" t="str">
        <f t="shared" si="171"/>
        <v>2210326</v>
      </c>
      <c r="H335" s="59" t="str">
        <f t="shared" si="172"/>
        <v>IPORTER (GB)</v>
      </c>
      <c r="I335" s="57" t="str">
        <f t="shared" si="173"/>
        <v>박순례</v>
      </c>
      <c r="J335" s="57">
        <f t="shared" si="174"/>
        <v>4613</v>
      </c>
      <c r="K335" s="57" t="str">
        <f t="shared" si="175"/>
        <v/>
      </c>
      <c r="L335" s="57">
        <f t="shared" si="176"/>
        <v>1</v>
      </c>
      <c r="M335" s="57">
        <f t="shared" si="177"/>
        <v>1.17</v>
      </c>
      <c r="N335" s="57">
        <f t="shared" si="178"/>
        <v>1.6779999999999999</v>
      </c>
      <c r="O335" s="60">
        <f t="shared" si="179"/>
        <v>1.1745999999999999</v>
      </c>
      <c r="P335" s="60">
        <f>CEILING(IF(M335&gt;O335,M335,O335),$D$2)</f>
        <v>1.5</v>
      </c>
      <c r="Q335" s="61" t="str">
        <f t="shared" si="180"/>
        <v>목록(Manifest)</v>
      </c>
      <c r="R335" s="88">
        <f t="shared" si="181"/>
        <v>39.68</v>
      </c>
      <c r="S335" s="61" t="str">
        <f t="shared" si="182"/>
        <v>KJ794</v>
      </c>
      <c r="T335" s="61" t="str">
        <f t="shared" si="183"/>
        <v>AIRZETA CO., LTD</v>
      </c>
      <c r="U335" s="61" t="str">
        <f t="shared" si="184"/>
        <v>신용</v>
      </c>
      <c r="V335" s="99">
        <f>CEILING($B$2+(P335-0.5)*$C$2,1)</f>
        <v>13100</v>
      </c>
      <c r="W335" s="61">
        <v>4000</v>
      </c>
      <c r="X335" s="100">
        <f t="shared" si="158"/>
        <v>0</v>
      </c>
      <c r="Y335" s="100">
        <f t="shared" si="163"/>
        <v>0</v>
      </c>
      <c r="Z335" s="100">
        <f t="shared" si="159"/>
        <v>0</v>
      </c>
      <c r="AA335" s="100">
        <f t="shared" si="164"/>
        <v>0</v>
      </c>
      <c r="AB335" s="101">
        <f t="shared" si="160"/>
        <v>0</v>
      </c>
      <c r="AC335" s="102" t="str">
        <f>_xlfn.IFNA(VLOOKUP(D335,'사업자 통관'!F:H,3,0),"")</f>
        <v/>
      </c>
      <c r="AD335" s="102"/>
      <c r="AE335" s="103">
        <f t="shared" si="161"/>
        <v>4000</v>
      </c>
      <c r="AF335" s="104">
        <f t="shared" si="162"/>
        <v>17100</v>
      </c>
      <c r="AH335" s="126" t="s">
        <v>4060</v>
      </c>
      <c r="AI335" s="126" t="s">
        <v>9</v>
      </c>
      <c r="AJ335" s="126" t="s">
        <v>4061</v>
      </c>
      <c r="AK335" s="126" t="s">
        <v>4572</v>
      </c>
      <c r="AL335" s="126" t="s">
        <v>4573</v>
      </c>
      <c r="AM335" s="126" t="s">
        <v>4574</v>
      </c>
      <c r="AN335" s="126">
        <v>4613</v>
      </c>
      <c r="AO335" s="126" t="s">
        <v>130</v>
      </c>
      <c r="AP335" s="127">
        <v>1</v>
      </c>
      <c r="AQ335" s="128">
        <v>1.17</v>
      </c>
      <c r="AR335" s="128">
        <v>1.6779999999999999</v>
      </c>
      <c r="AS335" s="128">
        <v>1.7</v>
      </c>
      <c r="AT335" s="126" t="s">
        <v>4</v>
      </c>
      <c r="AU335" s="128">
        <v>39.68</v>
      </c>
      <c r="AV335" s="126" t="s">
        <v>154</v>
      </c>
      <c r="AW335" s="126" t="s">
        <v>154</v>
      </c>
      <c r="AX335" s="126" t="s">
        <v>154</v>
      </c>
      <c r="AY335" s="126" t="s">
        <v>154</v>
      </c>
      <c r="AZ335" s="126" t="s">
        <v>154</v>
      </c>
      <c r="BA335" s="126" t="s">
        <v>132</v>
      </c>
      <c r="BB335" s="126" t="s">
        <v>70</v>
      </c>
      <c r="BC335" s="126" t="s">
        <v>162</v>
      </c>
      <c r="BD335" s="126" t="s">
        <v>130</v>
      </c>
      <c r="BE335" s="126" t="s">
        <v>156</v>
      </c>
      <c r="BF335" s="126" t="s">
        <v>4575</v>
      </c>
      <c r="BG335" s="126" t="s">
        <v>4576</v>
      </c>
      <c r="BH335" s="126" t="s">
        <v>4577</v>
      </c>
      <c r="BI335" s="126" t="s">
        <v>2757</v>
      </c>
      <c r="BJ335" s="126" t="s">
        <v>2758</v>
      </c>
      <c r="BK335" s="126" t="s">
        <v>184</v>
      </c>
      <c r="BL335" s="126" t="s">
        <v>157</v>
      </c>
      <c r="BM335" s="126" t="s">
        <v>126</v>
      </c>
      <c r="BN335" s="126" t="s">
        <v>130</v>
      </c>
      <c r="BO335" s="126" t="s">
        <v>158</v>
      </c>
    </row>
    <row r="336" spans="1:67" ht="15">
      <c r="A336" s="58" t="str">
        <f t="shared" si="165"/>
        <v>2025-08-09</v>
      </c>
      <c r="B336" s="58" t="str">
        <f t="shared" si="166"/>
        <v>LHR</v>
      </c>
      <c r="C336" s="58" t="str">
        <f t="shared" si="167"/>
        <v>99431913766</v>
      </c>
      <c r="D336" s="58" t="str">
        <f t="shared" si="168"/>
        <v>PGB028761447</v>
      </c>
      <c r="E336" s="59" t="str">
        <f t="shared" si="169"/>
        <v>6094322902227</v>
      </c>
      <c r="F336" s="59" t="str">
        <f t="shared" si="170"/>
        <v>716-9103-AC-33</v>
      </c>
      <c r="G336" s="59" t="str">
        <f t="shared" si="171"/>
        <v>2210326</v>
      </c>
      <c r="H336" s="59" t="str">
        <f t="shared" si="172"/>
        <v>IPORTER (GB)</v>
      </c>
      <c r="I336" s="57" t="str">
        <f t="shared" si="173"/>
        <v>강기현</v>
      </c>
      <c r="J336" s="57">
        <f t="shared" si="174"/>
        <v>4419</v>
      </c>
      <c r="K336" s="57" t="str">
        <f t="shared" si="175"/>
        <v/>
      </c>
      <c r="L336" s="57">
        <f t="shared" si="176"/>
        <v>1</v>
      </c>
      <c r="M336" s="57">
        <f t="shared" si="177"/>
        <v>0.499</v>
      </c>
      <c r="N336" s="57">
        <f t="shared" si="178"/>
        <v>4.4999999999999998E-2</v>
      </c>
      <c r="O336" s="60">
        <f t="shared" si="179"/>
        <v>3.15E-2</v>
      </c>
      <c r="P336" s="60">
        <f>CEILING(IF(M336&gt;O336,M336,O336),$D$2)</f>
        <v>0.5</v>
      </c>
      <c r="Q336" s="61" t="str">
        <f t="shared" si="180"/>
        <v>목록(Manifest)</v>
      </c>
      <c r="R336" s="88">
        <f t="shared" si="181"/>
        <v>36.64</v>
      </c>
      <c r="S336" s="61" t="str">
        <f t="shared" si="182"/>
        <v>KJ794</v>
      </c>
      <c r="T336" s="61" t="str">
        <f t="shared" si="183"/>
        <v>AIRZETA CO., LTD</v>
      </c>
      <c r="U336" s="61" t="str">
        <f t="shared" si="184"/>
        <v>신용</v>
      </c>
      <c r="V336" s="99">
        <f>CEILING($B$2+(P336-0.5)*$C$2,1)</f>
        <v>7445</v>
      </c>
      <c r="W336" s="61">
        <v>4000</v>
      </c>
      <c r="X336" s="100">
        <f t="shared" si="158"/>
        <v>0</v>
      </c>
      <c r="Y336" s="100">
        <f t="shared" si="163"/>
        <v>0</v>
      </c>
      <c r="Z336" s="100">
        <f t="shared" si="159"/>
        <v>0</v>
      </c>
      <c r="AA336" s="100">
        <f t="shared" si="164"/>
        <v>0</v>
      </c>
      <c r="AB336" s="101">
        <f t="shared" si="160"/>
        <v>0</v>
      </c>
      <c r="AC336" s="102" t="str">
        <f>_xlfn.IFNA(VLOOKUP(D336,'사업자 통관'!F:H,3,0),"")</f>
        <v/>
      </c>
      <c r="AD336" s="102"/>
      <c r="AE336" s="103">
        <f t="shared" si="161"/>
        <v>4000</v>
      </c>
      <c r="AF336" s="104">
        <f t="shared" si="162"/>
        <v>11445</v>
      </c>
      <c r="AH336" s="126" t="s">
        <v>4060</v>
      </c>
      <c r="AI336" s="126" t="s">
        <v>9</v>
      </c>
      <c r="AJ336" s="126" t="s">
        <v>4061</v>
      </c>
      <c r="AK336" s="126" t="s">
        <v>4578</v>
      </c>
      <c r="AL336" s="126" t="s">
        <v>4579</v>
      </c>
      <c r="AM336" s="126" t="s">
        <v>4580</v>
      </c>
      <c r="AN336" s="126">
        <v>4419</v>
      </c>
      <c r="AO336" s="126" t="s">
        <v>130</v>
      </c>
      <c r="AP336" s="127">
        <v>1</v>
      </c>
      <c r="AQ336" s="128">
        <v>0.499</v>
      </c>
      <c r="AR336" s="128">
        <v>4.4999999999999998E-2</v>
      </c>
      <c r="AS336" s="128">
        <v>0.5</v>
      </c>
      <c r="AT336" s="126" t="s">
        <v>4</v>
      </c>
      <c r="AU336" s="128">
        <v>36.64</v>
      </c>
      <c r="AV336" s="126" t="s">
        <v>154</v>
      </c>
      <c r="AW336" s="126" t="s">
        <v>154</v>
      </c>
      <c r="AX336" s="126" t="s">
        <v>154</v>
      </c>
      <c r="AY336" s="126" t="s">
        <v>154</v>
      </c>
      <c r="AZ336" s="126" t="s">
        <v>154</v>
      </c>
      <c r="BA336" s="126" t="s">
        <v>132</v>
      </c>
      <c r="BB336" s="126" t="s">
        <v>70</v>
      </c>
      <c r="BC336" s="126" t="s">
        <v>172</v>
      </c>
      <c r="BD336" s="126" t="s">
        <v>130</v>
      </c>
      <c r="BE336" s="126" t="s">
        <v>156</v>
      </c>
      <c r="BF336" s="126" t="s">
        <v>4581</v>
      </c>
      <c r="BG336" s="126" t="s">
        <v>4582</v>
      </c>
      <c r="BH336" s="126" t="s">
        <v>4583</v>
      </c>
      <c r="BI336" s="126" t="s">
        <v>2757</v>
      </c>
      <c r="BJ336" s="126" t="s">
        <v>2758</v>
      </c>
      <c r="BK336" s="126" t="s">
        <v>184</v>
      </c>
      <c r="BL336" s="126" t="s">
        <v>157</v>
      </c>
      <c r="BM336" s="126" t="s">
        <v>126</v>
      </c>
      <c r="BN336" s="126" t="s">
        <v>130</v>
      </c>
      <c r="BO336" s="126" t="s">
        <v>158</v>
      </c>
    </row>
    <row r="337" spans="1:67" ht="15">
      <c r="A337" s="58" t="str">
        <f t="shared" si="165"/>
        <v>2025-08-09</v>
      </c>
      <c r="B337" s="58" t="str">
        <f t="shared" si="166"/>
        <v>LHR</v>
      </c>
      <c r="C337" s="58" t="str">
        <f t="shared" si="167"/>
        <v>99431913766</v>
      </c>
      <c r="D337" s="58" t="str">
        <f t="shared" si="168"/>
        <v>PGB028761606</v>
      </c>
      <c r="E337" s="59" t="str">
        <f t="shared" si="169"/>
        <v>6094322902386</v>
      </c>
      <c r="F337" s="59" t="str">
        <f t="shared" si="170"/>
        <v>716-9161-AA-36</v>
      </c>
      <c r="G337" s="59" t="str">
        <f t="shared" si="171"/>
        <v>2210326</v>
      </c>
      <c r="H337" s="59" t="str">
        <f t="shared" si="172"/>
        <v>IPORTER (GB)</v>
      </c>
      <c r="I337" s="57" t="str">
        <f t="shared" si="173"/>
        <v>홍창호</v>
      </c>
      <c r="J337" s="57">
        <f t="shared" si="174"/>
        <v>47588</v>
      </c>
      <c r="K337" s="57" t="str">
        <f t="shared" si="175"/>
        <v/>
      </c>
      <c r="L337" s="57">
        <f t="shared" si="176"/>
        <v>1</v>
      </c>
      <c r="M337" s="57">
        <f t="shared" si="177"/>
        <v>0.499</v>
      </c>
      <c r="N337" s="57">
        <f t="shared" si="178"/>
        <v>4.4999999999999998E-2</v>
      </c>
      <c r="O337" s="60">
        <f t="shared" si="179"/>
        <v>3.15E-2</v>
      </c>
      <c r="P337" s="60">
        <f>CEILING(IF(M337&gt;O337,M337,O337),$D$2)</f>
        <v>0.5</v>
      </c>
      <c r="Q337" s="61" t="str">
        <f t="shared" si="180"/>
        <v>목록(Manifest)</v>
      </c>
      <c r="R337" s="88">
        <f t="shared" si="181"/>
        <v>112.42</v>
      </c>
      <c r="S337" s="61" t="str">
        <f t="shared" si="182"/>
        <v>KJ794</v>
      </c>
      <c r="T337" s="61" t="str">
        <f t="shared" si="183"/>
        <v>AIRZETA CO., LTD</v>
      </c>
      <c r="U337" s="61" t="str">
        <f t="shared" si="184"/>
        <v>신용</v>
      </c>
      <c r="V337" s="99">
        <f>CEILING($B$2+(P337-0.5)*$C$2,1)</f>
        <v>7445</v>
      </c>
      <c r="W337" s="61">
        <v>4000</v>
      </c>
      <c r="X337" s="100">
        <f t="shared" si="158"/>
        <v>0</v>
      </c>
      <c r="Y337" s="100">
        <f t="shared" si="163"/>
        <v>0</v>
      </c>
      <c r="Z337" s="100">
        <f t="shared" si="159"/>
        <v>0</v>
      </c>
      <c r="AA337" s="100">
        <f t="shared" si="164"/>
        <v>0</v>
      </c>
      <c r="AB337" s="101">
        <f t="shared" si="160"/>
        <v>0</v>
      </c>
      <c r="AC337" s="102" t="str">
        <f>_xlfn.IFNA(VLOOKUP(D337,'사업자 통관'!F:H,3,0),"")</f>
        <v/>
      </c>
      <c r="AD337" s="102"/>
      <c r="AE337" s="103">
        <f t="shared" si="161"/>
        <v>4000</v>
      </c>
      <c r="AF337" s="104">
        <f t="shared" si="162"/>
        <v>11445</v>
      </c>
      <c r="AH337" s="126" t="s">
        <v>4060</v>
      </c>
      <c r="AI337" s="126" t="s">
        <v>9</v>
      </c>
      <c r="AJ337" s="126" t="s">
        <v>4061</v>
      </c>
      <c r="AK337" s="126" t="s">
        <v>4584</v>
      </c>
      <c r="AL337" s="126" t="s">
        <v>4585</v>
      </c>
      <c r="AM337" s="126" t="s">
        <v>4586</v>
      </c>
      <c r="AN337" s="126">
        <v>47588</v>
      </c>
      <c r="AO337" s="126" t="s">
        <v>130</v>
      </c>
      <c r="AP337" s="127">
        <v>1</v>
      </c>
      <c r="AQ337" s="128">
        <v>0.499</v>
      </c>
      <c r="AR337" s="128">
        <v>4.4999999999999998E-2</v>
      </c>
      <c r="AS337" s="128">
        <v>0.5</v>
      </c>
      <c r="AT337" s="126" t="s">
        <v>4</v>
      </c>
      <c r="AU337" s="128">
        <v>112.42</v>
      </c>
      <c r="AV337" s="126" t="s">
        <v>154</v>
      </c>
      <c r="AW337" s="126" t="s">
        <v>154</v>
      </c>
      <c r="AX337" s="126" t="s">
        <v>154</v>
      </c>
      <c r="AY337" s="126" t="s">
        <v>154</v>
      </c>
      <c r="AZ337" s="126" t="s">
        <v>154</v>
      </c>
      <c r="BA337" s="126" t="s">
        <v>132</v>
      </c>
      <c r="BB337" s="126" t="s">
        <v>70</v>
      </c>
      <c r="BC337" s="126" t="s">
        <v>169</v>
      </c>
      <c r="BD337" s="126" t="s">
        <v>130</v>
      </c>
      <c r="BE337" s="126" t="s">
        <v>156</v>
      </c>
      <c r="BF337" s="126" t="s">
        <v>4587</v>
      </c>
      <c r="BG337" s="126" t="s">
        <v>4588</v>
      </c>
      <c r="BH337" s="126" t="s">
        <v>4589</v>
      </c>
      <c r="BI337" s="126" t="s">
        <v>2757</v>
      </c>
      <c r="BJ337" s="126" t="s">
        <v>2758</v>
      </c>
      <c r="BK337" s="126" t="s">
        <v>184</v>
      </c>
      <c r="BL337" s="126" t="s">
        <v>157</v>
      </c>
      <c r="BM337" s="126" t="s">
        <v>126</v>
      </c>
      <c r="BN337" s="126" t="s">
        <v>130</v>
      </c>
      <c r="BO337" s="126" t="s">
        <v>158</v>
      </c>
    </row>
    <row r="338" spans="1:67" ht="15">
      <c r="A338" s="58" t="str">
        <f t="shared" si="165"/>
        <v>2025-08-09</v>
      </c>
      <c r="B338" s="58" t="str">
        <f t="shared" si="166"/>
        <v>LHR</v>
      </c>
      <c r="C338" s="58" t="str">
        <f t="shared" si="167"/>
        <v>99431913766</v>
      </c>
      <c r="D338" s="58" t="str">
        <f t="shared" si="168"/>
        <v>PGB028761730</v>
      </c>
      <c r="E338" s="59" t="str">
        <f t="shared" si="169"/>
        <v>6094322902510</v>
      </c>
      <c r="F338" s="59" t="str">
        <f t="shared" si="170"/>
        <v>716-9076-DC-4</v>
      </c>
      <c r="G338" s="59" t="str">
        <f t="shared" si="171"/>
        <v>2210326</v>
      </c>
      <c r="H338" s="59" t="str">
        <f t="shared" si="172"/>
        <v>IPORTER (GB)</v>
      </c>
      <c r="I338" s="57" t="str">
        <f t="shared" si="173"/>
        <v>장태식</v>
      </c>
      <c r="J338" s="57">
        <f t="shared" si="174"/>
        <v>10903</v>
      </c>
      <c r="K338" s="57"/>
      <c r="L338" s="57">
        <f t="shared" si="176"/>
        <v>1</v>
      </c>
      <c r="M338" s="57">
        <f t="shared" si="177"/>
        <v>0.499</v>
      </c>
      <c r="N338" s="57">
        <f t="shared" si="178"/>
        <v>4.4999999999999998E-2</v>
      </c>
      <c r="O338" s="60">
        <f t="shared" si="179"/>
        <v>3.15E-2</v>
      </c>
      <c r="P338" s="60">
        <f>CEILING(IF(M338&gt;O338,M338,O338),$D$2)</f>
        <v>0.5</v>
      </c>
      <c r="Q338" s="61" t="str">
        <f t="shared" si="180"/>
        <v>목록(Manifest)</v>
      </c>
      <c r="R338" s="88">
        <f t="shared" si="181"/>
        <v>18.45</v>
      </c>
      <c r="S338" s="61" t="str">
        <f t="shared" si="182"/>
        <v>KJ794</v>
      </c>
      <c r="T338" s="61" t="str">
        <f t="shared" si="183"/>
        <v>AIRZETA CO., LTD</v>
      </c>
      <c r="U338" s="61" t="str">
        <f t="shared" si="184"/>
        <v>신용</v>
      </c>
      <c r="V338" s="99">
        <f>CEILING($B$2+(P338-0.5)*$C$2,1)</f>
        <v>7445</v>
      </c>
      <c r="W338" s="61">
        <v>4000</v>
      </c>
      <c r="X338" s="100">
        <f t="shared" si="158"/>
        <v>0</v>
      </c>
      <c r="Y338" s="100">
        <f t="shared" si="163"/>
        <v>0</v>
      </c>
      <c r="Z338" s="100">
        <f t="shared" si="159"/>
        <v>0</v>
      </c>
      <c r="AA338" s="100">
        <f t="shared" si="164"/>
        <v>0</v>
      </c>
      <c r="AB338" s="101">
        <f t="shared" si="160"/>
        <v>0</v>
      </c>
      <c r="AC338" s="102" t="str">
        <f>_xlfn.IFNA(VLOOKUP(D338,'사업자 통관'!F:H,3,0),"")</f>
        <v/>
      </c>
      <c r="AD338" s="102"/>
      <c r="AE338" s="103">
        <f t="shared" si="161"/>
        <v>4000</v>
      </c>
      <c r="AF338" s="104">
        <f t="shared" si="162"/>
        <v>11445</v>
      </c>
      <c r="AH338" s="126" t="s">
        <v>4060</v>
      </c>
      <c r="AI338" s="126" t="s">
        <v>9</v>
      </c>
      <c r="AJ338" s="126" t="s">
        <v>4061</v>
      </c>
      <c r="AK338" s="126" t="s">
        <v>4590</v>
      </c>
      <c r="AL338" s="126" t="s">
        <v>4591</v>
      </c>
      <c r="AM338" s="126" t="s">
        <v>4592</v>
      </c>
      <c r="AN338" s="126">
        <v>10903</v>
      </c>
      <c r="AO338" s="126" t="s">
        <v>130</v>
      </c>
      <c r="AP338" s="127">
        <v>1</v>
      </c>
      <c r="AQ338" s="128">
        <v>0.499</v>
      </c>
      <c r="AR338" s="128">
        <v>4.4999999999999998E-2</v>
      </c>
      <c r="AS338" s="128">
        <v>0.5</v>
      </c>
      <c r="AT338" s="126" t="s">
        <v>4</v>
      </c>
      <c r="AU338" s="128">
        <v>18.45</v>
      </c>
      <c r="AV338" s="126" t="s">
        <v>154</v>
      </c>
      <c r="AW338" s="126" t="s">
        <v>154</v>
      </c>
      <c r="AX338" s="126" t="s">
        <v>154</v>
      </c>
      <c r="AY338" s="126" t="s">
        <v>154</v>
      </c>
      <c r="AZ338" s="126" t="s">
        <v>154</v>
      </c>
      <c r="BA338" s="126" t="s">
        <v>132</v>
      </c>
      <c r="BB338" s="126" t="s">
        <v>70</v>
      </c>
      <c r="BC338" s="126" t="s">
        <v>618</v>
      </c>
      <c r="BD338" s="126" t="s">
        <v>130</v>
      </c>
      <c r="BE338" s="126" t="s">
        <v>156</v>
      </c>
      <c r="BF338" s="126" t="s">
        <v>4593</v>
      </c>
      <c r="BG338" s="126" t="s">
        <v>4594</v>
      </c>
      <c r="BH338" s="126" t="s">
        <v>4595</v>
      </c>
      <c r="BI338" s="126" t="s">
        <v>2757</v>
      </c>
      <c r="BJ338" s="126" t="s">
        <v>2758</v>
      </c>
      <c r="BK338" s="126" t="s">
        <v>184</v>
      </c>
      <c r="BL338" s="126" t="s">
        <v>157</v>
      </c>
      <c r="BM338" s="126" t="s">
        <v>126</v>
      </c>
      <c r="BN338" s="126" t="s">
        <v>130</v>
      </c>
      <c r="BO338" s="126" t="s">
        <v>158</v>
      </c>
    </row>
    <row r="339" spans="1:67" ht="15">
      <c r="A339" s="58" t="str">
        <f t="shared" si="165"/>
        <v>2025-08-09</v>
      </c>
      <c r="B339" s="58" t="str">
        <f t="shared" si="166"/>
        <v>LHR</v>
      </c>
      <c r="C339" s="58" t="str">
        <f t="shared" si="167"/>
        <v>99431913766</v>
      </c>
      <c r="D339" s="58" t="str">
        <f t="shared" si="168"/>
        <v>PGB028761596</v>
      </c>
      <c r="E339" s="59" t="str">
        <f t="shared" si="169"/>
        <v>6094322902376</v>
      </c>
      <c r="F339" s="59" t="str">
        <f t="shared" si="170"/>
        <v>716-9180-AD-17</v>
      </c>
      <c r="G339" s="59" t="str">
        <f t="shared" si="171"/>
        <v>2210326</v>
      </c>
      <c r="H339" s="59" t="str">
        <f t="shared" si="172"/>
        <v>IPORTER (GB)</v>
      </c>
      <c r="I339" s="57" t="str">
        <f t="shared" si="173"/>
        <v>김민권</v>
      </c>
      <c r="J339" s="57">
        <f t="shared" si="174"/>
        <v>7694</v>
      </c>
      <c r="K339" s="57" t="str">
        <f t="shared" si="175"/>
        <v/>
      </c>
      <c r="L339" s="57">
        <f t="shared" si="176"/>
        <v>1</v>
      </c>
      <c r="M339" s="57">
        <f t="shared" si="177"/>
        <v>0.71199999999999997</v>
      </c>
      <c r="N339" s="57">
        <f t="shared" si="178"/>
        <v>4.4999999999999998E-2</v>
      </c>
      <c r="O339" s="60">
        <f t="shared" si="179"/>
        <v>3.15E-2</v>
      </c>
      <c r="P339" s="60">
        <f>CEILING(IF(M339&gt;O339,M339,O339),$D$2)</f>
        <v>1</v>
      </c>
      <c r="Q339" s="61" t="str">
        <f t="shared" si="180"/>
        <v>목록(Manifest)</v>
      </c>
      <c r="R339" s="88">
        <f t="shared" si="181"/>
        <v>112.42</v>
      </c>
      <c r="S339" s="61" t="str">
        <f t="shared" si="182"/>
        <v>KJ794</v>
      </c>
      <c r="T339" s="61" t="str">
        <f t="shared" si="183"/>
        <v>AIRZETA CO., LTD</v>
      </c>
      <c r="U339" s="61" t="str">
        <f t="shared" si="184"/>
        <v>신용</v>
      </c>
      <c r="V339" s="99">
        <f>CEILING($B$2+(P339-0.5)*$C$2,1)</f>
        <v>10273</v>
      </c>
      <c r="W339" s="61">
        <v>4000</v>
      </c>
      <c r="X339" s="100">
        <f t="shared" si="158"/>
        <v>0</v>
      </c>
      <c r="Y339" s="100">
        <f t="shared" si="163"/>
        <v>0</v>
      </c>
      <c r="Z339" s="100">
        <f t="shared" si="159"/>
        <v>0</v>
      </c>
      <c r="AA339" s="100">
        <f t="shared" si="164"/>
        <v>0</v>
      </c>
      <c r="AB339" s="101">
        <f t="shared" si="160"/>
        <v>0</v>
      </c>
      <c r="AC339" s="102" t="str">
        <f>_xlfn.IFNA(VLOOKUP(D339,'사업자 통관'!F:H,3,0),"")</f>
        <v/>
      </c>
      <c r="AD339" s="102"/>
      <c r="AE339" s="103">
        <f t="shared" si="161"/>
        <v>4000</v>
      </c>
      <c r="AF339" s="104">
        <f t="shared" si="162"/>
        <v>14273</v>
      </c>
      <c r="AH339" s="126" t="s">
        <v>4060</v>
      </c>
      <c r="AI339" s="126" t="s">
        <v>9</v>
      </c>
      <c r="AJ339" s="126" t="s">
        <v>4061</v>
      </c>
      <c r="AK339" s="126" t="s">
        <v>4596</v>
      </c>
      <c r="AL339" s="126" t="s">
        <v>4597</v>
      </c>
      <c r="AM339" s="126" t="s">
        <v>4598</v>
      </c>
      <c r="AN339" s="126">
        <v>7694</v>
      </c>
      <c r="AO339" s="126" t="s">
        <v>130</v>
      </c>
      <c r="AP339" s="127">
        <v>1</v>
      </c>
      <c r="AQ339" s="128">
        <v>0.71199999999999997</v>
      </c>
      <c r="AR339" s="128">
        <v>4.4999999999999998E-2</v>
      </c>
      <c r="AS339" s="128">
        <v>0.8</v>
      </c>
      <c r="AT339" s="126" t="s">
        <v>4</v>
      </c>
      <c r="AU339" s="128">
        <v>112.42</v>
      </c>
      <c r="AV339" s="126" t="s">
        <v>154</v>
      </c>
      <c r="AW339" s="126" t="s">
        <v>154</v>
      </c>
      <c r="AX339" s="126" t="s">
        <v>154</v>
      </c>
      <c r="AY339" s="126" t="s">
        <v>154</v>
      </c>
      <c r="AZ339" s="126" t="s">
        <v>154</v>
      </c>
      <c r="BA339" s="126" t="s">
        <v>132</v>
      </c>
      <c r="BB339" s="126" t="s">
        <v>70</v>
      </c>
      <c r="BC339" s="126" t="s">
        <v>169</v>
      </c>
      <c r="BD339" s="126" t="s">
        <v>130</v>
      </c>
      <c r="BE339" s="126" t="s">
        <v>156</v>
      </c>
      <c r="BF339" s="126" t="s">
        <v>4599</v>
      </c>
      <c r="BG339" s="126" t="s">
        <v>4600</v>
      </c>
      <c r="BH339" s="126" t="s">
        <v>4601</v>
      </c>
      <c r="BI339" s="126" t="s">
        <v>2757</v>
      </c>
      <c r="BJ339" s="126" t="s">
        <v>2758</v>
      </c>
      <c r="BK339" s="126" t="s">
        <v>184</v>
      </c>
      <c r="BL339" s="126" t="s">
        <v>157</v>
      </c>
      <c r="BM339" s="126" t="s">
        <v>126</v>
      </c>
      <c r="BN339" s="126" t="s">
        <v>130</v>
      </c>
      <c r="BO339" s="126" t="s">
        <v>158</v>
      </c>
    </row>
    <row r="340" spans="1:67" ht="15">
      <c r="A340" s="58" t="str">
        <f t="shared" si="165"/>
        <v>2025-08-09</v>
      </c>
      <c r="B340" s="58" t="str">
        <f t="shared" si="166"/>
        <v>LHR</v>
      </c>
      <c r="C340" s="58" t="str">
        <f t="shared" si="167"/>
        <v>99431913766</v>
      </c>
      <c r="D340" s="58" t="str">
        <f t="shared" si="168"/>
        <v>PGB028761566</v>
      </c>
      <c r="E340" s="59" t="str">
        <f t="shared" si="169"/>
        <v>6094322902346</v>
      </c>
      <c r="F340" s="59" t="str">
        <f t="shared" si="170"/>
        <v>716-9158-AA-19</v>
      </c>
      <c r="G340" s="59" t="str">
        <f t="shared" si="171"/>
        <v>2210326</v>
      </c>
      <c r="H340" s="59" t="str">
        <f t="shared" si="172"/>
        <v>IPORTER (GB)</v>
      </c>
      <c r="I340" s="57" t="str">
        <f t="shared" si="173"/>
        <v>한재혁</v>
      </c>
      <c r="J340" s="57">
        <f t="shared" si="174"/>
        <v>31174</v>
      </c>
      <c r="K340" s="57" t="str">
        <f t="shared" si="175"/>
        <v/>
      </c>
      <c r="L340" s="57">
        <f t="shared" si="176"/>
        <v>1</v>
      </c>
      <c r="M340" s="57">
        <f t="shared" si="177"/>
        <v>0.71199999999999997</v>
      </c>
      <c r="N340" s="57">
        <f t="shared" si="178"/>
        <v>4.4999999999999998E-2</v>
      </c>
      <c r="O340" s="60">
        <f t="shared" si="179"/>
        <v>3.15E-2</v>
      </c>
      <c r="P340" s="60">
        <f>CEILING(IF(M340&gt;O340,M340,O340),$D$2)</f>
        <v>1</v>
      </c>
      <c r="Q340" s="61" t="str">
        <f t="shared" si="180"/>
        <v>목록(Manifest)</v>
      </c>
      <c r="R340" s="88">
        <f t="shared" si="181"/>
        <v>112.42</v>
      </c>
      <c r="S340" s="61" t="str">
        <f t="shared" si="182"/>
        <v>KJ794</v>
      </c>
      <c r="T340" s="61" t="str">
        <f t="shared" si="183"/>
        <v>AIRZETA CO., LTD</v>
      </c>
      <c r="U340" s="61" t="str">
        <f t="shared" si="184"/>
        <v>신용</v>
      </c>
      <c r="V340" s="99">
        <f>CEILING($B$2+(P340-0.5)*$C$2,1)</f>
        <v>10273</v>
      </c>
      <c r="W340" s="61">
        <v>4000</v>
      </c>
      <c r="X340" s="100">
        <f t="shared" si="158"/>
        <v>0</v>
      </c>
      <c r="Y340" s="100">
        <f t="shared" si="163"/>
        <v>0</v>
      </c>
      <c r="Z340" s="100">
        <f t="shared" si="159"/>
        <v>0</v>
      </c>
      <c r="AA340" s="100">
        <f t="shared" si="164"/>
        <v>0</v>
      </c>
      <c r="AB340" s="101">
        <f t="shared" si="160"/>
        <v>0</v>
      </c>
      <c r="AC340" s="102" t="str">
        <f>_xlfn.IFNA(VLOOKUP(D340,'사업자 통관'!F:H,3,0),"")</f>
        <v/>
      </c>
      <c r="AD340" s="102"/>
      <c r="AE340" s="103">
        <f t="shared" si="161"/>
        <v>4000</v>
      </c>
      <c r="AF340" s="104">
        <f t="shared" si="162"/>
        <v>14273</v>
      </c>
      <c r="AH340" s="126" t="s">
        <v>4060</v>
      </c>
      <c r="AI340" s="126" t="s">
        <v>9</v>
      </c>
      <c r="AJ340" s="126" t="s">
        <v>4061</v>
      </c>
      <c r="AK340" s="126" t="s">
        <v>4602</v>
      </c>
      <c r="AL340" s="126" t="s">
        <v>4551</v>
      </c>
      <c r="AM340" s="126" t="s">
        <v>4552</v>
      </c>
      <c r="AN340" s="126">
        <v>31174</v>
      </c>
      <c r="AO340" s="126" t="s">
        <v>130</v>
      </c>
      <c r="AP340" s="127">
        <v>1</v>
      </c>
      <c r="AQ340" s="128">
        <v>0.71199999999999997</v>
      </c>
      <c r="AR340" s="128">
        <v>4.4999999999999998E-2</v>
      </c>
      <c r="AS340" s="128">
        <v>0.8</v>
      </c>
      <c r="AT340" s="126" t="s">
        <v>4</v>
      </c>
      <c r="AU340" s="128">
        <v>112.42</v>
      </c>
      <c r="AV340" s="126" t="s">
        <v>154</v>
      </c>
      <c r="AW340" s="126" t="s">
        <v>154</v>
      </c>
      <c r="AX340" s="126" t="s">
        <v>154</v>
      </c>
      <c r="AY340" s="126" t="s">
        <v>154</v>
      </c>
      <c r="AZ340" s="126" t="s">
        <v>154</v>
      </c>
      <c r="BA340" s="126" t="s">
        <v>132</v>
      </c>
      <c r="BB340" s="126" t="s">
        <v>70</v>
      </c>
      <c r="BC340" s="126" t="s">
        <v>169</v>
      </c>
      <c r="BD340" s="126" t="s">
        <v>130</v>
      </c>
      <c r="BE340" s="126" t="s">
        <v>156</v>
      </c>
      <c r="BF340" s="126" t="s">
        <v>4603</v>
      </c>
      <c r="BG340" s="126" t="s">
        <v>4604</v>
      </c>
      <c r="BH340" s="126" t="s">
        <v>4605</v>
      </c>
      <c r="BI340" s="126" t="s">
        <v>2757</v>
      </c>
      <c r="BJ340" s="126" t="s">
        <v>2758</v>
      </c>
      <c r="BK340" s="126" t="s">
        <v>184</v>
      </c>
      <c r="BL340" s="126" t="s">
        <v>157</v>
      </c>
      <c r="BM340" s="126" t="s">
        <v>126</v>
      </c>
      <c r="BN340" s="126" t="s">
        <v>130</v>
      </c>
      <c r="BO340" s="126" t="s">
        <v>158</v>
      </c>
    </row>
    <row r="341" spans="1:67" ht="15">
      <c r="A341" s="58" t="str">
        <f t="shared" si="165"/>
        <v>2025-08-09</v>
      </c>
      <c r="B341" s="58" t="str">
        <f t="shared" si="166"/>
        <v>LHR</v>
      </c>
      <c r="C341" s="58" t="str">
        <f t="shared" si="167"/>
        <v>99431913766</v>
      </c>
      <c r="D341" s="58" t="str">
        <f t="shared" si="168"/>
        <v>PGB028761514</v>
      </c>
      <c r="E341" s="59" t="str">
        <f t="shared" si="169"/>
        <v>6094322902294</v>
      </c>
      <c r="F341" s="59" t="str">
        <f t="shared" si="170"/>
        <v>716-9188-EB-20</v>
      </c>
      <c r="G341" s="59" t="str">
        <f t="shared" si="171"/>
        <v>2210326</v>
      </c>
      <c r="H341" s="59" t="str">
        <f t="shared" si="172"/>
        <v>IPORTER (GB)</v>
      </c>
      <c r="I341" s="57" t="str">
        <f t="shared" si="173"/>
        <v>김동언</v>
      </c>
      <c r="J341" s="57">
        <f t="shared" si="174"/>
        <v>11919</v>
      </c>
      <c r="K341" s="57" t="str">
        <f t="shared" si="175"/>
        <v/>
      </c>
      <c r="L341" s="57">
        <f t="shared" si="176"/>
        <v>1</v>
      </c>
      <c r="M341" s="57">
        <f t="shared" si="177"/>
        <v>0.748</v>
      </c>
      <c r="N341" s="57">
        <f t="shared" si="178"/>
        <v>4.4999999999999998E-2</v>
      </c>
      <c r="O341" s="60">
        <f t="shared" si="179"/>
        <v>3.15E-2</v>
      </c>
      <c r="P341" s="60">
        <f>CEILING(IF(M341&gt;O341,M341,O341),$D$2)</f>
        <v>1</v>
      </c>
      <c r="Q341" s="61" t="str">
        <f t="shared" si="180"/>
        <v>목록(Manifest)</v>
      </c>
      <c r="R341" s="88">
        <f t="shared" si="181"/>
        <v>112.42</v>
      </c>
      <c r="S341" s="61" t="str">
        <f t="shared" si="182"/>
        <v>KJ794</v>
      </c>
      <c r="T341" s="61" t="str">
        <f t="shared" si="183"/>
        <v>AIRZETA CO., LTD</v>
      </c>
      <c r="U341" s="61" t="str">
        <f t="shared" si="184"/>
        <v>신용</v>
      </c>
      <c r="V341" s="99">
        <f>CEILING($B$2+(P341-0.5)*$C$2,1)</f>
        <v>10273</v>
      </c>
      <c r="W341" s="61">
        <v>4000</v>
      </c>
      <c r="X341" s="100">
        <f t="shared" si="158"/>
        <v>0</v>
      </c>
      <c r="Y341" s="100">
        <f t="shared" si="163"/>
        <v>0</v>
      </c>
      <c r="Z341" s="100">
        <f t="shared" si="159"/>
        <v>0</v>
      </c>
      <c r="AA341" s="100">
        <f t="shared" si="164"/>
        <v>0</v>
      </c>
      <c r="AB341" s="101">
        <f t="shared" si="160"/>
        <v>0</v>
      </c>
      <c r="AC341" s="102" t="str">
        <f>_xlfn.IFNA(VLOOKUP(D341,'사업자 통관'!F:H,3,0),"")</f>
        <v/>
      </c>
      <c r="AD341" s="102"/>
      <c r="AE341" s="103">
        <f t="shared" si="161"/>
        <v>4000</v>
      </c>
      <c r="AF341" s="104">
        <f t="shared" si="162"/>
        <v>14273</v>
      </c>
      <c r="AH341" s="126" t="s">
        <v>4060</v>
      </c>
      <c r="AI341" s="126" t="s">
        <v>9</v>
      </c>
      <c r="AJ341" s="126" t="s">
        <v>4061</v>
      </c>
      <c r="AK341" s="126" t="s">
        <v>4606</v>
      </c>
      <c r="AL341" s="126" t="s">
        <v>4607</v>
      </c>
      <c r="AM341" s="126" t="s">
        <v>4608</v>
      </c>
      <c r="AN341" s="126">
        <v>11919</v>
      </c>
      <c r="AO341" s="126" t="s">
        <v>130</v>
      </c>
      <c r="AP341" s="127">
        <v>1</v>
      </c>
      <c r="AQ341" s="128">
        <v>0.748</v>
      </c>
      <c r="AR341" s="128">
        <v>4.4999999999999998E-2</v>
      </c>
      <c r="AS341" s="128">
        <v>0.8</v>
      </c>
      <c r="AT341" s="126" t="s">
        <v>4</v>
      </c>
      <c r="AU341" s="128">
        <v>112.42</v>
      </c>
      <c r="AV341" s="126" t="s">
        <v>154</v>
      </c>
      <c r="AW341" s="126" t="s">
        <v>154</v>
      </c>
      <c r="AX341" s="126" t="s">
        <v>154</v>
      </c>
      <c r="AY341" s="126" t="s">
        <v>154</v>
      </c>
      <c r="AZ341" s="126" t="s">
        <v>154</v>
      </c>
      <c r="BA341" s="126" t="s">
        <v>132</v>
      </c>
      <c r="BB341" s="126" t="s">
        <v>70</v>
      </c>
      <c r="BC341" s="126" t="s">
        <v>169</v>
      </c>
      <c r="BD341" s="126" t="s">
        <v>130</v>
      </c>
      <c r="BE341" s="126" t="s">
        <v>156</v>
      </c>
      <c r="BF341" s="126" t="s">
        <v>4609</v>
      </c>
      <c r="BG341" s="126" t="s">
        <v>4610</v>
      </c>
      <c r="BH341" s="126" t="s">
        <v>4611</v>
      </c>
      <c r="BI341" s="126" t="s">
        <v>2757</v>
      </c>
      <c r="BJ341" s="126" t="s">
        <v>2758</v>
      </c>
      <c r="BK341" s="126" t="s">
        <v>184</v>
      </c>
      <c r="BL341" s="126" t="s">
        <v>157</v>
      </c>
      <c r="BM341" s="126" t="s">
        <v>126</v>
      </c>
      <c r="BN341" s="126" t="s">
        <v>130</v>
      </c>
      <c r="BO341" s="126" t="s">
        <v>158</v>
      </c>
    </row>
    <row r="342" spans="1:67" ht="15">
      <c r="A342" s="58" t="str">
        <f t="shared" si="165"/>
        <v>2025-08-09</v>
      </c>
      <c r="B342" s="58" t="str">
        <f t="shared" si="166"/>
        <v>LHR</v>
      </c>
      <c r="C342" s="58" t="str">
        <f t="shared" si="167"/>
        <v>99431913766</v>
      </c>
      <c r="D342" s="58" t="str">
        <f t="shared" si="168"/>
        <v>PGB028761616</v>
      </c>
      <c r="E342" s="59" t="str">
        <f t="shared" si="169"/>
        <v>6094322902396</v>
      </c>
      <c r="F342" s="59" t="str">
        <f t="shared" si="170"/>
        <v>716-9174-FB-32</v>
      </c>
      <c r="G342" s="59" t="str">
        <f t="shared" si="171"/>
        <v>2210326</v>
      </c>
      <c r="H342" s="59" t="str">
        <f t="shared" si="172"/>
        <v>IPORTER (GB)</v>
      </c>
      <c r="I342" s="57" t="str">
        <f t="shared" si="173"/>
        <v>전용수</v>
      </c>
      <c r="J342" s="57">
        <f t="shared" si="174"/>
        <v>31224</v>
      </c>
      <c r="K342" s="57" t="str">
        <f t="shared" si="175"/>
        <v/>
      </c>
      <c r="L342" s="57">
        <f t="shared" si="176"/>
        <v>1</v>
      </c>
      <c r="M342" s="57">
        <f t="shared" si="177"/>
        <v>0.68899999999999995</v>
      </c>
      <c r="N342" s="57">
        <f t="shared" si="178"/>
        <v>4.4999999999999998E-2</v>
      </c>
      <c r="O342" s="60">
        <f t="shared" si="179"/>
        <v>3.15E-2</v>
      </c>
      <c r="P342" s="60">
        <f>CEILING(IF(M342&gt;O342,M342,O342),$D$2)</f>
        <v>1</v>
      </c>
      <c r="Q342" s="61" t="str">
        <f t="shared" si="180"/>
        <v>목록(Manifest)</v>
      </c>
      <c r="R342" s="88">
        <f t="shared" si="181"/>
        <v>112.42</v>
      </c>
      <c r="S342" s="61" t="str">
        <f t="shared" si="182"/>
        <v>KJ794</v>
      </c>
      <c r="T342" s="61" t="str">
        <f t="shared" si="183"/>
        <v>AIRZETA CO., LTD</v>
      </c>
      <c r="U342" s="61" t="str">
        <f t="shared" si="184"/>
        <v>신용</v>
      </c>
      <c r="V342" s="99">
        <f>CEILING($B$2+(P342-0.5)*$C$2,1)</f>
        <v>10273</v>
      </c>
      <c r="W342" s="61">
        <v>4000</v>
      </c>
      <c r="X342" s="100">
        <f t="shared" si="158"/>
        <v>0</v>
      </c>
      <c r="Y342" s="100">
        <f t="shared" si="163"/>
        <v>0</v>
      </c>
      <c r="Z342" s="100">
        <f t="shared" si="159"/>
        <v>0</v>
      </c>
      <c r="AA342" s="100">
        <f t="shared" si="164"/>
        <v>0</v>
      </c>
      <c r="AB342" s="101">
        <f t="shared" si="160"/>
        <v>0</v>
      </c>
      <c r="AC342" s="102" t="str">
        <f>_xlfn.IFNA(VLOOKUP(D342,'사업자 통관'!F:H,3,0),"")</f>
        <v/>
      </c>
      <c r="AD342" s="102"/>
      <c r="AE342" s="103">
        <f t="shared" si="161"/>
        <v>4000</v>
      </c>
      <c r="AF342" s="104">
        <f t="shared" si="162"/>
        <v>14273</v>
      </c>
      <c r="AH342" s="126" t="s">
        <v>4060</v>
      </c>
      <c r="AI342" s="126" t="s">
        <v>9</v>
      </c>
      <c r="AJ342" s="126" t="s">
        <v>4061</v>
      </c>
      <c r="AK342" s="126" t="s">
        <v>4612</v>
      </c>
      <c r="AL342" s="126" t="s">
        <v>4613</v>
      </c>
      <c r="AM342" s="126" t="s">
        <v>4614</v>
      </c>
      <c r="AN342" s="126">
        <v>31224</v>
      </c>
      <c r="AO342" s="126" t="s">
        <v>130</v>
      </c>
      <c r="AP342" s="127">
        <v>1</v>
      </c>
      <c r="AQ342" s="128">
        <v>0.68899999999999995</v>
      </c>
      <c r="AR342" s="128">
        <v>4.4999999999999998E-2</v>
      </c>
      <c r="AS342" s="128">
        <v>0.7</v>
      </c>
      <c r="AT342" s="126" t="s">
        <v>4</v>
      </c>
      <c r="AU342" s="128">
        <v>112.42</v>
      </c>
      <c r="AV342" s="126" t="s">
        <v>154</v>
      </c>
      <c r="AW342" s="126" t="s">
        <v>154</v>
      </c>
      <c r="AX342" s="126" t="s">
        <v>154</v>
      </c>
      <c r="AY342" s="126" t="s">
        <v>154</v>
      </c>
      <c r="AZ342" s="126" t="s">
        <v>154</v>
      </c>
      <c r="BA342" s="126" t="s">
        <v>132</v>
      </c>
      <c r="BB342" s="126" t="s">
        <v>70</v>
      </c>
      <c r="BC342" s="126" t="s">
        <v>169</v>
      </c>
      <c r="BD342" s="126" t="s">
        <v>130</v>
      </c>
      <c r="BE342" s="126" t="s">
        <v>156</v>
      </c>
      <c r="BF342" s="126" t="s">
        <v>4615</v>
      </c>
      <c r="BG342" s="126" t="s">
        <v>4616</v>
      </c>
      <c r="BH342" s="126" t="s">
        <v>4617</v>
      </c>
      <c r="BI342" s="126" t="s">
        <v>2757</v>
      </c>
      <c r="BJ342" s="126" t="s">
        <v>2758</v>
      </c>
      <c r="BK342" s="126" t="s">
        <v>184</v>
      </c>
      <c r="BL342" s="126" t="s">
        <v>157</v>
      </c>
      <c r="BM342" s="126" t="s">
        <v>126</v>
      </c>
      <c r="BN342" s="126" t="s">
        <v>130</v>
      </c>
      <c r="BO342" s="126" t="s">
        <v>158</v>
      </c>
    </row>
    <row r="343" spans="1:67" ht="15">
      <c r="A343" s="58" t="str">
        <f t="shared" si="165"/>
        <v>2025-08-09</v>
      </c>
      <c r="B343" s="58" t="str">
        <f t="shared" si="166"/>
        <v>LHR</v>
      </c>
      <c r="C343" s="58" t="str">
        <f t="shared" si="167"/>
        <v>99431913766</v>
      </c>
      <c r="D343" s="58" t="str">
        <f t="shared" si="168"/>
        <v>PGB028761577</v>
      </c>
      <c r="E343" s="59" t="str">
        <f t="shared" si="169"/>
        <v>6094322902357</v>
      </c>
      <c r="F343" s="59" t="str">
        <f t="shared" si="170"/>
        <v>716-9169-FE-34</v>
      </c>
      <c r="G343" s="59" t="str">
        <f t="shared" si="171"/>
        <v>2210326</v>
      </c>
      <c r="H343" s="59" t="str">
        <f t="shared" si="172"/>
        <v>IPORTER (GB)</v>
      </c>
      <c r="I343" s="57" t="str">
        <f t="shared" si="173"/>
        <v>임기헌</v>
      </c>
      <c r="J343" s="57">
        <f t="shared" si="174"/>
        <v>8745</v>
      </c>
      <c r="K343" s="57" t="str">
        <f t="shared" si="175"/>
        <v/>
      </c>
      <c r="L343" s="57">
        <f t="shared" si="176"/>
        <v>1</v>
      </c>
      <c r="M343" s="57">
        <f t="shared" si="177"/>
        <v>0.71199999999999997</v>
      </c>
      <c r="N343" s="57">
        <f t="shared" si="178"/>
        <v>4.4999999999999998E-2</v>
      </c>
      <c r="O343" s="60">
        <f t="shared" si="179"/>
        <v>3.15E-2</v>
      </c>
      <c r="P343" s="60">
        <f>CEILING(IF(M343&gt;O343,M343,O343),$D$2)</f>
        <v>1</v>
      </c>
      <c r="Q343" s="61" t="str">
        <f t="shared" si="180"/>
        <v>목록(Manifest)</v>
      </c>
      <c r="R343" s="88">
        <f t="shared" si="181"/>
        <v>112.42</v>
      </c>
      <c r="S343" s="61" t="str">
        <f t="shared" si="182"/>
        <v>KJ794</v>
      </c>
      <c r="T343" s="61" t="str">
        <f t="shared" si="183"/>
        <v>AIRZETA CO., LTD</v>
      </c>
      <c r="U343" s="61" t="str">
        <f t="shared" si="184"/>
        <v>신용</v>
      </c>
      <c r="V343" s="99">
        <f>CEILING($B$2+(P343-0.5)*$C$2,1)</f>
        <v>10273</v>
      </c>
      <c r="W343" s="61">
        <v>4000</v>
      </c>
      <c r="X343" s="100">
        <f t="shared" si="158"/>
        <v>0</v>
      </c>
      <c r="Y343" s="100">
        <f t="shared" si="163"/>
        <v>0</v>
      </c>
      <c r="Z343" s="100">
        <f t="shared" si="159"/>
        <v>0</v>
      </c>
      <c r="AA343" s="100">
        <f t="shared" si="164"/>
        <v>0</v>
      </c>
      <c r="AB343" s="101">
        <f t="shared" si="160"/>
        <v>0</v>
      </c>
      <c r="AC343" s="102" t="str">
        <f>_xlfn.IFNA(VLOOKUP(D343,'사업자 통관'!F:H,3,0),"")</f>
        <v/>
      </c>
      <c r="AD343" s="102"/>
      <c r="AE343" s="103">
        <f t="shared" si="161"/>
        <v>4000</v>
      </c>
      <c r="AF343" s="104">
        <f t="shared" si="162"/>
        <v>14273</v>
      </c>
      <c r="AH343" s="126" t="s">
        <v>4060</v>
      </c>
      <c r="AI343" s="126" t="s">
        <v>9</v>
      </c>
      <c r="AJ343" s="126" t="s">
        <v>4061</v>
      </c>
      <c r="AK343" s="126" t="s">
        <v>4618</v>
      </c>
      <c r="AL343" s="126" t="s">
        <v>4619</v>
      </c>
      <c r="AM343" s="126" t="s">
        <v>4620</v>
      </c>
      <c r="AN343" s="126">
        <v>8745</v>
      </c>
      <c r="AO343" s="126" t="s">
        <v>130</v>
      </c>
      <c r="AP343" s="127">
        <v>1</v>
      </c>
      <c r="AQ343" s="128">
        <v>0.71199999999999997</v>
      </c>
      <c r="AR343" s="128">
        <v>4.4999999999999998E-2</v>
      </c>
      <c r="AS343" s="128">
        <v>0.8</v>
      </c>
      <c r="AT343" s="126" t="s">
        <v>4</v>
      </c>
      <c r="AU343" s="128">
        <v>112.42</v>
      </c>
      <c r="AV343" s="126" t="s">
        <v>154</v>
      </c>
      <c r="AW343" s="126" t="s">
        <v>154</v>
      </c>
      <c r="AX343" s="126" t="s">
        <v>154</v>
      </c>
      <c r="AY343" s="126" t="s">
        <v>154</v>
      </c>
      <c r="AZ343" s="126" t="s">
        <v>154</v>
      </c>
      <c r="BA343" s="126" t="s">
        <v>132</v>
      </c>
      <c r="BB343" s="126" t="s">
        <v>70</v>
      </c>
      <c r="BC343" s="126" t="s">
        <v>169</v>
      </c>
      <c r="BD343" s="126" t="s">
        <v>130</v>
      </c>
      <c r="BE343" s="126" t="s">
        <v>156</v>
      </c>
      <c r="BF343" s="126" t="s">
        <v>4621</v>
      </c>
      <c r="BG343" s="126" t="s">
        <v>4622</v>
      </c>
      <c r="BH343" s="126" t="s">
        <v>4623</v>
      </c>
      <c r="BI343" s="126" t="s">
        <v>2757</v>
      </c>
      <c r="BJ343" s="126" t="s">
        <v>2758</v>
      </c>
      <c r="BK343" s="126" t="s">
        <v>184</v>
      </c>
      <c r="BL343" s="126" t="s">
        <v>157</v>
      </c>
      <c r="BM343" s="126" t="s">
        <v>126</v>
      </c>
      <c r="BN343" s="126" t="s">
        <v>130</v>
      </c>
      <c r="BO343" s="126" t="s">
        <v>158</v>
      </c>
    </row>
    <row r="344" spans="1:67" ht="15">
      <c r="A344" s="58" t="str">
        <f t="shared" si="165"/>
        <v>2025-08-09</v>
      </c>
      <c r="B344" s="58" t="str">
        <f t="shared" si="166"/>
        <v>LHR</v>
      </c>
      <c r="C344" s="58" t="str">
        <f t="shared" si="167"/>
        <v>99431913766</v>
      </c>
      <c r="D344" s="58" t="str">
        <f t="shared" si="168"/>
        <v>PGB028761582</v>
      </c>
      <c r="E344" s="59" t="str">
        <f t="shared" si="169"/>
        <v>6094322902362</v>
      </c>
      <c r="F344" s="59" t="str">
        <f t="shared" si="170"/>
        <v>716-9250-CA-35</v>
      </c>
      <c r="G344" s="59" t="str">
        <f t="shared" si="171"/>
        <v>2210326</v>
      </c>
      <c r="H344" s="59" t="str">
        <f t="shared" si="172"/>
        <v>IPORTER (GB)</v>
      </c>
      <c r="I344" s="57" t="str">
        <f t="shared" si="173"/>
        <v>조아라</v>
      </c>
      <c r="J344" s="57">
        <f t="shared" si="174"/>
        <v>15866</v>
      </c>
      <c r="K344" s="57" t="str">
        <f t="shared" si="175"/>
        <v/>
      </c>
      <c r="L344" s="57">
        <f t="shared" si="176"/>
        <v>1</v>
      </c>
      <c r="M344" s="57">
        <f t="shared" si="177"/>
        <v>0.67100000000000004</v>
      </c>
      <c r="N344" s="57">
        <f t="shared" si="178"/>
        <v>4.4999999999999998E-2</v>
      </c>
      <c r="O344" s="60">
        <f t="shared" si="179"/>
        <v>3.15E-2</v>
      </c>
      <c r="P344" s="60">
        <f>CEILING(IF(M344&gt;O344,M344,O344),$D$2)</f>
        <v>1</v>
      </c>
      <c r="Q344" s="61" t="str">
        <f t="shared" si="180"/>
        <v>목록(Manifest)</v>
      </c>
      <c r="R344" s="88">
        <f t="shared" si="181"/>
        <v>92.14</v>
      </c>
      <c r="S344" s="61" t="str">
        <f t="shared" si="182"/>
        <v>KJ794</v>
      </c>
      <c r="T344" s="61" t="str">
        <f t="shared" si="183"/>
        <v>AIRZETA CO., LTD</v>
      </c>
      <c r="U344" s="61" t="str">
        <f t="shared" si="184"/>
        <v>신용</v>
      </c>
      <c r="V344" s="99">
        <f>CEILING($B$2+(P344-0.5)*$C$2,1)</f>
        <v>10273</v>
      </c>
      <c r="W344" s="61">
        <v>4000</v>
      </c>
      <c r="X344" s="100">
        <f t="shared" si="158"/>
        <v>0</v>
      </c>
      <c r="Y344" s="100">
        <f t="shared" si="163"/>
        <v>0</v>
      </c>
      <c r="Z344" s="100">
        <f t="shared" si="159"/>
        <v>0</v>
      </c>
      <c r="AA344" s="100">
        <f t="shared" si="164"/>
        <v>0</v>
      </c>
      <c r="AB344" s="101">
        <f t="shared" si="160"/>
        <v>0</v>
      </c>
      <c r="AC344" s="102" t="str">
        <f>_xlfn.IFNA(VLOOKUP(D344,'사업자 통관'!F:H,3,0),"")</f>
        <v/>
      </c>
      <c r="AD344" s="102"/>
      <c r="AE344" s="103">
        <f t="shared" si="161"/>
        <v>4000</v>
      </c>
      <c r="AF344" s="104">
        <f t="shared" si="162"/>
        <v>14273</v>
      </c>
      <c r="AH344" s="126" t="s">
        <v>4060</v>
      </c>
      <c r="AI344" s="126" t="s">
        <v>9</v>
      </c>
      <c r="AJ344" s="126" t="s">
        <v>4061</v>
      </c>
      <c r="AK344" s="126" t="s">
        <v>4624</v>
      </c>
      <c r="AL344" s="126" t="s">
        <v>4625</v>
      </c>
      <c r="AM344" s="126" t="s">
        <v>4626</v>
      </c>
      <c r="AN344" s="126">
        <v>15866</v>
      </c>
      <c r="AO344" s="126" t="s">
        <v>130</v>
      </c>
      <c r="AP344" s="127">
        <v>1</v>
      </c>
      <c r="AQ344" s="128">
        <v>0.67100000000000004</v>
      </c>
      <c r="AR344" s="128">
        <v>4.4999999999999998E-2</v>
      </c>
      <c r="AS344" s="128">
        <v>0.7</v>
      </c>
      <c r="AT344" s="126" t="s">
        <v>4</v>
      </c>
      <c r="AU344" s="128">
        <v>92.14</v>
      </c>
      <c r="AV344" s="126" t="s">
        <v>154</v>
      </c>
      <c r="AW344" s="126" t="s">
        <v>154</v>
      </c>
      <c r="AX344" s="126" t="s">
        <v>154</v>
      </c>
      <c r="AY344" s="126" t="s">
        <v>154</v>
      </c>
      <c r="AZ344" s="126" t="s">
        <v>154</v>
      </c>
      <c r="BA344" s="126" t="s">
        <v>132</v>
      </c>
      <c r="BB344" s="126" t="s">
        <v>70</v>
      </c>
      <c r="BC344" s="126" t="s">
        <v>4627</v>
      </c>
      <c r="BD344" s="126" t="s">
        <v>130</v>
      </c>
      <c r="BE344" s="126" t="s">
        <v>156</v>
      </c>
      <c r="BF344" s="126" t="s">
        <v>4628</v>
      </c>
      <c r="BG344" s="126" t="s">
        <v>4629</v>
      </c>
      <c r="BH344" s="126" t="s">
        <v>4630</v>
      </c>
      <c r="BI344" s="126" t="s">
        <v>2757</v>
      </c>
      <c r="BJ344" s="126" t="s">
        <v>2758</v>
      </c>
      <c r="BK344" s="126" t="s">
        <v>184</v>
      </c>
      <c r="BL344" s="126" t="s">
        <v>157</v>
      </c>
      <c r="BM344" s="126" t="s">
        <v>126</v>
      </c>
      <c r="BN344" s="126" t="s">
        <v>130</v>
      </c>
      <c r="BO344" s="126" t="s">
        <v>158</v>
      </c>
    </row>
    <row r="345" spans="1:67" ht="15">
      <c r="A345" s="58" t="str">
        <f t="shared" si="165"/>
        <v>2025-08-09</v>
      </c>
      <c r="B345" s="58" t="str">
        <f t="shared" si="166"/>
        <v>LHR</v>
      </c>
      <c r="C345" s="58" t="str">
        <f t="shared" si="167"/>
        <v>99431913766</v>
      </c>
      <c r="D345" s="58" t="str">
        <f t="shared" si="168"/>
        <v>PGB028761559</v>
      </c>
      <c r="E345" s="59" t="str">
        <f t="shared" si="169"/>
        <v>6094322902339</v>
      </c>
      <c r="F345" s="59" t="str">
        <f t="shared" si="170"/>
        <v>716-9184-BC-1</v>
      </c>
      <c r="G345" s="59" t="str">
        <f t="shared" si="171"/>
        <v>2210326</v>
      </c>
      <c r="H345" s="59" t="str">
        <f t="shared" si="172"/>
        <v>IPORTER (GB)</v>
      </c>
      <c r="I345" s="57" t="str">
        <f t="shared" si="173"/>
        <v>장승연</v>
      </c>
      <c r="J345" s="57">
        <f t="shared" si="174"/>
        <v>5507</v>
      </c>
      <c r="K345" s="57" t="str">
        <f t="shared" si="175"/>
        <v>[식물검역]</v>
      </c>
      <c r="L345" s="57">
        <f t="shared" si="176"/>
        <v>1</v>
      </c>
      <c r="M345" s="57">
        <f t="shared" si="177"/>
        <v>0.79800000000000004</v>
      </c>
      <c r="N345" s="57">
        <f t="shared" si="178"/>
        <v>4.4999999999999998E-2</v>
      </c>
      <c r="O345" s="60">
        <f t="shared" si="179"/>
        <v>3.15E-2</v>
      </c>
      <c r="P345" s="60">
        <f>CEILING(IF(M345&gt;O345,M345,O345),$D$2)</f>
        <v>1</v>
      </c>
      <c r="Q345" s="61" t="str">
        <f t="shared" si="180"/>
        <v>식물검역(Plants Inspection)</v>
      </c>
      <c r="R345" s="88">
        <f t="shared" si="181"/>
        <v>20.67</v>
      </c>
      <c r="S345" s="61" t="str">
        <f t="shared" si="182"/>
        <v>KJ794</v>
      </c>
      <c r="T345" s="61" t="str">
        <f t="shared" si="183"/>
        <v>AIRZETA CO., LTD</v>
      </c>
      <c r="U345" s="61" t="str">
        <f t="shared" si="184"/>
        <v>신용</v>
      </c>
      <c r="V345" s="99">
        <f>CEILING($B$2+(P345-0.5)*$C$2,1)</f>
        <v>10273</v>
      </c>
      <c r="W345" s="61">
        <v>4000</v>
      </c>
      <c r="X345" s="100">
        <f t="shared" si="158"/>
        <v>0</v>
      </c>
      <c r="Y345" s="100">
        <f t="shared" si="163"/>
        <v>0</v>
      </c>
      <c r="Z345" s="100">
        <f t="shared" si="159"/>
        <v>0</v>
      </c>
      <c r="AA345" s="100">
        <f t="shared" si="164"/>
        <v>0</v>
      </c>
      <c r="AB345" s="101">
        <f t="shared" si="160"/>
        <v>0</v>
      </c>
      <c r="AC345" s="102" t="str">
        <f>_xlfn.IFNA(VLOOKUP(D345,'사업자 통관'!F:H,3,0),"")</f>
        <v/>
      </c>
      <c r="AD345" s="102"/>
      <c r="AE345" s="103">
        <f t="shared" si="161"/>
        <v>4000</v>
      </c>
      <c r="AF345" s="104">
        <f t="shared" si="162"/>
        <v>14273</v>
      </c>
      <c r="AH345" s="126" t="s">
        <v>4060</v>
      </c>
      <c r="AI345" s="126" t="s">
        <v>9</v>
      </c>
      <c r="AJ345" s="126" t="s">
        <v>4061</v>
      </c>
      <c r="AK345" s="126" t="s">
        <v>4631</v>
      </c>
      <c r="AL345" s="126" t="s">
        <v>4632</v>
      </c>
      <c r="AM345" s="126" t="s">
        <v>4633</v>
      </c>
      <c r="AN345" s="126">
        <v>5507</v>
      </c>
      <c r="AO345" s="126" t="s">
        <v>3846</v>
      </c>
      <c r="AP345" s="127">
        <v>1</v>
      </c>
      <c r="AQ345" s="128">
        <v>0.79800000000000004</v>
      </c>
      <c r="AR345" s="128">
        <v>4.4999999999999998E-2</v>
      </c>
      <c r="AS345" s="128">
        <v>0.8</v>
      </c>
      <c r="AT345" s="126" t="s">
        <v>215</v>
      </c>
      <c r="AU345" s="128">
        <v>20.67</v>
      </c>
      <c r="AV345" s="126" t="s">
        <v>154</v>
      </c>
      <c r="AW345" s="126" t="s">
        <v>154</v>
      </c>
      <c r="AX345" s="126" t="s">
        <v>154</v>
      </c>
      <c r="AY345" s="126" t="s">
        <v>154</v>
      </c>
      <c r="AZ345" s="126" t="s">
        <v>154</v>
      </c>
      <c r="BA345" s="126" t="s">
        <v>132</v>
      </c>
      <c r="BB345" s="126" t="s">
        <v>70</v>
      </c>
      <c r="BC345" s="126" t="s">
        <v>155</v>
      </c>
      <c r="BD345" s="126" t="s">
        <v>130</v>
      </c>
      <c r="BE345" s="126" t="s">
        <v>156</v>
      </c>
      <c r="BF345" s="126" t="s">
        <v>4634</v>
      </c>
      <c r="BG345" s="126" t="s">
        <v>4635</v>
      </c>
      <c r="BH345" s="126" t="s">
        <v>4636</v>
      </c>
      <c r="BI345" s="126" t="s">
        <v>2757</v>
      </c>
      <c r="BJ345" s="126" t="s">
        <v>2758</v>
      </c>
      <c r="BK345" s="126" t="s">
        <v>184</v>
      </c>
      <c r="BL345" s="126" t="s">
        <v>157</v>
      </c>
      <c r="BM345" s="126" t="s">
        <v>126</v>
      </c>
      <c r="BN345" s="126" t="s">
        <v>130</v>
      </c>
      <c r="BO345" s="126" t="s">
        <v>158</v>
      </c>
    </row>
    <row r="346" spans="1:67" ht="15">
      <c r="A346" s="58" t="str">
        <f t="shared" si="165"/>
        <v>2025-08-09</v>
      </c>
      <c r="B346" s="58" t="str">
        <f t="shared" si="166"/>
        <v>LHR</v>
      </c>
      <c r="C346" s="58" t="str">
        <f t="shared" si="167"/>
        <v>99431913766</v>
      </c>
      <c r="D346" s="58" t="str">
        <f t="shared" si="168"/>
        <v>PGB028761734</v>
      </c>
      <c r="E346" s="59" t="str">
        <f t="shared" si="169"/>
        <v>6094322902514</v>
      </c>
      <c r="F346" s="59" t="str">
        <f t="shared" si="170"/>
        <v>716-9064-AF-2</v>
      </c>
      <c r="G346" s="59" t="str">
        <f t="shared" si="171"/>
        <v>2210326</v>
      </c>
      <c r="H346" s="59" t="str">
        <f t="shared" si="172"/>
        <v>IPORTER (GB)</v>
      </c>
      <c r="I346" s="57" t="str">
        <f t="shared" si="173"/>
        <v>이진규</v>
      </c>
      <c r="J346" s="57">
        <f t="shared" si="174"/>
        <v>17821</v>
      </c>
      <c r="K346" s="57" t="str">
        <f t="shared" si="175"/>
        <v/>
      </c>
      <c r="L346" s="57">
        <f t="shared" si="176"/>
        <v>1</v>
      </c>
      <c r="M346" s="57">
        <f t="shared" si="177"/>
        <v>0.499</v>
      </c>
      <c r="N346" s="57">
        <f t="shared" si="178"/>
        <v>4.4999999999999998E-2</v>
      </c>
      <c r="O346" s="60">
        <f t="shared" si="179"/>
        <v>3.15E-2</v>
      </c>
      <c r="P346" s="60">
        <f>CEILING(IF(M346&gt;O346,M346,O346),$D$2)</f>
        <v>0.5</v>
      </c>
      <c r="Q346" s="61" t="str">
        <f t="shared" si="180"/>
        <v>목록(Manifest)</v>
      </c>
      <c r="R346" s="88">
        <f t="shared" si="181"/>
        <v>73.8</v>
      </c>
      <c r="S346" s="61" t="str">
        <f t="shared" si="182"/>
        <v>KJ794</v>
      </c>
      <c r="T346" s="61" t="str">
        <f t="shared" si="183"/>
        <v>AIRZETA CO., LTD</v>
      </c>
      <c r="U346" s="61" t="str">
        <f t="shared" si="184"/>
        <v>신용</v>
      </c>
      <c r="V346" s="99">
        <f>CEILING($B$2+(P346-0.5)*$C$2,1)</f>
        <v>7445</v>
      </c>
      <c r="W346" s="61">
        <v>4000</v>
      </c>
      <c r="X346" s="100">
        <f t="shared" si="158"/>
        <v>0</v>
      </c>
      <c r="Y346" s="100">
        <f t="shared" si="163"/>
        <v>0</v>
      </c>
      <c r="Z346" s="100">
        <f t="shared" si="159"/>
        <v>0</v>
      </c>
      <c r="AA346" s="100">
        <f t="shared" si="164"/>
        <v>0</v>
      </c>
      <c r="AB346" s="101">
        <f t="shared" si="160"/>
        <v>0</v>
      </c>
      <c r="AC346" s="102" t="str">
        <f>_xlfn.IFNA(VLOOKUP(D346,'사업자 통관'!F:H,3,0),"")</f>
        <v/>
      </c>
      <c r="AD346" s="102"/>
      <c r="AE346" s="103">
        <f t="shared" si="161"/>
        <v>4000</v>
      </c>
      <c r="AF346" s="104">
        <f t="shared" si="162"/>
        <v>11445</v>
      </c>
      <c r="AH346" s="126" t="s">
        <v>4060</v>
      </c>
      <c r="AI346" s="126" t="s">
        <v>9</v>
      </c>
      <c r="AJ346" s="126" t="s">
        <v>4061</v>
      </c>
      <c r="AK346" s="126" t="s">
        <v>4637</v>
      </c>
      <c r="AL346" s="126" t="s">
        <v>4638</v>
      </c>
      <c r="AM346" s="126" t="s">
        <v>4639</v>
      </c>
      <c r="AN346" s="126">
        <v>17821</v>
      </c>
      <c r="AO346" s="126" t="s">
        <v>130</v>
      </c>
      <c r="AP346" s="127">
        <v>1</v>
      </c>
      <c r="AQ346" s="128">
        <v>0.499</v>
      </c>
      <c r="AR346" s="128">
        <v>4.4999999999999998E-2</v>
      </c>
      <c r="AS346" s="128">
        <v>0.5</v>
      </c>
      <c r="AT346" s="126" t="s">
        <v>4</v>
      </c>
      <c r="AU346" s="128">
        <v>73.8</v>
      </c>
      <c r="AV346" s="126" t="s">
        <v>154</v>
      </c>
      <c r="AW346" s="126" t="s">
        <v>154</v>
      </c>
      <c r="AX346" s="126" t="s">
        <v>154</v>
      </c>
      <c r="AY346" s="126" t="s">
        <v>154</v>
      </c>
      <c r="AZ346" s="126" t="s">
        <v>154</v>
      </c>
      <c r="BA346" s="126" t="s">
        <v>132</v>
      </c>
      <c r="BB346" s="126" t="s">
        <v>70</v>
      </c>
      <c r="BC346" s="126" t="s">
        <v>618</v>
      </c>
      <c r="BD346" s="126" t="s">
        <v>130</v>
      </c>
      <c r="BE346" s="126" t="s">
        <v>156</v>
      </c>
      <c r="BF346" s="126" t="s">
        <v>4640</v>
      </c>
      <c r="BG346" s="126" t="s">
        <v>4641</v>
      </c>
      <c r="BH346" s="126" t="s">
        <v>4642</v>
      </c>
      <c r="BI346" s="126" t="s">
        <v>2757</v>
      </c>
      <c r="BJ346" s="126" t="s">
        <v>2758</v>
      </c>
      <c r="BK346" s="126" t="s">
        <v>184</v>
      </c>
      <c r="BL346" s="126" t="s">
        <v>157</v>
      </c>
      <c r="BM346" s="126" t="s">
        <v>126</v>
      </c>
      <c r="BN346" s="126" t="s">
        <v>130</v>
      </c>
      <c r="BO346" s="126" t="s">
        <v>158</v>
      </c>
    </row>
    <row r="347" spans="1:67" ht="15">
      <c r="A347" s="58" t="str">
        <f t="shared" si="165"/>
        <v>2025-08-09</v>
      </c>
      <c r="B347" s="58" t="str">
        <f t="shared" si="166"/>
        <v>LHR</v>
      </c>
      <c r="C347" s="58" t="str">
        <f t="shared" si="167"/>
        <v>99431913766</v>
      </c>
      <c r="D347" s="58" t="str">
        <f t="shared" si="168"/>
        <v>PGB028761733</v>
      </c>
      <c r="E347" s="59" t="str">
        <f t="shared" si="169"/>
        <v>6094322902513</v>
      </c>
      <c r="F347" s="59" t="str">
        <f t="shared" si="170"/>
        <v>716-9080-AB-7</v>
      </c>
      <c r="G347" s="59" t="str">
        <f t="shared" si="171"/>
        <v>2210326</v>
      </c>
      <c r="H347" s="59" t="str">
        <f t="shared" si="172"/>
        <v>IPORTER (GB)</v>
      </c>
      <c r="I347" s="57" t="str">
        <f t="shared" si="173"/>
        <v>유정숙</v>
      </c>
      <c r="J347" s="57">
        <f t="shared" si="174"/>
        <v>43019</v>
      </c>
      <c r="K347" s="57" t="str">
        <f t="shared" si="175"/>
        <v/>
      </c>
      <c r="L347" s="57">
        <f t="shared" si="176"/>
        <v>1</v>
      </c>
      <c r="M347" s="57">
        <f t="shared" si="177"/>
        <v>0.499</v>
      </c>
      <c r="N347" s="57">
        <f t="shared" si="178"/>
        <v>4.4999999999999998E-2</v>
      </c>
      <c r="O347" s="60">
        <f t="shared" si="179"/>
        <v>3.15E-2</v>
      </c>
      <c r="P347" s="60">
        <f>CEILING(IF(M347&gt;O347,M347,O347),$D$2)</f>
        <v>0.5</v>
      </c>
      <c r="Q347" s="61" t="str">
        <f t="shared" si="180"/>
        <v>목록(Manifest)</v>
      </c>
      <c r="R347" s="88">
        <f t="shared" si="181"/>
        <v>18.45</v>
      </c>
      <c r="S347" s="61" t="str">
        <f t="shared" si="182"/>
        <v>KJ794</v>
      </c>
      <c r="T347" s="61" t="str">
        <f t="shared" si="183"/>
        <v>AIRZETA CO., LTD</v>
      </c>
      <c r="U347" s="61" t="str">
        <f t="shared" si="184"/>
        <v>신용</v>
      </c>
      <c r="V347" s="99">
        <f>CEILING($B$2+(P347-0.5)*$C$2,1)</f>
        <v>7445</v>
      </c>
      <c r="W347" s="61">
        <v>4000</v>
      </c>
      <c r="X347" s="100">
        <f t="shared" si="158"/>
        <v>0</v>
      </c>
      <c r="Y347" s="100">
        <f t="shared" si="163"/>
        <v>0</v>
      </c>
      <c r="Z347" s="100">
        <f t="shared" si="159"/>
        <v>0</v>
      </c>
      <c r="AA347" s="100">
        <f t="shared" si="164"/>
        <v>0</v>
      </c>
      <c r="AB347" s="101">
        <f t="shared" si="160"/>
        <v>0</v>
      </c>
      <c r="AC347" s="102" t="str">
        <f>_xlfn.IFNA(VLOOKUP(D347,'사업자 통관'!F:H,3,0),"")</f>
        <v/>
      </c>
      <c r="AD347" s="102"/>
      <c r="AE347" s="103">
        <f t="shared" si="161"/>
        <v>4000</v>
      </c>
      <c r="AF347" s="104">
        <f t="shared" si="162"/>
        <v>11445</v>
      </c>
      <c r="AH347" s="126" t="s">
        <v>4060</v>
      </c>
      <c r="AI347" s="126" t="s">
        <v>9</v>
      </c>
      <c r="AJ347" s="126" t="s">
        <v>4061</v>
      </c>
      <c r="AK347" s="126" t="s">
        <v>4643</v>
      </c>
      <c r="AL347" s="126" t="s">
        <v>4644</v>
      </c>
      <c r="AM347" s="126" t="s">
        <v>4645</v>
      </c>
      <c r="AN347" s="126">
        <v>43019</v>
      </c>
      <c r="AO347" s="126" t="s">
        <v>130</v>
      </c>
      <c r="AP347" s="127">
        <v>1</v>
      </c>
      <c r="AQ347" s="128">
        <v>0.499</v>
      </c>
      <c r="AR347" s="128">
        <v>4.4999999999999998E-2</v>
      </c>
      <c r="AS347" s="128">
        <v>0.5</v>
      </c>
      <c r="AT347" s="126" t="s">
        <v>4</v>
      </c>
      <c r="AU347" s="128">
        <v>18.45</v>
      </c>
      <c r="AV347" s="126" t="s">
        <v>154</v>
      </c>
      <c r="AW347" s="126" t="s">
        <v>154</v>
      </c>
      <c r="AX347" s="126" t="s">
        <v>154</v>
      </c>
      <c r="AY347" s="126" t="s">
        <v>154</v>
      </c>
      <c r="AZ347" s="126" t="s">
        <v>154</v>
      </c>
      <c r="BA347" s="126" t="s">
        <v>132</v>
      </c>
      <c r="BB347" s="126" t="s">
        <v>70</v>
      </c>
      <c r="BC347" s="126" t="s">
        <v>618</v>
      </c>
      <c r="BD347" s="126" t="s">
        <v>130</v>
      </c>
      <c r="BE347" s="126" t="s">
        <v>156</v>
      </c>
      <c r="BF347" s="126" t="s">
        <v>4646</v>
      </c>
      <c r="BG347" s="126" t="s">
        <v>4647</v>
      </c>
      <c r="BH347" s="126" t="s">
        <v>4648</v>
      </c>
      <c r="BI347" s="126" t="s">
        <v>2757</v>
      </c>
      <c r="BJ347" s="126" t="s">
        <v>2758</v>
      </c>
      <c r="BK347" s="126" t="s">
        <v>184</v>
      </c>
      <c r="BL347" s="126" t="s">
        <v>157</v>
      </c>
      <c r="BM347" s="126" t="s">
        <v>126</v>
      </c>
      <c r="BN347" s="126" t="s">
        <v>130</v>
      </c>
      <c r="BO347" s="126" t="s">
        <v>158</v>
      </c>
    </row>
    <row r="348" spans="1:67" ht="15">
      <c r="A348" s="58" t="str">
        <f t="shared" si="165"/>
        <v>2025-08-09</v>
      </c>
      <c r="B348" s="58" t="str">
        <f t="shared" si="166"/>
        <v>LHR</v>
      </c>
      <c r="C348" s="58" t="str">
        <f t="shared" si="167"/>
        <v>99431913766</v>
      </c>
      <c r="D348" s="58" t="str">
        <f t="shared" si="168"/>
        <v>PGB028761555</v>
      </c>
      <c r="E348" s="59" t="str">
        <f t="shared" si="169"/>
        <v>6094322902335</v>
      </c>
      <c r="F348" s="59" t="str">
        <f t="shared" si="170"/>
        <v>716-9148-BC-11</v>
      </c>
      <c r="G348" s="59" t="str">
        <f t="shared" si="171"/>
        <v>2210326</v>
      </c>
      <c r="H348" s="59" t="str">
        <f t="shared" si="172"/>
        <v>IPORTER (GB)</v>
      </c>
      <c r="I348" s="57" t="str">
        <f t="shared" si="173"/>
        <v>권혜영</v>
      </c>
      <c r="J348" s="57">
        <f t="shared" si="174"/>
        <v>47585</v>
      </c>
      <c r="K348" s="57" t="str">
        <f t="shared" si="175"/>
        <v/>
      </c>
      <c r="L348" s="57">
        <f t="shared" si="176"/>
        <v>1</v>
      </c>
      <c r="M348" s="57">
        <f t="shared" si="177"/>
        <v>0.71199999999999997</v>
      </c>
      <c r="N348" s="57">
        <f t="shared" si="178"/>
        <v>4.4999999999999998E-2</v>
      </c>
      <c r="O348" s="60">
        <f t="shared" si="179"/>
        <v>3.15E-2</v>
      </c>
      <c r="P348" s="60">
        <f>CEILING(IF(M348&gt;O348,M348,O348),$D$2)</f>
        <v>1</v>
      </c>
      <c r="Q348" s="61" t="str">
        <f t="shared" si="180"/>
        <v>목록(Manifest)</v>
      </c>
      <c r="R348" s="88">
        <f t="shared" si="181"/>
        <v>112.42</v>
      </c>
      <c r="S348" s="61" t="str">
        <f t="shared" si="182"/>
        <v>KJ794</v>
      </c>
      <c r="T348" s="61" t="str">
        <f t="shared" si="183"/>
        <v>AIRZETA CO., LTD</v>
      </c>
      <c r="U348" s="61" t="str">
        <f t="shared" si="184"/>
        <v>신용</v>
      </c>
      <c r="V348" s="99">
        <f>CEILING($B$2+(P348-0.5)*$C$2,1)</f>
        <v>10273</v>
      </c>
      <c r="W348" s="61">
        <v>4000</v>
      </c>
      <c r="X348" s="100">
        <f t="shared" si="158"/>
        <v>0</v>
      </c>
      <c r="Y348" s="100">
        <f t="shared" si="163"/>
        <v>0</v>
      </c>
      <c r="Z348" s="100">
        <f t="shared" si="159"/>
        <v>0</v>
      </c>
      <c r="AA348" s="100">
        <f t="shared" si="164"/>
        <v>0</v>
      </c>
      <c r="AB348" s="101">
        <f t="shared" si="160"/>
        <v>0</v>
      </c>
      <c r="AC348" s="102" t="str">
        <f>_xlfn.IFNA(VLOOKUP(D348,'사업자 통관'!F:H,3,0),"")</f>
        <v/>
      </c>
      <c r="AD348" s="102"/>
      <c r="AE348" s="103">
        <f t="shared" si="161"/>
        <v>4000</v>
      </c>
      <c r="AF348" s="104">
        <f t="shared" si="162"/>
        <v>14273</v>
      </c>
      <c r="AH348" s="126" t="s">
        <v>4060</v>
      </c>
      <c r="AI348" s="126" t="s">
        <v>9</v>
      </c>
      <c r="AJ348" s="126" t="s">
        <v>4061</v>
      </c>
      <c r="AK348" s="126" t="s">
        <v>4649</v>
      </c>
      <c r="AL348" s="126" t="s">
        <v>4650</v>
      </c>
      <c r="AM348" s="126" t="s">
        <v>4651</v>
      </c>
      <c r="AN348" s="126">
        <v>47585</v>
      </c>
      <c r="AO348" s="126" t="s">
        <v>130</v>
      </c>
      <c r="AP348" s="127">
        <v>1</v>
      </c>
      <c r="AQ348" s="128">
        <v>0.71199999999999997</v>
      </c>
      <c r="AR348" s="128">
        <v>4.4999999999999998E-2</v>
      </c>
      <c r="AS348" s="128">
        <v>0.8</v>
      </c>
      <c r="AT348" s="126" t="s">
        <v>4</v>
      </c>
      <c r="AU348" s="128">
        <v>112.42</v>
      </c>
      <c r="AV348" s="126" t="s">
        <v>154</v>
      </c>
      <c r="AW348" s="126" t="s">
        <v>154</v>
      </c>
      <c r="AX348" s="126" t="s">
        <v>154</v>
      </c>
      <c r="AY348" s="126" t="s">
        <v>154</v>
      </c>
      <c r="AZ348" s="126" t="s">
        <v>154</v>
      </c>
      <c r="BA348" s="126" t="s">
        <v>132</v>
      </c>
      <c r="BB348" s="126" t="s">
        <v>70</v>
      </c>
      <c r="BC348" s="126" t="s">
        <v>448</v>
      </c>
      <c r="BD348" s="126" t="s">
        <v>130</v>
      </c>
      <c r="BE348" s="126" t="s">
        <v>156</v>
      </c>
      <c r="BF348" s="126" t="s">
        <v>4652</v>
      </c>
      <c r="BG348" s="126" t="s">
        <v>4653</v>
      </c>
      <c r="BH348" s="126" t="s">
        <v>4654</v>
      </c>
      <c r="BI348" s="126" t="s">
        <v>2757</v>
      </c>
      <c r="BJ348" s="126" t="s">
        <v>2758</v>
      </c>
      <c r="BK348" s="126" t="s">
        <v>184</v>
      </c>
      <c r="BL348" s="126" t="s">
        <v>157</v>
      </c>
      <c r="BM348" s="126" t="s">
        <v>126</v>
      </c>
      <c r="BN348" s="126" t="s">
        <v>130</v>
      </c>
      <c r="BO348" s="126" t="s">
        <v>158</v>
      </c>
    </row>
    <row r="349" spans="1:67" ht="15">
      <c r="A349" s="58" t="str">
        <f t="shared" si="165"/>
        <v>2025-08-09</v>
      </c>
      <c r="B349" s="58" t="str">
        <f t="shared" si="166"/>
        <v>LHR</v>
      </c>
      <c r="C349" s="58" t="str">
        <f t="shared" si="167"/>
        <v>99431913766</v>
      </c>
      <c r="D349" s="58" t="str">
        <f t="shared" si="168"/>
        <v>PGB028761724</v>
      </c>
      <c r="E349" s="59" t="str">
        <f t="shared" si="169"/>
        <v>6094322902504</v>
      </c>
      <c r="F349" s="59" t="str">
        <f t="shared" si="170"/>
        <v>716-9168-EA-13</v>
      </c>
      <c r="G349" s="59" t="str">
        <f t="shared" si="171"/>
        <v>2210326</v>
      </c>
      <c r="H349" s="59" t="str">
        <f t="shared" si="172"/>
        <v>IPORTER (GB)</v>
      </c>
      <c r="I349" s="57" t="str">
        <f t="shared" si="173"/>
        <v>윤재민</v>
      </c>
      <c r="J349" s="57">
        <f t="shared" si="174"/>
        <v>59668</v>
      </c>
      <c r="K349" s="57" t="str">
        <f t="shared" si="175"/>
        <v/>
      </c>
      <c r="L349" s="57">
        <f t="shared" si="176"/>
        <v>1</v>
      </c>
      <c r="M349" s="57">
        <f t="shared" si="177"/>
        <v>0.71199999999999997</v>
      </c>
      <c r="N349" s="57">
        <f t="shared" si="178"/>
        <v>4.4999999999999998E-2</v>
      </c>
      <c r="O349" s="60">
        <f t="shared" si="179"/>
        <v>3.15E-2</v>
      </c>
      <c r="P349" s="60">
        <f>CEILING(IF(M349&gt;O349,M349,O349),$D$2)</f>
        <v>1</v>
      </c>
      <c r="Q349" s="61" t="str">
        <f t="shared" si="180"/>
        <v>목록(Manifest)</v>
      </c>
      <c r="R349" s="88">
        <f t="shared" si="181"/>
        <v>112.42</v>
      </c>
      <c r="S349" s="61" t="str">
        <f t="shared" si="182"/>
        <v>KJ794</v>
      </c>
      <c r="T349" s="61" t="str">
        <f t="shared" si="183"/>
        <v>AIRZETA CO., LTD</v>
      </c>
      <c r="U349" s="61" t="str">
        <f t="shared" si="184"/>
        <v>신용</v>
      </c>
      <c r="V349" s="99">
        <f>CEILING($B$2+(P349-0.5)*$C$2,1)</f>
        <v>10273</v>
      </c>
      <c r="W349" s="61">
        <v>4000</v>
      </c>
      <c r="X349" s="100">
        <f t="shared" si="158"/>
        <v>0</v>
      </c>
      <c r="Y349" s="100">
        <f t="shared" si="163"/>
        <v>0</v>
      </c>
      <c r="Z349" s="100">
        <f t="shared" si="159"/>
        <v>0</v>
      </c>
      <c r="AA349" s="100">
        <f t="shared" si="164"/>
        <v>0</v>
      </c>
      <c r="AB349" s="101">
        <f t="shared" si="160"/>
        <v>0</v>
      </c>
      <c r="AC349" s="102" t="str">
        <f>_xlfn.IFNA(VLOOKUP(D349,'사업자 통관'!F:H,3,0),"")</f>
        <v/>
      </c>
      <c r="AD349" s="102"/>
      <c r="AE349" s="103">
        <f t="shared" si="161"/>
        <v>4000</v>
      </c>
      <c r="AF349" s="104">
        <f t="shared" si="162"/>
        <v>14273</v>
      </c>
      <c r="AH349" s="126" t="s">
        <v>4060</v>
      </c>
      <c r="AI349" s="126" t="s">
        <v>9</v>
      </c>
      <c r="AJ349" s="126" t="s">
        <v>4061</v>
      </c>
      <c r="AK349" s="126" t="s">
        <v>4655</v>
      </c>
      <c r="AL349" s="126" t="s">
        <v>4656</v>
      </c>
      <c r="AM349" s="126" t="s">
        <v>4657</v>
      </c>
      <c r="AN349" s="126">
        <v>59668</v>
      </c>
      <c r="AO349" s="126" t="s">
        <v>130</v>
      </c>
      <c r="AP349" s="127">
        <v>1</v>
      </c>
      <c r="AQ349" s="128">
        <v>0.71199999999999997</v>
      </c>
      <c r="AR349" s="128">
        <v>4.4999999999999998E-2</v>
      </c>
      <c r="AS349" s="128">
        <v>0.8</v>
      </c>
      <c r="AT349" s="126" t="s">
        <v>4</v>
      </c>
      <c r="AU349" s="128">
        <v>112.42</v>
      </c>
      <c r="AV349" s="126" t="s">
        <v>154</v>
      </c>
      <c r="AW349" s="126" t="s">
        <v>154</v>
      </c>
      <c r="AX349" s="126" t="s">
        <v>154</v>
      </c>
      <c r="AY349" s="126" t="s">
        <v>154</v>
      </c>
      <c r="AZ349" s="126" t="s">
        <v>154</v>
      </c>
      <c r="BA349" s="126" t="s">
        <v>132</v>
      </c>
      <c r="BB349" s="126" t="s">
        <v>70</v>
      </c>
      <c r="BC349" s="126" t="s">
        <v>448</v>
      </c>
      <c r="BD349" s="126" t="s">
        <v>130</v>
      </c>
      <c r="BE349" s="126" t="s">
        <v>156</v>
      </c>
      <c r="BF349" s="126" t="s">
        <v>4658</v>
      </c>
      <c r="BG349" s="126" t="s">
        <v>4659</v>
      </c>
      <c r="BH349" s="126" t="s">
        <v>4660</v>
      </c>
      <c r="BI349" s="126" t="s">
        <v>2757</v>
      </c>
      <c r="BJ349" s="126" t="s">
        <v>2758</v>
      </c>
      <c r="BK349" s="126" t="s">
        <v>184</v>
      </c>
      <c r="BL349" s="126" t="s">
        <v>157</v>
      </c>
      <c r="BM349" s="126" t="s">
        <v>126</v>
      </c>
      <c r="BN349" s="126" t="s">
        <v>130</v>
      </c>
      <c r="BO349" s="126" t="s">
        <v>158</v>
      </c>
    </row>
    <row r="350" spans="1:67" ht="15">
      <c r="A350" s="58" t="str">
        <f t="shared" si="165"/>
        <v>2025-08-09</v>
      </c>
      <c r="B350" s="58" t="str">
        <f t="shared" si="166"/>
        <v>LHR</v>
      </c>
      <c r="C350" s="58" t="str">
        <f t="shared" si="167"/>
        <v>99431913766</v>
      </c>
      <c r="D350" s="58" t="str">
        <f t="shared" si="168"/>
        <v>PGB028761623</v>
      </c>
      <c r="E350" s="59" t="str">
        <f t="shared" si="169"/>
        <v>6094322902403</v>
      </c>
      <c r="F350" s="59" t="str">
        <f t="shared" si="170"/>
        <v>716-9165-CD-14</v>
      </c>
      <c r="G350" s="59" t="str">
        <f t="shared" si="171"/>
        <v>2210326</v>
      </c>
      <c r="H350" s="59" t="str">
        <f t="shared" si="172"/>
        <v>IPORTER (GB)</v>
      </c>
      <c r="I350" s="57" t="str">
        <f t="shared" si="173"/>
        <v>고김준석</v>
      </c>
      <c r="J350" s="57">
        <f t="shared" si="174"/>
        <v>22182</v>
      </c>
      <c r="K350" s="57" t="str">
        <f t="shared" si="175"/>
        <v/>
      </c>
      <c r="L350" s="57">
        <f t="shared" si="176"/>
        <v>1</v>
      </c>
      <c r="M350" s="57">
        <f t="shared" si="177"/>
        <v>0.68899999999999995</v>
      </c>
      <c r="N350" s="57">
        <f t="shared" si="178"/>
        <v>4.4999999999999998E-2</v>
      </c>
      <c r="O350" s="60">
        <f t="shared" si="179"/>
        <v>3.15E-2</v>
      </c>
      <c r="P350" s="60">
        <f>CEILING(IF(M350&gt;O350,M350,O350),$D$2)</f>
        <v>1</v>
      </c>
      <c r="Q350" s="61" t="str">
        <f t="shared" si="180"/>
        <v>목록(Manifest)</v>
      </c>
      <c r="R350" s="88">
        <f t="shared" si="181"/>
        <v>112.42</v>
      </c>
      <c r="S350" s="61" t="str">
        <f t="shared" si="182"/>
        <v>KJ794</v>
      </c>
      <c r="T350" s="61" t="str">
        <f t="shared" si="183"/>
        <v>AIRZETA CO., LTD</v>
      </c>
      <c r="U350" s="61" t="str">
        <f t="shared" si="184"/>
        <v>신용</v>
      </c>
      <c r="V350" s="99">
        <f>CEILING($B$2+(P350-0.5)*$C$2,1)</f>
        <v>10273</v>
      </c>
      <c r="W350" s="61">
        <v>4000</v>
      </c>
      <c r="X350" s="100">
        <f t="shared" si="158"/>
        <v>0</v>
      </c>
      <c r="Y350" s="100">
        <f t="shared" si="163"/>
        <v>0</v>
      </c>
      <c r="Z350" s="100">
        <f t="shared" si="159"/>
        <v>0</v>
      </c>
      <c r="AA350" s="100">
        <f t="shared" si="164"/>
        <v>0</v>
      </c>
      <c r="AB350" s="101">
        <f t="shared" si="160"/>
        <v>0</v>
      </c>
      <c r="AC350" s="102" t="str">
        <f>_xlfn.IFNA(VLOOKUP(D350,'사업자 통관'!F:H,3,0),"")</f>
        <v/>
      </c>
      <c r="AD350" s="102"/>
      <c r="AE350" s="103">
        <f t="shared" si="161"/>
        <v>4000</v>
      </c>
      <c r="AF350" s="104">
        <f t="shared" si="162"/>
        <v>14273</v>
      </c>
      <c r="AH350" s="126" t="s">
        <v>4060</v>
      </c>
      <c r="AI350" s="126" t="s">
        <v>9</v>
      </c>
      <c r="AJ350" s="126" t="s">
        <v>4061</v>
      </c>
      <c r="AK350" s="126" t="s">
        <v>4661</v>
      </c>
      <c r="AL350" s="126" t="s">
        <v>684</v>
      </c>
      <c r="AM350" s="126" t="s">
        <v>685</v>
      </c>
      <c r="AN350" s="126">
        <v>22182</v>
      </c>
      <c r="AO350" s="126" t="s">
        <v>130</v>
      </c>
      <c r="AP350" s="127">
        <v>1</v>
      </c>
      <c r="AQ350" s="128">
        <v>0.68899999999999995</v>
      </c>
      <c r="AR350" s="128">
        <v>4.4999999999999998E-2</v>
      </c>
      <c r="AS350" s="128">
        <v>0.7</v>
      </c>
      <c r="AT350" s="126" t="s">
        <v>4</v>
      </c>
      <c r="AU350" s="128">
        <v>112.42</v>
      </c>
      <c r="AV350" s="126" t="s">
        <v>154</v>
      </c>
      <c r="AW350" s="126" t="s">
        <v>154</v>
      </c>
      <c r="AX350" s="126" t="s">
        <v>154</v>
      </c>
      <c r="AY350" s="126" t="s">
        <v>154</v>
      </c>
      <c r="AZ350" s="126" t="s">
        <v>154</v>
      </c>
      <c r="BA350" s="126" t="s">
        <v>132</v>
      </c>
      <c r="BB350" s="126" t="s">
        <v>70</v>
      </c>
      <c r="BC350" s="126" t="s">
        <v>169</v>
      </c>
      <c r="BD350" s="126" t="s">
        <v>130</v>
      </c>
      <c r="BE350" s="126" t="s">
        <v>156</v>
      </c>
      <c r="BF350" s="126" t="s">
        <v>4662</v>
      </c>
      <c r="BG350" s="126" t="s">
        <v>4663</v>
      </c>
      <c r="BH350" s="126" t="s">
        <v>4664</v>
      </c>
      <c r="BI350" s="126" t="s">
        <v>2757</v>
      </c>
      <c r="BJ350" s="126" t="s">
        <v>2758</v>
      </c>
      <c r="BK350" s="126" t="s">
        <v>184</v>
      </c>
      <c r="BL350" s="126" t="s">
        <v>157</v>
      </c>
      <c r="BM350" s="126" t="s">
        <v>126</v>
      </c>
      <c r="BN350" s="126" t="s">
        <v>130</v>
      </c>
      <c r="BO350" s="126" t="s">
        <v>158</v>
      </c>
    </row>
    <row r="351" spans="1:67" ht="15">
      <c r="A351" s="58" t="str">
        <f t="shared" si="165"/>
        <v>2025-08-09</v>
      </c>
      <c r="B351" s="58" t="str">
        <f t="shared" si="166"/>
        <v>LHR</v>
      </c>
      <c r="C351" s="58" t="str">
        <f t="shared" si="167"/>
        <v>99431913766</v>
      </c>
      <c r="D351" s="58" t="str">
        <f t="shared" si="168"/>
        <v>PGB028761546</v>
      </c>
      <c r="E351" s="59" t="str">
        <f t="shared" si="169"/>
        <v>6094322902326</v>
      </c>
      <c r="F351" s="59" t="str">
        <f t="shared" si="170"/>
        <v>716-9183-BC-16</v>
      </c>
      <c r="G351" s="59" t="str">
        <f t="shared" si="171"/>
        <v>2210326</v>
      </c>
      <c r="H351" s="59" t="str">
        <f t="shared" si="172"/>
        <v>IPORTER (GB)</v>
      </c>
      <c r="I351" s="57" t="str">
        <f t="shared" si="173"/>
        <v>이재우</v>
      </c>
      <c r="J351" s="57">
        <f t="shared" si="174"/>
        <v>4157</v>
      </c>
      <c r="K351" s="57" t="str">
        <f t="shared" si="175"/>
        <v/>
      </c>
      <c r="L351" s="57">
        <f t="shared" si="176"/>
        <v>1</v>
      </c>
      <c r="M351" s="57">
        <f t="shared" si="177"/>
        <v>0.82099999999999995</v>
      </c>
      <c r="N351" s="57">
        <f t="shared" si="178"/>
        <v>4.4999999999999998E-2</v>
      </c>
      <c r="O351" s="60">
        <f t="shared" si="179"/>
        <v>3.15E-2</v>
      </c>
      <c r="P351" s="60">
        <f>CEILING(IF(M351&gt;O351,M351,O351),$D$2)</f>
        <v>1</v>
      </c>
      <c r="Q351" s="61" t="str">
        <f t="shared" si="180"/>
        <v>목록(Manifest)</v>
      </c>
      <c r="R351" s="88">
        <f t="shared" si="181"/>
        <v>47.62</v>
      </c>
      <c r="S351" s="61" t="str">
        <f t="shared" si="182"/>
        <v>KJ794</v>
      </c>
      <c r="T351" s="61" t="str">
        <f t="shared" si="183"/>
        <v>AIRZETA CO., LTD</v>
      </c>
      <c r="U351" s="61" t="str">
        <f t="shared" si="184"/>
        <v>신용</v>
      </c>
      <c r="V351" s="99">
        <f>CEILING($B$2+(P351-0.5)*$C$2,1)</f>
        <v>10273</v>
      </c>
      <c r="W351" s="61">
        <v>4000</v>
      </c>
      <c r="X351" s="100">
        <f t="shared" si="158"/>
        <v>0</v>
      </c>
      <c r="Y351" s="100">
        <f t="shared" si="163"/>
        <v>0</v>
      </c>
      <c r="Z351" s="100">
        <f t="shared" si="159"/>
        <v>0</v>
      </c>
      <c r="AA351" s="100">
        <f t="shared" si="164"/>
        <v>0</v>
      </c>
      <c r="AB351" s="101">
        <f t="shared" si="160"/>
        <v>0</v>
      </c>
      <c r="AC351" s="102" t="str">
        <f>_xlfn.IFNA(VLOOKUP(D351,'사업자 통관'!F:H,3,0),"")</f>
        <v/>
      </c>
      <c r="AD351" s="102"/>
      <c r="AE351" s="103">
        <f t="shared" si="161"/>
        <v>4000</v>
      </c>
      <c r="AF351" s="104">
        <f t="shared" si="162"/>
        <v>14273</v>
      </c>
      <c r="AH351" s="126" t="s">
        <v>4060</v>
      </c>
      <c r="AI351" s="126" t="s">
        <v>9</v>
      </c>
      <c r="AJ351" s="126" t="s">
        <v>4061</v>
      </c>
      <c r="AK351" s="126" t="s">
        <v>4665</v>
      </c>
      <c r="AL351" s="126" t="s">
        <v>4666</v>
      </c>
      <c r="AM351" s="126" t="s">
        <v>4667</v>
      </c>
      <c r="AN351" s="126">
        <v>4157</v>
      </c>
      <c r="AO351" s="126" t="s">
        <v>130</v>
      </c>
      <c r="AP351" s="127">
        <v>1</v>
      </c>
      <c r="AQ351" s="128">
        <v>0.82099999999999995</v>
      </c>
      <c r="AR351" s="128">
        <v>4.4999999999999998E-2</v>
      </c>
      <c r="AS351" s="128">
        <v>0.9</v>
      </c>
      <c r="AT351" s="126" t="s">
        <v>4</v>
      </c>
      <c r="AU351" s="128">
        <v>47.62</v>
      </c>
      <c r="AV351" s="126" t="s">
        <v>154</v>
      </c>
      <c r="AW351" s="126" t="s">
        <v>154</v>
      </c>
      <c r="AX351" s="126" t="s">
        <v>154</v>
      </c>
      <c r="AY351" s="126" t="s">
        <v>154</v>
      </c>
      <c r="AZ351" s="126" t="s">
        <v>154</v>
      </c>
      <c r="BA351" s="126" t="s">
        <v>132</v>
      </c>
      <c r="BB351" s="126" t="s">
        <v>70</v>
      </c>
      <c r="BC351" s="126" t="s">
        <v>155</v>
      </c>
      <c r="BD351" s="126" t="s">
        <v>130</v>
      </c>
      <c r="BE351" s="126" t="s">
        <v>156</v>
      </c>
      <c r="BF351" s="126" t="s">
        <v>4668</v>
      </c>
      <c r="BG351" s="126" t="s">
        <v>4669</v>
      </c>
      <c r="BH351" s="126" t="s">
        <v>4670</v>
      </c>
      <c r="BI351" s="126" t="s">
        <v>2757</v>
      </c>
      <c r="BJ351" s="126" t="s">
        <v>2758</v>
      </c>
      <c r="BK351" s="126" t="s">
        <v>184</v>
      </c>
      <c r="BL351" s="126" t="s">
        <v>157</v>
      </c>
      <c r="BM351" s="126" t="s">
        <v>126</v>
      </c>
      <c r="BN351" s="126" t="s">
        <v>130</v>
      </c>
      <c r="BO351" s="126" t="s">
        <v>158</v>
      </c>
    </row>
    <row r="352" spans="1:67" ht="15">
      <c r="A352" s="58" t="str">
        <f t="shared" si="165"/>
        <v>2025-08-09</v>
      </c>
      <c r="B352" s="58" t="str">
        <f t="shared" si="166"/>
        <v>LHR</v>
      </c>
      <c r="C352" s="58" t="str">
        <f t="shared" si="167"/>
        <v>99431913766</v>
      </c>
      <c r="D352" s="58" t="str">
        <f t="shared" si="168"/>
        <v>PGB028761472</v>
      </c>
      <c r="E352" s="59" t="str">
        <f t="shared" si="169"/>
        <v>6094322902252</v>
      </c>
      <c r="F352" s="59" t="str">
        <f t="shared" si="170"/>
        <v>716-9186-EC-23</v>
      </c>
      <c r="G352" s="59" t="str">
        <f t="shared" si="171"/>
        <v>2210326</v>
      </c>
      <c r="H352" s="59" t="str">
        <f t="shared" si="172"/>
        <v>IPORTER (GB)</v>
      </c>
      <c r="I352" s="57" t="str">
        <f t="shared" si="173"/>
        <v>박민아</v>
      </c>
      <c r="J352" s="57">
        <f t="shared" si="174"/>
        <v>2831</v>
      </c>
      <c r="K352" s="57" t="str">
        <f t="shared" si="175"/>
        <v/>
      </c>
      <c r="L352" s="57">
        <f t="shared" si="176"/>
        <v>1</v>
      </c>
      <c r="M352" s="57">
        <f t="shared" si="177"/>
        <v>0.64</v>
      </c>
      <c r="N352" s="57">
        <f t="shared" si="178"/>
        <v>1.0429999999999999</v>
      </c>
      <c r="O352" s="60">
        <f t="shared" si="179"/>
        <v>0.73009999999999986</v>
      </c>
      <c r="P352" s="60">
        <f>CEILING(IF(M352&gt;O352,M352,O352),$D$2)</f>
        <v>1</v>
      </c>
      <c r="Q352" s="61" t="str">
        <f t="shared" si="180"/>
        <v>목록(Manifest)</v>
      </c>
      <c r="R352" s="88">
        <f t="shared" si="181"/>
        <v>48.87</v>
      </c>
      <c r="S352" s="61" t="str">
        <f t="shared" si="182"/>
        <v>KJ794</v>
      </c>
      <c r="T352" s="61" t="str">
        <f t="shared" si="183"/>
        <v>AIRZETA CO., LTD</v>
      </c>
      <c r="U352" s="61" t="str">
        <f t="shared" si="184"/>
        <v>신용</v>
      </c>
      <c r="V352" s="99">
        <f>CEILING($B$2+(P352-0.5)*$C$2,1)</f>
        <v>10273</v>
      </c>
      <c r="W352" s="61">
        <v>4000</v>
      </c>
      <c r="X352" s="100">
        <f t="shared" si="158"/>
        <v>0</v>
      </c>
      <c r="Y352" s="100">
        <f t="shared" si="163"/>
        <v>0</v>
      </c>
      <c r="Z352" s="100">
        <f t="shared" si="159"/>
        <v>0</v>
      </c>
      <c r="AA352" s="100">
        <f t="shared" si="164"/>
        <v>0</v>
      </c>
      <c r="AB352" s="101">
        <f t="shared" si="160"/>
        <v>0</v>
      </c>
      <c r="AC352" s="102" t="str">
        <f>_xlfn.IFNA(VLOOKUP(D352,'사업자 통관'!F:H,3,0),"")</f>
        <v/>
      </c>
      <c r="AD352" s="102"/>
      <c r="AE352" s="103">
        <f t="shared" si="161"/>
        <v>4000</v>
      </c>
      <c r="AF352" s="104">
        <f t="shared" si="162"/>
        <v>14273</v>
      </c>
      <c r="AH352" s="126" t="s">
        <v>4060</v>
      </c>
      <c r="AI352" s="126" t="s">
        <v>9</v>
      </c>
      <c r="AJ352" s="126" t="s">
        <v>4061</v>
      </c>
      <c r="AK352" s="126" t="s">
        <v>4671</v>
      </c>
      <c r="AL352" s="126" t="s">
        <v>243</v>
      </c>
      <c r="AM352" s="126" t="s">
        <v>244</v>
      </c>
      <c r="AN352" s="126">
        <v>2831</v>
      </c>
      <c r="AO352" s="126" t="s">
        <v>130</v>
      </c>
      <c r="AP352" s="127">
        <v>1</v>
      </c>
      <c r="AQ352" s="128">
        <v>0.64</v>
      </c>
      <c r="AR352" s="128">
        <v>1.0429999999999999</v>
      </c>
      <c r="AS352" s="128">
        <v>1.1000000000000001</v>
      </c>
      <c r="AT352" s="126" t="s">
        <v>4</v>
      </c>
      <c r="AU352" s="128">
        <v>48.87</v>
      </c>
      <c r="AV352" s="126" t="s">
        <v>154</v>
      </c>
      <c r="AW352" s="126" t="s">
        <v>154</v>
      </c>
      <c r="AX352" s="126" t="s">
        <v>154</v>
      </c>
      <c r="AY352" s="126" t="s">
        <v>154</v>
      </c>
      <c r="AZ352" s="126" t="s">
        <v>154</v>
      </c>
      <c r="BA352" s="126" t="s">
        <v>132</v>
      </c>
      <c r="BB352" s="126" t="s">
        <v>70</v>
      </c>
      <c r="BC352" s="126" t="s">
        <v>176</v>
      </c>
      <c r="BD352" s="126" t="s">
        <v>130</v>
      </c>
      <c r="BE352" s="126" t="s">
        <v>156</v>
      </c>
      <c r="BF352" s="126" t="s">
        <v>4672</v>
      </c>
      <c r="BG352" s="126" t="s">
        <v>4673</v>
      </c>
      <c r="BH352" s="126" t="s">
        <v>4674</v>
      </c>
      <c r="BI352" s="126" t="s">
        <v>2757</v>
      </c>
      <c r="BJ352" s="126" t="s">
        <v>2758</v>
      </c>
      <c r="BK352" s="126" t="s">
        <v>184</v>
      </c>
      <c r="BL352" s="126" t="s">
        <v>157</v>
      </c>
      <c r="BM352" s="126" t="s">
        <v>126</v>
      </c>
      <c r="BN352" s="126" t="s">
        <v>130</v>
      </c>
      <c r="BO352" s="126" t="s">
        <v>158</v>
      </c>
    </row>
    <row r="353" spans="1:67" ht="15">
      <c r="A353" s="58" t="str">
        <f t="shared" si="165"/>
        <v>2025-08-09</v>
      </c>
      <c r="B353" s="58" t="str">
        <f t="shared" si="166"/>
        <v>LHR</v>
      </c>
      <c r="C353" s="58" t="str">
        <f t="shared" si="167"/>
        <v>99431913766</v>
      </c>
      <c r="D353" s="58" t="str">
        <f t="shared" si="168"/>
        <v>PGB028761379</v>
      </c>
      <c r="E353" s="59" t="str">
        <f t="shared" si="169"/>
        <v>6094322902159</v>
      </c>
      <c r="F353" s="59" t="str">
        <f t="shared" si="170"/>
        <v>716-9255-AE-25</v>
      </c>
      <c r="G353" s="59" t="str">
        <f t="shared" si="171"/>
        <v>2210326</v>
      </c>
      <c r="H353" s="59" t="str">
        <f t="shared" si="172"/>
        <v>IPORTER (GB)</v>
      </c>
      <c r="I353" s="57" t="str">
        <f t="shared" si="173"/>
        <v>임경자</v>
      </c>
      <c r="J353" s="57">
        <f t="shared" si="174"/>
        <v>52718</v>
      </c>
      <c r="K353" s="57" t="str">
        <f t="shared" si="175"/>
        <v/>
      </c>
      <c r="L353" s="57">
        <f t="shared" si="176"/>
        <v>1</v>
      </c>
      <c r="M353" s="57">
        <f t="shared" si="177"/>
        <v>0.499</v>
      </c>
      <c r="N353" s="57">
        <f t="shared" si="178"/>
        <v>4.4999999999999998E-2</v>
      </c>
      <c r="O353" s="60">
        <f t="shared" si="179"/>
        <v>3.15E-2</v>
      </c>
      <c r="P353" s="60">
        <f>CEILING(IF(M353&gt;O353,M353,O353),$D$2)</f>
        <v>0.5</v>
      </c>
      <c r="Q353" s="61" t="str">
        <f t="shared" si="180"/>
        <v>목록(Manifest)</v>
      </c>
      <c r="R353" s="88">
        <f t="shared" si="181"/>
        <v>76.45</v>
      </c>
      <c r="S353" s="61" t="str">
        <f t="shared" si="182"/>
        <v>KJ794</v>
      </c>
      <c r="T353" s="61" t="str">
        <f t="shared" si="183"/>
        <v>AIRZETA CO., LTD</v>
      </c>
      <c r="U353" s="61" t="str">
        <f t="shared" si="184"/>
        <v>신용</v>
      </c>
      <c r="V353" s="99">
        <f>CEILING($B$2+(P353-0.5)*$C$2,1)</f>
        <v>7445</v>
      </c>
      <c r="W353" s="61">
        <v>4000</v>
      </c>
      <c r="X353" s="100">
        <f t="shared" si="158"/>
        <v>0</v>
      </c>
      <c r="Y353" s="100">
        <f t="shared" si="163"/>
        <v>0</v>
      </c>
      <c r="Z353" s="100">
        <f t="shared" si="159"/>
        <v>0</v>
      </c>
      <c r="AA353" s="100">
        <f t="shared" si="164"/>
        <v>0</v>
      </c>
      <c r="AB353" s="101">
        <f t="shared" si="160"/>
        <v>0</v>
      </c>
      <c r="AC353" s="102" t="str">
        <f>_xlfn.IFNA(VLOOKUP(D353,'사업자 통관'!F:H,3,0),"")</f>
        <v/>
      </c>
      <c r="AD353" s="102"/>
      <c r="AE353" s="103">
        <f t="shared" si="161"/>
        <v>4000</v>
      </c>
      <c r="AF353" s="104">
        <f t="shared" si="162"/>
        <v>11445</v>
      </c>
      <c r="AH353" s="126" t="s">
        <v>4060</v>
      </c>
      <c r="AI353" s="126" t="s">
        <v>9</v>
      </c>
      <c r="AJ353" s="126" t="s">
        <v>4061</v>
      </c>
      <c r="AK353" s="126" t="s">
        <v>4675</v>
      </c>
      <c r="AL353" s="126" t="s">
        <v>674</v>
      </c>
      <c r="AM353" s="126" t="s">
        <v>675</v>
      </c>
      <c r="AN353" s="126">
        <v>52718</v>
      </c>
      <c r="AO353" s="126" t="s">
        <v>130</v>
      </c>
      <c r="AP353" s="127">
        <v>1</v>
      </c>
      <c r="AQ353" s="128">
        <v>0.499</v>
      </c>
      <c r="AR353" s="128">
        <v>4.4999999999999998E-2</v>
      </c>
      <c r="AS353" s="128">
        <v>0.5</v>
      </c>
      <c r="AT353" s="126" t="s">
        <v>4</v>
      </c>
      <c r="AU353" s="128">
        <v>76.45</v>
      </c>
      <c r="AV353" s="126" t="s">
        <v>154</v>
      </c>
      <c r="AW353" s="126" t="s">
        <v>154</v>
      </c>
      <c r="AX353" s="126" t="s">
        <v>154</v>
      </c>
      <c r="AY353" s="126" t="s">
        <v>154</v>
      </c>
      <c r="AZ353" s="126" t="s">
        <v>154</v>
      </c>
      <c r="BA353" s="126" t="s">
        <v>132</v>
      </c>
      <c r="BB353" s="126" t="s">
        <v>70</v>
      </c>
      <c r="BC353" s="126" t="s">
        <v>173</v>
      </c>
      <c r="BD353" s="126" t="s">
        <v>130</v>
      </c>
      <c r="BE353" s="126" t="s">
        <v>156</v>
      </c>
      <c r="BF353" s="126" t="s">
        <v>4676</v>
      </c>
      <c r="BG353" s="126" t="s">
        <v>4677</v>
      </c>
      <c r="BH353" s="126" t="s">
        <v>4678</v>
      </c>
      <c r="BI353" s="126" t="s">
        <v>2757</v>
      </c>
      <c r="BJ353" s="126" t="s">
        <v>2758</v>
      </c>
      <c r="BK353" s="126" t="s">
        <v>184</v>
      </c>
      <c r="BL353" s="126" t="s">
        <v>157</v>
      </c>
      <c r="BM353" s="126" t="s">
        <v>126</v>
      </c>
      <c r="BN353" s="126" t="s">
        <v>130</v>
      </c>
      <c r="BO353" s="126" t="s">
        <v>158</v>
      </c>
    </row>
    <row r="354" spans="1:67" ht="15">
      <c r="A354" s="58" t="str">
        <f t="shared" si="165"/>
        <v>2025-08-09</v>
      </c>
      <c r="B354" s="58" t="str">
        <f t="shared" si="166"/>
        <v>LHR</v>
      </c>
      <c r="C354" s="58" t="str">
        <f t="shared" si="167"/>
        <v>99431913766</v>
      </c>
      <c r="D354" s="58" t="str">
        <f t="shared" si="168"/>
        <v>PGB028761463</v>
      </c>
      <c r="E354" s="59" t="str">
        <f t="shared" si="169"/>
        <v>6094322902243</v>
      </c>
      <c r="F354" s="59" t="str">
        <f t="shared" si="170"/>
        <v>716-9251-AA-29</v>
      </c>
      <c r="G354" s="59" t="str">
        <f t="shared" si="171"/>
        <v>2210326</v>
      </c>
      <c r="H354" s="59" t="str">
        <f t="shared" si="172"/>
        <v>IPORTER (GB)</v>
      </c>
      <c r="I354" s="57" t="str">
        <f t="shared" si="173"/>
        <v>김희정</v>
      </c>
      <c r="J354" s="57">
        <f t="shared" si="174"/>
        <v>6659</v>
      </c>
      <c r="K354" s="57" t="str">
        <f t="shared" si="175"/>
        <v/>
      </c>
      <c r="L354" s="57">
        <f t="shared" si="176"/>
        <v>1</v>
      </c>
      <c r="M354" s="57">
        <f t="shared" si="177"/>
        <v>0.499</v>
      </c>
      <c r="N354" s="57">
        <f t="shared" si="178"/>
        <v>4.4999999999999998E-2</v>
      </c>
      <c r="O354" s="60">
        <f t="shared" si="179"/>
        <v>3.15E-2</v>
      </c>
      <c r="P354" s="60">
        <f>CEILING(IF(M354&gt;O354,M354,O354),$D$2)</f>
        <v>0.5</v>
      </c>
      <c r="Q354" s="61" t="str">
        <f t="shared" si="180"/>
        <v>목록(Manifest)</v>
      </c>
      <c r="R354" s="88">
        <f t="shared" si="181"/>
        <v>144.16999999999999</v>
      </c>
      <c r="S354" s="61" t="str">
        <f t="shared" si="182"/>
        <v>KJ794</v>
      </c>
      <c r="T354" s="61" t="str">
        <f t="shared" si="183"/>
        <v>AIRZETA CO., LTD</v>
      </c>
      <c r="U354" s="61" t="str">
        <f t="shared" si="184"/>
        <v>신용</v>
      </c>
      <c r="V354" s="99">
        <f>CEILING($B$2+(P354-0.5)*$C$2,1)</f>
        <v>7445</v>
      </c>
      <c r="W354" s="61">
        <v>4000</v>
      </c>
      <c r="X354" s="100">
        <f t="shared" si="158"/>
        <v>0</v>
      </c>
      <c r="Y354" s="100">
        <f t="shared" si="163"/>
        <v>0</v>
      </c>
      <c r="Z354" s="100">
        <f t="shared" si="159"/>
        <v>0</v>
      </c>
      <c r="AA354" s="100">
        <f t="shared" si="164"/>
        <v>0</v>
      </c>
      <c r="AB354" s="101">
        <f t="shared" si="160"/>
        <v>0</v>
      </c>
      <c r="AC354" s="102" t="str">
        <f>_xlfn.IFNA(VLOOKUP(D354,'사업자 통관'!F:H,3,0),"")</f>
        <v/>
      </c>
      <c r="AD354" s="102"/>
      <c r="AE354" s="103">
        <f t="shared" si="161"/>
        <v>4000</v>
      </c>
      <c r="AF354" s="104">
        <f t="shared" si="162"/>
        <v>11445</v>
      </c>
      <c r="AH354" s="126" t="s">
        <v>4060</v>
      </c>
      <c r="AI354" s="126" t="s">
        <v>9</v>
      </c>
      <c r="AJ354" s="126" t="s">
        <v>4061</v>
      </c>
      <c r="AK354" s="126" t="s">
        <v>4679</v>
      </c>
      <c r="AL354" s="126" t="s">
        <v>665</v>
      </c>
      <c r="AM354" s="126" t="s">
        <v>666</v>
      </c>
      <c r="AN354" s="126">
        <v>6659</v>
      </c>
      <c r="AO354" s="126" t="s">
        <v>130</v>
      </c>
      <c r="AP354" s="127">
        <v>1</v>
      </c>
      <c r="AQ354" s="128">
        <v>0.499</v>
      </c>
      <c r="AR354" s="128">
        <v>4.4999999999999998E-2</v>
      </c>
      <c r="AS354" s="128">
        <v>0.5</v>
      </c>
      <c r="AT354" s="126" t="s">
        <v>4</v>
      </c>
      <c r="AU354" s="128">
        <v>144.16999999999999</v>
      </c>
      <c r="AV354" s="126" t="s">
        <v>154</v>
      </c>
      <c r="AW354" s="126" t="s">
        <v>154</v>
      </c>
      <c r="AX354" s="126" t="s">
        <v>154</v>
      </c>
      <c r="AY354" s="126" t="s">
        <v>154</v>
      </c>
      <c r="AZ354" s="126" t="s">
        <v>154</v>
      </c>
      <c r="BA354" s="126" t="s">
        <v>132</v>
      </c>
      <c r="BB354" s="126" t="s">
        <v>70</v>
      </c>
      <c r="BC354" s="126" t="s">
        <v>585</v>
      </c>
      <c r="BD354" s="126" t="s">
        <v>130</v>
      </c>
      <c r="BE354" s="126" t="s">
        <v>156</v>
      </c>
      <c r="BF354" s="126" t="s">
        <v>4680</v>
      </c>
      <c r="BG354" s="126" t="s">
        <v>4681</v>
      </c>
      <c r="BH354" s="126" t="s">
        <v>4682</v>
      </c>
      <c r="BI354" s="126" t="s">
        <v>2757</v>
      </c>
      <c r="BJ354" s="126" t="s">
        <v>2758</v>
      </c>
      <c r="BK354" s="126" t="s">
        <v>184</v>
      </c>
      <c r="BL354" s="126" t="s">
        <v>157</v>
      </c>
      <c r="BM354" s="126" t="s">
        <v>126</v>
      </c>
      <c r="BN354" s="126" t="s">
        <v>130</v>
      </c>
      <c r="BO354" s="126" t="s">
        <v>158</v>
      </c>
    </row>
    <row r="355" spans="1:67" ht="15">
      <c r="A355" s="58" t="str">
        <f t="shared" si="165"/>
        <v>2025-08-09</v>
      </c>
      <c r="B355" s="58" t="str">
        <f t="shared" si="166"/>
        <v>LHR</v>
      </c>
      <c r="C355" s="58" t="str">
        <f t="shared" si="167"/>
        <v>99431913766</v>
      </c>
      <c r="D355" s="58" t="str">
        <f t="shared" si="168"/>
        <v>PGB028761732</v>
      </c>
      <c r="E355" s="59" t="str">
        <f t="shared" si="169"/>
        <v>6094322902512</v>
      </c>
      <c r="F355" s="59" t="str">
        <f t="shared" si="170"/>
        <v>716-9079-BD-6</v>
      </c>
      <c r="G355" s="59" t="str">
        <f t="shared" si="171"/>
        <v>2210326</v>
      </c>
      <c r="H355" s="59" t="str">
        <f t="shared" si="172"/>
        <v>IPORTER (GB)</v>
      </c>
      <c r="I355" s="57" t="str">
        <f t="shared" si="173"/>
        <v>이재철</v>
      </c>
      <c r="J355" s="57">
        <f t="shared" si="174"/>
        <v>44691</v>
      </c>
      <c r="K355" s="57" t="str">
        <f t="shared" si="175"/>
        <v/>
      </c>
      <c r="L355" s="57">
        <f t="shared" si="176"/>
        <v>1</v>
      </c>
      <c r="M355" s="57">
        <f t="shared" si="177"/>
        <v>0.499</v>
      </c>
      <c r="N355" s="57">
        <f t="shared" si="178"/>
        <v>4.4999999999999998E-2</v>
      </c>
      <c r="O355" s="60">
        <f t="shared" si="179"/>
        <v>3.15E-2</v>
      </c>
      <c r="P355" s="60">
        <f>CEILING(IF(M355&gt;O355,M355,O355),$D$2)</f>
        <v>0.5</v>
      </c>
      <c r="Q355" s="61" t="str">
        <f t="shared" si="180"/>
        <v>목록(Manifest)</v>
      </c>
      <c r="R355" s="88">
        <f t="shared" si="181"/>
        <v>18.45</v>
      </c>
      <c r="S355" s="61" t="str">
        <f t="shared" si="182"/>
        <v>KJ794</v>
      </c>
      <c r="T355" s="61" t="str">
        <f t="shared" si="183"/>
        <v>AIRZETA CO., LTD</v>
      </c>
      <c r="U355" s="61" t="str">
        <f t="shared" si="184"/>
        <v>신용</v>
      </c>
      <c r="V355" s="99">
        <f>CEILING($B$2+(P355-0.5)*$C$2,1)</f>
        <v>7445</v>
      </c>
      <c r="W355" s="61">
        <v>4000</v>
      </c>
      <c r="X355" s="100">
        <f t="shared" si="158"/>
        <v>0</v>
      </c>
      <c r="Y355" s="100">
        <f t="shared" si="163"/>
        <v>0</v>
      </c>
      <c r="Z355" s="100">
        <f t="shared" si="159"/>
        <v>0</v>
      </c>
      <c r="AA355" s="100">
        <f t="shared" si="164"/>
        <v>0</v>
      </c>
      <c r="AB355" s="101">
        <f t="shared" si="160"/>
        <v>0</v>
      </c>
      <c r="AC355" s="102" t="str">
        <f>_xlfn.IFNA(VLOOKUP(D355,'사업자 통관'!F:H,3,0),"")</f>
        <v/>
      </c>
      <c r="AD355" s="102"/>
      <c r="AE355" s="103">
        <f t="shared" si="161"/>
        <v>4000</v>
      </c>
      <c r="AF355" s="104">
        <f t="shared" si="162"/>
        <v>11445</v>
      </c>
      <c r="AH355" s="126" t="s">
        <v>4060</v>
      </c>
      <c r="AI355" s="126" t="s">
        <v>9</v>
      </c>
      <c r="AJ355" s="126" t="s">
        <v>4061</v>
      </c>
      <c r="AK355" s="126" t="s">
        <v>4683</v>
      </c>
      <c r="AL355" s="126" t="s">
        <v>4684</v>
      </c>
      <c r="AM355" s="126" t="s">
        <v>4685</v>
      </c>
      <c r="AN355" s="126">
        <v>44691</v>
      </c>
      <c r="AO355" s="126" t="s">
        <v>130</v>
      </c>
      <c r="AP355" s="127">
        <v>1</v>
      </c>
      <c r="AQ355" s="128">
        <v>0.499</v>
      </c>
      <c r="AR355" s="128">
        <v>4.4999999999999998E-2</v>
      </c>
      <c r="AS355" s="128">
        <v>0.5</v>
      </c>
      <c r="AT355" s="126" t="s">
        <v>4</v>
      </c>
      <c r="AU355" s="128">
        <v>18.45</v>
      </c>
      <c r="AV355" s="126" t="s">
        <v>154</v>
      </c>
      <c r="AW355" s="126" t="s">
        <v>154</v>
      </c>
      <c r="AX355" s="126" t="s">
        <v>154</v>
      </c>
      <c r="AY355" s="126" t="s">
        <v>154</v>
      </c>
      <c r="AZ355" s="126" t="s">
        <v>154</v>
      </c>
      <c r="BA355" s="126" t="s">
        <v>132</v>
      </c>
      <c r="BB355" s="126" t="s">
        <v>70</v>
      </c>
      <c r="BC355" s="126" t="s">
        <v>618</v>
      </c>
      <c r="BD355" s="126" t="s">
        <v>130</v>
      </c>
      <c r="BE355" s="126" t="s">
        <v>156</v>
      </c>
      <c r="BF355" s="126" t="s">
        <v>4686</v>
      </c>
      <c r="BG355" s="126" t="s">
        <v>4687</v>
      </c>
      <c r="BH355" s="126" t="s">
        <v>4688</v>
      </c>
      <c r="BI355" s="126" t="s">
        <v>2757</v>
      </c>
      <c r="BJ355" s="126" t="s">
        <v>2758</v>
      </c>
      <c r="BK355" s="126" t="s">
        <v>184</v>
      </c>
      <c r="BL355" s="126" t="s">
        <v>157</v>
      </c>
      <c r="BM355" s="126" t="s">
        <v>126</v>
      </c>
      <c r="BN355" s="126" t="s">
        <v>130</v>
      </c>
      <c r="BO355" s="126" t="s">
        <v>158</v>
      </c>
    </row>
    <row r="356" spans="1:67" ht="15">
      <c r="A356" s="58" t="str">
        <f t="shared" si="165"/>
        <v>2025-08-10</v>
      </c>
      <c r="B356" s="58" t="str">
        <f t="shared" si="166"/>
        <v>LHR</v>
      </c>
      <c r="C356" s="58" t="str">
        <f t="shared" si="167"/>
        <v>99431913770</v>
      </c>
      <c r="D356" s="58" t="str">
        <f t="shared" si="168"/>
        <v>PGB028761807</v>
      </c>
      <c r="E356" s="59" t="str">
        <f t="shared" si="169"/>
        <v>6094322902587</v>
      </c>
      <c r="F356" s="59" t="str">
        <f t="shared" si="170"/>
        <v>717-1230-FC-75</v>
      </c>
      <c r="G356" s="59" t="str">
        <f t="shared" si="171"/>
        <v>2210326</v>
      </c>
      <c r="H356" s="59" t="str">
        <f t="shared" si="172"/>
        <v>IPORTER (GB)</v>
      </c>
      <c r="I356" s="57" t="str">
        <f t="shared" si="173"/>
        <v>박아름</v>
      </c>
      <c r="J356" s="57">
        <f t="shared" si="174"/>
        <v>50032</v>
      </c>
      <c r="K356" s="57" t="str">
        <f t="shared" si="175"/>
        <v/>
      </c>
      <c r="L356" s="57">
        <f t="shared" si="176"/>
        <v>1</v>
      </c>
      <c r="M356" s="57">
        <f t="shared" si="177"/>
        <v>0.499</v>
      </c>
      <c r="N356" s="57">
        <f t="shared" si="178"/>
        <v>4.4999999999999998E-2</v>
      </c>
      <c r="O356" s="60">
        <f t="shared" si="179"/>
        <v>3.15E-2</v>
      </c>
      <c r="P356" s="60">
        <f>CEILING(IF(M356&gt;O356,M356,O356),$D$2)</f>
        <v>0.5</v>
      </c>
      <c r="Q356" s="61" t="str">
        <f t="shared" si="180"/>
        <v>목록(Manifest)</v>
      </c>
      <c r="R356" s="88">
        <f t="shared" si="181"/>
        <v>47.48</v>
      </c>
      <c r="S356" s="61" t="str">
        <f t="shared" si="182"/>
        <v>OZ522</v>
      </c>
      <c r="T356" s="61" t="str">
        <f t="shared" si="183"/>
        <v>AIRZETA CO., LTD</v>
      </c>
      <c r="U356" s="61" t="str">
        <f t="shared" si="184"/>
        <v>신용</v>
      </c>
      <c r="V356" s="99">
        <f>CEILING($B$2+(P356-0.5)*$C$2,1)</f>
        <v>7445</v>
      </c>
      <c r="W356" s="61">
        <v>4000</v>
      </c>
      <c r="X356" s="100">
        <f t="shared" si="158"/>
        <v>0</v>
      </c>
      <c r="Y356" s="100">
        <f t="shared" si="163"/>
        <v>0</v>
      </c>
      <c r="Z356" s="100">
        <f t="shared" si="159"/>
        <v>0</v>
      </c>
      <c r="AA356" s="100">
        <f t="shared" si="164"/>
        <v>0</v>
      </c>
      <c r="AB356" s="101">
        <f t="shared" si="160"/>
        <v>0</v>
      </c>
      <c r="AC356" s="102" t="str">
        <f>_xlfn.IFNA(VLOOKUP(D356,'사업자 통관'!F:H,3,0),"")</f>
        <v/>
      </c>
      <c r="AD356" s="102"/>
      <c r="AE356" s="103">
        <f t="shared" si="161"/>
        <v>4000</v>
      </c>
      <c r="AF356" s="104">
        <f t="shared" si="162"/>
        <v>11445</v>
      </c>
      <c r="AH356" s="126" t="s">
        <v>4689</v>
      </c>
      <c r="AI356" s="126" t="s">
        <v>9</v>
      </c>
      <c r="AJ356" s="126" t="s">
        <v>4690</v>
      </c>
      <c r="AK356" s="126" t="s">
        <v>4691</v>
      </c>
      <c r="AL356" s="126" t="s">
        <v>4692</v>
      </c>
      <c r="AM356" s="126" t="s">
        <v>4693</v>
      </c>
      <c r="AN356" s="126">
        <v>50032</v>
      </c>
      <c r="AO356" s="126" t="s">
        <v>130</v>
      </c>
      <c r="AP356" s="127">
        <v>1</v>
      </c>
      <c r="AQ356" s="128">
        <v>0.499</v>
      </c>
      <c r="AR356" s="128">
        <v>4.4999999999999998E-2</v>
      </c>
      <c r="AS356" s="128">
        <v>0.5</v>
      </c>
      <c r="AT356" s="126" t="s">
        <v>4</v>
      </c>
      <c r="AU356" s="128">
        <v>47.48</v>
      </c>
      <c r="AV356" s="126" t="s">
        <v>154</v>
      </c>
      <c r="AW356" s="126" t="s">
        <v>154</v>
      </c>
      <c r="AX356" s="126" t="s">
        <v>154</v>
      </c>
      <c r="AY356" s="126" t="s">
        <v>154</v>
      </c>
      <c r="AZ356" s="126" t="s">
        <v>154</v>
      </c>
      <c r="BA356" s="126" t="s">
        <v>132</v>
      </c>
      <c r="BB356" s="126" t="s">
        <v>70</v>
      </c>
      <c r="BC356" s="126" t="s">
        <v>313</v>
      </c>
      <c r="BD356" s="126" t="s">
        <v>130</v>
      </c>
      <c r="BE356" s="126" t="s">
        <v>156</v>
      </c>
      <c r="BF356" s="126" t="s">
        <v>4694</v>
      </c>
      <c r="BG356" s="126" t="s">
        <v>4695</v>
      </c>
      <c r="BH356" s="126" t="s">
        <v>4696</v>
      </c>
      <c r="BI356" s="126" t="s">
        <v>138</v>
      </c>
      <c r="BJ356" s="126" t="s">
        <v>2758</v>
      </c>
      <c r="BK356" s="126" t="s">
        <v>184</v>
      </c>
      <c r="BL356" s="126" t="s">
        <v>157</v>
      </c>
      <c r="BM356" s="126" t="s">
        <v>126</v>
      </c>
      <c r="BN356" s="126" t="s">
        <v>130</v>
      </c>
      <c r="BO356" s="126" t="s">
        <v>158</v>
      </c>
    </row>
    <row r="357" spans="1:67" ht="15">
      <c r="A357" s="58" t="str">
        <f t="shared" si="165"/>
        <v>2025-08-10</v>
      </c>
      <c r="B357" s="58" t="str">
        <f t="shared" si="166"/>
        <v>LHR</v>
      </c>
      <c r="C357" s="58" t="str">
        <f t="shared" si="167"/>
        <v>99431913770</v>
      </c>
      <c r="D357" s="58" t="str">
        <f t="shared" si="168"/>
        <v>PGB028761548</v>
      </c>
      <c r="E357" s="59" t="str">
        <f t="shared" si="169"/>
        <v>6094322902328</v>
      </c>
      <c r="F357" s="59" t="str">
        <f t="shared" si="170"/>
        <v>717-0325-FE-11</v>
      </c>
      <c r="G357" s="59" t="str">
        <f t="shared" si="171"/>
        <v>2210326</v>
      </c>
      <c r="H357" s="59" t="str">
        <f t="shared" si="172"/>
        <v>IPORTER (GB)</v>
      </c>
      <c r="I357" s="57" t="str">
        <f t="shared" si="173"/>
        <v>이남희</v>
      </c>
      <c r="J357" s="57">
        <f t="shared" si="174"/>
        <v>50309</v>
      </c>
      <c r="K357" s="57" t="str">
        <f t="shared" si="175"/>
        <v/>
      </c>
      <c r="L357" s="57">
        <f t="shared" si="176"/>
        <v>1</v>
      </c>
      <c r="M357" s="57">
        <f t="shared" si="177"/>
        <v>0.499</v>
      </c>
      <c r="N357" s="57">
        <f t="shared" si="178"/>
        <v>0.998</v>
      </c>
      <c r="O357" s="60">
        <f t="shared" si="179"/>
        <v>0.6986</v>
      </c>
      <c r="P357" s="60">
        <f>CEILING(IF(M357&gt;O357,M357,O357),$D$2)</f>
        <v>1</v>
      </c>
      <c r="Q357" s="61" t="str">
        <f t="shared" si="180"/>
        <v>목록(Manifest)</v>
      </c>
      <c r="R357" s="88">
        <f t="shared" si="181"/>
        <v>51.13</v>
      </c>
      <c r="S357" s="61" t="str">
        <f t="shared" si="182"/>
        <v>OZ522</v>
      </c>
      <c r="T357" s="61" t="str">
        <f t="shared" si="183"/>
        <v>AIRZETA CO., LTD</v>
      </c>
      <c r="U357" s="61" t="str">
        <f t="shared" si="184"/>
        <v>신용</v>
      </c>
      <c r="V357" s="99">
        <f>CEILING($B$2+(P357-0.5)*$C$2,1)</f>
        <v>10273</v>
      </c>
      <c r="W357" s="61">
        <v>4000</v>
      </c>
      <c r="X357" s="100">
        <f t="shared" si="158"/>
        <v>0</v>
      </c>
      <c r="Y357" s="100">
        <f t="shared" si="163"/>
        <v>0</v>
      </c>
      <c r="Z357" s="100">
        <f t="shared" si="159"/>
        <v>0</v>
      </c>
      <c r="AA357" s="100">
        <f t="shared" si="164"/>
        <v>0</v>
      </c>
      <c r="AB357" s="101">
        <f t="shared" si="160"/>
        <v>0</v>
      </c>
      <c r="AC357" s="102" t="str">
        <f>_xlfn.IFNA(VLOOKUP(D357,'사업자 통관'!F:H,3,0),"")</f>
        <v/>
      </c>
      <c r="AD357" s="102"/>
      <c r="AE357" s="103">
        <f t="shared" si="161"/>
        <v>4000</v>
      </c>
      <c r="AF357" s="104">
        <f t="shared" si="162"/>
        <v>14273</v>
      </c>
      <c r="AH357" s="126" t="s">
        <v>4689</v>
      </c>
      <c r="AI357" s="126" t="s">
        <v>9</v>
      </c>
      <c r="AJ357" s="126" t="s">
        <v>4690</v>
      </c>
      <c r="AK357" s="126" t="s">
        <v>4697</v>
      </c>
      <c r="AL357" s="126" t="s">
        <v>4698</v>
      </c>
      <c r="AM357" s="126" t="s">
        <v>4699</v>
      </c>
      <c r="AN357" s="126">
        <v>50309</v>
      </c>
      <c r="AO357" s="126" t="s">
        <v>130</v>
      </c>
      <c r="AP357" s="127">
        <v>1</v>
      </c>
      <c r="AQ357" s="128">
        <v>0.499</v>
      </c>
      <c r="AR357" s="128">
        <v>0.998</v>
      </c>
      <c r="AS357" s="128">
        <v>1</v>
      </c>
      <c r="AT357" s="126" t="s">
        <v>4</v>
      </c>
      <c r="AU357" s="128">
        <v>51.13</v>
      </c>
      <c r="AV357" s="126" t="s">
        <v>154</v>
      </c>
      <c r="AW357" s="126" t="s">
        <v>154</v>
      </c>
      <c r="AX357" s="126" t="s">
        <v>154</v>
      </c>
      <c r="AY357" s="126" t="s">
        <v>154</v>
      </c>
      <c r="AZ357" s="126" t="s">
        <v>154</v>
      </c>
      <c r="BA357" s="126" t="s">
        <v>132</v>
      </c>
      <c r="BB357" s="126" t="s">
        <v>70</v>
      </c>
      <c r="BC357" s="126" t="s">
        <v>163</v>
      </c>
      <c r="BD357" s="126" t="s">
        <v>130</v>
      </c>
      <c r="BE357" s="126" t="s">
        <v>156</v>
      </c>
      <c r="BF357" s="126" t="s">
        <v>4700</v>
      </c>
      <c r="BG357" s="126" t="s">
        <v>4701</v>
      </c>
      <c r="BH357" s="126" t="s">
        <v>4702</v>
      </c>
      <c r="BI357" s="126" t="s">
        <v>138</v>
      </c>
      <c r="BJ357" s="126" t="s">
        <v>2758</v>
      </c>
      <c r="BK357" s="126" t="s">
        <v>184</v>
      </c>
      <c r="BL357" s="126" t="s">
        <v>157</v>
      </c>
      <c r="BM357" s="126" t="s">
        <v>126</v>
      </c>
      <c r="BN357" s="126" t="s">
        <v>130</v>
      </c>
      <c r="BO357" s="126" t="s">
        <v>158</v>
      </c>
    </row>
    <row r="358" spans="1:67" ht="15">
      <c r="A358" s="58" t="str">
        <f t="shared" si="165"/>
        <v>2025-08-10</v>
      </c>
      <c r="B358" s="58" t="str">
        <f t="shared" si="166"/>
        <v>LHR</v>
      </c>
      <c r="C358" s="58" t="str">
        <f t="shared" si="167"/>
        <v>99431913770</v>
      </c>
      <c r="D358" s="58" t="str">
        <f t="shared" si="168"/>
        <v>PGB028761688</v>
      </c>
      <c r="E358" s="59" t="str">
        <f t="shared" si="169"/>
        <v>6094322902468</v>
      </c>
      <c r="F358" s="59" t="str">
        <f t="shared" si="170"/>
        <v>717-0588-DF-55</v>
      </c>
      <c r="G358" s="59" t="str">
        <f t="shared" si="171"/>
        <v>2210326</v>
      </c>
      <c r="H358" s="59" t="str">
        <f t="shared" si="172"/>
        <v>IPORTER (GB)</v>
      </c>
      <c r="I358" s="57" t="str">
        <f t="shared" si="173"/>
        <v>이주호</v>
      </c>
      <c r="J358" s="57">
        <f t="shared" si="174"/>
        <v>4376</v>
      </c>
      <c r="K358" s="57" t="str">
        <f t="shared" si="175"/>
        <v/>
      </c>
      <c r="L358" s="57">
        <f t="shared" si="176"/>
        <v>1</v>
      </c>
      <c r="M358" s="57">
        <f t="shared" si="177"/>
        <v>0.998</v>
      </c>
      <c r="N358" s="57">
        <f t="shared" si="178"/>
        <v>4.4999999999999998E-2</v>
      </c>
      <c r="O358" s="60">
        <f t="shared" si="179"/>
        <v>3.15E-2</v>
      </c>
      <c r="P358" s="60">
        <f>CEILING(IF(M358&gt;O358,M358,O358),$D$2)</f>
        <v>1</v>
      </c>
      <c r="Q358" s="61" t="str">
        <f t="shared" si="180"/>
        <v>목록(Manifest)</v>
      </c>
      <c r="R358" s="88">
        <f t="shared" si="181"/>
        <v>112.42</v>
      </c>
      <c r="S358" s="61" t="str">
        <f t="shared" si="182"/>
        <v>OZ522</v>
      </c>
      <c r="T358" s="61" t="str">
        <f t="shared" si="183"/>
        <v>AIRZETA CO., LTD</v>
      </c>
      <c r="U358" s="61" t="str">
        <f t="shared" si="184"/>
        <v>신용</v>
      </c>
      <c r="V358" s="99">
        <f>CEILING($B$2+(P358-0.5)*$C$2,1)</f>
        <v>10273</v>
      </c>
      <c r="W358" s="61">
        <v>4000</v>
      </c>
      <c r="X358" s="100">
        <f t="shared" si="158"/>
        <v>0</v>
      </c>
      <c r="Y358" s="100">
        <f t="shared" si="163"/>
        <v>0</v>
      </c>
      <c r="Z358" s="100">
        <f t="shared" si="159"/>
        <v>0</v>
      </c>
      <c r="AA358" s="100">
        <f t="shared" si="164"/>
        <v>0</v>
      </c>
      <c r="AB358" s="101">
        <f t="shared" si="160"/>
        <v>0</v>
      </c>
      <c r="AC358" s="102" t="str">
        <f>_xlfn.IFNA(VLOOKUP(D358,'사업자 통관'!F:H,3,0),"")</f>
        <v/>
      </c>
      <c r="AD358" s="102"/>
      <c r="AE358" s="103">
        <f t="shared" si="161"/>
        <v>4000</v>
      </c>
      <c r="AF358" s="104">
        <f t="shared" si="162"/>
        <v>14273</v>
      </c>
      <c r="AH358" s="126" t="s">
        <v>4689</v>
      </c>
      <c r="AI358" s="126" t="s">
        <v>9</v>
      </c>
      <c r="AJ358" s="126" t="s">
        <v>4690</v>
      </c>
      <c r="AK358" s="126" t="s">
        <v>4703</v>
      </c>
      <c r="AL358" s="126" t="s">
        <v>419</v>
      </c>
      <c r="AM358" s="126" t="s">
        <v>687</v>
      </c>
      <c r="AN358" s="126">
        <v>4376</v>
      </c>
      <c r="AO358" s="126" t="s">
        <v>130</v>
      </c>
      <c r="AP358" s="127">
        <v>1</v>
      </c>
      <c r="AQ358" s="128">
        <v>0.998</v>
      </c>
      <c r="AR358" s="128">
        <v>4.4999999999999998E-2</v>
      </c>
      <c r="AS358" s="128">
        <v>1</v>
      </c>
      <c r="AT358" s="126" t="s">
        <v>4</v>
      </c>
      <c r="AU358" s="128">
        <v>112.42</v>
      </c>
      <c r="AV358" s="126" t="s">
        <v>154</v>
      </c>
      <c r="AW358" s="126" t="s">
        <v>154</v>
      </c>
      <c r="AX358" s="126" t="s">
        <v>154</v>
      </c>
      <c r="AY358" s="126" t="s">
        <v>154</v>
      </c>
      <c r="AZ358" s="126" t="s">
        <v>154</v>
      </c>
      <c r="BA358" s="126" t="s">
        <v>132</v>
      </c>
      <c r="BB358" s="126" t="s">
        <v>70</v>
      </c>
      <c r="BC358" s="126" t="s">
        <v>169</v>
      </c>
      <c r="BD358" s="126" t="s">
        <v>130</v>
      </c>
      <c r="BE358" s="126" t="s">
        <v>156</v>
      </c>
      <c r="BF358" s="126" t="s">
        <v>4704</v>
      </c>
      <c r="BG358" s="126" t="s">
        <v>4705</v>
      </c>
      <c r="BH358" s="126" t="s">
        <v>4706</v>
      </c>
      <c r="BI358" s="126" t="s">
        <v>138</v>
      </c>
      <c r="BJ358" s="126" t="s">
        <v>2758</v>
      </c>
      <c r="BK358" s="126" t="s">
        <v>184</v>
      </c>
      <c r="BL358" s="126" t="s">
        <v>157</v>
      </c>
      <c r="BM358" s="126" t="s">
        <v>126</v>
      </c>
      <c r="BN358" s="126" t="s">
        <v>130</v>
      </c>
      <c r="BO358" s="126" t="s">
        <v>158</v>
      </c>
    </row>
    <row r="359" spans="1:67" ht="15">
      <c r="A359" s="58" t="str">
        <f t="shared" si="165"/>
        <v>2025-08-10</v>
      </c>
      <c r="B359" s="58" t="str">
        <f t="shared" si="166"/>
        <v>LHR</v>
      </c>
      <c r="C359" s="58" t="str">
        <f t="shared" si="167"/>
        <v>99431913770</v>
      </c>
      <c r="D359" s="58" t="str">
        <f t="shared" si="168"/>
        <v>PGB028761434</v>
      </c>
      <c r="E359" s="59" t="str">
        <f t="shared" si="169"/>
        <v>6094322902214</v>
      </c>
      <c r="F359" s="59" t="str">
        <f t="shared" si="170"/>
        <v>717-1279-FF-83</v>
      </c>
      <c r="G359" s="59" t="str">
        <f t="shared" si="171"/>
        <v>2210326</v>
      </c>
      <c r="H359" s="59" t="str">
        <f t="shared" si="172"/>
        <v>IPORTER (GB)</v>
      </c>
      <c r="I359" s="57" t="str">
        <f t="shared" si="173"/>
        <v>김민영</v>
      </c>
      <c r="J359" s="57">
        <f t="shared" si="174"/>
        <v>12248</v>
      </c>
      <c r="K359" s="57" t="str">
        <f t="shared" si="175"/>
        <v/>
      </c>
      <c r="L359" s="57">
        <f t="shared" si="176"/>
        <v>1</v>
      </c>
      <c r="M359" s="57">
        <f t="shared" si="177"/>
        <v>0.499</v>
      </c>
      <c r="N359" s="57">
        <f t="shared" si="178"/>
        <v>4.4999999999999998E-2</v>
      </c>
      <c r="O359" s="60">
        <f t="shared" si="179"/>
        <v>3.15E-2</v>
      </c>
      <c r="P359" s="60">
        <f>CEILING(IF(M359&gt;O359,M359,O359),$D$2)</f>
        <v>0.5</v>
      </c>
      <c r="Q359" s="61" t="str">
        <f t="shared" si="180"/>
        <v>목록(Manifest)</v>
      </c>
      <c r="R359" s="88">
        <f t="shared" si="181"/>
        <v>70.760000000000005</v>
      </c>
      <c r="S359" s="61" t="str">
        <f t="shared" si="182"/>
        <v>OZ522</v>
      </c>
      <c r="T359" s="61" t="str">
        <f t="shared" si="183"/>
        <v>AIRZETA CO., LTD</v>
      </c>
      <c r="U359" s="61" t="str">
        <f t="shared" si="184"/>
        <v>신용</v>
      </c>
      <c r="V359" s="99">
        <f>CEILING($B$2+(P359-0.5)*$C$2,1)</f>
        <v>7445</v>
      </c>
      <c r="W359" s="61">
        <v>4000</v>
      </c>
      <c r="X359" s="100">
        <f t="shared" si="158"/>
        <v>0</v>
      </c>
      <c r="Y359" s="100">
        <f t="shared" si="163"/>
        <v>0</v>
      </c>
      <c r="Z359" s="100">
        <f t="shared" si="159"/>
        <v>0</v>
      </c>
      <c r="AA359" s="100">
        <f t="shared" si="164"/>
        <v>0</v>
      </c>
      <c r="AB359" s="101">
        <f t="shared" si="160"/>
        <v>0</v>
      </c>
      <c r="AC359" s="102" t="str">
        <f>_xlfn.IFNA(VLOOKUP(D359,'사업자 통관'!F:H,3,0),"")</f>
        <v/>
      </c>
      <c r="AD359" s="102"/>
      <c r="AE359" s="103">
        <f t="shared" si="161"/>
        <v>4000</v>
      </c>
      <c r="AF359" s="104">
        <f t="shared" si="162"/>
        <v>11445</v>
      </c>
      <c r="AH359" s="126" t="s">
        <v>4689</v>
      </c>
      <c r="AI359" s="126" t="s">
        <v>9</v>
      </c>
      <c r="AJ359" s="126" t="s">
        <v>4690</v>
      </c>
      <c r="AK359" s="126" t="s">
        <v>4707</v>
      </c>
      <c r="AL359" s="126" t="s">
        <v>4708</v>
      </c>
      <c r="AM359" s="126" t="s">
        <v>4709</v>
      </c>
      <c r="AN359" s="126">
        <v>12248</v>
      </c>
      <c r="AO359" s="126" t="s">
        <v>130</v>
      </c>
      <c r="AP359" s="127">
        <v>1</v>
      </c>
      <c r="AQ359" s="128">
        <v>0.499</v>
      </c>
      <c r="AR359" s="128">
        <v>4.4999999999999998E-2</v>
      </c>
      <c r="AS359" s="128">
        <v>0.5</v>
      </c>
      <c r="AT359" s="126" t="s">
        <v>4</v>
      </c>
      <c r="AU359" s="128">
        <v>70.760000000000005</v>
      </c>
      <c r="AV359" s="126" t="s">
        <v>154</v>
      </c>
      <c r="AW359" s="126" t="s">
        <v>154</v>
      </c>
      <c r="AX359" s="126" t="s">
        <v>154</v>
      </c>
      <c r="AY359" s="126" t="s">
        <v>154</v>
      </c>
      <c r="AZ359" s="126" t="s">
        <v>154</v>
      </c>
      <c r="BA359" s="126" t="s">
        <v>132</v>
      </c>
      <c r="BB359" s="126" t="s">
        <v>70</v>
      </c>
      <c r="BC359" s="126" t="s">
        <v>302</v>
      </c>
      <c r="BD359" s="126" t="s">
        <v>130</v>
      </c>
      <c r="BE359" s="126" t="s">
        <v>156</v>
      </c>
      <c r="BF359" s="126" t="s">
        <v>4710</v>
      </c>
      <c r="BG359" s="126" t="s">
        <v>4711</v>
      </c>
      <c r="BH359" s="126" t="s">
        <v>4712</v>
      </c>
      <c r="BI359" s="126" t="s">
        <v>138</v>
      </c>
      <c r="BJ359" s="126" t="s">
        <v>2758</v>
      </c>
      <c r="BK359" s="126" t="s">
        <v>184</v>
      </c>
      <c r="BL359" s="126" t="s">
        <v>157</v>
      </c>
      <c r="BM359" s="126" t="s">
        <v>126</v>
      </c>
      <c r="BN359" s="126" t="s">
        <v>130</v>
      </c>
      <c r="BO359" s="126" t="s">
        <v>158</v>
      </c>
    </row>
    <row r="360" spans="1:67" ht="15">
      <c r="A360" s="58" t="str">
        <f t="shared" si="165"/>
        <v>2025-08-10</v>
      </c>
      <c r="B360" s="58" t="str">
        <f t="shared" si="166"/>
        <v>LHR</v>
      </c>
      <c r="C360" s="58" t="str">
        <f t="shared" si="167"/>
        <v>99431913770</v>
      </c>
      <c r="D360" s="58" t="str">
        <f t="shared" si="168"/>
        <v>PGB028761781</v>
      </c>
      <c r="E360" s="59" t="str">
        <f t="shared" si="169"/>
        <v>6094322902561</v>
      </c>
      <c r="F360" s="59" t="str">
        <f t="shared" si="170"/>
        <v>717-0611-BA-85</v>
      </c>
      <c r="G360" s="59" t="str">
        <f t="shared" si="171"/>
        <v>2210326</v>
      </c>
      <c r="H360" s="59" t="str">
        <f t="shared" si="172"/>
        <v>IPORTER (GB)</v>
      </c>
      <c r="I360" s="57" t="str">
        <f t="shared" si="173"/>
        <v>이진문</v>
      </c>
      <c r="J360" s="57">
        <f t="shared" si="174"/>
        <v>3439</v>
      </c>
      <c r="K360" s="57" t="str">
        <f t="shared" si="175"/>
        <v/>
      </c>
      <c r="L360" s="57">
        <f t="shared" si="176"/>
        <v>1</v>
      </c>
      <c r="M360" s="57">
        <f t="shared" si="177"/>
        <v>0.998</v>
      </c>
      <c r="N360" s="57">
        <f t="shared" si="178"/>
        <v>4.4999999999999998E-2</v>
      </c>
      <c r="O360" s="60">
        <f t="shared" si="179"/>
        <v>3.15E-2</v>
      </c>
      <c r="P360" s="60">
        <f>CEILING(IF(M360&gt;O360,M360,O360),$D$2)</f>
        <v>1</v>
      </c>
      <c r="Q360" s="61" t="str">
        <f t="shared" si="180"/>
        <v>목록(Manifest)</v>
      </c>
      <c r="R360" s="88">
        <f t="shared" si="181"/>
        <v>112.42</v>
      </c>
      <c r="S360" s="61" t="str">
        <f t="shared" si="182"/>
        <v>OZ522</v>
      </c>
      <c r="T360" s="61" t="str">
        <f t="shared" si="183"/>
        <v>AIRZETA CO., LTD</v>
      </c>
      <c r="U360" s="61" t="str">
        <f t="shared" si="184"/>
        <v>신용</v>
      </c>
      <c r="V360" s="99">
        <f>CEILING($B$2+(P360-0.5)*$C$2,1)</f>
        <v>10273</v>
      </c>
      <c r="W360" s="61">
        <v>4000</v>
      </c>
      <c r="X360" s="100">
        <f t="shared" si="158"/>
        <v>0</v>
      </c>
      <c r="Y360" s="100">
        <f t="shared" si="163"/>
        <v>0</v>
      </c>
      <c r="Z360" s="100">
        <f t="shared" si="159"/>
        <v>0</v>
      </c>
      <c r="AA360" s="100">
        <f t="shared" si="164"/>
        <v>0</v>
      </c>
      <c r="AB360" s="101">
        <f t="shared" si="160"/>
        <v>0</v>
      </c>
      <c r="AC360" s="102" t="str">
        <f>_xlfn.IFNA(VLOOKUP(D360,'사업자 통관'!F:H,3,0),"")</f>
        <v/>
      </c>
      <c r="AD360" s="102"/>
      <c r="AE360" s="103">
        <f t="shared" si="161"/>
        <v>4000</v>
      </c>
      <c r="AF360" s="104">
        <f t="shared" si="162"/>
        <v>14273</v>
      </c>
      <c r="AH360" s="126" t="s">
        <v>4689</v>
      </c>
      <c r="AI360" s="126" t="s">
        <v>9</v>
      </c>
      <c r="AJ360" s="126" t="s">
        <v>4690</v>
      </c>
      <c r="AK360" s="126" t="s">
        <v>4713</v>
      </c>
      <c r="AL360" s="126" t="s">
        <v>4545</v>
      </c>
      <c r="AM360" s="126" t="s">
        <v>4546</v>
      </c>
      <c r="AN360" s="126">
        <v>3439</v>
      </c>
      <c r="AO360" s="126" t="s">
        <v>130</v>
      </c>
      <c r="AP360" s="127">
        <v>1</v>
      </c>
      <c r="AQ360" s="128">
        <v>0.998</v>
      </c>
      <c r="AR360" s="128">
        <v>4.4999999999999998E-2</v>
      </c>
      <c r="AS360" s="128">
        <v>1</v>
      </c>
      <c r="AT360" s="126" t="s">
        <v>4</v>
      </c>
      <c r="AU360" s="128">
        <v>112.42</v>
      </c>
      <c r="AV360" s="126" t="s">
        <v>154</v>
      </c>
      <c r="AW360" s="126" t="s">
        <v>154</v>
      </c>
      <c r="AX360" s="126" t="s">
        <v>154</v>
      </c>
      <c r="AY360" s="126" t="s">
        <v>154</v>
      </c>
      <c r="AZ360" s="126" t="s">
        <v>154</v>
      </c>
      <c r="BA360" s="126" t="s">
        <v>132</v>
      </c>
      <c r="BB360" s="126" t="s">
        <v>70</v>
      </c>
      <c r="BC360" s="126" t="s">
        <v>169</v>
      </c>
      <c r="BD360" s="126" t="s">
        <v>130</v>
      </c>
      <c r="BE360" s="126" t="s">
        <v>156</v>
      </c>
      <c r="BF360" s="126" t="s">
        <v>4714</v>
      </c>
      <c r="BG360" s="126" t="s">
        <v>4715</v>
      </c>
      <c r="BH360" s="126" t="s">
        <v>4716</v>
      </c>
      <c r="BI360" s="126" t="s">
        <v>138</v>
      </c>
      <c r="BJ360" s="126" t="s">
        <v>2758</v>
      </c>
      <c r="BK360" s="126" t="s">
        <v>184</v>
      </c>
      <c r="BL360" s="126" t="s">
        <v>157</v>
      </c>
      <c r="BM360" s="126" t="s">
        <v>126</v>
      </c>
      <c r="BN360" s="126" t="s">
        <v>130</v>
      </c>
      <c r="BO360" s="126" t="s">
        <v>158</v>
      </c>
    </row>
    <row r="361" spans="1:67" ht="15">
      <c r="A361" s="58" t="str">
        <f t="shared" si="165"/>
        <v>2025-08-10</v>
      </c>
      <c r="B361" s="58" t="str">
        <f t="shared" si="166"/>
        <v>LHR</v>
      </c>
      <c r="C361" s="58" t="str">
        <f t="shared" si="167"/>
        <v>99431913770</v>
      </c>
      <c r="D361" s="58" t="str">
        <f t="shared" si="168"/>
        <v>PGB028761284</v>
      </c>
      <c r="E361" s="59" t="str">
        <f t="shared" si="169"/>
        <v>6094372985843 (2)</v>
      </c>
      <c r="F361" s="59" t="str">
        <f t="shared" si="170"/>
        <v>716-3356-EF-10</v>
      </c>
      <c r="G361" s="59" t="str">
        <f t="shared" si="171"/>
        <v>2210326</v>
      </c>
      <c r="H361" s="59" t="str">
        <f t="shared" si="172"/>
        <v>IPORTER (GB)</v>
      </c>
      <c r="I361" s="57" t="str">
        <f t="shared" si="173"/>
        <v>임창우</v>
      </c>
      <c r="J361" s="57">
        <f t="shared" si="174"/>
        <v>2524</v>
      </c>
      <c r="K361" s="57" t="str">
        <f t="shared" si="175"/>
        <v/>
      </c>
      <c r="L361" s="57">
        <f t="shared" si="176"/>
        <v>2</v>
      </c>
      <c r="M361" s="57">
        <f t="shared" si="177"/>
        <v>2.504</v>
      </c>
      <c r="N361" s="57">
        <f t="shared" si="178"/>
        <v>5.08</v>
      </c>
      <c r="O361" s="60">
        <f t="shared" si="179"/>
        <v>3.5559999999999996</v>
      </c>
      <c r="P361" s="60">
        <f>CEILING(IF(M361&gt;O361,M361,O361),$D$2)</f>
        <v>4</v>
      </c>
      <c r="Q361" s="61" t="str">
        <f t="shared" si="180"/>
        <v>목록(Manifest)</v>
      </c>
      <c r="R361" s="88">
        <f t="shared" si="181"/>
        <v>112.41</v>
      </c>
      <c r="S361" s="61" t="str">
        <f t="shared" si="182"/>
        <v>OZ522</v>
      </c>
      <c r="T361" s="61" t="str">
        <f t="shared" si="183"/>
        <v>AIRZETA CO., LTD</v>
      </c>
      <c r="U361" s="61" t="str">
        <f t="shared" si="184"/>
        <v>신용</v>
      </c>
      <c r="V361" s="99">
        <f>CEILING($B$2+(P361-0.5)*$C$2,1)</f>
        <v>27238</v>
      </c>
      <c r="W361" s="61">
        <v>4000</v>
      </c>
      <c r="X361" s="100">
        <f t="shared" si="158"/>
        <v>1500</v>
      </c>
      <c r="Y361" s="100">
        <f t="shared" si="163"/>
        <v>0</v>
      </c>
      <c r="Z361" s="100">
        <f t="shared" si="159"/>
        <v>0</v>
      </c>
      <c r="AA361" s="100">
        <f t="shared" si="164"/>
        <v>0</v>
      </c>
      <c r="AB361" s="101">
        <f t="shared" si="160"/>
        <v>0</v>
      </c>
      <c r="AC361" s="102" t="str">
        <f>_xlfn.IFNA(VLOOKUP(D361,'사업자 통관'!F:H,3,0),"")</f>
        <v/>
      </c>
      <c r="AD361" s="102"/>
      <c r="AE361" s="103">
        <f t="shared" si="161"/>
        <v>5500</v>
      </c>
      <c r="AF361" s="104">
        <f t="shared" si="162"/>
        <v>32738</v>
      </c>
      <c r="AH361" s="126" t="s">
        <v>4689</v>
      </c>
      <c r="AI361" s="126" t="s">
        <v>9</v>
      </c>
      <c r="AJ361" s="126" t="s">
        <v>4690</v>
      </c>
      <c r="AK361" s="126" t="s">
        <v>2684</v>
      </c>
      <c r="AL361" s="126" t="s">
        <v>4717</v>
      </c>
      <c r="AM361" s="126" t="s">
        <v>4718</v>
      </c>
      <c r="AN361" s="126">
        <v>2524</v>
      </c>
      <c r="AO361" s="126" t="s">
        <v>130</v>
      </c>
      <c r="AP361" s="127">
        <v>2</v>
      </c>
      <c r="AQ361" s="128">
        <v>2.504</v>
      </c>
      <c r="AR361" s="128">
        <v>5.08</v>
      </c>
      <c r="AS361" s="128">
        <v>5.5</v>
      </c>
      <c r="AT361" s="126" t="s">
        <v>4</v>
      </c>
      <c r="AU361" s="128">
        <v>112.41</v>
      </c>
      <c r="AV361" s="126" t="s">
        <v>154</v>
      </c>
      <c r="AW361" s="126" t="s">
        <v>154</v>
      </c>
      <c r="AX361" s="126" t="s">
        <v>154</v>
      </c>
      <c r="AY361" s="126" t="s">
        <v>154</v>
      </c>
      <c r="AZ361" s="126" t="s">
        <v>154</v>
      </c>
      <c r="BA361" s="126" t="s">
        <v>132</v>
      </c>
      <c r="BB361" s="126" t="s">
        <v>70</v>
      </c>
      <c r="BC361" s="126" t="s">
        <v>172</v>
      </c>
      <c r="BD361" s="126" t="s">
        <v>130</v>
      </c>
      <c r="BE361" s="126" t="s">
        <v>156</v>
      </c>
      <c r="BF361" s="126" t="s">
        <v>4719</v>
      </c>
      <c r="BG361" s="126" t="s">
        <v>4720</v>
      </c>
      <c r="BH361" s="126" t="s">
        <v>4721</v>
      </c>
      <c r="BI361" s="126" t="s">
        <v>138</v>
      </c>
      <c r="BJ361" s="126" t="s">
        <v>2758</v>
      </c>
      <c r="BK361" s="126" t="s">
        <v>184</v>
      </c>
      <c r="BL361" s="126" t="s">
        <v>157</v>
      </c>
      <c r="BM361" s="126" t="s">
        <v>126</v>
      </c>
      <c r="BN361" s="126" t="s">
        <v>130</v>
      </c>
      <c r="BO361" s="126" t="s">
        <v>158</v>
      </c>
    </row>
    <row r="362" spans="1:67" ht="15">
      <c r="A362" s="58" t="str">
        <f t="shared" si="165"/>
        <v>2025-08-10</v>
      </c>
      <c r="B362" s="58" t="str">
        <f t="shared" si="166"/>
        <v>LHR</v>
      </c>
      <c r="C362" s="58" t="str">
        <f t="shared" si="167"/>
        <v>99431913770</v>
      </c>
      <c r="D362" s="58" t="str">
        <f t="shared" si="168"/>
        <v>PGB028761705</v>
      </c>
      <c r="E362" s="59" t="str">
        <f t="shared" si="169"/>
        <v>6094322902485</v>
      </c>
      <c r="F362" s="59" t="str">
        <f t="shared" si="170"/>
        <v>717-1272-DF-109</v>
      </c>
      <c r="G362" s="59" t="str">
        <f t="shared" si="171"/>
        <v>2210326</v>
      </c>
      <c r="H362" s="59" t="str">
        <f t="shared" si="172"/>
        <v>IPORTER (GB)</v>
      </c>
      <c r="I362" s="57" t="str">
        <f t="shared" si="173"/>
        <v>신성재</v>
      </c>
      <c r="J362" s="57">
        <f t="shared" si="174"/>
        <v>31528</v>
      </c>
      <c r="K362" s="57" t="str">
        <f t="shared" si="175"/>
        <v/>
      </c>
      <c r="L362" s="57">
        <f t="shared" si="176"/>
        <v>1</v>
      </c>
      <c r="M362" s="57">
        <f t="shared" si="177"/>
        <v>0.499</v>
      </c>
      <c r="N362" s="57">
        <f t="shared" si="178"/>
        <v>4.4999999999999998E-2</v>
      </c>
      <c r="O362" s="60">
        <f t="shared" si="179"/>
        <v>3.15E-2</v>
      </c>
      <c r="P362" s="60">
        <f>CEILING(IF(M362&gt;O362,M362,O362),$D$2)</f>
        <v>0.5</v>
      </c>
      <c r="Q362" s="61" t="str">
        <f t="shared" si="180"/>
        <v>목록(Manifest)</v>
      </c>
      <c r="R362" s="88">
        <f t="shared" si="181"/>
        <v>35.700000000000003</v>
      </c>
      <c r="S362" s="61" t="str">
        <f t="shared" si="182"/>
        <v>OZ522</v>
      </c>
      <c r="T362" s="61" t="str">
        <f t="shared" si="183"/>
        <v>AIRZETA CO., LTD</v>
      </c>
      <c r="U362" s="61" t="str">
        <f t="shared" si="184"/>
        <v>신용</v>
      </c>
      <c r="V362" s="99">
        <f>CEILING($B$2+(P362-0.5)*$C$2,1)</f>
        <v>7445</v>
      </c>
      <c r="W362" s="61">
        <v>4000</v>
      </c>
      <c r="X362" s="100">
        <f t="shared" si="158"/>
        <v>0</v>
      </c>
      <c r="Y362" s="100">
        <f t="shared" si="163"/>
        <v>0</v>
      </c>
      <c r="Z362" s="100">
        <f t="shared" si="159"/>
        <v>0</v>
      </c>
      <c r="AA362" s="100">
        <f t="shared" si="164"/>
        <v>0</v>
      </c>
      <c r="AB362" s="101">
        <f t="shared" si="160"/>
        <v>0</v>
      </c>
      <c r="AC362" s="102" t="str">
        <f>_xlfn.IFNA(VLOOKUP(D362,'사업자 통관'!F:H,3,0),"")</f>
        <v/>
      </c>
      <c r="AD362" s="102"/>
      <c r="AE362" s="103">
        <f t="shared" si="161"/>
        <v>4000</v>
      </c>
      <c r="AF362" s="104">
        <f t="shared" si="162"/>
        <v>11445</v>
      </c>
      <c r="AH362" s="126" t="s">
        <v>4689</v>
      </c>
      <c r="AI362" s="126" t="s">
        <v>9</v>
      </c>
      <c r="AJ362" s="126" t="s">
        <v>4690</v>
      </c>
      <c r="AK362" s="126" t="s">
        <v>4722</v>
      </c>
      <c r="AL362" s="126" t="s">
        <v>4723</v>
      </c>
      <c r="AM362" s="126" t="s">
        <v>4724</v>
      </c>
      <c r="AN362" s="126">
        <v>31528</v>
      </c>
      <c r="AO362" s="126" t="s">
        <v>130</v>
      </c>
      <c r="AP362" s="127">
        <v>1</v>
      </c>
      <c r="AQ362" s="128">
        <v>0.499</v>
      </c>
      <c r="AR362" s="128">
        <v>4.4999999999999998E-2</v>
      </c>
      <c r="AS362" s="128">
        <v>0.5</v>
      </c>
      <c r="AT362" s="126" t="s">
        <v>4</v>
      </c>
      <c r="AU362" s="128">
        <v>35.700000000000003</v>
      </c>
      <c r="AV362" s="126" t="s">
        <v>154</v>
      </c>
      <c r="AW362" s="126" t="s">
        <v>154</v>
      </c>
      <c r="AX362" s="126" t="s">
        <v>154</v>
      </c>
      <c r="AY362" s="126" t="s">
        <v>154</v>
      </c>
      <c r="AZ362" s="126" t="s">
        <v>154</v>
      </c>
      <c r="BA362" s="126" t="s">
        <v>132</v>
      </c>
      <c r="BB362" s="126" t="s">
        <v>70</v>
      </c>
      <c r="BC362" s="126" t="s">
        <v>185</v>
      </c>
      <c r="BD362" s="126" t="s">
        <v>130</v>
      </c>
      <c r="BE362" s="126" t="s">
        <v>156</v>
      </c>
      <c r="BF362" s="126" t="s">
        <v>4725</v>
      </c>
      <c r="BG362" s="126" t="s">
        <v>4726</v>
      </c>
      <c r="BH362" s="126" t="s">
        <v>4727</v>
      </c>
      <c r="BI362" s="126" t="s">
        <v>138</v>
      </c>
      <c r="BJ362" s="126" t="s">
        <v>2758</v>
      </c>
      <c r="BK362" s="126" t="s">
        <v>184</v>
      </c>
      <c r="BL362" s="126" t="s">
        <v>157</v>
      </c>
      <c r="BM362" s="126" t="s">
        <v>126</v>
      </c>
      <c r="BN362" s="126" t="s">
        <v>130</v>
      </c>
      <c r="BO362" s="126" t="s">
        <v>158</v>
      </c>
    </row>
    <row r="363" spans="1:67" ht="15">
      <c r="A363" s="58" t="str">
        <f t="shared" si="165"/>
        <v>2025-08-10</v>
      </c>
      <c r="B363" s="58" t="str">
        <f t="shared" si="166"/>
        <v>LHR</v>
      </c>
      <c r="C363" s="58" t="str">
        <f t="shared" si="167"/>
        <v>99431913770</v>
      </c>
      <c r="D363" s="58" t="str">
        <f t="shared" si="168"/>
        <v>PGB028761777</v>
      </c>
      <c r="E363" s="59" t="str">
        <f t="shared" si="169"/>
        <v>6094322902557</v>
      </c>
      <c r="F363" s="59" t="str">
        <f t="shared" si="170"/>
        <v>717-1307-CF-7</v>
      </c>
      <c r="G363" s="59" t="str">
        <f t="shared" si="171"/>
        <v>2210326</v>
      </c>
      <c r="H363" s="59" t="str">
        <f t="shared" si="172"/>
        <v>IPORTER (GB)</v>
      </c>
      <c r="I363" s="57" t="str">
        <f t="shared" si="173"/>
        <v>석종호</v>
      </c>
      <c r="J363" s="57">
        <f t="shared" si="174"/>
        <v>36450</v>
      </c>
      <c r="K363" s="57" t="str">
        <f t="shared" si="175"/>
        <v/>
      </c>
      <c r="L363" s="57">
        <f t="shared" si="176"/>
        <v>1</v>
      </c>
      <c r="M363" s="57">
        <f t="shared" si="177"/>
        <v>0.63</v>
      </c>
      <c r="N363" s="57">
        <f t="shared" si="178"/>
        <v>4.4999999999999998E-2</v>
      </c>
      <c r="O363" s="60">
        <f t="shared" si="179"/>
        <v>3.15E-2</v>
      </c>
      <c r="P363" s="60">
        <f>CEILING(IF(M363&gt;O363,M363,O363),$D$2)</f>
        <v>1</v>
      </c>
      <c r="Q363" s="61" t="str">
        <f t="shared" si="180"/>
        <v>목록(Manifest)</v>
      </c>
      <c r="R363" s="88">
        <f t="shared" si="181"/>
        <v>50</v>
      </c>
      <c r="S363" s="61" t="str">
        <f t="shared" si="182"/>
        <v>OZ522</v>
      </c>
      <c r="T363" s="61" t="str">
        <f t="shared" si="183"/>
        <v>AIRZETA CO., LTD</v>
      </c>
      <c r="U363" s="61" t="str">
        <f t="shared" si="184"/>
        <v>신용</v>
      </c>
      <c r="V363" s="99">
        <f>CEILING($B$2+(P363-0.5)*$C$2,1)</f>
        <v>10273</v>
      </c>
      <c r="W363" s="61">
        <v>4000</v>
      </c>
      <c r="X363" s="100">
        <f t="shared" si="158"/>
        <v>0</v>
      </c>
      <c r="Y363" s="100">
        <f t="shared" si="163"/>
        <v>0</v>
      </c>
      <c r="Z363" s="100">
        <f t="shared" si="159"/>
        <v>0</v>
      </c>
      <c r="AA363" s="100">
        <f t="shared" si="164"/>
        <v>0</v>
      </c>
      <c r="AB363" s="101">
        <f t="shared" si="160"/>
        <v>0</v>
      </c>
      <c r="AC363" s="102" t="str">
        <f>_xlfn.IFNA(VLOOKUP(D363,'사업자 통관'!F:H,3,0),"")</f>
        <v/>
      </c>
      <c r="AD363" s="102"/>
      <c r="AE363" s="103">
        <f t="shared" si="161"/>
        <v>4000</v>
      </c>
      <c r="AF363" s="104">
        <f t="shared" si="162"/>
        <v>14273</v>
      </c>
      <c r="AH363" s="126" t="s">
        <v>4689</v>
      </c>
      <c r="AI363" s="126" t="s">
        <v>9</v>
      </c>
      <c r="AJ363" s="126" t="s">
        <v>4690</v>
      </c>
      <c r="AK363" s="126" t="s">
        <v>4728</v>
      </c>
      <c r="AL363" s="126" t="s">
        <v>4729</v>
      </c>
      <c r="AM363" s="126" t="s">
        <v>4730</v>
      </c>
      <c r="AN363" s="126">
        <v>36450</v>
      </c>
      <c r="AO363" s="126" t="s">
        <v>130</v>
      </c>
      <c r="AP363" s="127">
        <v>1</v>
      </c>
      <c r="AQ363" s="128">
        <v>0.63</v>
      </c>
      <c r="AR363" s="128">
        <v>4.4999999999999998E-2</v>
      </c>
      <c r="AS363" s="128">
        <v>0.7</v>
      </c>
      <c r="AT363" s="126" t="s">
        <v>4</v>
      </c>
      <c r="AU363" s="128">
        <v>50</v>
      </c>
      <c r="AV363" s="126" t="s">
        <v>154</v>
      </c>
      <c r="AW363" s="126" t="s">
        <v>154</v>
      </c>
      <c r="AX363" s="126" t="s">
        <v>154</v>
      </c>
      <c r="AY363" s="126" t="s">
        <v>154</v>
      </c>
      <c r="AZ363" s="126" t="s">
        <v>154</v>
      </c>
      <c r="BA363" s="126" t="s">
        <v>132</v>
      </c>
      <c r="BB363" s="126" t="s">
        <v>70</v>
      </c>
      <c r="BC363" s="126" t="s">
        <v>155</v>
      </c>
      <c r="BD363" s="126" t="s">
        <v>130</v>
      </c>
      <c r="BE363" s="126" t="s">
        <v>156</v>
      </c>
      <c r="BF363" s="126" t="s">
        <v>4731</v>
      </c>
      <c r="BG363" s="126" t="s">
        <v>4732</v>
      </c>
      <c r="BH363" s="126" t="s">
        <v>4733</v>
      </c>
      <c r="BI363" s="126" t="s">
        <v>138</v>
      </c>
      <c r="BJ363" s="126" t="s">
        <v>2758</v>
      </c>
      <c r="BK363" s="126" t="s">
        <v>184</v>
      </c>
      <c r="BL363" s="126" t="s">
        <v>157</v>
      </c>
      <c r="BM363" s="126" t="s">
        <v>126</v>
      </c>
      <c r="BN363" s="126" t="s">
        <v>130</v>
      </c>
      <c r="BO363" s="126" t="s">
        <v>158</v>
      </c>
    </row>
    <row r="364" spans="1:67" ht="15">
      <c r="A364" s="58" t="str">
        <f t="shared" si="165"/>
        <v>2025-08-10</v>
      </c>
      <c r="B364" s="58" t="str">
        <f t="shared" si="166"/>
        <v>LHR</v>
      </c>
      <c r="C364" s="58" t="str">
        <f t="shared" si="167"/>
        <v>99431913770</v>
      </c>
      <c r="D364" s="58" t="str">
        <f t="shared" si="168"/>
        <v>PGB028761779</v>
      </c>
      <c r="E364" s="59" t="str">
        <f t="shared" si="169"/>
        <v>6094322902559</v>
      </c>
      <c r="F364" s="59" t="str">
        <f t="shared" si="170"/>
        <v>717-1308-CD-8</v>
      </c>
      <c r="G364" s="59" t="str">
        <f t="shared" si="171"/>
        <v>2210326</v>
      </c>
      <c r="H364" s="59" t="str">
        <f t="shared" si="172"/>
        <v>IPORTER (GB)</v>
      </c>
      <c r="I364" s="57" t="str">
        <f t="shared" si="173"/>
        <v>이미경</v>
      </c>
      <c r="J364" s="57">
        <f t="shared" si="174"/>
        <v>42754</v>
      </c>
      <c r="K364" s="57" t="str">
        <f t="shared" si="175"/>
        <v/>
      </c>
      <c r="L364" s="57">
        <f t="shared" si="176"/>
        <v>1</v>
      </c>
      <c r="M364" s="57">
        <f t="shared" si="177"/>
        <v>3.6789999999999998</v>
      </c>
      <c r="N364" s="57">
        <f t="shared" si="178"/>
        <v>4.4999999999999998E-2</v>
      </c>
      <c r="O364" s="60">
        <f t="shared" si="179"/>
        <v>3.15E-2</v>
      </c>
      <c r="P364" s="60">
        <f>CEILING(IF(M364&gt;O364,M364,O364),$D$2)</f>
        <v>4</v>
      </c>
      <c r="Q364" s="61" t="str">
        <f t="shared" si="180"/>
        <v>목록(Manifest)</v>
      </c>
      <c r="R364" s="88">
        <f t="shared" si="181"/>
        <v>15.08</v>
      </c>
      <c r="S364" s="61" t="str">
        <f t="shared" si="182"/>
        <v>OZ522</v>
      </c>
      <c r="T364" s="61" t="str">
        <f t="shared" si="183"/>
        <v>AIRZETA CO., LTD</v>
      </c>
      <c r="U364" s="61" t="str">
        <f t="shared" si="184"/>
        <v>신용</v>
      </c>
      <c r="V364" s="99">
        <f>CEILING($B$2+(P364-0.5)*$C$2,1)</f>
        <v>27238</v>
      </c>
      <c r="W364" s="61">
        <v>4000</v>
      </c>
      <c r="X364" s="100">
        <f t="shared" si="158"/>
        <v>0</v>
      </c>
      <c r="Y364" s="100">
        <f t="shared" si="163"/>
        <v>0</v>
      </c>
      <c r="Z364" s="100">
        <f t="shared" si="159"/>
        <v>500</v>
      </c>
      <c r="AA364" s="100">
        <f t="shared" si="164"/>
        <v>0</v>
      </c>
      <c r="AB364" s="101">
        <f t="shared" si="160"/>
        <v>0</v>
      </c>
      <c r="AC364" s="102" t="str">
        <f>_xlfn.IFNA(VLOOKUP(D364,'사업자 통관'!F:H,3,0),"")</f>
        <v/>
      </c>
      <c r="AD364" s="102"/>
      <c r="AE364" s="103">
        <f t="shared" si="161"/>
        <v>4500</v>
      </c>
      <c r="AF364" s="104">
        <f t="shared" si="162"/>
        <v>31738</v>
      </c>
      <c r="AH364" s="126" t="s">
        <v>4689</v>
      </c>
      <c r="AI364" s="126" t="s">
        <v>9</v>
      </c>
      <c r="AJ364" s="126" t="s">
        <v>4690</v>
      </c>
      <c r="AK364" s="126" t="s">
        <v>4734</v>
      </c>
      <c r="AL364" s="126" t="s">
        <v>4735</v>
      </c>
      <c r="AM364" s="126" t="s">
        <v>4736</v>
      </c>
      <c r="AN364" s="126">
        <v>42754</v>
      </c>
      <c r="AO364" s="126" t="s">
        <v>130</v>
      </c>
      <c r="AP364" s="127">
        <v>1</v>
      </c>
      <c r="AQ364" s="128">
        <v>3.6789999999999998</v>
      </c>
      <c r="AR364" s="128">
        <v>4.4999999999999998E-2</v>
      </c>
      <c r="AS364" s="128">
        <v>3.7</v>
      </c>
      <c r="AT364" s="126" t="s">
        <v>4</v>
      </c>
      <c r="AU364" s="128">
        <v>15.08</v>
      </c>
      <c r="AV364" s="126" t="s">
        <v>154</v>
      </c>
      <c r="AW364" s="126" t="s">
        <v>154</v>
      </c>
      <c r="AX364" s="126" t="s">
        <v>154</v>
      </c>
      <c r="AY364" s="126" t="s">
        <v>154</v>
      </c>
      <c r="AZ364" s="126" t="s">
        <v>154</v>
      </c>
      <c r="BA364" s="126" t="s">
        <v>132</v>
      </c>
      <c r="BB364" s="126" t="s">
        <v>70</v>
      </c>
      <c r="BC364" s="126" t="s">
        <v>155</v>
      </c>
      <c r="BD364" s="126" t="s">
        <v>130</v>
      </c>
      <c r="BE364" s="126" t="s">
        <v>156</v>
      </c>
      <c r="BF364" s="126" t="s">
        <v>4737</v>
      </c>
      <c r="BG364" s="126" t="s">
        <v>4738</v>
      </c>
      <c r="BH364" s="126" t="s">
        <v>4739</v>
      </c>
      <c r="BI364" s="126" t="s">
        <v>138</v>
      </c>
      <c r="BJ364" s="126" t="s">
        <v>2758</v>
      </c>
      <c r="BK364" s="126" t="s">
        <v>184</v>
      </c>
      <c r="BL364" s="126" t="s">
        <v>157</v>
      </c>
      <c r="BM364" s="126" t="s">
        <v>126</v>
      </c>
      <c r="BN364" s="126" t="s">
        <v>130</v>
      </c>
      <c r="BO364" s="126" t="s">
        <v>158</v>
      </c>
    </row>
    <row r="365" spans="1:67" ht="15">
      <c r="A365" s="58" t="str">
        <f t="shared" si="165"/>
        <v>2025-08-10</v>
      </c>
      <c r="B365" s="58" t="str">
        <f t="shared" si="166"/>
        <v>LHR</v>
      </c>
      <c r="C365" s="58" t="str">
        <f t="shared" si="167"/>
        <v>99431913770</v>
      </c>
      <c r="D365" s="58" t="str">
        <f t="shared" si="168"/>
        <v>PGB028761552</v>
      </c>
      <c r="E365" s="59" t="str">
        <f t="shared" si="169"/>
        <v>6094322902332</v>
      </c>
      <c r="F365" s="59" t="str">
        <f t="shared" si="170"/>
        <v>717-0492-DF-42</v>
      </c>
      <c r="G365" s="59" t="str">
        <f t="shared" si="171"/>
        <v>2210326</v>
      </c>
      <c r="H365" s="59" t="str">
        <f t="shared" si="172"/>
        <v>IPORTER (GB)</v>
      </c>
      <c r="I365" s="57" t="str">
        <f t="shared" si="173"/>
        <v>이홍렬</v>
      </c>
      <c r="J365" s="57">
        <f t="shared" si="174"/>
        <v>3360</v>
      </c>
      <c r="K365" s="57" t="str">
        <f t="shared" si="175"/>
        <v/>
      </c>
      <c r="L365" s="57">
        <f t="shared" si="176"/>
        <v>1</v>
      </c>
      <c r="M365" s="57">
        <f t="shared" si="177"/>
        <v>0.499</v>
      </c>
      <c r="N365" s="57">
        <f t="shared" si="178"/>
        <v>4.4999999999999998E-2</v>
      </c>
      <c r="O365" s="60">
        <f t="shared" si="179"/>
        <v>3.15E-2</v>
      </c>
      <c r="P365" s="60">
        <f>CEILING(IF(M365&gt;O365,M365,O365),$D$2)</f>
        <v>0.5</v>
      </c>
      <c r="Q365" s="61" t="str">
        <f t="shared" si="180"/>
        <v>목록(Manifest)</v>
      </c>
      <c r="R365" s="88">
        <f t="shared" si="181"/>
        <v>47.95</v>
      </c>
      <c r="S365" s="61" t="str">
        <f t="shared" si="182"/>
        <v>OZ522</v>
      </c>
      <c r="T365" s="61" t="str">
        <f t="shared" si="183"/>
        <v>AIRZETA CO., LTD</v>
      </c>
      <c r="U365" s="61" t="str">
        <f t="shared" si="184"/>
        <v>신용</v>
      </c>
      <c r="V365" s="99">
        <f>CEILING($B$2+(P365-0.5)*$C$2,1)</f>
        <v>7445</v>
      </c>
      <c r="W365" s="61">
        <v>4000</v>
      </c>
      <c r="X365" s="100">
        <f t="shared" si="158"/>
        <v>0</v>
      </c>
      <c r="Y365" s="100">
        <f t="shared" si="163"/>
        <v>0</v>
      </c>
      <c r="Z365" s="100">
        <f t="shared" si="159"/>
        <v>0</v>
      </c>
      <c r="AA365" s="100">
        <f t="shared" si="164"/>
        <v>0</v>
      </c>
      <c r="AB365" s="101">
        <f t="shared" si="160"/>
        <v>0</v>
      </c>
      <c r="AC365" s="102" t="str">
        <f>_xlfn.IFNA(VLOOKUP(D365,'사업자 통관'!F:H,3,0),"")</f>
        <v/>
      </c>
      <c r="AD365" s="102"/>
      <c r="AE365" s="103">
        <f t="shared" si="161"/>
        <v>4000</v>
      </c>
      <c r="AF365" s="104">
        <f t="shared" si="162"/>
        <v>11445</v>
      </c>
      <c r="AH365" s="126" t="s">
        <v>4689</v>
      </c>
      <c r="AI365" s="126" t="s">
        <v>9</v>
      </c>
      <c r="AJ365" s="126" t="s">
        <v>4690</v>
      </c>
      <c r="AK365" s="126" t="s">
        <v>4740</v>
      </c>
      <c r="AL365" s="126" t="s">
        <v>3228</v>
      </c>
      <c r="AM365" s="126" t="s">
        <v>3229</v>
      </c>
      <c r="AN365" s="126">
        <v>3360</v>
      </c>
      <c r="AO365" s="126" t="s">
        <v>130</v>
      </c>
      <c r="AP365" s="127">
        <v>1</v>
      </c>
      <c r="AQ365" s="128">
        <v>0.499</v>
      </c>
      <c r="AR365" s="128">
        <v>4.4999999999999998E-2</v>
      </c>
      <c r="AS365" s="128">
        <v>0.5</v>
      </c>
      <c r="AT365" s="126" t="s">
        <v>4</v>
      </c>
      <c r="AU365" s="128">
        <v>47.95</v>
      </c>
      <c r="AV365" s="126" t="s">
        <v>154</v>
      </c>
      <c r="AW365" s="126" t="s">
        <v>154</v>
      </c>
      <c r="AX365" s="126" t="s">
        <v>154</v>
      </c>
      <c r="AY365" s="126" t="s">
        <v>154</v>
      </c>
      <c r="AZ365" s="126" t="s">
        <v>154</v>
      </c>
      <c r="BA365" s="126" t="s">
        <v>132</v>
      </c>
      <c r="BB365" s="126" t="s">
        <v>70</v>
      </c>
      <c r="BC365" s="126" t="s">
        <v>159</v>
      </c>
      <c r="BD365" s="126" t="s">
        <v>130</v>
      </c>
      <c r="BE365" s="126" t="s">
        <v>156</v>
      </c>
      <c r="BF365" s="126" t="s">
        <v>4741</v>
      </c>
      <c r="BG365" s="126" t="s">
        <v>4742</v>
      </c>
      <c r="BH365" s="126" t="s">
        <v>4743</v>
      </c>
      <c r="BI365" s="126" t="s">
        <v>138</v>
      </c>
      <c r="BJ365" s="126" t="s">
        <v>2758</v>
      </c>
      <c r="BK365" s="126" t="s">
        <v>184</v>
      </c>
      <c r="BL365" s="126" t="s">
        <v>157</v>
      </c>
      <c r="BM365" s="126" t="s">
        <v>126</v>
      </c>
      <c r="BN365" s="126" t="s">
        <v>130</v>
      </c>
      <c r="BO365" s="126" t="s">
        <v>158</v>
      </c>
    </row>
    <row r="366" spans="1:67" ht="15">
      <c r="A366" s="58" t="str">
        <f t="shared" si="165"/>
        <v>2025-08-10</v>
      </c>
      <c r="B366" s="58" t="str">
        <f t="shared" si="166"/>
        <v>LHR</v>
      </c>
      <c r="C366" s="58" t="str">
        <f t="shared" si="167"/>
        <v>99431913770</v>
      </c>
      <c r="D366" s="58" t="str">
        <f t="shared" si="168"/>
        <v>PGB028761748</v>
      </c>
      <c r="E366" s="59" t="str">
        <f t="shared" si="169"/>
        <v>6094322902528</v>
      </c>
      <c r="F366" s="59" t="str">
        <f t="shared" si="170"/>
        <v>717-0590-BE-43</v>
      </c>
      <c r="G366" s="59" t="str">
        <f t="shared" si="171"/>
        <v>2210326</v>
      </c>
      <c r="H366" s="59" t="str">
        <f t="shared" si="172"/>
        <v>IPORTER (GB)</v>
      </c>
      <c r="I366" s="57" t="str">
        <f t="shared" si="173"/>
        <v>오임경</v>
      </c>
      <c r="J366" s="57">
        <f t="shared" si="174"/>
        <v>4741</v>
      </c>
      <c r="K366" s="57" t="str">
        <f t="shared" si="175"/>
        <v/>
      </c>
      <c r="L366" s="57">
        <f t="shared" si="176"/>
        <v>1</v>
      </c>
      <c r="M366" s="57">
        <f t="shared" si="177"/>
        <v>0.998</v>
      </c>
      <c r="N366" s="57">
        <f t="shared" si="178"/>
        <v>4.4999999999999998E-2</v>
      </c>
      <c r="O366" s="60">
        <f t="shared" si="179"/>
        <v>3.15E-2</v>
      </c>
      <c r="P366" s="60">
        <f>CEILING(IF(M366&gt;O366,M366,O366),$D$2)</f>
        <v>1</v>
      </c>
      <c r="Q366" s="61" t="str">
        <f t="shared" si="180"/>
        <v>목록(Manifest)</v>
      </c>
      <c r="R366" s="88">
        <f t="shared" si="181"/>
        <v>112.42</v>
      </c>
      <c r="S366" s="61" t="str">
        <f t="shared" si="182"/>
        <v>OZ522</v>
      </c>
      <c r="T366" s="61" t="str">
        <f t="shared" si="183"/>
        <v>AIRZETA CO., LTD</v>
      </c>
      <c r="U366" s="61" t="str">
        <f t="shared" si="184"/>
        <v>신용</v>
      </c>
      <c r="V366" s="99">
        <f>CEILING($B$2+(P366-0.5)*$C$2,1)</f>
        <v>10273</v>
      </c>
      <c r="W366" s="61">
        <v>4000</v>
      </c>
      <c r="X366" s="100">
        <f t="shared" si="158"/>
        <v>0</v>
      </c>
      <c r="Y366" s="100">
        <f t="shared" si="163"/>
        <v>0</v>
      </c>
      <c r="Z366" s="100">
        <f t="shared" si="159"/>
        <v>0</v>
      </c>
      <c r="AA366" s="100">
        <f t="shared" si="164"/>
        <v>0</v>
      </c>
      <c r="AB366" s="101">
        <f t="shared" si="160"/>
        <v>0</v>
      </c>
      <c r="AC366" s="102" t="str">
        <f>_xlfn.IFNA(VLOOKUP(D366,'사업자 통관'!F:H,3,0),"")</f>
        <v/>
      </c>
      <c r="AD366" s="102"/>
      <c r="AE366" s="103">
        <f t="shared" si="161"/>
        <v>4000</v>
      </c>
      <c r="AF366" s="104">
        <f t="shared" si="162"/>
        <v>14273</v>
      </c>
      <c r="AH366" s="126" t="s">
        <v>4689</v>
      </c>
      <c r="AI366" s="126" t="s">
        <v>9</v>
      </c>
      <c r="AJ366" s="126" t="s">
        <v>4690</v>
      </c>
      <c r="AK366" s="126" t="s">
        <v>4744</v>
      </c>
      <c r="AL366" s="126" t="s">
        <v>4745</v>
      </c>
      <c r="AM366" s="126" t="s">
        <v>4746</v>
      </c>
      <c r="AN366" s="126">
        <v>4741</v>
      </c>
      <c r="AO366" s="126" t="s">
        <v>130</v>
      </c>
      <c r="AP366" s="127">
        <v>1</v>
      </c>
      <c r="AQ366" s="128">
        <v>0.998</v>
      </c>
      <c r="AR366" s="128">
        <v>4.4999999999999998E-2</v>
      </c>
      <c r="AS366" s="128">
        <v>1</v>
      </c>
      <c r="AT366" s="126" t="s">
        <v>4</v>
      </c>
      <c r="AU366" s="128">
        <v>112.42</v>
      </c>
      <c r="AV366" s="126" t="s">
        <v>154</v>
      </c>
      <c r="AW366" s="126" t="s">
        <v>154</v>
      </c>
      <c r="AX366" s="126" t="s">
        <v>154</v>
      </c>
      <c r="AY366" s="126" t="s">
        <v>154</v>
      </c>
      <c r="AZ366" s="126" t="s">
        <v>154</v>
      </c>
      <c r="BA366" s="126" t="s">
        <v>132</v>
      </c>
      <c r="BB366" s="126" t="s">
        <v>70</v>
      </c>
      <c r="BC366" s="126" t="s">
        <v>171</v>
      </c>
      <c r="BD366" s="126" t="s">
        <v>130</v>
      </c>
      <c r="BE366" s="126" t="s">
        <v>156</v>
      </c>
      <c r="BF366" s="126" t="s">
        <v>4747</v>
      </c>
      <c r="BG366" s="126" t="s">
        <v>4748</v>
      </c>
      <c r="BH366" s="126" t="s">
        <v>4749</v>
      </c>
      <c r="BI366" s="126" t="s">
        <v>138</v>
      </c>
      <c r="BJ366" s="126" t="s">
        <v>2758</v>
      </c>
      <c r="BK366" s="126" t="s">
        <v>184</v>
      </c>
      <c r="BL366" s="126" t="s">
        <v>157</v>
      </c>
      <c r="BM366" s="126" t="s">
        <v>126</v>
      </c>
      <c r="BN366" s="126" t="s">
        <v>130</v>
      </c>
      <c r="BO366" s="126" t="s">
        <v>158</v>
      </c>
    </row>
    <row r="367" spans="1:67" ht="15">
      <c r="A367" s="58" t="str">
        <f t="shared" si="165"/>
        <v>2025-08-10</v>
      </c>
      <c r="B367" s="58" t="str">
        <f t="shared" si="166"/>
        <v>LHR</v>
      </c>
      <c r="C367" s="58" t="str">
        <f t="shared" si="167"/>
        <v>99431913770</v>
      </c>
      <c r="D367" s="58" t="str">
        <f t="shared" si="168"/>
        <v>PGB028761513</v>
      </c>
      <c r="E367" s="59" t="str">
        <f t="shared" si="169"/>
        <v>6094322902293</v>
      </c>
      <c r="F367" s="59" t="str">
        <f t="shared" si="170"/>
        <v>717-0343-BE-58</v>
      </c>
      <c r="G367" s="59" t="str">
        <f t="shared" si="171"/>
        <v>2210326</v>
      </c>
      <c r="H367" s="59" t="str">
        <f t="shared" si="172"/>
        <v>IPORTER (GB)</v>
      </c>
      <c r="I367" s="57" t="str">
        <f t="shared" si="173"/>
        <v>최동훈</v>
      </c>
      <c r="J367" s="57">
        <f t="shared" si="174"/>
        <v>41486</v>
      </c>
      <c r="K367" s="57" t="str">
        <f t="shared" si="175"/>
        <v/>
      </c>
      <c r="L367" s="57">
        <f t="shared" si="176"/>
        <v>1</v>
      </c>
      <c r="M367" s="57">
        <f t="shared" si="177"/>
        <v>0.499</v>
      </c>
      <c r="N367" s="57">
        <f t="shared" si="178"/>
        <v>4.4999999999999998E-2</v>
      </c>
      <c r="O367" s="60">
        <f t="shared" si="179"/>
        <v>3.15E-2</v>
      </c>
      <c r="P367" s="60">
        <f>CEILING(IF(M367&gt;O367,M367,O367),$D$2)</f>
        <v>0.5</v>
      </c>
      <c r="Q367" s="61" t="str">
        <f t="shared" si="180"/>
        <v>목록(Manifest)</v>
      </c>
      <c r="R367" s="88">
        <f t="shared" si="181"/>
        <v>76.28</v>
      </c>
      <c r="S367" s="61" t="str">
        <f t="shared" si="182"/>
        <v>OZ522</v>
      </c>
      <c r="T367" s="61" t="str">
        <f t="shared" si="183"/>
        <v>AIRZETA CO., LTD</v>
      </c>
      <c r="U367" s="61" t="str">
        <f t="shared" si="184"/>
        <v>신용</v>
      </c>
      <c r="V367" s="99">
        <f>CEILING($B$2+(P367-0.5)*$C$2,1)</f>
        <v>7445</v>
      </c>
      <c r="W367" s="61">
        <v>4000</v>
      </c>
      <c r="X367" s="100">
        <f t="shared" si="158"/>
        <v>0</v>
      </c>
      <c r="Y367" s="100">
        <f t="shared" si="163"/>
        <v>0</v>
      </c>
      <c r="Z367" s="100">
        <f t="shared" si="159"/>
        <v>0</v>
      </c>
      <c r="AA367" s="100">
        <f t="shared" si="164"/>
        <v>0</v>
      </c>
      <c r="AB367" s="101">
        <f t="shared" si="160"/>
        <v>0</v>
      </c>
      <c r="AC367" s="102" t="str">
        <f>_xlfn.IFNA(VLOOKUP(D367,'사업자 통관'!F:H,3,0),"")</f>
        <v/>
      </c>
      <c r="AD367" s="102"/>
      <c r="AE367" s="103">
        <f t="shared" si="161"/>
        <v>4000</v>
      </c>
      <c r="AF367" s="104">
        <f t="shared" si="162"/>
        <v>11445</v>
      </c>
      <c r="AH367" s="126" t="s">
        <v>4689</v>
      </c>
      <c r="AI367" s="126" t="s">
        <v>9</v>
      </c>
      <c r="AJ367" s="126" t="s">
        <v>4690</v>
      </c>
      <c r="AK367" s="126" t="s">
        <v>4750</v>
      </c>
      <c r="AL367" s="126" t="s">
        <v>646</v>
      </c>
      <c r="AM367" s="126" t="s">
        <v>647</v>
      </c>
      <c r="AN367" s="126">
        <v>41486</v>
      </c>
      <c r="AO367" s="126" t="s">
        <v>130</v>
      </c>
      <c r="AP367" s="127">
        <v>1</v>
      </c>
      <c r="AQ367" s="128">
        <v>0.499</v>
      </c>
      <c r="AR367" s="128">
        <v>4.4999999999999998E-2</v>
      </c>
      <c r="AS367" s="128">
        <v>0.5</v>
      </c>
      <c r="AT367" s="126" t="s">
        <v>4</v>
      </c>
      <c r="AU367" s="128">
        <v>76.28</v>
      </c>
      <c r="AV367" s="126" t="s">
        <v>154</v>
      </c>
      <c r="AW367" s="126" t="s">
        <v>154</v>
      </c>
      <c r="AX367" s="126" t="s">
        <v>154</v>
      </c>
      <c r="AY367" s="126" t="s">
        <v>154</v>
      </c>
      <c r="AZ367" s="126" t="s">
        <v>154</v>
      </c>
      <c r="BA367" s="126" t="s">
        <v>132</v>
      </c>
      <c r="BB367" s="126" t="s">
        <v>70</v>
      </c>
      <c r="BC367" s="126" t="s">
        <v>161</v>
      </c>
      <c r="BD367" s="126" t="s">
        <v>130</v>
      </c>
      <c r="BE367" s="126" t="s">
        <v>156</v>
      </c>
      <c r="BF367" s="126" t="s">
        <v>4751</v>
      </c>
      <c r="BG367" s="126" t="s">
        <v>4752</v>
      </c>
      <c r="BH367" s="126" t="s">
        <v>4753</v>
      </c>
      <c r="BI367" s="126" t="s">
        <v>138</v>
      </c>
      <c r="BJ367" s="126" t="s">
        <v>2758</v>
      </c>
      <c r="BK367" s="126" t="s">
        <v>184</v>
      </c>
      <c r="BL367" s="126" t="s">
        <v>157</v>
      </c>
      <c r="BM367" s="126" t="s">
        <v>126</v>
      </c>
      <c r="BN367" s="126" t="s">
        <v>130</v>
      </c>
      <c r="BO367" s="126" t="s">
        <v>158</v>
      </c>
    </row>
    <row r="368" spans="1:67" ht="15">
      <c r="A368" s="58" t="str">
        <f t="shared" si="165"/>
        <v>2025-08-10</v>
      </c>
      <c r="B368" s="58" t="str">
        <f t="shared" si="166"/>
        <v>LHR</v>
      </c>
      <c r="C368" s="58" t="str">
        <f t="shared" si="167"/>
        <v>99431913770</v>
      </c>
      <c r="D368" s="58" t="str">
        <f t="shared" si="168"/>
        <v>PGB028761437</v>
      </c>
      <c r="E368" s="59" t="str">
        <f t="shared" si="169"/>
        <v>6094322902217</v>
      </c>
      <c r="F368" s="59" t="str">
        <f t="shared" si="170"/>
        <v>717-0565-CA-60</v>
      </c>
      <c r="G368" s="59" t="str">
        <f t="shared" si="171"/>
        <v>2210326</v>
      </c>
      <c r="H368" s="59" t="str">
        <f t="shared" si="172"/>
        <v>IPORTER (GB)</v>
      </c>
      <c r="I368" s="57" t="str">
        <f t="shared" si="173"/>
        <v>백혜영</v>
      </c>
      <c r="J368" s="57">
        <f t="shared" si="174"/>
        <v>12055</v>
      </c>
      <c r="K368" s="57"/>
      <c r="L368" s="57">
        <f t="shared" si="176"/>
        <v>1</v>
      </c>
      <c r="M368" s="57">
        <f t="shared" si="177"/>
        <v>0.499</v>
      </c>
      <c r="N368" s="57">
        <f t="shared" si="178"/>
        <v>4.4999999999999998E-2</v>
      </c>
      <c r="O368" s="60">
        <f t="shared" si="179"/>
        <v>3.15E-2</v>
      </c>
      <c r="P368" s="60">
        <f>CEILING(IF(M368&gt;O368,M368,O368),$D$2)</f>
        <v>0.5</v>
      </c>
      <c r="Q368" s="61" t="str">
        <f t="shared" si="180"/>
        <v>목록(Manifest)</v>
      </c>
      <c r="R368" s="88">
        <f t="shared" si="181"/>
        <v>57.03</v>
      </c>
      <c r="S368" s="61" t="str">
        <f t="shared" si="182"/>
        <v>OZ522</v>
      </c>
      <c r="T368" s="61" t="str">
        <f t="shared" si="183"/>
        <v>AIRZETA CO., LTD</v>
      </c>
      <c r="U368" s="61" t="str">
        <f t="shared" si="184"/>
        <v>신용</v>
      </c>
      <c r="V368" s="99">
        <f>CEILING($B$2+(P368-0.5)*$C$2,1)</f>
        <v>7445</v>
      </c>
      <c r="W368" s="61">
        <v>4000</v>
      </c>
      <c r="X368" s="100">
        <f t="shared" si="158"/>
        <v>0</v>
      </c>
      <c r="Y368" s="100">
        <f t="shared" si="163"/>
        <v>0</v>
      </c>
      <c r="Z368" s="100">
        <f t="shared" si="159"/>
        <v>0</v>
      </c>
      <c r="AA368" s="100">
        <f t="shared" si="164"/>
        <v>0</v>
      </c>
      <c r="AB368" s="101">
        <f t="shared" si="160"/>
        <v>0</v>
      </c>
      <c r="AC368" s="102" t="str">
        <f>_xlfn.IFNA(VLOOKUP(D368,'사업자 통관'!F:H,3,0),"")</f>
        <v/>
      </c>
      <c r="AD368" s="102"/>
      <c r="AE368" s="103">
        <f t="shared" si="161"/>
        <v>4000</v>
      </c>
      <c r="AF368" s="104">
        <f t="shared" si="162"/>
        <v>11445</v>
      </c>
      <c r="AH368" s="126" t="s">
        <v>4689</v>
      </c>
      <c r="AI368" s="126" t="s">
        <v>9</v>
      </c>
      <c r="AJ368" s="126" t="s">
        <v>4690</v>
      </c>
      <c r="AK368" s="126" t="s">
        <v>2721</v>
      </c>
      <c r="AL368" s="126" t="s">
        <v>597</v>
      </c>
      <c r="AM368" s="126" t="s">
        <v>598</v>
      </c>
      <c r="AN368" s="126">
        <v>12055</v>
      </c>
      <c r="AO368" s="126" t="s">
        <v>130</v>
      </c>
      <c r="AP368" s="127">
        <v>1</v>
      </c>
      <c r="AQ368" s="128">
        <v>0.499</v>
      </c>
      <c r="AR368" s="128">
        <v>4.4999999999999998E-2</v>
      </c>
      <c r="AS368" s="128">
        <v>0.5</v>
      </c>
      <c r="AT368" s="126" t="s">
        <v>4</v>
      </c>
      <c r="AU368" s="128">
        <v>57.03</v>
      </c>
      <c r="AV368" s="126" t="s">
        <v>154</v>
      </c>
      <c r="AW368" s="126" t="s">
        <v>154</v>
      </c>
      <c r="AX368" s="126" t="s">
        <v>154</v>
      </c>
      <c r="AY368" s="126" t="s">
        <v>154</v>
      </c>
      <c r="AZ368" s="126" t="s">
        <v>154</v>
      </c>
      <c r="BA368" s="126" t="s">
        <v>132</v>
      </c>
      <c r="BB368" s="126" t="s">
        <v>70</v>
      </c>
      <c r="BC368" s="126" t="s">
        <v>4754</v>
      </c>
      <c r="BD368" s="126" t="s">
        <v>130</v>
      </c>
      <c r="BE368" s="126" t="s">
        <v>156</v>
      </c>
      <c r="BF368" s="126" t="s">
        <v>4755</v>
      </c>
      <c r="BG368" s="126" t="s">
        <v>4756</v>
      </c>
      <c r="BH368" s="126" t="s">
        <v>4757</v>
      </c>
      <c r="BI368" s="126" t="s">
        <v>138</v>
      </c>
      <c r="BJ368" s="126" t="s">
        <v>2758</v>
      </c>
      <c r="BK368" s="126" t="s">
        <v>184</v>
      </c>
      <c r="BL368" s="126" t="s">
        <v>157</v>
      </c>
      <c r="BM368" s="126" t="s">
        <v>126</v>
      </c>
      <c r="BN368" s="126" t="s">
        <v>130</v>
      </c>
      <c r="BO368" s="126" t="s">
        <v>158</v>
      </c>
    </row>
    <row r="369" spans="1:67" ht="15">
      <c r="A369" s="58" t="str">
        <f t="shared" si="165"/>
        <v>2025-08-10</v>
      </c>
      <c r="B369" s="58" t="str">
        <f t="shared" si="166"/>
        <v>LHR</v>
      </c>
      <c r="C369" s="58" t="str">
        <f t="shared" si="167"/>
        <v>99431913770</v>
      </c>
      <c r="D369" s="58" t="str">
        <f t="shared" si="168"/>
        <v>PGB028761385</v>
      </c>
      <c r="E369" s="59" t="str">
        <f t="shared" si="169"/>
        <v>6094322902165</v>
      </c>
      <c r="F369" s="59" t="str">
        <f t="shared" si="170"/>
        <v>716-6563-DE-65</v>
      </c>
      <c r="G369" s="59" t="str">
        <f t="shared" si="171"/>
        <v>2210326</v>
      </c>
      <c r="H369" s="59" t="str">
        <f t="shared" si="172"/>
        <v>IPORTER (GB)</v>
      </c>
      <c r="I369" s="57" t="str">
        <f t="shared" si="173"/>
        <v>나주연</v>
      </c>
      <c r="J369" s="57">
        <f t="shared" si="174"/>
        <v>15873</v>
      </c>
      <c r="K369" s="57" t="str">
        <f t="shared" si="175"/>
        <v/>
      </c>
      <c r="L369" s="57">
        <f t="shared" si="176"/>
        <v>1</v>
      </c>
      <c r="M369" s="57">
        <f t="shared" si="177"/>
        <v>0.499</v>
      </c>
      <c r="N369" s="57">
        <f t="shared" si="178"/>
        <v>4.4999999999999998E-2</v>
      </c>
      <c r="O369" s="60">
        <f t="shared" si="179"/>
        <v>3.15E-2</v>
      </c>
      <c r="P369" s="60">
        <f>CEILING(IF(M369&gt;O369,M369,O369),$D$2)</f>
        <v>0.5</v>
      </c>
      <c r="Q369" s="61" t="str">
        <f t="shared" si="180"/>
        <v>일반(목록배제,Normal-Manifest Exception)</v>
      </c>
      <c r="R369" s="88">
        <f t="shared" si="181"/>
        <v>54.15</v>
      </c>
      <c r="S369" s="61" t="str">
        <f t="shared" si="182"/>
        <v>OZ522</v>
      </c>
      <c r="T369" s="61" t="str">
        <f t="shared" si="183"/>
        <v>AIRZETA CO., LTD</v>
      </c>
      <c r="U369" s="61" t="str">
        <f t="shared" si="184"/>
        <v>신용</v>
      </c>
      <c r="V369" s="99">
        <f>CEILING($B$2+(P369-0.5)*$C$2,1)</f>
        <v>7445</v>
      </c>
      <c r="W369" s="61">
        <v>4000</v>
      </c>
      <c r="X369" s="100">
        <f t="shared" si="158"/>
        <v>0</v>
      </c>
      <c r="Y369" s="100">
        <f t="shared" si="163"/>
        <v>0</v>
      </c>
      <c r="Z369" s="100">
        <f t="shared" si="159"/>
        <v>0</v>
      </c>
      <c r="AA369" s="100">
        <f t="shared" si="164"/>
        <v>0</v>
      </c>
      <c r="AB369" s="101">
        <f t="shared" si="160"/>
        <v>1000</v>
      </c>
      <c r="AC369" s="102" t="str">
        <f>_xlfn.IFNA(VLOOKUP(D369,'사업자 통관'!F:H,3,0),"")</f>
        <v/>
      </c>
      <c r="AD369" s="102"/>
      <c r="AE369" s="103">
        <f t="shared" si="161"/>
        <v>5000</v>
      </c>
      <c r="AF369" s="104">
        <f t="shared" si="162"/>
        <v>12445</v>
      </c>
      <c r="AH369" s="126" t="s">
        <v>4689</v>
      </c>
      <c r="AI369" s="126" t="s">
        <v>9</v>
      </c>
      <c r="AJ369" s="126" t="s">
        <v>4690</v>
      </c>
      <c r="AK369" s="126" t="s">
        <v>4758</v>
      </c>
      <c r="AL369" s="126" t="s">
        <v>4759</v>
      </c>
      <c r="AM369" s="126" t="s">
        <v>4760</v>
      </c>
      <c r="AN369" s="126">
        <v>15873</v>
      </c>
      <c r="AO369" s="126" t="s">
        <v>130</v>
      </c>
      <c r="AP369" s="127">
        <v>1</v>
      </c>
      <c r="AQ369" s="128">
        <v>0.499</v>
      </c>
      <c r="AR369" s="128">
        <v>4.4999999999999998E-2</v>
      </c>
      <c r="AS369" s="128">
        <v>0.5</v>
      </c>
      <c r="AT369" s="126" t="s">
        <v>5</v>
      </c>
      <c r="AU369" s="128">
        <v>54.15</v>
      </c>
      <c r="AV369" s="126" t="s">
        <v>154</v>
      </c>
      <c r="AW369" s="126" t="s">
        <v>154</v>
      </c>
      <c r="AX369" s="126" t="s">
        <v>154</v>
      </c>
      <c r="AY369" s="126" t="s">
        <v>154</v>
      </c>
      <c r="AZ369" s="126" t="s">
        <v>154</v>
      </c>
      <c r="BA369" s="126" t="s">
        <v>132</v>
      </c>
      <c r="BB369" s="126" t="s">
        <v>70</v>
      </c>
      <c r="BC369" s="126" t="s">
        <v>313</v>
      </c>
      <c r="BD369" s="126" t="s">
        <v>130</v>
      </c>
      <c r="BE369" s="126" t="s">
        <v>156</v>
      </c>
      <c r="BF369" s="126" t="s">
        <v>4761</v>
      </c>
      <c r="BG369" s="126" t="s">
        <v>4762</v>
      </c>
      <c r="BH369" s="126" t="s">
        <v>4763</v>
      </c>
      <c r="BI369" s="126" t="s">
        <v>138</v>
      </c>
      <c r="BJ369" s="126" t="s">
        <v>2758</v>
      </c>
      <c r="BK369" s="126" t="s">
        <v>184</v>
      </c>
      <c r="BL369" s="126" t="s">
        <v>157</v>
      </c>
      <c r="BM369" s="126" t="s">
        <v>126</v>
      </c>
      <c r="BN369" s="126" t="s">
        <v>130</v>
      </c>
      <c r="BO369" s="126" t="s">
        <v>158</v>
      </c>
    </row>
    <row r="370" spans="1:67" ht="15">
      <c r="A370" s="58" t="str">
        <f t="shared" si="165"/>
        <v>2025-08-10</v>
      </c>
      <c r="B370" s="58" t="str">
        <f t="shared" si="166"/>
        <v>LHR</v>
      </c>
      <c r="C370" s="58" t="str">
        <f t="shared" si="167"/>
        <v>99431913770</v>
      </c>
      <c r="D370" s="58" t="str">
        <f t="shared" si="168"/>
        <v>PGB028761741</v>
      </c>
      <c r="E370" s="59" t="str">
        <f t="shared" si="169"/>
        <v>6094322902521</v>
      </c>
      <c r="F370" s="59" t="str">
        <f t="shared" si="170"/>
        <v>717-1284-AC-103</v>
      </c>
      <c r="G370" s="59" t="str">
        <f t="shared" si="171"/>
        <v>2210326</v>
      </c>
      <c r="H370" s="59" t="str">
        <f t="shared" si="172"/>
        <v>IPORTER (GB)</v>
      </c>
      <c r="I370" s="57" t="str">
        <f t="shared" si="173"/>
        <v>최원준</v>
      </c>
      <c r="J370" s="57">
        <f t="shared" si="174"/>
        <v>2858</v>
      </c>
      <c r="K370" s="57" t="str">
        <f t="shared" si="175"/>
        <v/>
      </c>
      <c r="L370" s="57">
        <f t="shared" si="176"/>
        <v>1</v>
      </c>
      <c r="M370" s="57">
        <f t="shared" si="177"/>
        <v>1.7190000000000001</v>
      </c>
      <c r="N370" s="57">
        <f t="shared" si="178"/>
        <v>1.905</v>
      </c>
      <c r="O370" s="60">
        <f t="shared" si="179"/>
        <v>1.3334999999999999</v>
      </c>
      <c r="P370" s="60">
        <f>CEILING(IF(M370&gt;O370,M370,O370),$D$2)</f>
        <v>2</v>
      </c>
      <c r="Q370" s="61" t="str">
        <f t="shared" si="180"/>
        <v>목록(Manifest)</v>
      </c>
      <c r="R370" s="88">
        <f t="shared" si="181"/>
        <v>36.119999999999997</v>
      </c>
      <c r="S370" s="61" t="str">
        <f t="shared" si="182"/>
        <v>OZ522</v>
      </c>
      <c r="T370" s="61" t="str">
        <f t="shared" si="183"/>
        <v>AIRZETA CO., LTD</v>
      </c>
      <c r="U370" s="61" t="str">
        <f t="shared" si="184"/>
        <v>신용</v>
      </c>
      <c r="V370" s="99">
        <f>CEILING($B$2+(P370-0.5)*$C$2,1)</f>
        <v>15928</v>
      </c>
      <c r="W370" s="61">
        <v>4000</v>
      </c>
      <c r="X370" s="100">
        <f t="shared" si="158"/>
        <v>0</v>
      </c>
      <c r="Y370" s="100">
        <f t="shared" si="163"/>
        <v>0</v>
      </c>
      <c r="Z370" s="100">
        <f t="shared" si="159"/>
        <v>0</v>
      </c>
      <c r="AA370" s="100">
        <f t="shared" si="164"/>
        <v>0</v>
      </c>
      <c r="AB370" s="101">
        <f t="shared" si="160"/>
        <v>0</v>
      </c>
      <c r="AC370" s="102" t="str">
        <f>_xlfn.IFNA(VLOOKUP(D370,'사업자 통관'!F:H,3,0),"")</f>
        <v/>
      </c>
      <c r="AD370" s="102"/>
      <c r="AE370" s="103">
        <f t="shared" si="161"/>
        <v>4000</v>
      </c>
      <c r="AF370" s="104">
        <f t="shared" si="162"/>
        <v>19928</v>
      </c>
      <c r="AH370" s="126" t="s">
        <v>4689</v>
      </c>
      <c r="AI370" s="126" t="s">
        <v>9</v>
      </c>
      <c r="AJ370" s="126" t="s">
        <v>4690</v>
      </c>
      <c r="AK370" s="126" t="s">
        <v>4764</v>
      </c>
      <c r="AL370" s="126" t="s">
        <v>258</v>
      </c>
      <c r="AM370" s="126" t="s">
        <v>259</v>
      </c>
      <c r="AN370" s="126">
        <v>2858</v>
      </c>
      <c r="AO370" s="126" t="s">
        <v>130</v>
      </c>
      <c r="AP370" s="127">
        <v>1</v>
      </c>
      <c r="AQ370" s="128">
        <v>1.7190000000000001</v>
      </c>
      <c r="AR370" s="128">
        <v>1.905</v>
      </c>
      <c r="AS370" s="128">
        <v>2</v>
      </c>
      <c r="AT370" s="126" t="s">
        <v>4</v>
      </c>
      <c r="AU370" s="128">
        <v>36.119999999999997</v>
      </c>
      <c r="AV370" s="126" t="s">
        <v>154</v>
      </c>
      <c r="AW370" s="126" t="s">
        <v>154</v>
      </c>
      <c r="AX370" s="126" t="s">
        <v>154</v>
      </c>
      <c r="AY370" s="126" t="s">
        <v>154</v>
      </c>
      <c r="AZ370" s="126" t="s">
        <v>154</v>
      </c>
      <c r="BA370" s="126" t="s">
        <v>132</v>
      </c>
      <c r="BB370" s="126" t="s">
        <v>70</v>
      </c>
      <c r="BC370" s="126" t="s">
        <v>163</v>
      </c>
      <c r="BD370" s="126" t="s">
        <v>130</v>
      </c>
      <c r="BE370" s="126" t="s">
        <v>156</v>
      </c>
      <c r="BF370" s="126" t="s">
        <v>4765</v>
      </c>
      <c r="BG370" s="126" t="s">
        <v>4766</v>
      </c>
      <c r="BH370" s="126" t="s">
        <v>4767</v>
      </c>
      <c r="BI370" s="126" t="s">
        <v>138</v>
      </c>
      <c r="BJ370" s="126" t="s">
        <v>2758</v>
      </c>
      <c r="BK370" s="126" t="s">
        <v>184</v>
      </c>
      <c r="BL370" s="126" t="s">
        <v>157</v>
      </c>
      <c r="BM370" s="126" t="s">
        <v>126</v>
      </c>
      <c r="BN370" s="126" t="s">
        <v>130</v>
      </c>
      <c r="BO370" s="126" t="s">
        <v>158</v>
      </c>
    </row>
    <row r="371" spans="1:67" ht="15">
      <c r="A371" s="58" t="str">
        <f t="shared" si="165"/>
        <v>2025-08-10</v>
      </c>
      <c r="B371" s="58" t="str">
        <f t="shared" si="166"/>
        <v>LHR</v>
      </c>
      <c r="C371" s="58" t="str">
        <f t="shared" si="167"/>
        <v>99431913770</v>
      </c>
      <c r="D371" s="58" t="str">
        <f t="shared" si="168"/>
        <v>PGB028761614</v>
      </c>
      <c r="E371" s="59" t="str">
        <f t="shared" si="169"/>
        <v>6094322902394</v>
      </c>
      <c r="F371" s="59" t="str">
        <f t="shared" si="170"/>
        <v>717-0419-CC-31</v>
      </c>
      <c r="G371" s="59" t="str">
        <f t="shared" si="171"/>
        <v>2210326</v>
      </c>
      <c r="H371" s="59" t="str">
        <f t="shared" si="172"/>
        <v>IPORTER (GB)</v>
      </c>
      <c r="I371" s="57" t="str">
        <f t="shared" si="173"/>
        <v>김영경</v>
      </c>
      <c r="J371" s="57">
        <f t="shared" si="174"/>
        <v>5240</v>
      </c>
      <c r="K371" s="57" t="str">
        <f t="shared" si="175"/>
        <v/>
      </c>
      <c r="L371" s="57">
        <f t="shared" si="176"/>
        <v>1</v>
      </c>
      <c r="M371" s="57">
        <f t="shared" si="177"/>
        <v>0.73</v>
      </c>
      <c r="N371" s="57">
        <f t="shared" si="178"/>
        <v>0.95299999999999996</v>
      </c>
      <c r="O371" s="60">
        <f t="shared" si="179"/>
        <v>0.66709999999999992</v>
      </c>
      <c r="P371" s="60">
        <f>CEILING(IF(M371&gt;O371,M371,O371),$D$2)</f>
        <v>1</v>
      </c>
      <c r="Q371" s="61" t="str">
        <f t="shared" si="180"/>
        <v>목록(Manifest)</v>
      </c>
      <c r="R371" s="88">
        <f t="shared" si="181"/>
        <v>132.26</v>
      </c>
      <c r="S371" s="61" t="str">
        <f t="shared" si="182"/>
        <v>OZ522</v>
      </c>
      <c r="T371" s="61" t="str">
        <f t="shared" si="183"/>
        <v>AIRZETA CO., LTD</v>
      </c>
      <c r="U371" s="61" t="str">
        <f t="shared" si="184"/>
        <v>신용</v>
      </c>
      <c r="V371" s="99">
        <f>CEILING($B$2+(P371-0.5)*$C$2,1)</f>
        <v>10273</v>
      </c>
      <c r="W371" s="61">
        <v>4000</v>
      </c>
      <c r="X371" s="100">
        <f t="shared" si="158"/>
        <v>0</v>
      </c>
      <c r="Y371" s="100">
        <f t="shared" si="163"/>
        <v>0</v>
      </c>
      <c r="Z371" s="100">
        <f t="shared" si="159"/>
        <v>0</v>
      </c>
      <c r="AA371" s="100">
        <f t="shared" si="164"/>
        <v>0</v>
      </c>
      <c r="AB371" s="101">
        <f t="shared" si="160"/>
        <v>0</v>
      </c>
      <c r="AC371" s="102" t="str">
        <f>_xlfn.IFNA(VLOOKUP(D371,'사업자 통관'!F:H,3,0),"")</f>
        <v/>
      </c>
      <c r="AD371" s="102"/>
      <c r="AE371" s="103">
        <f t="shared" si="161"/>
        <v>4000</v>
      </c>
      <c r="AF371" s="104">
        <f t="shared" si="162"/>
        <v>14273</v>
      </c>
      <c r="AH371" s="126" t="s">
        <v>4689</v>
      </c>
      <c r="AI371" s="126" t="s">
        <v>9</v>
      </c>
      <c r="AJ371" s="126" t="s">
        <v>4690</v>
      </c>
      <c r="AK371" s="126" t="s">
        <v>4768</v>
      </c>
      <c r="AL371" s="126" t="s">
        <v>4769</v>
      </c>
      <c r="AM371" s="126" t="s">
        <v>4770</v>
      </c>
      <c r="AN371" s="126">
        <v>5240</v>
      </c>
      <c r="AO371" s="126" t="s">
        <v>130</v>
      </c>
      <c r="AP371" s="127">
        <v>1</v>
      </c>
      <c r="AQ371" s="128">
        <v>0.73</v>
      </c>
      <c r="AR371" s="128">
        <v>0.95299999999999996</v>
      </c>
      <c r="AS371" s="128">
        <v>1</v>
      </c>
      <c r="AT371" s="126" t="s">
        <v>4</v>
      </c>
      <c r="AU371" s="128">
        <v>132.26</v>
      </c>
      <c r="AV371" s="126" t="s">
        <v>154</v>
      </c>
      <c r="AW371" s="126" t="s">
        <v>154</v>
      </c>
      <c r="AX371" s="126" t="s">
        <v>154</v>
      </c>
      <c r="AY371" s="126" t="s">
        <v>154</v>
      </c>
      <c r="AZ371" s="126" t="s">
        <v>154</v>
      </c>
      <c r="BA371" s="126" t="s">
        <v>132</v>
      </c>
      <c r="BB371" s="126" t="s">
        <v>70</v>
      </c>
      <c r="BC371" s="126" t="s">
        <v>169</v>
      </c>
      <c r="BD371" s="126" t="s">
        <v>130</v>
      </c>
      <c r="BE371" s="126" t="s">
        <v>156</v>
      </c>
      <c r="BF371" s="126" t="s">
        <v>4771</v>
      </c>
      <c r="BG371" s="126" t="s">
        <v>4772</v>
      </c>
      <c r="BH371" s="126" t="s">
        <v>4773</v>
      </c>
      <c r="BI371" s="126" t="s">
        <v>138</v>
      </c>
      <c r="BJ371" s="126" t="s">
        <v>2758</v>
      </c>
      <c r="BK371" s="126" t="s">
        <v>184</v>
      </c>
      <c r="BL371" s="126" t="s">
        <v>157</v>
      </c>
      <c r="BM371" s="126" t="s">
        <v>126</v>
      </c>
      <c r="BN371" s="126" t="s">
        <v>130</v>
      </c>
      <c r="BO371" s="126" t="s">
        <v>158</v>
      </c>
    </row>
    <row r="372" spans="1:67" ht="15">
      <c r="A372" s="58" t="str">
        <f t="shared" si="165"/>
        <v>2025-08-10</v>
      </c>
      <c r="B372" s="58" t="str">
        <f t="shared" si="166"/>
        <v>LHR</v>
      </c>
      <c r="C372" s="58" t="str">
        <f t="shared" si="167"/>
        <v>99431913770</v>
      </c>
      <c r="D372" s="58" t="str">
        <f t="shared" si="168"/>
        <v>PGB028761666</v>
      </c>
      <c r="E372" s="59" t="str">
        <f t="shared" si="169"/>
        <v>6094322902446</v>
      </c>
      <c r="F372" s="59" t="str">
        <f t="shared" si="170"/>
        <v>717-0619-FE-50</v>
      </c>
      <c r="G372" s="59" t="str">
        <f t="shared" si="171"/>
        <v>2210326</v>
      </c>
      <c r="H372" s="59" t="str">
        <f t="shared" si="172"/>
        <v>IPORTER (GB)</v>
      </c>
      <c r="I372" s="57" t="str">
        <f t="shared" si="173"/>
        <v>왕미령</v>
      </c>
      <c r="J372" s="57">
        <f t="shared" si="174"/>
        <v>22312</v>
      </c>
      <c r="K372" s="57" t="str">
        <f t="shared" si="175"/>
        <v/>
      </c>
      <c r="L372" s="57">
        <f t="shared" si="176"/>
        <v>1</v>
      </c>
      <c r="M372" s="57">
        <f t="shared" si="177"/>
        <v>2.4990000000000001</v>
      </c>
      <c r="N372" s="57">
        <f t="shared" si="178"/>
        <v>4.4999999999999998E-2</v>
      </c>
      <c r="O372" s="60">
        <f t="shared" si="179"/>
        <v>3.15E-2</v>
      </c>
      <c r="P372" s="60">
        <f>CEILING(IF(M372&gt;O372,M372,O372),$D$2)</f>
        <v>2.5</v>
      </c>
      <c r="Q372" s="61" t="str">
        <f t="shared" si="180"/>
        <v>간이(Simple)</v>
      </c>
      <c r="R372" s="88">
        <f t="shared" si="181"/>
        <v>271.07</v>
      </c>
      <c r="S372" s="61" t="str">
        <f t="shared" si="182"/>
        <v>OZ522</v>
      </c>
      <c r="T372" s="61" t="str">
        <f t="shared" si="183"/>
        <v>AIRZETA CO., LTD</v>
      </c>
      <c r="U372" s="61" t="str">
        <f t="shared" si="184"/>
        <v>신용</v>
      </c>
      <c r="V372" s="99">
        <f>CEILING($B$2+(P372-0.5)*$C$2,1)</f>
        <v>18755</v>
      </c>
      <c r="W372" s="61">
        <v>4000</v>
      </c>
      <c r="X372" s="100">
        <f t="shared" si="158"/>
        <v>0</v>
      </c>
      <c r="Y372" s="100">
        <f t="shared" si="163"/>
        <v>0</v>
      </c>
      <c r="Z372" s="100">
        <f t="shared" si="159"/>
        <v>500</v>
      </c>
      <c r="AA372" s="100">
        <f t="shared" si="164"/>
        <v>0</v>
      </c>
      <c r="AB372" s="101">
        <f t="shared" si="160"/>
        <v>1000</v>
      </c>
      <c r="AC372" s="102" t="str">
        <f>_xlfn.IFNA(VLOOKUP(D372,'사업자 통관'!F:H,3,0),"")</f>
        <v/>
      </c>
      <c r="AD372" s="102"/>
      <c r="AE372" s="103">
        <f t="shared" si="161"/>
        <v>5500</v>
      </c>
      <c r="AF372" s="104">
        <f t="shared" si="162"/>
        <v>24255</v>
      </c>
      <c r="AH372" s="126" t="s">
        <v>4689</v>
      </c>
      <c r="AI372" s="126" t="s">
        <v>9</v>
      </c>
      <c r="AJ372" s="126" t="s">
        <v>4690</v>
      </c>
      <c r="AK372" s="126" t="s">
        <v>4774</v>
      </c>
      <c r="AL372" s="126" t="s">
        <v>3634</v>
      </c>
      <c r="AM372" s="126" t="s">
        <v>3635</v>
      </c>
      <c r="AN372" s="126">
        <v>22312</v>
      </c>
      <c r="AO372" s="126" t="s">
        <v>130</v>
      </c>
      <c r="AP372" s="127">
        <v>1</v>
      </c>
      <c r="AQ372" s="128">
        <v>2.4990000000000001</v>
      </c>
      <c r="AR372" s="128">
        <v>4.4999999999999998E-2</v>
      </c>
      <c r="AS372" s="128">
        <v>2.5</v>
      </c>
      <c r="AT372" s="126" t="s">
        <v>6</v>
      </c>
      <c r="AU372" s="128">
        <v>271.07</v>
      </c>
      <c r="AV372" s="126" t="s">
        <v>154</v>
      </c>
      <c r="AW372" s="126" t="s">
        <v>154</v>
      </c>
      <c r="AX372" s="126" t="s">
        <v>154</v>
      </c>
      <c r="AY372" s="126" t="s">
        <v>154</v>
      </c>
      <c r="AZ372" s="126" t="s">
        <v>154</v>
      </c>
      <c r="BA372" s="126" t="s">
        <v>132</v>
      </c>
      <c r="BB372" s="126" t="s">
        <v>70</v>
      </c>
      <c r="BC372" s="126" t="s">
        <v>4775</v>
      </c>
      <c r="BD372" s="126" t="s">
        <v>130</v>
      </c>
      <c r="BE372" s="126" t="s">
        <v>156</v>
      </c>
      <c r="BF372" s="126" t="s">
        <v>4776</v>
      </c>
      <c r="BG372" s="126" t="s">
        <v>4777</v>
      </c>
      <c r="BH372" s="126" t="s">
        <v>4778</v>
      </c>
      <c r="BI372" s="126" t="s">
        <v>138</v>
      </c>
      <c r="BJ372" s="126" t="s">
        <v>2758</v>
      </c>
      <c r="BK372" s="126" t="s">
        <v>184</v>
      </c>
      <c r="BL372" s="126" t="s">
        <v>157</v>
      </c>
      <c r="BM372" s="126" t="s">
        <v>126</v>
      </c>
      <c r="BN372" s="126" t="s">
        <v>130</v>
      </c>
      <c r="BO372" s="126" t="s">
        <v>158</v>
      </c>
    </row>
    <row r="373" spans="1:67" ht="15">
      <c r="A373" s="58" t="str">
        <f t="shared" si="165"/>
        <v>2025-08-10</v>
      </c>
      <c r="B373" s="58" t="str">
        <f t="shared" si="166"/>
        <v>LHR</v>
      </c>
      <c r="C373" s="58" t="str">
        <f t="shared" si="167"/>
        <v>99431913770</v>
      </c>
      <c r="D373" s="58" t="str">
        <f t="shared" si="168"/>
        <v>PGB028761769</v>
      </c>
      <c r="E373" s="59" t="str">
        <f t="shared" si="169"/>
        <v>6094322902549</v>
      </c>
      <c r="F373" s="59" t="str">
        <f t="shared" si="170"/>
        <v>717-1270-BC-79</v>
      </c>
      <c r="G373" s="59" t="str">
        <f t="shared" si="171"/>
        <v>2210326</v>
      </c>
      <c r="H373" s="59" t="str">
        <f t="shared" si="172"/>
        <v>IPORTER (GB)</v>
      </c>
      <c r="I373" s="57" t="str">
        <f t="shared" si="173"/>
        <v>엄선주</v>
      </c>
      <c r="J373" s="57">
        <f t="shared" si="174"/>
        <v>10545</v>
      </c>
      <c r="K373" s="57" t="str">
        <f t="shared" si="175"/>
        <v/>
      </c>
      <c r="L373" s="57">
        <f t="shared" si="176"/>
        <v>1</v>
      </c>
      <c r="M373" s="57">
        <f t="shared" si="177"/>
        <v>0.499</v>
      </c>
      <c r="N373" s="57">
        <f t="shared" si="178"/>
        <v>4.4999999999999998E-2</v>
      </c>
      <c r="O373" s="60">
        <f t="shared" si="179"/>
        <v>3.15E-2</v>
      </c>
      <c r="P373" s="60">
        <f>CEILING(IF(M373&gt;O373,M373,O373),$D$2)</f>
        <v>0.5</v>
      </c>
      <c r="Q373" s="61" t="str">
        <f t="shared" si="180"/>
        <v>일반(목록배제,Normal-Manifest Exception)</v>
      </c>
      <c r="R373" s="88">
        <f t="shared" si="181"/>
        <v>103.08</v>
      </c>
      <c r="S373" s="61" t="str">
        <f t="shared" si="182"/>
        <v>OZ522</v>
      </c>
      <c r="T373" s="61" t="str">
        <f t="shared" si="183"/>
        <v>AIRZETA CO., LTD</v>
      </c>
      <c r="U373" s="61" t="str">
        <f t="shared" si="184"/>
        <v>신용</v>
      </c>
      <c r="V373" s="99">
        <f>CEILING($B$2+(P373-0.5)*$C$2,1)</f>
        <v>7445</v>
      </c>
      <c r="W373" s="61">
        <v>4000</v>
      </c>
      <c r="X373" s="100">
        <f t="shared" si="158"/>
        <v>0</v>
      </c>
      <c r="Y373" s="100">
        <f t="shared" si="163"/>
        <v>0</v>
      </c>
      <c r="Z373" s="100">
        <f t="shared" si="159"/>
        <v>0</v>
      </c>
      <c r="AA373" s="100">
        <f t="shared" si="164"/>
        <v>0</v>
      </c>
      <c r="AB373" s="101">
        <f t="shared" si="160"/>
        <v>1000</v>
      </c>
      <c r="AC373" s="102" t="str">
        <f>_xlfn.IFNA(VLOOKUP(D373,'사업자 통관'!F:H,3,0),"")</f>
        <v/>
      </c>
      <c r="AD373" s="102"/>
      <c r="AE373" s="103">
        <f t="shared" si="161"/>
        <v>5000</v>
      </c>
      <c r="AF373" s="104">
        <f t="shared" si="162"/>
        <v>12445</v>
      </c>
      <c r="AH373" s="126" t="s">
        <v>4689</v>
      </c>
      <c r="AI373" s="126" t="s">
        <v>9</v>
      </c>
      <c r="AJ373" s="126" t="s">
        <v>4690</v>
      </c>
      <c r="AK373" s="126" t="s">
        <v>4779</v>
      </c>
      <c r="AL373" s="126" t="s">
        <v>3319</v>
      </c>
      <c r="AM373" s="126" t="s">
        <v>3320</v>
      </c>
      <c r="AN373" s="126">
        <v>10545</v>
      </c>
      <c r="AO373" s="126" t="s">
        <v>130</v>
      </c>
      <c r="AP373" s="127">
        <v>1</v>
      </c>
      <c r="AQ373" s="128">
        <v>0.499</v>
      </c>
      <c r="AR373" s="128">
        <v>4.4999999999999998E-2</v>
      </c>
      <c r="AS373" s="128">
        <v>0.5</v>
      </c>
      <c r="AT373" s="126" t="s">
        <v>5</v>
      </c>
      <c r="AU373" s="128">
        <v>103.08</v>
      </c>
      <c r="AV373" s="126" t="s">
        <v>154</v>
      </c>
      <c r="AW373" s="126" t="s">
        <v>154</v>
      </c>
      <c r="AX373" s="126" t="s">
        <v>154</v>
      </c>
      <c r="AY373" s="126" t="s">
        <v>154</v>
      </c>
      <c r="AZ373" s="126" t="s">
        <v>154</v>
      </c>
      <c r="BA373" s="126" t="s">
        <v>132</v>
      </c>
      <c r="BB373" s="126" t="s">
        <v>70</v>
      </c>
      <c r="BC373" s="126" t="s">
        <v>162</v>
      </c>
      <c r="BD373" s="126" t="s">
        <v>130</v>
      </c>
      <c r="BE373" s="126" t="s">
        <v>156</v>
      </c>
      <c r="BF373" s="126" t="s">
        <v>4780</v>
      </c>
      <c r="BG373" s="126" t="s">
        <v>4781</v>
      </c>
      <c r="BH373" s="126" t="s">
        <v>4782</v>
      </c>
      <c r="BI373" s="126" t="s">
        <v>138</v>
      </c>
      <c r="BJ373" s="126" t="s">
        <v>2758</v>
      </c>
      <c r="BK373" s="126" t="s">
        <v>184</v>
      </c>
      <c r="BL373" s="126" t="s">
        <v>157</v>
      </c>
      <c r="BM373" s="126" t="s">
        <v>126</v>
      </c>
      <c r="BN373" s="126" t="s">
        <v>130</v>
      </c>
      <c r="BO373" s="126" t="s">
        <v>158</v>
      </c>
    </row>
    <row r="374" spans="1:67" ht="15">
      <c r="A374" s="58" t="str">
        <f t="shared" si="165"/>
        <v>2025-08-10</v>
      </c>
      <c r="B374" s="58" t="str">
        <f t="shared" si="166"/>
        <v>LHR</v>
      </c>
      <c r="C374" s="58" t="str">
        <f t="shared" si="167"/>
        <v>99431913770</v>
      </c>
      <c r="D374" s="58" t="str">
        <f t="shared" si="168"/>
        <v>PGB028761526</v>
      </c>
      <c r="E374" s="59" t="str">
        <f t="shared" si="169"/>
        <v>6094322902306</v>
      </c>
      <c r="F374" s="59" t="str">
        <f t="shared" si="170"/>
        <v>717-0358-FE-17</v>
      </c>
      <c r="G374" s="59" t="str">
        <f t="shared" si="171"/>
        <v>2210326</v>
      </c>
      <c r="H374" s="59" t="str">
        <f t="shared" si="172"/>
        <v>IPORTER (GB)</v>
      </c>
      <c r="I374" s="57" t="str">
        <f t="shared" si="173"/>
        <v>황현철</v>
      </c>
      <c r="J374" s="57">
        <f t="shared" si="174"/>
        <v>37887</v>
      </c>
      <c r="K374" s="57" t="str">
        <f t="shared" si="175"/>
        <v/>
      </c>
      <c r="L374" s="57">
        <f t="shared" si="176"/>
        <v>1</v>
      </c>
      <c r="M374" s="57">
        <f t="shared" si="177"/>
        <v>0.60799999999999998</v>
      </c>
      <c r="N374" s="57">
        <f t="shared" si="178"/>
        <v>4.4999999999999998E-2</v>
      </c>
      <c r="O374" s="60">
        <f t="shared" si="179"/>
        <v>3.15E-2</v>
      </c>
      <c r="P374" s="60">
        <f>CEILING(IF(M374&gt;O374,M374,O374),$D$2)</f>
        <v>1</v>
      </c>
      <c r="Q374" s="61" t="str">
        <f t="shared" si="180"/>
        <v>목록(Manifest)</v>
      </c>
      <c r="R374" s="88">
        <f t="shared" si="181"/>
        <v>73.930000000000007</v>
      </c>
      <c r="S374" s="61" t="str">
        <f t="shared" si="182"/>
        <v>OZ522</v>
      </c>
      <c r="T374" s="61" t="str">
        <f t="shared" si="183"/>
        <v>AIRZETA CO., LTD</v>
      </c>
      <c r="U374" s="61" t="str">
        <f t="shared" si="184"/>
        <v>신용</v>
      </c>
      <c r="V374" s="99">
        <f>CEILING($B$2+(P374-0.5)*$C$2,1)</f>
        <v>10273</v>
      </c>
      <c r="W374" s="61">
        <v>4000</v>
      </c>
      <c r="X374" s="100">
        <f t="shared" si="158"/>
        <v>0</v>
      </c>
      <c r="Y374" s="100">
        <f t="shared" si="163"/>
        <v>0</v>
      </c>
      <c r="Z374" s="100">
        <f t="shared" si="159"/>
        <v>0</v>
      </c>
      <c r="AA374" s="100">
        <f t="shared" si="164"/>
        <v>0</v>
      </c>
      <c r="AB374" s="101">
        <f t="shared" si="160"/>
        <v>0</v>
      </c>
      <c r="AC374" s="102" t="str">
        <f>_xlfn.IFNA(VLOOKUP(D374,'사업자 통관'!F:H,3,0),"")</f>
        <v/>
      </c>
      <c r="AD374" s="102"/>
      <c r="AE374" s="103">
        <f t="shared" si="161"/>
        <v>4000</v>
      </c>
      <c r="AF374" s="104">
        <f t="shared" si="162"/>
        <v>14273</v>
      </c>
      <c r="AH374" s="126" t="s">
        <v>4689</v>
      </c>
      <c r="AI374" s="126" t="s">
        <v>9</v>
      </c>
      <c r="AJ374" s="126" t="s">
        <v>4690</v>
      </c>
      <c r="AK374" s="126" t="s">
        <v>4783</v>
      </c>
      <c r="AL374" s="126" t="s">
        <v>4784</v>
      </c>
      <c r="AM374" s="126" t="s">
        <v>4785</v>
      </c>
      <c r="AN374" s="126">
        <v>37887</v>
      </c>
      <c r="AO374" s="126" t="s">
        <v>130</v>
      </c>
      <c r="AP374" s="127">
        <v>1</v>
      </c>
      <c r="AQ374" s="128">
        <v>0.60799999999999998</v>
      </c>
      <c r="AR374" s="128">
        <v>4.4999999999999998E-2</v>
      </c>
      <c r="AS374" s="128">
        <v>0.7</v>
      </c>
      <c r="AT374" s="126" t="s">
        <v>4</v>
      </c>
      <c r="AU374" s="128">
        <v>73.930000000000007</v>
      </c>
      <c r="AV374" s="126" t="s">
        <v>154</v>
      </c>
      <c r="AW374" s="126" t="s">
        <v>154</v>
      </c>
      <c r="AX374" s="126" t="s">
        <v>154</v>
      </c>
      <c r="AY374" s="126" t="s">
        <v>154</v>
      </c>
      <c r="AZ374" s="126" t="s">
        <v>154</v>
      </c>
      <c r="BA374" s="126" t="s">
        <v>132</v>
      </c>
      <c r="BB374" s="126" t="s">
        <v>70</v>
      </c>
      <c r="BC374" s="126" t="s">
        <v>163</v>
      </c>
      <c r="BD374" s="126" t="s">
        <v>130</v>
      </c>
      <c r="BE374" s="126" t="s">
        <v>156</v>
      </c>
      <c r="BF374" s="126" t="s">
        <v>4786</v>
      </c>
      <c r="BG374" s="126" t="s">
        <v>4787</v>
      </c>
      <c r="BH374" s="126" t="s">
        <v>4788</v>
      </c>
      <c r="BI374" s="126" t="s">
        <v>138</v>
      </c>
      <c r="BJ374" s="126" t="s">
        <v>2758</v>
      </c>
      <c r="BK374" s="126" t="s">
        <v>184</v>
      </c>
      <c r="BL374" s="126" t="s">
        <v>157</v>
      </c>
      <c r="BM374" s="126" t="s">
        <v>126</v>
      </c>
      <c r="BN374" s="126" t="s">
        <v>130</v>
      </c>
      <c r="BO374" s="126" t="s">
        <v>158</v>
      </c>
    </row>
    <row r="375" spans="1:67" ht="15">
      <c r="A375" s="58" t="str">
        <f t="shared" si="165"/>
        <v>2025-08-10</v>
      </c>
      <c r="B375" s="58" t="str">
        <f t="shared" si="166"/>
        <v>LHR</v>
      </c>
      <c r="C375" s="58" t="str">
        <f t="shared" si="167"/>
        <v>99431913770</v>
      </c>
      <c r="D375" s="58" t="str">
        <f t="shared" si="168"/>
        <v>PGB028761669</v>
      </c>
      <c r="E375" s="59" t="str">
        <f t="shared" si="169"/>
        <v>6094322902449</v>
      </c>
      <c r="F375" s="59" t="str">
        <f t="shared" si="170"/>
        <v>717-0569-FC-39</v>
      </c>
      <c r="G375" s="59" t="str">
        <f t="shared" si="171"/>
        <v>2210326</v>
      </c>
      <c r="H375" s="59" t="str">
        <f t="shared" si="172"/>
        <v>IPORTER (GB)</v>
      </c>
      <c r="I375" s="57" t="str">
        <f t="shared" si="173"/>
        <v>정근식</v>
      </c>
      <c r="J375" s="57">
        <f t="shared" si="174"/>
        <v>50898</v>
      </c>
      <c r="K375" s="57" t="str">
        <f t="shared" si="175"/>
        <v/>
      </c>
      <c r="L375" s="57">
        <f t="shared" si="176"/>
        <v>1</v>
      </c>
      <c r="M375" s="57">
        <f t="shared" si="177"/>
        <v>0.998</v>
      </c>
      <c r="N375" s="57">
        <f t="shared" si="178"/>
        <v>4.4999999999999998E-2</v>
      </c>
      <c r="O375" s="60">
        <f t="shared" si="179"/>
        <v>3.15E-2</v>
      </c>
      <c r="P375" s="60">
        <f>CEILING(IF(M375&gt;O375,M375,O375),$D$2)</f>
        <v>1</v>
      </c>
      <c r="Q375" s="61" t="str">
        <f t="shared" si="180"/>
        <v>목록(Manifest)</v>
      </c>
      <c r="R375" s="88">
        <f t="shared" si="181"/>
        <v>108.35</v>
      </c>
      <c r="S375" s="61" t="str">
        <f t="shared" si="182"/>
        <v>OZ522</v>
      </c>
      <c r="T375" s="61" t="str">
        <f t="shared" si="183"/>
        <v>AIRZETA CO., LTD</v>
      </c>
      <c r="U375" s="61" t="str">
        <f t="shared" si="184"/>
        <v>신용</v>
      </c>
      <c r="V375" s="99">
        <f>CEILING($B$2+(P375-0.5)*$C$2,1)</f>
        <v>10273</v>
      </c>
      <c r="W375" s="61">
        <v>4000</v>
      </c>
      <c r="X375" s="100">
        <f t="shared" si="158"/>
        <v>0</v>
      </c>
      <c r="Y375" s="100">
        <f t="shared" si="163"/>
        <v>0</v>
      </c>
      <c r="Z375" s="100">
        <f t="shared" si="159"/>
        <v>0</v>
      </c>
      <c r="AA375" s="100">
        <f t="shared" si="164"/>
        <v>0</v>
      </c>
      <c r="AB375" s="101">
        <f t="shared" si="160"/>
        <v>0</v>
      </c>
      <c r="AC375" s="102" t="str">
        <f>_xlfn.IFNA(VLOOKUP(D375,'사업자 통관'!F:H,3,0),"")</f>
        <v/>
      </c>
      <c r="AD375" s="102"/>
      <c r="AE375" s="103">
        <f t="shared" si="161"/>
        <v>4000</v>
      </c>
      <c r="AF375" s="104">
        <f t="shared" si="162"/>
        <v>14273</v>
      </c>
      <c r="AH375" s="126" t="s">
        <v>4689</v>
      </c>
      <c r="AI375" s="126" t="s">
        <v>9</v>
      </c>
      <c r="AJ375" s="126" t="s">
        <v>4690</v>
      </c>
      <c r="AK375" s="126" t="s">
        <v>4789</v>
      </c>
      <c r="AL375" s="126" t="s">
        <v>4790</v>
      </c>
      <c r="AM375" s="126" t="s">
        <v>4791</v>
      </c>
      <c r="AN375" s="126">
        <v>50898</v>
      </c>
      <c r="AO375" s="126" t="s">
        <v>130</v>
      </c>
      <c r="AP375" s="127">
        <v>1</v>
      </c>
      <c r="AQ375" s="128">
        <v>0.998</v>
      </c>
      <c r="AR375" s="128">
        <v>4.4999999999999998E-2</v>
      </c>
      <c r="AS375" s="128">
        <v>1</v>
      </c>
      <c r="AT375" s="126" t="s">
        <v>4</v>
      </c>
      <c r="AU375" s="128">
        <v>108.35</v>
      </c>
      <c r="AV375" s="126" t="s">
        <v>154</v>
      </c>
      <c r="AW375" s="126" t="s">
        <v>154</v>
      </c>
      <c r="AX375" s="126" t="s">
        <v>154</v>
      </c>
      <c r="AY375" s="126" t="s">
        <v>154</v>
      </c>
      <c r="AZ375" s="126" t="s">
        <v>154</v>
      </c>
      <c r="BA375" s="126" t="s">
        <v>132</v>
      </c>
      <c r="BB375" s="126" t="s">
        <v>70</v>
      </c>
      <c r="BC375" s="126" t="s">
        <v>163</v>
      </c>
      <c r="BD375" s="126" t="s">
        <v>130</v>
      </c>
      <c r="BE375" s="126" t="s">
        <v>156</v>
      </c>
      <c r="BF375" s="126" t="s">
        <v>4792</v>
      </c>
      <c r="BG375" s="126" t="s">
        <v>4793</v>
      </c>
      <c r="BH375" s="126" t="s">
        <v>4794</v>
      </c>
      <c r="BI375" s="126" t="s">
        <v>138</v>
      </c>
      <c r="BJ375" s="126" t="s">
        <v>2758</v>
      </c>
      <c r="BK375" s="126" t="s">
        <v>184</v>
      </c>
      <c r="BL375" s="126" t="s">
        <v>157</v>
      </c>
      <c r="BM375" s="126" t="s">
        <v>126</v>
      </c>
      <c r="BN375" s="126" t="s">
        <v>130</v>
      </c>
      <c r="BO375" s="126" t="s">
        <v>158</v>
      </c>
    </row>
    <row r="376" spans="1:67" ht="15">
      <c r="A376" s="58" t="str">
        <f t="shared" si="165"/>
        <v>2025-08-10</v>
      </c>
      <c r="B376" s="58" t="str">
        <f t="shared" si="166"/>
        <v>LHR</v>
      </c>
      <c r="C376" s="58" t="str">
        <f t="shared" si="167"/>
        <v>99431913770</v>
      </c>
      <c r="D376" s="58" t="str">
        <f t="shared" si="168"/>
        <v>PGB028761599</v>
      </c>
      <c r="E376" s="59" t="str">
        <f t="shared" si="169"/>
        <v>6094322902379</v>
      </c>
      <c r="F376" s="59" t="str">
        <f t="shared" si="170"/>
        <v>716-9247-EA-64</v>
      </c>
      <c r="G376" s="59" t="str">
        <f t="shared" si="171"/>
        <v>2210326</v>
      </c>
      <c r="H376" s="59" t="str">
        <f t="shared" si="172"/>
        <v>IPORTER (GB)</v>
      </c>
      <c r="I376" s="57" t="str">
        <f t="shared" si="173"/>
        <v>여백을 쓰다</v>
      </c>
      <c r="J376" s="57">
        <f t="shared" si="174"/>
        <v>12946</v>
      </c>
      <c r="K376" s="57" t="str">
        <f t="shared" si="175"/>
        <v>[사업자]</v>
      </c>
      <c r="L376" s="57">
        <f t="shared" si="176"/>
        <v>1</v>
      </c>
      <c r="M376" s="57">
        <f t="shared" si="177"/>
        <v>6.21</v>
      </c>
      <c r="N376" s="57">
        <f t="shared" si="178"/>
        <v>7.3940000000000001</v>
      </c>
      <c r="O376" s="60">
        <f t="shared" si="179"/>
        <v>5.1757999999999997</v>
      </c>
      <c r="P376" s="60">
        <f>CEILING(IF(M376&gt;O376,M376,O376),$D$2)</f>
        <v>6.5</v>
      </c>
      <c r="Q376" s="61" t="str">
        <f t="shared" si="180"/>
        <v>일반(목록배제,Normal-Manifest Exception)</v>
      </c>
      <c r="R376" s="88">
        <f t="shared" si="181"/>
        <v>104.2</v>
      </c>
      <c r="S376" s="61" t="str">
        <f t="shared" si="182"/>
        <v>OZ522</v>
      </c>
      <c r="T376" s="61" t="str">
        <f t="shared" si="183"/>
        <v>AIRZETA CO., LTD</v>
      </c>
      <c r="U376" s="61" t="str">
        <f t="shared" si="184"/>
        <v>신용</v>
      </c>
      <c r="V376" s="99">
        <f>CEILING($B$2+(P376-0.5)*$C$2,1)</f>
        <v>41375</v>
      </c>
      <c r="W376" s="61">
        <v>4000</v>
      </c>
      <c r="X376" s="100">
        <f t="shared" si="158"/>
        <v>0</v>
      </c>
      <c r="Y376" s="100">
        <f t="shared" si="163"/>
        <v>0</v>
      </c>
      <c r="Z376" s="100">
        <f t="shared" si="159"/>
        <v>1000</v>
      </c>
      <c r="AA376" s="100">
        <f t="shared" si="164"/>
        <v>0</v>
      </c>
      <c r="AB376" s="101">
        <f t="shared" si="160"/>
        <v>10000</v>
      </c>
      <c r="AC376" s="151" t="s">
        <v>2551</v>
      </c>
      <c r="AD376" s="102"/>
      <c r="AE376" s="103">
        <f t="shared" si="161"/>
        <v>15000</v>
      </c>
      <c r="AF376" s="104">
        <f t="shared" si="162"/>
        <v>56375</v>
      </c>
      <c r="AH376" s="126" t="s">
        <v>4689</v>
      </c>
      <c r="AI376" s="126" t="s">
        <v>9</v>
      </c>
      <c r="AJ376" s="126" t="s">
        <v>4690</v>
      </c>
      <c r="AK376" s="126" t="s">
        <v>2605</v>
      </c>
      <c r="AL376" s="126" t="s">
        <v>4795</v>
      </c>
      <c r="AM376" s="126" t="s">
        <v>4796</v>
      </c>
      <c r="AN376" s="126">
        <v>12946</v>
      </c>
      <c r="AO376" s="126" t="s">
        <v>137</v>
      </c>
      <c r="AP376" s="127">
        <v>1</v>
      </c>
      <c r="AQ376" s="128">
        <v>6.21</v>
      </c>
      <c r="AR376" s="128">
        <v>7.3940000000000001</v>
      </c>
      <c r="AS376" s="128">
        <v>7.5</v>
      </c>
      <c r="AT376" s="126" t="s">
        <v>5</v>
      </c>
      <c r="AU376" s="128">
        <v>104.2</v>
      </c>
      <c r="AV376" s="126" t="s">
        <v>154</v>
      </c>
      <c r="AW376" s="126" t="s">
        <v>154</v>
      </c>
      <c r="AX376" s="126" t="s">
        <v>154</v>
      </c>
      <c r="AY376" s="126" t="s">
        <v>154</v>
      </c>
      <c r="AZ376" s="126" t="s">
        <v>154</v>
      </c>
      <c r="BA376" s="126" t="s">
        <v>132</v>
      </c>
      <c r="BB376" s="126" t="s">
        <v>70</v>
      </c>
      <c r="BC376" s="126" t="s">
        <v>163</v>
      </c>
      <c r="BD376" s="126" t="s">
        <v>130</v>
      </c>
      <c r="BE376" s="126" t="s">
        <v>156</v>
      </c>
      <c r="BF376" s="126" t="s">
        <v>4797</v>
      </c>
      <c r="BG376" s="126" t="s">
        <v>4798</v>
      </c>
      <c r="BH376" s="126" t="s">
        <v>4799</v>
      </c>
      <c r="BI376" s="126" t="s">
        <v>138</v>
      </c>
      <c r="BJ376" s="126" t="s">
        <v>2758</v>
      </c>
      <c r="BK376" s="126" t="s">
        <v>184</v>
      </c>
      <c r="BL376" s="126" t="s">
        <v>157</v>
      </c>
      <c r="BM376" s="126" t="s">
        <v>126</v>
      </c>
      <c r="BN376" s="126" t="s">
        <v>130</v>
      </c>
      <c r="BO376" s="126" t="s">
        <v>158</v>
      </c>
    </row>
    <row r="377" spans="1:67" ht="15">
      <c r="A377" s="58" t="str">
        <f t="shared" si="165"/>
        <v>2025-08-10</v>
      </c>
      <c r="B377" s="58" t="str">
        <f t="shared" si="166"/>
        <v>LHR</v>
      </c>
      <c r="C377" s="58" t="str">
        <f t="shared" si="167"/>
        <v>99431913770</v>
      </c>
      <c r="D377" s="58" t="str">
        <f t="shared" si="168"/>
        <v>PGB028761598</v>
      </c>
      <c r="E377" s="59" t="str">
        <f t="shared" si="169"/>
        <v>6094322902378</v>
      </c>
      <c r="F377" s="59" t="str">
        <f t="shared" si="170"/>
        <v>717-1274-AB-84</v>
      </c>
      <c r="G377" s="59" t="str">
        <f t="shared" si="171"/>
        <v>2210326</v>
      </c>
      <c r="H377" s="59" t="str">
        <f t="shared" si="172"/>
        <v>IPORTER (GB)</v>
      </c>
      <c r="I377" s="57" t="str">
        <f t="shared" si="173"/>
        <v>정예람</v>
      </c>
      <c r="J377" s="57">
        <f t="shared" si="174"/>
        <v>34090</v>
      </c>
      <c r="K377" s="57" t="str">
        <f t="shared" si="175"/>
        <v/>
      </c>
      <c r="L377" s="57">
        <f t="shared" si="176"/>
        <v>1</v>
      </c>
      <c r="M377" s="57">
        <f t="shared" si="177"/>
        <v>0.499</v>
      </c>
      <c r="N377" s="57">
        <f t="shared" si="178"/>
        <v>4.4999999999999998E-2</v>
      </c>
      <c r="O377" s="60">
        <f t="shared" si="179"/>
        <v>3.15E-2</v>
      </c>
      <c r="P377" s="60">
        <f>CEILING(IF(M377&gt;O377,M377,O377),$D$2)</f>
        <v>0.5</v>
      </c>
      <c r="Q377" s="61" t="str">
        <f t="shared" si="180"/>
        <v>목록(Manifest)</v>
      </c>
      <c r="R377" s="88">
        <f t="shared" si="181"/>
        <v>142.83000000000001</v>
      </c>
      <c r="S377" s="61" t="str">
        <f t="shared" si="182"/>
        <v>OZ522</v>
      </c>
      <c r="T377" s="61" t="str">
        <f t="shared" si="183"/>
        <v>AIRZETA CO., LTD</v>
      </c>
      <c r="U377" s="61" t="str">
        <f t="shared" si="184"/>
        <v>신용</v>
      </c>
      <c r="V377" s="99">
        <f>CEILING($B$2+(P377-0.5)*$C$2,1)</f>
        <v>7445</v>
      </c>
      <c r="W377" s="61">
        <v>4000</v>
      </c>
      <c r="X377" s="100">
        <f t="shared" si="158"/>
        <v>0</v>
      </c>
      <c r="Y377" s="100">
        <f t="shared" si="163"/>
        <v>0</v>
      </c>
      <c r="Z377" s="100">
        <f t="shared" si="159"/>
        <v>0</v>
      </c>
      <c r="AA377" s="100">
        <f t="shared" si="164"/>
        <v>0</v>
      </c>
      <c r="AB377" s="101">
        <f t="shared" si="160"/>
        <v>0</v>
      </c>
      <c r="AC377" s="102" t="str">
        <f>_xlfn.IFNA(VLOOKUP(D377,'사업자 통관'!F:H,3,0),"")</f>
        <v/>
      </c>
      <c r="AD377" s="102"/>
      <c r="AE377" s="103">
        <f t="shared" si="161"/>
        <v>4000</v>
      </c>
      <c r="AF377" s="104">
        <f t="shared" si="162"/>
        <v>11445</v>
      </c>
      <c r="AH377" s="126" t="s">
        <v>4689</v>
      </c>
      <c r="AI377" s="126" t="s">
        <v>9</v>
      </c>
      <c r="AJ377" s="126" t="s">
        <v>4690</v>
      </c>
      <c r="AK377" s="126" t="s">
        <v>4800</v>
      </c>
      <c r="AL377" s="126" t="s">
        <v>657</v>
      </c>
      <c r="AM377" s="126" t="s">
        <v>658</v>
      </c>
      <c r="AN377" s="126">
        <v>34090</v>
      </c>
      <c r="AO377" s="126" t="s">
        <v>130</v>
      </c>
      <c r="AP377" s="127">
        <v>1</v>
      </c>
      <c r="AQ377" s="128">
        <v>0.499</v>
      </c>
      <c r="AR377" s="128">
        <v>4.4999999999999998E-2</v>
      </c>
      <c r="AS377" s="128">
        <v>0.5</v>
      </c>
      <c r="AT377" s="126" t="s">
        <v>4</v>
      </c>
      <c r="AU377" s="128">
        <v>142.83000000000001</v>
      </c>
      <c r="AV377" s="126" t="s">
        <v>154</v>
      </c>
      <c r="AW377" s="126" t="s">
        <v>154</v>
      </c>
      <c r="AX377" s="126" t="s">
        <v>154</v>
      </c>
      <c r="AY377" s="126" t="s">
        <v>154</v>
      </c>
      <c r="AZ377" s="126" t="s">
        <v>154</v>
      </c>
      <c r="BA377" s="126" t="s">
        <v>132</v>
      </c>
      <c r="BB377" s="126" t="s">
        <v>70</v>
      </c>
      <c r="BC377" s="126" t="s">
        <v>4801</v>
      </c>
      <c r="BD377" s="126" t="s">
        <v>130</v>
      </c>
      <c r="BE377" s="126" t="s">
        <v>156</v>
      </c>
      <c r="BF377" s="126" t="s">
        <v>4802</v>
      </c>
      <c r="BG377" s="126" t="s">
        <v>4803</v>
      </c>
      <c r="BH377" s="126" t="s">
        <v>4804</v>
      </c>
      <c r="BI377" s="126" t="s">
        <v>138</v>
      </c>
      <c r="BJ377" s="126" t="s">
        <v>2758</v>
      </c>
      <c r="BK377" s="126" t="s">
        <v>184</v>
      </c>
      <c r="BL377" s="126" t="s">
        <v>157</v>
      </c>
      <c r="BM377" s="126" t="s">
        <v>126</v>
      </c>
      <c r="BN377" s="126" t="s">
        <v>130</v>
      </c>
      <c r="BO377" s="126" t="s">
        <v>158</v>
      </c>
    </row>
    <row r="378" spans="1:67" ht="15">
      <c r="A378" s="58" t="str">
        <f t="shared" si="165"/>
        <v>2025-08-10</v>
      </c>
      <c r="B378" s="58" t="str">
        <f t="shared" si="166"/>
        <v>LHR</v>
      </c>
      <c r="C378" s="58" t="str">
        <f t="shared" si="167"/>
        <v>99431913770</v>
      </c>
      <c r="D378" s="58" t="str">
        <f t="shared" si="168"/>
        <v>PGB028761826</v>
      </c>
      <c r="E378" s="59" t="str">
        <f t="shared" si="169"/>
        <v>6094322902606</v>
      </c>
      <c r="F378" s="59" t="str">
        <f t="shared" si="170"/>
        <v>717-1340-CA-100</v>
      </c>
      <c r="G378" s="59" t="str">
        <f t="shared" si="171"/>
        <v>2210326</v>
      </c>
      <c r="H378" s="59" t="str">
        <f t="shared" si="172"/>
        <v>IPORTER (GB)</v>
      </c>
      <c r="I378" s="57" t="str">
        <f t="shared" si="173"/>
        <v>송민아</v>
      </c>
      <c r="J378" s="57">
        <f t="shared" si="174"/>
        <v>13500</v>
      </c>
      <c r="K378" s="57" t="str">
        <f t="shared" si="175"/>
        <v/>
      </c>
      <c r="L378" s="57">
        <f t="shared" si="176"/>
        <v>1</v>
      </c>
      <c r="M378" s="57">
        <f t="shared" si="177"/>
        <v>0.499</v>
      </c>
      <c r="N378" s="57">
        <f t="shared" si="178"/>
        <v>4.4999999999999998E-2</v>
      </c>
      <c r="O378" s="60">
        <f t="shared" si="179"/>
        <v>3.15E-2</v>
      </c>
      <c r="P378" s="60">
        <f>CEILING(IF(M378&gt;O378,M378,O378),$D$2)</f>
        <v>0.5</v>
      </c>
      <c r="Q378" s="61" t="str">
        <f t="shared" si="180"/>
        <v>목록(Manifest)</v>
      </c>
      <c r="R378" s="88">
        <f t="shared" si="181"/>
        <v>75.319999999999993</v>
      </c>
      <c r="S378" s="61" t="str">
        <f t="shared" si="182"/>
        <v>OZ522</v>
      </c>
      <c r="T378" s="61" t="str">
        <f t="shared" si="183"/>
        <v>AIRZETA CO., LTD</v>
      </c>
      <c r="U378" s="61" t="str">
        <f t="shared" si="184"/>
        <v>신용</v>
      </c>
      <c r="V378" s="99">
        <f>CEILING($B$2+(P378-0.5)*$C$2,1)</f>
        <v>7445</v>
      </c>
      <c r="W378" s="61">
        <v>4000</v>
      </c>
      <c r="X378" s="100">
        <f t="shared" si="158"/>
        <v>0</v>
      </c>
      <c r="Y378" s="100">
        <f t="shared" si="163"/>
        <v>0</v>
      </c>
      <c r="Z378" s="100">
        <f t="shared" si="159"/>
        <v>0</v>
      </c>
      <c r="AA378" s="100">
        <f t="shared" si="164"/>
        <v>0</v>
      </c>
      <c r="AB378" s="101">
        <f t="shared" si="160"/>
        <v>0</v>
      </c>
      <c r="AC378" s="102" t="str">
        <f>_xlfn.IFNA(VLOOKUP(D378,'사업자 통관'!F:H,3,0),"")</f>
        <v/>
      </c>
      <c r="AD378" s="102"/>
      <c r="AE378" s="103">
        <f t="shared" si="161"/>
        <v>4000</v>
      </c>
      <c r="AF378" s="104">
        <f t="shared" si="162"/>
        <v>11445</v>
      </c>
      <c r="AH378" s="126" t="s">
        <v>4689</v>
      </c>
      <c r="AI378" s="126" t="s">
        <v>9</v>
      </c>
      <c r="AJ378" s="126" t="s">
        <v>4690</v>
      </c>
      <c r="AK378" s="126" t="s">
        <v>4805</v>
      </c>
      <c r="AL378" s="126" t="s">
        <v>436</v>
      </c>
      <c r="AM378" s="126" t="s">
        <v>4806</v>
      </c>
      <c r="AN378" s="126">
        <v>13500</v>
      </c>
      <c r="AO378" s="126" t="s">
        <v>130</v>
      </c>
      <c r="AP378" s="127">
        <v>1</v>
      </c>
      <c r="AQ378" s="128">
        <v>0.499</v>
      </c>
      <c r="AR378" s="128">
        <v>4.4999999999999998E-2</v>
      </c>
      <c r="AS378" s="128">
        <v>0.5</v>
      </c>
      <c r="AT378" s="126" t="s">
        <v>4</v>
      </c>
      <c r="AU378" s="128">
        <v>75.319999999999993</v>
      </c>
      <c r="AV378" s="126" t="s">
        <v>154</v>
      </c>
      <c r="AW378" s="126" t="s">
        <v>154</v>
      </c>
      <c r="AX378" s="126" t="s">
        <v>154</v>
      </c>
      <c r="AY378" s="126" t="s">
        <v>154</v>
      </c>
      <c r="AZ378" s="126" t="s">
        <v>154</v>
      </c>
      <c r="BA378" s="126" t="s">
        <v>132</v>
      </c>
      <c r="BB378" s="126" t="s">
        <v>70</v>
      </c>
      <c r="BC378" s="126" t="s">
        <v>4807</v>
      </c>
      <c r="BD378" s="126" t="s">
        <v>130</v>
      </c>
      <c r="BE378" s="126" t="s">
        <v>156</v>
      </c>
      <c r="BF378" s="126" t="s">
        <v>4808</v>
      </c>
      <c r="BG378" s="126" t="s">
        <v>4809</v>
      </c>
      <c r="BH378" s="126" t="s">
        <v>4810</v>
      </c>
      <c r="BI378" s="126" t="s">
        <v>138</v>
      </c>
      <c r="BJ378" s="126" t="s">
        <v>2758</v>
      </c>
      <c r="BK378" s="126" t="s">
        <v>184</v>
      </c>
      <c r="BL378" s="126" t="s">
        <v>157</v>
      </c>
      <c r="BM378" s="126" t="s">
        <v>126</v>
      </c>
      <c r="BN378" s="126" t="s">
        <v>130</v>
      </c>
      <c r="BO378" s="126" t="s">
        <v>158</v>
      </c>
    </row>
    <row r="379" spans="1:67" ht="15">
      <c r="A379" s="58" t="str">
        <f t="shared" si="165"/>
        <v>2025-08-10</v>
      </c>
      <c r="B379" s="58" t="str">
        <f t="shared" si="166"/>
        <v>LHR</v>
      </c>
      <c r="C379" s="58" t="str">
        <f t="shared" si="167"/>
        <v>99431913770</v>
      </c>
      <c r="D379" s="58" t="str">
        <f t="shared" si="168"/>
        <v>PGB028761581</v>
      </c>
      <c r="E379" s="59" t="str">
        <f t="shared" si="169"/>
        <v>6094322902361</v>
      </c>
      <c r="F379" s="59" t="str">
        <f t="shared" si="170"/>
        <v>716-9179-AB-12</v>
      </c>
      <c r="G379" s="59" t="str">
        <f t="shared" si="171"/>
        <v>2210326</v>
      </c>
      <c r="H379" s="59" t="str">
        <f t="shared" si="172"/>
        <v>IPORTER (GB)</v>
      </c>
      <c r="I379" s="57" t="str">
        <f t="shared" si="173"/>
        <v>강수연</v>
      </c>
      <c r="J379" s="57">
        <f t="shared" si="174"/>
        <v>48432</v>
      </c>
      <c r="K379" s="57" t="str">
        <f t="shared" si="175"/>
        <v/>
      </c>
      <c r="L379" s="57">
        <f t="shared" si="176"/>
        <v>1</v>
      </c>
      <c r="M379" s="57">
        <f t="shared" si="177"/>
        <v>0.66200000000000003</v>
      </c>
      <c r="N379" s="57">
        <f t="shared" si="178"/>
        <v>0.77100000000000002</v>
      </c>
      <c r="O379" s="60">
        <f t="shared" si="179"/>
        <v>0.53969999999999996</v>
      </c>
      <c r="P379" s="60">
        <f>CEILING(IF(M379&gt;O379,M379,O379),$D$2)</f>
        <v>1</v>
      </c>
      <c r="Q379" s="61" t="str">
        <f t="shared" si="180"/>
        <v>목록(Manifest)</v>
      </c>
      <c r="R379" s="88">
        <f t="shared" si="181"/>
        <v>112.42</v>
      </c>
      <c r="S379" s="61" t="str">
        <f t="shared" si="182"/>
        <v>OZ522</v>
      </c>
      <c r="T379" s="61" t="str">
        <f t="shared" si="183"/>
        <v>AIRZETA CO., LTD</v>
      </c>
      <c r="U379" s="61" t="str">
        <f t="shared" si="184"/>
        <v>신용</v>
      </c>
      <c r="V379" s="99">
        <f>CEILING($B$2+(P379-0.5)*$C$2,1)</f>
        <v>10273</v>
      </c>
      <c r="W379" s="61">
        <v>4000</v>
      </c>
      <c r="X379" s="100">
        <f t="shared" si="158"/>
        <v>0</v>
      </c>
      <c r="Y379" s="100">
        <f t="shared" si="163"/>
        <v>0</v>
      </c>
      <c r="Z379" s="100">
        <f t="shared" si="159"/>
        <v>0</v>
      </c>
      <c r="AA379" s="100">
        <f t="shared" si="164"/>
        <v>0</v>
      </c>
      <c r="AB379" s="101">
        <f t="shared" si="160"/>
        <v>0</v>
      </c>
      <c r="AC379" s="102" t="str">
        <f>_xlfn.IFNA(VLOOKUP(D379,'사업자 통관'!F:H,3,0),"")</f>
        <v/>
      </c>
      <c r="AD379" s="102"/>
      <c r="AE379" s="103">
        <f t="shared" si="161"/>
        <v>4000</v>
      </c>
      <c r="AF379" s="104">
        <f t="shared" si="162"/>
        <v>14273</v>
      </c>
      <c r="AH379" s="126" t="s">
        <v>4689</v>
      </c>
      <c r="AI379" s="126" t="s">
        <v>9</v>
      </c>
      <c r="AJ379" s="126" t="s">
        <v>4690</v>
      </c>
      <c r="AK379" s="126" t="s">
        <v>4811</v>
      </c>
      <c r="AL379" s="126" t="s">
        <v>4812</v>
      </c>
      <c r="AM379" s="126" t="s">
        <v>4813</v>
      </c>
      <c r="AN379" s="126">
        <v>48432</v>
      </c>
      <c r="AO379" s="126" t="s">
        <v>130</v>
      </c>
      <c r="AP379" s="127">
        <v>1</v>
      </c>
      <c r="AQ379" s="128">
        <v>0.66200000000000003</v>
      </c>
      <c r="AR379" s="128">
        <v>0.77100000000000002</v>
      </c>
      <c r="AS379" s="128">
        <v>0.8</v>
      </c>
      <c r="AT379" s="126" t="s">
        <v>4</v>
      </c>
      <c r="AU379" s="128">
        <v>112.42</v>
      </c>
      <c r="AV379" s="126" t="s">
        <v>154</v>
      </c>
      <c r="AW379" s="126" t="s">
        <v>154</v>
      </c>
      <c r="AX379" s="126" t="s">
        <v>154</v>
      </c>
      <c r="AY379" s="126" t="s">
        <v>154</v>
      </c>
      <c r="AZ379" s="126" t="s">
        <v>154</v>
      </c>
      <c r="BA379" s="126" t="s">
        <v>132</v>
      </c>
      <c r="BB379" s="126" t="s">
        <v>70</v>
      </c>
      <c r="BC379" s="126" t="s">
        <v>448</v>
      </c>
      <c r="BD379" s="126" t="s">
        <v>130</v>
      </c>
      <c r="BE379" s="126" t="s">
        <v>156</v>
      </c>
      <c r="BF379" s="126" t="s">
        <v>4814</v>
      </c>
      <c r="BG379" s="126" t="s">
        <v>4815</v>
      </c>
      <c r="BH379" s="126" t="s">
        <v>4816</v>
      </c>
      <c r="BI379" s="126" t="s">
        <v>138</v>
      </c>
      <c r="BJ379" s="126" t="s">
        <v>2758</v>
      </c>
      <c r="BK379" s="126" t="s">
        <v>184</v>
      </c>
      <c r="BL379" s="126" t="s">
        <v>157</v>
      </c>
      <c r="BM379" s="126" t="s">
        <v>126</v>
      </c>
      <c r="BN379" s="126" t="s">
        <v>130</v>
      </c>
      <c r="BO379" s="126" t="s">
        <v>158</v>
      </c>
    </row>
    <row r="380" spans="1:67" ht="15">
      <c r="A380" s="58" t="str">
        <f t="shared" si="165"/>
        <v>2025-08-10</v>
      </c>
      <c r="B380" s="58" t="str">
        <f t="shared" si="166"/>
        <v>LHR</v>
      </c>
      <c r="C380" s="58" t="str">
        <f t="shared" si="167"/>
        <v>99431913770</v>
      </c>
      <c r="D380" s="58" t="str">
        <f t="shared" si="168"/>
        <v>PGB028761293</v>
      </c>
      <c r="E380" s="59" t="str">
        <f t="shared" si="169"/>
        <v>6094322902073</v>
      </c>
      <c r="F380" s="59" t="str">
        <f t="shared" si="170"/>
        <v>716-9110-DA-71</v>
      </c>
      <c r="G380" s="59" t="str">
        <f t="shared" si="171"/>
        <v>2210326</v>
      </c>
      <c r="H380" s="59" t="str">
        <f t="shared" si="172"/>
        <v>IPORTER (GB)</v>
      </c>
      <c r="I380" s="57" t="str">
        <f t="shared" si="173"/>
        <v>백은영</v>
      </c>
      <c r="J380" s="57">
        <f t="shared" si="174"/>
        <v>4315</v>
      </c>
      <c r="K380" s="57" t="str">
        <f t="shared" si="175"/>
        <v/>
      </c>
      <c r="L380" s="57">
        <f t="shared" si="176"/>
        <v>1</v>
      </c>
      <c r="M380" s="57">
        <f t="shared" si="177"/>
        <v>1.9690000000000001</v>
      </c>
      <c r="N380" s="57">
        <f t="shared" si="178"/>
        <v>4.4999999999999998E-2</v>
      </c>
      <c r="O380" s="60">
        <f t="shared" si="179"/>
        <v>3.15E-2</v>
      </c>
      <c r="P380" s="60">
        <f>CEILING(IF(M380&gt;O380,M380,O380),$D$2)</f>
        <v>2</v>
      </c>
      <c r="Q380" s="61" t="str">
        <f t="shared" si="180"/>
        <v>간이(Simple)</v>
      </c>
      <c r="R380" s="88">
        <f t="shared" si="181"/>
        <v>150.5</v>
      </c>
      <c r="S380" s="61" t="str">
        <f t="shared" si="182"/>
        <v>OZ522</v>
      </c>
      <c r="T380" s="61" t="str">
        <f t="shared" si="183"/>
        <v>AIRZETA CO., LTD</v>
      </c>
      <c r="U380" s="61" t="str">
        <f t="shared" si="184"/>
        <v>신용</v>
      </c>
      <c r="V380" s="99">
        <f>CEILING($B$2+(P380-0.5)*$C$2,1)</f>
        <v>15928</v>
      </c>
      <c r="W380" s="61">
        <v>4000</v>
      </c>
      <c r="X380" s="100">
        <f t="shared" si="158"/>
        <v>0</v>
      </c>
      <c r="Y380" s="100">
        <f t="shared" si="163"/>
        <v>0</v>
      </c>
      <c r="Z380" s="100">
        <f t="shared" si="159"/>
        <v>0</v>
      </c>
      <c r="AA380" s="100">
        <f t="shared" si="164"/>
        <v>0</v>
      </c>
      <c r="AB380" s="101">
        <f t="shared" si="160"/>
        <v>1000</v>
      </c>
      <c r="AC380" s="102" t="str">
        <f>_xlfn.IFNA(VLOOKUP(D380,'사업자 통관'!F:H,3,0),"")</f>
        <v/>
      </c>
      <c r="AD380" s="102"/>
      <c r="AE380" s="103">
        <f t="shared" si="161"/>
        <v>5000</v>
      </c>
      <c r="AF380" s="104">
        <f t="shared" si="162"/>
        <v>20928</v>
      </c>
      <c r="AH380" s="126" t="s">
        <v>4689</v>
      </c>
      <c r="AI380" s="126" t="s">
        <v>9</v>
      </c>
      <c r="AJ380" s="126" t="s">
        <v>4690</v>
      </c>
      <c r="AK380" s="126" t="s">
        <v>4817</v>
      </c>
      <c r="AL380" s="126" t="s">
        <v>4818</v>
      </c>
      <c r="AM380" s="126" t="s">
        <v>4819</v>
      </c>
      <c r="AN380" s="126">
        <v>4315</v>
      </c>
      <c r="AO380" s="126" t="s">
        <v>130</v>
      </c>
      <c r="AP380" s="127">
        <v>1</v>
      </c>
      <c r="AQ380" s="128">
        <v>1.9690000000000001</v>
      </c>
      <c r="AR380" s="128">
        <v>4.4999999999999998E-2</v>
      </c>
      <c r="AS380" s="128">
        <v>2</v>
      </c>
      <c r="AT380" s="126" t="s">
        <v>6</v>
      </c>
      <c r="AU380" s="128">
        <v>150.5</v>
      </c>
      <c r="AV380" s="126" t="s">
        <v>154</v>
      </c>
      <c r="AW380" s="126" t="s">
        <v>154</v>
      </c>
      <c r="AX380" s="126" t="s">
        <v>154</v>
      </c>
      <c r="AY380" s="126" t="s">
        <v>154</v>
      </c>
      <c r="AZ380" s="126" t="s">
        <v>154</v>
      </c>
      <c r="BA380" s="126" t="s">
        <v>132</v>
      </c>
      <c r="BB380" s="126" t="s">
        <v>70</v>
      </c>
      <c r="BC380" s="126" t="s">
        <v>4820</v>
      </c>
      <c r="BD380" s="126" t="s">
        <v>130</v>
      </c>
      <c r="BE380" s="126" t="s">
        <v>156</v>
      </c>
      <c r="BF380" s="126" t="s">
        <v>4821</v>
      </c>
      <c r="BG380" s="126" t="s">
        <v>4822</v>
      </c>
      <c r="BH380" s="126" t="s">
        <v>4823</v>
      </c>
      <c r="BI380" s="126" t="s">
        <v>138</v>
      </c>
      <c r="BJ380" s="126" t="s">
        <v>2758</v>
      </c>
      <c r="BK380" s="126" t="s">
        <v>184</v>
      </c>
      <c r="BL380" s="126" t="s">
        <v>157</v>
      </c>
      <c r="BM380" s="126" t="s">
        <v>126</v>
      </c>
      <c r="BN380" s="126" t="s">
        <v>130</v>
      </c>
      <c r="BO380" s="126" t="s">
        <v>158</v>
      </c>
    </row>
    <row r="381" spans="1:67" ht="15">
      <c r="A381" s="58" t="str">
        <f t="shared" si="165"/>
        <v>2025-08-10</v>
      </c>
      <c r="B381" s="58" t="str">
        <f t="shared" si="166"/>
        <v>LHR</v>
      </c>
      <c r="C381" s="58" t="str">
        <f t="shared" si="167"/>
        <v>99431913770</v>
      </c>
      <c r="D381" s="58" t="str">
        <f t="shared" si="168"/>
        <v>PGB028761674</v>
      </c>
      <c r="E381" s="59" t="str">
        <f t="shared" si="169"/>
        <v>6094322902454</v>
      </c>
      <c r="F381" s="59" t="str">
        <f t="shared" si="170"/>
        <v>717-1259-CF-81</v>
      </c>
      <c r="G381" s="59" t="str">
        <f t="shared" si="171"/>
        <v>2210326</v>
      </c>
      <c r="H381" s="59" t="str">
        <f t="shared" si="172"/>
        <v>IPORTER (GB)</v>
      </c>
      <c r="I381" s="57" t="str">
        <f t="shared" si="173"/>
        <v>박세진</v>
      </c>
      <c r="J381" s="57">
        <f t="shared" si="174"/>
        <v>22224</v>
      </c>
      <c r="K381" s="57" t="str">
        <f t="shared" si="175"/>
        <v/>
      </c>
      <c r="L381" s="57">
        <f t="shared" si="176"/>
        <v>1</v>
      </c>
      <c r="M381" s="57">
        <f t="shared" si="177"/>
        <v>0.499</v>
      </c>
      <c r="N381" s="57">
        <f t="shared" si="178"/>
        <v>4.4999999999999998E-2</v>
      </c>
      <c r="O381" s="60">
        <f t="shared" si="179"/>
        <v>3.15E-2</v>
      </c>
      <c r="P381" s="60">
        <f>CEILING(IF(M381&gt;O381,M381,O381),$D$2)</f>
        <v>0.5</v>
      </c>
      <c r="Q381" s="61" t="str">
        <f t="shared" si="180"/>
        <v>일반(목록배제,Normal-Manifest Exception)</v>
      </c>
      <c r="R381" s="88">
        <f t="shared" si="181"/>
        <v>71.010000000000005</v>
      </c>
      <c r="S381" s="61" t="str">
        <f t="shared" si="182"/>
        <v>OZ522</v>
      </c>
      <c r="T381" s="61" t="str">
        <f t="shared" si="183"/>
        <v>AIRZETA CO., LTD</v>
      </c>
      <c r="U381" s="61" t="str">
        <f t="shared" si="184"/>
        <v>신용</v>
      </c>
      <c r="V381" s="99">
        <f>CEILING($B$2+(P381-0.5)*$C$2,1)</f>
        <v>7445</v>
      </c>
      <c r="W381" s="61">
        <v>4000</v>
      </c>
      <c r="X381" s="100">
        <f t="shared" si="158"/>
        <v>0</v>
      </c>
      <c r="Y381" s="100">
        <f t="shared" si="163"/>
        <v>0</v>
      </c>
      <c r="Z381" s="100">
        <f t="shared" si="159"/>
        <v>0</v>
      </c>
      <c r="AA381" s="100">
        <f t="shared" si="164"/>
        <v>0</v>
      </c>
      <c r="AB381" s="101">
        <f t="shared" si="160"/>
        <v>1000</v>
      </c>
      <c r="AC381" s="102" t="str">
        <f>_xlfn.IFNA(VLOOKUP(D381,'사업자 통관'!F:H,3,0),"")</f>
        <v/>
      </c>
      <c r="AD381" s="102"/>
      <c r="AE381" s="103">
        <f t="shared" si="161"/>
        <v>5000</v>
      </c>
      <c r="AF381" s="104">
        <f t="shared" si="162"/>
        <v>12445</v>
      </c>
      <c r="AH381" s="126" t="s">
        <v>4689</v>
      </c>
      <c r="AI381" s="126" t="s">
        <v>9</v>
      </c>
      <c r="AJ381" s="126" t="s">
        <v>4690</v>
      </c>
      <c r="AK381" s="126" t="s">
        <v>4824</v>
      </c>
      <c r="AL381" s="126" t="s">
        <v>4825</v>
      </c>
      <c r="AM381" s="126" t="s">
        <v>4826</v>
      </c>
      <c r="AN381" s="126">
        <v>22224</v>
      </c>
      <c r="AO381" s="126" t="s">
        <v>130</v>
      </c>
      <c r="AP381" s="127">
        <v>1</v>
      </c>
      <c r="AQ381" s="128">
        <v>0.499</v>
      </c>
      <c r="AR381" s="128">
        <v>4.4999999999999998E-2</v>
      </c>
      <c r="AS381" s="128">
        <v>0.5</v>
      </c>
      <c r="AT381" s="126" t="s">
        <v>5</v>
      </c>
      <c r="AU381" s="128">
        <v>71.010000000000005</v>
      </c>
      <c r="AV381" s="126" t="s">
        <v>154</v>
      </c>
      <c r="AW381" s="126" t="s">
        <v>154</v>
      </c>
      <c r="AX381" s="126" t="s">
        <v>154</v>
      </c>
      <c r="AY381" s="126" t="s">
        <v>154</v>
      </c>
      <c r="AZ381" s="126" t="s">
        <v>154</v>
      </c>
      <c r="BA381" s="126" t="s">
        <v>132</v>
      </c>
      <c r="BB381" s="126" t="s">
        <v>70</v>
      </c>
      <c r="BC381" s="126" t="s">
        <v>313</v>
      </c>
      <c r="BD381" s="126" t="s">
        <v>130</v>
      </c>
      <c r="BE381" s="126" t="s">
        <v>156</v>
      </c>
      <c r="BF381" s="126" t="s">
        <v>4827</v>
      </c>
      <c r="BG381" s="126" t="s">
        <v>4828</v>
      </c>
      <c r="BH381" s="126" t="s">
        <v>4829</v>
      </c>
      <c r="BI381" s="126" t="s">
        <v>138</v>
      </c>
      <c r="BJ381" s="126" t="s">
        <v>2758</v>
      </c>
      <c r="BK381" s="126" t="s">
        <v>184</v>
      </c>
      <c r="BL381" s="126" t="s">
        <v>157</v>
      </c>
      <c r="BM381" s="126" t="s">
        <v>126</v>
      </c>
      <c r="BN381" s="126" t="s">
        <v>130</v>
      </c>
      <c r="BO381" s="126" t="s">
        <v>158</v>
      </c>
    </row>
    <row r="382" spans="1:67" ht="15">
      <c r="A382" s="58" t="str">
        <f t="shared" si="165"/>
        <v>2025-08-10</v>
      </c>
      <c r="B382" s="58" t="str">
        <f t="shared" si="166"/>
        <v>LHR</v>
      </c>
      <c r="C382" s="58" t="str">
        <f t="shared" si="167"/>
        <v>99431913770</v>
      </c>
      <c r="D382" s="58" t="str">
        <f t="shared" si="168"/>
        <v>PGB028761569</v>
      </c>
      <c r="E382" s="59" t="str">
        <f t="shared" si="169"/>
        <v>6094322902349</v>
      </c>
      <c r="F382" s="59" t="str">
        <f t="shared" si="170"/>
        <v>717-1287-EF-87</v>
      </c>
      <c r="G382" s="59" t="str">
        <f t="shared" si="171"/>
        <v>2210326</v>
      </c>
      <c r="H382" s="59" t="str">
        <f t="shared" si="172"/>
        <v>IPORTER (GB)</v>
      </c>
      <c r="I382" s="57" t="str">
        <f t="shared" si="173"/>
        <v>김수정</v>
      </c>
      <c r="J382" s="57">
        <f t="shared" si="174"/>
        <v>5281</v>
      </c>
      <c r="K382" s="57" t="str">
        <f t="shared" si="175"/>
        <v/>
      </c>
      <c r="L382" s="57">
        <f t="shared" si="176"/>
        <v>1</v>
      </c>
      <c r="M382" s="57">
        <f t="shared" si="177"/>
        <v>0.60799999999999998</v>
      </c>
      <c r="N382" s="57">
        <f t="shared" si="178"/>
        <v>4.4999999999999998E-2</v>
      </c>
      <c r="O382" s="60">
        <f t="shared" si="179"/>
        <v>3.15E-2</v>
      </c>
      <c r="P382" s="60">
        <f>CEILING(IF(M382&gt;O382,M382,O382),$D$2)</f>
        <v>1</v>
      </c>
      <c r="Q382" s="61" t="str">
        <f t="shared" si="180"/>
        <v>목록(Manifest)</v>
      </c>
      <c r="R382" s="88">
        <f t="shared" si="181"/>
        <v>115.07</v>
      </c>
      <c r="S382" s="61" t="str">
        <f t="shared" si="182"/>
        <v>OZ522</v>
      </c>
      <c r="T382" s="61" t="str">
        <f t="shared" si="183"/>
        <v>AIRZETA CO., LTD</v>
      </c>
      <c r="U382" s="61" t="str">
        <f t="shared" si="184"/>
        <v>신용</v>
      </c>
      <c r="V382" s="99">
        <f>CEILING($B$2+(P382-0.5)*$C$2,1)</f>
        <v>10273</v>
      </c>
      <c r="W382" s="61">
        <v>4000</v>
      </c>
      <c r="X382" s="100">
        <f t="shared" si="158"/>
        <v>0</v>
      </c>
      <c r="Y382" s="100">
        <f t="shared" si="163"/>
        <v>0</v>
      </c>
      <c r="Z382" s="100">
        <f t="shared" si="159"/>
        <v>0</v>
      </c>
      <c r="AA382" s="100">
        <f t="shared" si="164"/>
        <v>0</v>
      </c>
      <c r="AB382" s="101">
        <f t="shared" si="160"/>
        <v>0</v>
      </c>
      <c r="AC382" s="102" t="str">
        <f>_xlfn.IFNA(VLOOKUP(D382,'사업자 통관'!F:H,3,0),"")</f>
        <v/>
      </c>
      <c r="AD382" s="102"/>
      <c r="AE382" s="103">
        <f t="shared" si="161"/>
        <v>4000</v>
      </c>
      <c r="AF382" s="104">
        <f t="shared" si="162"/>
        <v>14273</v>
      </c>
      <c r="AH382" s="126" t="s">
        <v>4689</v>
      </c>
      <c r="AI382" s="126" t="s">
        <v>9</v>
      </c>
      <c r="AJ382" s="126" t="s">
        <v>4690</v>
      </c>
      <c r="AK382" s="126" t="s">
        <v>4830</v>
      </c>
      <c r="AL382" s="126" t="s">
        <v>420</v>
      </c>
      <c r="AM382" s="126" t="s">
        <v>4831</v>
      </c>
      <c r="AN382" s="126">
        <v>5281</v>
      </c>
      <c r="AO382" s="126" t="s">
        <v>130</v>
      </c>
      <c r="AP382" s="127">
        <v>1</v>
      </c>
      <c r="AQ382" s="128">
        <v>0.60799999999999998</v>
      </c>
      <c r="AR382" s="128">
        <v>4.4999999999999998E-2</v>
      </c>
      <c r="AS382" s="128">
        <v>0.7</v>
      </c>
      <c r="AT382" s="126" t="s">
        <v>4</v>
      </c>
      <c r="AU382" s="128">
        <v>115.07</v>
      </c>
      <c r="AV382" s="126" t="s">
        <v>154</v>
      </c>
      <c r="AW382" s="126" t="s">
        <v>154</v>
      </c>
      <c r="AX382" s="126" t="s">
        <v>154</v>
      </c>
      <c r="AY382" s="126" t="s">
        <v>154</v>
      </c>
      <c r="AZ382" s="126" t="s">
        <v>154</v>
      </c>
      <c r="BA382" s="126" t="s">
        <v>132</v>
      </c>
      <c r="BB382" s="126" t="s">
        <v>70</v>
      </c>
      <c r="BC382" s="126" t="s">
        <v>302</v>
      </c>
      <c r="BD382" s="126" t="s">
        <v>130</v>
      </c>
      <c r="BE382" s="126" t="s">
        <v>156</v>
      </c>
      <c r="BF382" s="126" t="s">
        <v>4832</v>
      </c>
      <c r="BG382" s="126" t="s">
        <v>4833</v>
      </c>
      <c r="BH382" s="126" t="s">
        <v>4834</v>
      </c>
      <c r="BI382" s="126" t="s">
        <v>138</v>
      </c>
      <c r="BJ382" s="126" t="s">
        <v>2758</v>
      </c>
      <c r="BK382" s="126" t="s">
        <v>184</v>
      </c>
      <c r="BL382" s="126" t="s">
        <v>157</v>
      </c>
      <c r="BM382" s="126" t="s">
        <v>126</v>
      </c>
      <c r="BN382" s="126" t="s">
        <v>130</v>
      </c>
      <c r="BO382" s="126" t="s">
        <v>158</v>
      </c>
    </row>
    <row r="383" spans="1:67" ht="15">
      <c r="A383" s="58" t="str">
        <f t="shared" si="165"/>
        <v>2025-08-10</v>
      </c>
      <c r="B383" s="58" t="str">
        <f t="shared" si="166"/>
        <v>LHR</v>
      </c>
      <c r="C383" s="58" t="str">
        <f t="shared" si="167"/>
        <v>99431913770</v>
      </c>
      <c r="D383" s="58" t="str">
        <f t="shared" si="168"/>
        <v>PGB028761321</v>
      </c>
      <c r="E383" s="59" t="str">
        <f t="shared" si="169"/>
        <v>6094322902101</v>
      </c>
      <c r="F383" s="59" t="str">
        <f t="shared" si="170"/>
        <v>717-1254-CC-90</v>
      </c>
      <c r="G383" s="59" t="str">
        <f t="shared" si="171"/>
        <v>2210326</v>
      </c>
      <c r="H383" s="59" t="str">
        <f t="shared" si="172"/>
        <v>IPORTER (GB)</v>
      </c>
      <c r="I383" s="57" t="str">
        <f t="shared" si="173"/>
        <v>이용탁</v>
      </c>
      <c r="J383" s="57">
        <f t="shared" si="174"/>
        <v>5798</v>
      </c>
      <c r="K383" s="57" t="str">
        <f t="shared" si="175"/>
        <v/>
      </c>
      <c r="L383" s="57">
        <f t="shared" si="176"/>
        <v>1</v>
      </c>
      <c r="M383" s="57">
        <f t="shared" si="177"/>
        <v>0.499</v>
      </c>
      <c r="N383" s="57">
        <f t="shared" si="178"/>
        <v>4.4999999999999998E-2</v>
      </c>
      <c r="O383" s="60">
        <f t="shared" si="179"/>
        <v>3.15E-2</v>
      </c>
      <c r="P383" s="60">
        <f>CEILING(IF(M383&gt;O383,M383,O383),$D$2)</f>
        <v>0.5</v>
      </c>
      <c r="Q383" s="61" t="str">
        <f t="shared" si="180"/>
        <v>목록(Manifest)</v>
      </c>
      <c r="R383" s="88">
        <f t="shared" si="181"/>
        <v>45.84</v>
      </c>
      <c r="S383" s="61" t="str">
        <f t="shared" si="182"/>
        <v>OZ522</v>
      </c>
      <c r="T383" s="61" t="str">
        <f t="shared" si="183"/>
        <v>AIRZETA CO., LTD</v>
      </c>
      <c r="U383" s="61" t="str">
        <f t="shared" si="184"/>
        <v>신용</v>
      </c>
      <c r="V383" s="99">
        <f>CEILING($B$2+(P383-0.5)*$C$2,1)</f>
        <v>7445</v>
      </c>
      <c r="W383" s="61">
        <v>4000</v>
      </c>
      <c r="X383" s="100">
        <f t="shared" si="158"/>
        <v>0</v>
      </c>
      <c r="Y383" s="100">
        <f t="shared" si="163"/>
        <v>0</v>
      </c>
      <c r="Z383" s="100">
        <f t="shared" si="159"/>
        <v>0</v>
      </c>
      <c r="AA383" s="100">
        <f t="shared" si="164"/>
        <v>0</v>
      </c>
      <c r="AB383" s="101">
        <f t="shared" si="160"/>
        <v>0</v>
      </c>
      <c r="AC383" s="102" t="str">
        <f>_xlfn.IFNA(VLOOKUP(D383,'사업자 통관'!F:H,3,0),"")</f>
        <v/>
      </c>
      <c r="AD383" s="102"/>
      <c r="AE383" s="103">
        <f t="shared" si="161"/>
        <v>4000</v>
      </c>
      <c r="AF383" s="104">
        <f t="shared" si="162"/>
        <v>11445</v>
      </c>
      <c r="AH383" s="126" t="s">
        <v>4689</v>
      </c>
      <c r="AI383" s="126" t="s">
        <v>9</v>
      </c>
      <c r="AJ383" s="126" t="s">
        <v>4690</v>
      </c>
      <c r="AK383" s="126" t="s">
        <v>4835</v>
      </c>
      <c r="AL383" s="126" t="s">
        <v>4836</v>
      </c>
      <c r="AM383" s="126" t="s">
        <v>4837</v>
      </c>
      <c r="AN383" s="126">
        <v>5798</v>
      </c>
      <c r="AO383" s="126" t="s">
        <v>130</v>
      </c>
      <c r="AP383" s="127">
        <v>1</v>
      </c>
      <c r="AQ383" s="128">
        <v>0.499</v>
      </c>
      <c r="AR383" s="128">
        <v>4.4999999999999998E-2</v>
      </c>
      <c r="AS383" s="128">
        <v>0.5</v>
      </c>
      <c r="AT383" s="126" t="s">
        <v>4</v>
      </c>
      <c r="AU383" s="128">
        <v>45.84</v>
      </c>
      <c r="AV383" s="126" t="s">
        <v>154</v>
      </c>
      <c r="AW383" s="126" t="s">
        <v>154</v>
      </c>
      <c r="AX383" s="126" t="s">
        <v>154</v>
      </c>
      <c r="AY383" s="126" t="s">
        <v>154</v>
      </c>
      <c r="AZ383" s="126" t="s">
        <v>154</v>
      </c>
      <c r="BA383" s="126" t="s">
        <v>132</v>
      </c>
      <c r="BB383" s="126" t="s">
        <v>70</v>
      </c>
      <c r="BC383" s="126" t="s">
        <v>163</v>
      </c>
      <c r="BD383" s="126" t="s">
        <v>130</v>
      </c>
      <c r="BE383" s="126" t="s">
        <v>156</v>
      </c>
      <c r="BF383" s="126" t="s">
        <v>4838</v>
      </c>
      <c r="BG383" s="126" t="s">
        <v>4839</v>
      </c>
      <c r="BH383" s="126" t="s">
        <v>4840</v>
      </c>
      <c r="BI383" s="126" t="s">
        <v>138</v>
      </c>
      <c r="BJ383" s="126" t="s">
        <v>2758</v>
      </c>
      <c r="BK383" s="126" t="s">
        <v>184</v>
      </c>
      <c r="BL383" s="126" t="s">
        <v>157</v>
      </c>
      <c r="BM383" s="126" t="s">
        <v>126</v>
      </c>
      <c r="BN383" s="126" t="s">
        <v>130</v>
      </c>
      <c r="BO383" s="126" t="s">
        <v>158</v>
      </c>
    </row>
    <row r="384" spans="1:67" ht="15">
      <c r="A384" s="58" t="str">
        <f t="shared" si="165"/>
        <v>2025-08-10</v>
      </c>
      <c r="B384" s="58" t="str">
        <f t="shared" si="166"/>
        <v>LHR</v>
      </c>
      <c r="C384" s="58" t="str">
        <f t="shared" si="167"/>
        <v>99431913770</v>
      </c>
      <c r="D384" s="58" t="str">
        <f t="shared" si="168"/>
        <v>PGB028760155</v>
      </c>
      <c r="E384" s="59" t="str">
        <f t="shared" si="169"/>
        <v>6094322900935</v>
      </c>
      <c r="F384" s="59" t="str">
        <f t="shared" si="170"/>
        <v>716-3107-ED-97</v>
      </c>
      <c r="G384" s="59" t="str">
        <f t="shared" si="171"/>
        <v>2210326</v>
      </c>
      <c r="H384" s="59" t="str">
        <f t="shared" si="172"/>
        <v>IPORTER (GB)</v>
      </c>
      <c r="I384" s="57" t="str">
        <f t="shared" si="173"/>
        <v>김예슬</v>
      </c>
      <c r="J384" s="57">
        <f t="shared" si="174"/>
        <v>14319</v>
      </c>
      <c r="K384" s="57" t="str">
        <f t="shared" si="175"/>
        <v/>
      </c>
      <c r="L384" s="57">
        <f t="shared" si="176"/>
        <v>1</v>
      </c>
      <c r="M384" s="57">
        <f t="shared" si="177"/>
        <v>1.42</v>
      </c>
      <c r="N384" s="57">
        <f t="shared" si="178"/>
        <v>2.4489999999999998</v>
      </c>
      <c r="O384" s="60">
        <f t="shared" si="179"/>
        <v>1.7142999999999997</v>
      </c>
      <c r="P384" s="60">
        <f>CEILING(IF(M384&gt;O384,M384,O384),$D$2)</f>
        <v>2</v>
      </c>
      <c r="Q384" s="61" t="str">
        <f t="shared" si="180"/>
        <v>목록(Manifest)</v>
      </c>
      <c r="R384" s="88">
        <f t="shared" si="181"/>
        <v>31.74</v>
      </c>
      <c r="S384" s="61" t="str">
        <f t="shared" si="182"/>
        <v>OZ522</v>
      </c>
      <c r="T384" s="61" t="str">
        <f t="shared" si="183"/>
        <v>AIRZETA CO., LTD</v>
      </c>
      <c r="U384" s="61" t="str">
        <f t="shared" si="184"/>
        <v>신용</v>
      </c>
      <c r="V384" s="99">
        <f>CEILING($B$2+(P384-0.5)*$C$2,1)</f>
        <v>15928</v>
      </c>
      <c r="W384" s="61">
        <v>4000</v>
      </c>
      <c r="X384" s="100">
        <f t="shared" si="158"/>
        <v>0</v>
      </c>
      <c r="Y384" s="100">
        <f t="shared" si="163"/>
        <v>0</v>
      </c>
      <c r="Z384" s="100">
        <f t="shared" si="159"/>
        <v>0</v>
      </c>
      <c r="AA384" s="100">
        <f t="shared" si="164"/>
        <v>0</v>
      </c>
      <c r="AB384" s="101">
        <f t="shared" si="160"/>
        <v>0</v>
      </c>
      <c r="AC384" s="102" t="str">
        <f>_xlfn.IFNA(VLOOKUP(D384,'사업자 통관'!F:H,3,0),"")</f>
        <v/>
      </c>
      <c r="AD384" s="102"/>
      <c r="AE384" s="103">
        <f t="shared" si="161"/>
        <v>4000</v>
      </c>
      <c r="AF384" s="104">
        <f t="shared" si="162"/>
        <v>19928</v>
      </c>
      <c r="AH384" s="126" t="s">
        <v>4689</v>
      </c>
      <c r="AI384" s="126" t="s">
        <v>9</v>
      </c>
      <c r="AJ384" s="126" t="s">
        <v>4690</v>
      </c>
      <c r="AK384" s="126" t="s">
        <v>2695</v>
      </c>
      <c r="AL384" s="126" t="s">
        <v>4841</v>
      </c>
      <c r="AM384" s="126" t="s">
        <v>4842</v>
      </c>
      <c r="AN384" s="126">
        <v>14319</v>
      </c>
      <c r="AO384" s="126" t="s">
        <v>130</v>
      </c>
      <c r="AP384" s="127">
        <v>1</v>
      </c>
      <c r="AQ384" s="128">
        <v>1.42</v>
      </c>
      <c r="AR384" s="128">
        <v>2.4489999999999998</v>
      </c>
      <c r="AS384" s="128">
        <v>2.5</v>
      </c>
      <c r="AT384" s="126" t="s">
        <v>4</v>
      </c>
      <c r="AU384" s="128">
        <v>31.74</v>
      </c>
      <c r="AV384" s="126" t="s">
        <v>154</v>
      </c>
      <c r="AW384" s="126" t="s">
        <v>154</v>
      </c>
      <c r="AX384" s="126" t="s">
        <v>154</v>
      </c>
      <c r="AY384" s="126" t="s">
        <v>154</v>
      </c>
      <c r="AZ384" s="126" t="s">
        <v>154</v>
      </c>
      <c r="BA384" s="126" t="s">
        <v>132</v>
      </c>
      <c r="BB384" s="126" t="s">
        <v>70</v>
      </c>
      <c r="BC384" s="126" t="s">
        <v>159</v>
      </c>
      <c r="BD384" s="126" t="s">
        <v>130</v>
      </c>
      <c r="BE384" s="126" t="s">
        <v>156</v>
      </c>
      <c r="BF384" s="126" t="s">
        <v>4843</v>
      </c>
      <c r="BG384" s="126" t="s">
        <v>4844</v>
      </c>
      <c r="BH384" s="126" t="s">
        <v>4845</v>
      </c>
      <c r="BI384" s="126" t="s">
        <v>138</v>
      </c>
      <c r="BJ384" s="126" t="s">
        <v>2758</v>
      </c>
      <c r="BK384" s="126" t="s">
        <v>184</v>
      </c>
      <c r="BL384" s="126" t="s">
        <v>157</v>
      </c>
      <c r="BM384" s="126" t="s">
        <v>126</v>
      </c>
      <c r="BN384" s="126" t="s">
        <v>130</v>
      </c>
      <c r="BO384" s="126" t="s">
        <v>158</v>
      </c>
    </row>
    <row r="385" spans="1:67" ht="15">
      <c r="A385" s="58" t="str">
        <f t="shared" si="165"/>
        <v>2025-08-10</v>
      </c>
      <c r="B385" s="58" t="str">
        <f t="shared" si="166"/>
        <v>LHR</v>
      </c>
      <c r="C385" s="58" t="str">
        <f t="shared" si="167"/>
        <v>99431913770</v>
      </c>
      <c r="D385" s="58" t="str">
        <f t="shared" si="168"/>
        <v>PGB028761342</v>
      </c>
      <c r="E385" s="59" t="str">
        <f t="shared" si="169"/>
        <v>6094322902122</v>
      </c>
      <c r="F385" s="59" t="str">
        <f t="shared" si="170"/>
        <v>717-0356-BD-18</v>
      </c>
      <c r="G385" s="59" t="str">
        <f t="shared" si="171"/>
        <v>2210326</v>
      </c>
      <c r="H385" s="59" t="str">
        <f t="shared" si="172"/>
        <v>IPORTER (GB)</v>
      </c>
      <c r="I385" s="57" t="str">
        <f t="shared" si="173"/>
        <v>전미정</v>
      </c>
      <c r="J385" s="57">
        <f t="shared" si="174"/>
        <v>48517</v>
      </c>
      <c r="K385" s="57" t="str">
        <f t="shared" si="175"/>
        <v/>
      </c>
      <c r="L385" s="57">
        <f t="shared" si="176"/>
        <v>1</v>
      </c>
      <c r="M385" s="57">
        <f t="shared" si="177"/>
        <v>1.27</v>
      </c>
      <c r="N385" s="57">
        <f t="shared" si="178"/>
        <v>4.4999999999999998E-2</v>
      </c>
      <c r="O385" s="60">
        <f t="shared" si="179"/>
        <v>3.15E-2</v>
      </c>
      <c r="P385" s="60">
        <f>CEILING(IF(M385&gt;O385,M385,O385),$D$2)</f>
        <v>1.5</v>
      </c>
      <c r="Q385" s="61" t="str">
        <f t="shared" si="180"/>
        <v>간이(Simple)</v>
      </c>
      <c r="R385" s="88">
        <f t="shared" si="181"/>
        <v>289.64999999999998</v>
      </c>
      <c r="S385" s="61" t="str">
        <f t="shared" si="182"/>
        <v>OZ522</v>
      </c>
      <c r="T385" s="61" t="str">
        <f t="shared" si="183"/>
        <v>AIRZETA CO., LTD</v>
      </c>
      <c r="U385" s="61" t="str">
        <f t="shared" si="184"/>
        <v>신용</v>
      </c>
      <c r="V385" s="99">
        <f>CEILING($B$2+(P385-0.5)*$C$2,1)</f>
        <v>13100</v>
      </c>
      <c r="W385" s="61">
        <v>4000</v>
      </c>
      <c r="X385" s="100">
        <f t="shared" si="158"/>
        <v>0</v>
      </c>
      <c r="Y385" s="100">
        <f t="shared" si="163"/>
        <v>0</v>
      </c>
      <c r="Z385" s="100">
        <f t="shared" si="159"/>
        <v>0</v>
      </c>
      <c r="AA385" s="100">
        <f t="shared" si="164"/>
        <v>0</v>
      </c>
      <c r="AB385" s="101">
        <f t="shared" si="160"/>
        <v>1000</v>
      </c>
      <c r="AC385" s="102" t="str">
        <f>_xlfn.IFNA(VLOOKUP(D385,'사업자 통관'!F:H,3,0),"")</f>
        <v/>
      </c>
      <c r="AD385" s="102"/>
      <c r="AE385" s="103">
        <f t="shared" si="161"/>
        <v>5000</v>
      </c>
      <c r="AF385" s="104">
        <f t="shared" si="162"/>
        <v>18100</v>
      </c>
      <c r="AH385" s="126" t="s">
        <v>4689</v>
      </c>
      <c r="AI385" s="126" t="s">
        <v>9</v>
      </c>
      <c r="AJ385" s="126" t="s">
        <v>4690</v>
      </c>
      <c r="AK385" s="126" t="s">
        <v>2643</v>
      </c>
      <c r="AL385" s="126" t="s">
        <v>4846</v>
      </c>
      <c r="AM385" s="126" t="s">
        <v>4847</v>
      </c>
      <c r="AN385" s="126">
        <v>48517</v>
      </c>
      <c r="AO385" s="126" t="s">
        <v>130</v>
      </c>
      <c r="AP385" s="127">
        <v>1</v>
      </c>
      <c r="AQ385" s="128">
        <v>1.27</v>
      </c>
      <c r="AR385" s="128">
        <v>4.4999999999999998E-2</v>
      </c>
      <c r="AS385" s="128">
        <v>1.3</v>
      </c>
      <c r="AT385" s="126" t="s">
        <v>6</v>
      </c>
      <c r="AU385" s="128">
        <v>289.64999999999998</v>
      </c>
      <c r="AV385" s="126" t="s">
        <v>154</v>
      </c>
      <c r="AW385" s="126" t="s">
        <v>154</v>
      </c>
      <c r="AX385" s="126" t="s">
        <v>154</v>
      </c>
      <c r="AY385" s="126" t="s">
        <v>130</v>
      </c>
      <c r="AZ385" s="126" t="s">
        <v>154</v>
      </c>
      <c r="BA385" s="126" t="s">
        <v>132</v>
      </c>
      <c r="BB385" s="126" t="s">
        <v>70</v>
      </c>
      <c r="BC385" s="126" t="s">
        <v>298</v>
      </c>
      <c r="BD385" s="126" t="s">
        <v>130</v>
      </c>
      <c r="BE385" s="126" t="s">
        <v>156</v>
      </c>
      <c r="BF385" s="126" t="s">
        <v>4848</v>
      </c>
      <c r="BG385" s="126" t="s">
        <v>4849</v>
      </c>
      <c r="BH385" s="126" t="s">
        <v>4850</v>
      </c>
      <c r="BI385" s="126" t="s">
        <v>138</v>
      </c>
      <c r="BJ385" s="126" t="s">
        <v>2758</v>
      </c>
      <c r="BK385" s="126" t="s">
        <v>184</v>
      </c>
      <c r="BL385" s="126" t="s">
        <v>157</v>
      </c>
      <c r="BM385" s="126" t="s">
        <v>126</v>
      </c>
      <c r="BN385" s="126" t="s">
        <v>130</v>
      </c>
      <c r="BO385" s="126" t="s">
        <v>158</v>
      </c>
    </row>
    <row r="386" spans="1:67" ht="15">
      <c r="A386" s="58" t="str">
        <f t="shared" si="165"/>
        <v>2025-08-10</v>
      </c>
      <c r="B386" s="58" t="str">
        <f t="shared" si="166"/>
        <v>LHR</v>
      </c>
      <c r="C386" s="58" t="str">
        <f t="shared" si="167"/>
        <v>99431913770</v>
      </c>
      <c r="D386" s="58" t="str">
        <f t="shared" si="168"/>
        <v>PGB028761725</v>
      </c>
      <c r="E386" s="59" t="str">
        <f t="shared" si="169"/>
        <v>6094322902505</v>
      </c>
      <c r="F386" s="59" t="str">
        <f t="shared" si="170"/>
        <v>717-1267-CD-78</v>
      </c>
      <c r="G386" s="59" t="str">
        <f t="shared" si="171"/>
        <v>2210326</v>
      </c>
      <c r="H386" s="59" t="str">
        <f t="shared" si="172"/>
        <v>IPORTER (GB)</v>
      </c>
      <c r="I386" s="57" t="str">
        <f t="shared" si="173"/>
        <v>황호준</v>
      </c>
      <c r="J386" s="57">
        <f t="shared" si="174"/>
        <v>8327</v>
      </c>
      <c r="K386" s="57" t="str">
        <f t="shared" si="175"/>
        <v/>
      </c>
      <c r="L386" s="57">
        <f t="shared" si="176"/>
        <v>1</v>
      </c>
      <c r="M386" s="57">
        <f t="shared" si="177"/>
        <v>1.27</v>
      </c>
      <c r="N386" s="57">
        <f t="shared" si="178"/>
        <v>4.4999999999999998E-2</v>
      </c>
      <c r="O386" s="60">
        <f t="shared" si="179"/>
        <v>3.15E-2</v>
      </c>
      <c r="P386" s="60">
        <f>CEILING(IF(M386&gt;O386,M386,O386),$D$2)</f>
        <v>1.5</v>
      </c>
      <c r="Q386" s="61" t="str">
        <f t="shared" si="180"/>
        <v>목록(Manifest)</v>
      </c>
      <c r="R386" s="88">
        <f t="shared" si="181"/>
        <v>112.41</v>
      </c>
      <c r="S386" s="61" t="str">
        <f t="shared" si="182"/>
        <v>OZ522</v>
      </c>
      <c r="T386" s="61" t="str">
        <f t="shared" si="183"/>
        <v>AIRZETA CO., LTD</v>
      </c>
      <c r="U386" s="61" t="str">
        <f t="shared" si="184"/>
        <v>신용</v>
      </c>
      <c r="V386" s="99">
        <f>CEILING($B$2+(P386-0.5)*$C$2,1)</f>
        <v>13100</v>
      </c>
      <c r="W386" s="61">
        <v>4000</v>
      </c>
      <c r="X386" s="100">
        <f t="shared" si="158"/>
        <v>0</v>
      </c>
      <c r="Y386" s="100">
        <f t="shared" si="163"/>
        <v>0</v>
      </c>
      <c r="Z386" s="100">
        <f t="shared" si="159"/>
        <v>0</v>
      </c>
      <c r="AA386" s="100">
        <f t="shared" si="164"/>
        <v>0</v>
      </c>
      <c r="AB386" s="101">
        <f t="shared" si="160"/>
        <v>0</v>
      </c>
      <c r="AC386" s="102" t="str">
        <f>_xlfn.IFNA(VLOOKUP(D386,'사업자 통관'!F:H,3,0),"")</f>
        <v/>
      </c>
      <c r="AD386" s="102"/>
      <c r="AE386" s="103">
        <f t="shared" si="161"/>
        <v>4000</v>
      </c>
      <c r="AF386" s="104">
        <f t="shared" si="162"/>
        <v>17100</v>
      </c>
      <c r="AH386" s="126" t="s">
        <v>4689</v>
      </c>
      <c r="AI386" s="126" t="s">
        <v>9</v>
      </c>
      <c r="AJ386" s="126" t="s">
        <v>4690</v>
      </c>
      <c r="AK386" s="126" t="s">
        <v>2722</v>
      </c>
      <c r="AL386" s="126" t="s">
        <v>4851</v>
      </c>
      <c r="AM386" s="126" t="s">
        <v>4852</v>
      </c>
      <c r="AN386" s="126">
        <v>8327</v>
      </c>
      <c r="AO386" s="126" t="s">
        <v>130</v>
      </c>
      <c r="AP386" s="127">
        <v>1</v>
      </c>
      <c r="AQ386" s="128">
        <v>1.27</v>
      </c>
      <c r="AR386" s="128">
        <v>4.4999999999999998E-2</v>
      </c>
      <c r="AS386" s="128">
        <v>1.3</v>
      </c>
      <c r="AT386" s="126" t="s">
        <v>4</v>
      </c>
      <c r="AU386" s="128">
        <v>112.41</v>
      </c>
      <c r="AV386" s="126" t="s">
        <v>154</v>
      </c>
      <c r="AW386" s="126" t="s">
        <v>154</v>
      </c>
      <c r="AX386" s="126" t="s">
        <v>154</v>
      </c>
      <c r="AY386" s="126" t="s">
        <v>154</v>
      </c>
      <c r="AZ386" s="126" t="s">
        <v>154</v>
      </c>
      <c r="BA386" s="126" t="s">
        <v>132</v>
      </c>
      <c r="BB386" s="126" t="s">
        <v>70</v>
      </c>
      <c r="BC386" s="126" t="s">
        <v>4853</v>
      </c>
      <c r="BD386" s="126" t="s">
        <v>130</v>
      </c>
      <c r="BE386" s="126" t="s">
        <v>156</v>
      </c>
      <c r="BF386" s="126" t="s">
        <v>4854</v>
      </c>
      <c r="BG386" s="126" t="s">
        <v>4855</v>
      </c>
      <c r="BH386" s="126" t="s">
        <v>4856</v>
      </c>
      <c r="BI386" s="126" t="s">
        <v>138</v>
      </c>
      <c r="BJ386" s="126" t="s">
        <v>2758</v>
      </c>
      <c r="BK386" s="126" t="s">
        <v>184</v>
      </c>
      <c r="BL386" s="126" t="s">
        <v>157</v>
      </c>
      <c r="BM386" s="126" t="s">
        <v>126</v>
      </c>
      <c r="BN386" s="126" t="s">
        <v>130</v>
      </c>
      <c r="BO386" s="126" t="s">
        <v>158</v>
      </c>
    </row>
    <row r="387" spans="1:67" ht="15">
      <c r="A387" s="58" t="str">
        <f t="shared" si="165"/>
        <v>2025-08-10</v>
      </c>
      <c r="B387" s="58" t="str">
        <f t="shared" si="166"/>
        <v>LHR</v>
      </c>
      <c r="C387" s="58" t="str">
        <f t="shared" si="167"/>
        <v>99431913770</v>
      </c>
      <c r="D387" s="58" t="str">
        <f t="shared" si="168"/>
        <v>PGB028761570</v>
      </c>
      <c r="E387" s="59" t="str">
        <f t="shared" si="169"/>
        <v>6094322902350</v>
      </c>
      <c r="F387" s="59" t="str">
        <f t="shared" si="170"/>
        <v>717-0397-CE-25</v>
      </c>
      <c r="G387" s="59" t="str">
        <f t="shared" si="171"/>
        <v>2210326</v>
      </c>
      <c r="H387" s="59" t="str">
        <f t="shared" si="172"/>
        <v>IPORTER (GB)</v>
      </c>
      <c r="I387" s="57" t="str">
        <f t="shared" si="173"/>
        <v>전준혁</v>
      </c>
      <c r="J387" s="57">
        <f t="shared" si="174"/>
        <v>41464</v>
      </c>
      <c r="K387" s="57" t="str">
        <f t="shared" si="175"/>
        <v/>
      </c>
      <c r="L387" s="57">
        <f t="shared" si="176"/>
        <v>1</v>
      </c>
      <c r="M387" s="57">
        <f t="shared" si="177"/>
        <v>0.499</v>
      </c>
      <c r="N387" s="57">
        <f t="shared" si="178"/>
        <v>4.4999999999999998E-2</v>
      </c>
      <c r="O387" s="60">
        <f t="shared" si="179"/>
        <v>3.15E-2</v>
      </c>
      <c r="P387" s="60">
        <f>CEILING(IF(M387&gt;O387,M387,O387),$D$2)</f>
        <v>0.5</v>
      </c>
      <c r="Q387" s="61" t="str">
        <f t="shared" si="180"/>
        <v>목록(Manifest)</v>
      </c>
      <c r="R387" s="88">
        <f t="shared" si="181"/>
        <v>13.15</v>
      </c>
      <c r="S387" s="61" t="str">
        <f t="shared" si="182"/>
        <v>OZ522</v>
      </c>
      <c r="T387" s="61" t="str">
        <f t="shared" si="183"/>
        <v>AIRZETA CO., LTD</v>
      </c>
      <c r="U387" s="61" t="str">
        <f t="shared" si="184"/>
        <v>신용</v>
      </c>
      <c r="V387" s="99">
        <f>CEILING($B$2+(P387-0.5)*$C$2,1)</f>
        <v>7445</v>
      </c>
      <c r="W387" s="61">
        <v>4000</v>
      </c>
      <c r="X387" s="100">
        <f t="shared" si="158"/>
        <v>0</v>
      </c>
      <c r="Y387" s="100">
        <f t="shared" si="163"/>
        <v>0</v>
      </c>
      <c r="Z387" s="100">
        <f t="shared" si="159"/>
        <v>0</v>
      </c>
      <c r="AA387" s="100">
        <f t="shared" si="164"/>
        <v>0</v>
      </c>
      <c r="AB387" s="101">
        <f t="shared" si="160"/>
        <v>0</v>
      </c>
      <c r="AC387" s="102" t="str">
        <f>_xlfn.IFNA(VLOOKUP(D387,'사업자 통관'!F:H,3,0),"")</f>
        <v/>
      </c>
      <c r="AD387" s="102"/>
      <c r="AE387" s="103">
        <f t="shared" si="161"/>
        <v>4000</v>
      </c>
      <c r="AF387" s="104">
        <f t="shared" si="162"/>
        <v>11445</v>
      </c>
      <c r="AH387" s="126" t="s">
        <v>4689</v>
      </c>
      <c r="AI387" s="126" t="s">
        <v>9</v>
      </c>
      <c r="AJ387" s="126" t="s">
        <v>4690</v>
      </c>
      <c r="AK387" s="126" t="s">
        <v>4857</v>
      </c>
      <c r="AL387" s="126" t="s">
        <v>4858</v>
      </c>
      <c r="AM387" s="126" t="s">
        <v>4859</v>
      </c>
      <c r="AN387" s="126">
        <v>41464</v>
      </c>
      <c r="AO387" s="126" t="s">
        <v>130</v>
      </c>
      <c r="AP387" s="127">
        <v>1</v>
      </c>
      <c r="AQ387" s="128">
        <v>0.499</v>
      </c>
      <c r="AR387" s="128">
        <v>4.4999999999999998E-2</v>
      </c>
      <c r="AS387" s="128">
        <v>0.5</v>
      </c>
      <c r="AT387" s="126" t="s">
        <v>4</v>
      </c>
      <c r="AU387" s="128">
        <v>13.15</v>
      </c>
      <c r="AV387" s="126" t="s">
        <v>154</v>
      </c>
      <c r="AW387" s="126" t="s">
        <v>154</v>
      </c>
      <c r="AX387" s="126" t="s">
        <v>154</v>
      </c>
      <c r="AY387" s="126" t="s">
        <v>154</v>
      </c>
      <c r="AZ387" s="126" t="s">
        <v>154</v>
      </c>
      <c r="BA387" s="126" t="s">
        <v>132</v>
      </c>
      <c r="BB387" s="126" t="s">
        <v>70</v>
      </c>
      <c r="BC387" s="126" t="s">
        <v>4860</v>
      </c>
      <c r="BD387" s="126" t="s">
        <v>130</v>
      </c>
      <c r="BE387" s="126" t="s">
        <v>156</v>
      </c>
      <c r="BF387" s="126" t="s">
        <v>4861</v>
      </c>
      <c r="BG387" s="126" t="s">
        <v>4862</v>
      </c>
      <c r="BH387" s="126" t="s">
        <v>4863</v>
      </c>
      <c r="BI387" s="126" t="s">
        <v>138</v>
      </c>
      <c r="BJ387" s="126" t="s">
        <v>2758</v>
      </c>
      <c r="BK387" s="126" t="s">
        <v>184</v>
      </c>
      <c r="BL387" s="126" t="s">
        <v>157</v>
      </c>
      <c r="BM387" s="126" t="s">
        <v>126</v>
      </c>
      <c r="BN387" s="126" t="s">
        <v>130</v>
      </c>
      <c r="BO387" s="126" t="s">
        <v>158</v>
      </c>
    </row>
    <row r="388" spans="1:67" ht="15">
      <c r="A388" s="58" t="str">
        <f t="shared" si="165"/>
        <v>2025-08-10</v>
      </c>
      <c r="B388" s="58" t="str">
        <f t="shared" si="166"/>
        <v>LHR</v>
      </c>
      <c r="C388" s="58" t="str">
        <f t="shared" si="167"/>
        <v>99431913770</v>
      </c>
      <c r="D388" s="58" t="str">
        <f t="shared" si="168"/>
        <v>PGB028761565</v>
      </c>
      <c r="E388" s="59" t="str">
        <f t="shared" si="169"/>
        <v>6094322902345</v>
      </c>
      <c r="F388" s="59" t="str">
        <f t="shared" si="170"/>
        <v>717-0379-FB-38</v>
      </c>
      <c r="G388" s="59" t="str">
        <f t="shared" si="171"/>
        <v>2210326</v>
      </c>
      <c r="H388" s="59" t="str">
        <f t="shared" si="172"/>
        <v>IPORTER (GB)</v>
      </c>
      <c r="I388" s="57" t="str">
        <f t="shared" si="173"/>
        <v>변지임</v>
      </c>
      <c r="J388" s="57">
        <f t="shared" si="174"/>
        <v>48751</v>
      </c>
      <c r="K388" s="57" t="str">
        <f t="shared" si="175"/>
        <v/>
      </c>
      <c r="L388" s="57">
        <f t="shared" si="176"/>
        <v>1</v>
      </c>
      <c r="M388" s="57">
        <f t="shared" si="177"/>
        <v>0.499</v>
      </c>
      <c r="N388" s="57">
        <f t="shared" si="178"/>
        <v>4.4999999999999998E-2</v>
      </c>
      <c r="O388" s="60">
        <f t="shared" si="179"/>
        <v>3.15E-2</v>
      </c>
      <c r="P388" s="60">
        <f>CEILING(IF(M388&gt;O388,M388,O388),$D$2)</f>
        <v>0.5</v>
      </c>
      <c r="Q388" s="61" t="str">
        <f t="shared" si="180"/>
        <v>간이(Simple)</v>
      </c>
      <c r="R388" s="88">
        <f t="shared" si="181"/>
        <v>158.82</v>
      </c>
      <c r="S388" s="61" t="str">
        <f t="shared" si="182"/>
        <v>OZ522</v>
      </c>
      <c r="T388" s="61" t="str">
        <f t="shared" si="183"/>
        <v>AIRZETA CO., LTD</v>
      </c>
      <c r="U388" s="61" t="str">
        <f t="shared" si="184"/>
        <v>신용</v>
      </c>
      <c r="V388" s="99">
        <f>CEILING($B$2+(P388-0.5)*$C$2,1)</f>
        <v>7445</v>
      </c>
      <c r="W388" s="61">
        <v>4000</v>
      </c>
      <c r="X388" s="100">
        <f t="shared" si="158"/>
        <v>0</v>
      </c>
      <c r="Y388" s="100">
        <f t="shared" si="163"/>
        <v>0</v>
      </c>
      <c r="Z388" s="100">
        <f t="shared" si="159"/>
        <v>0</v>
      </c>
      <c r="AA388" s="100">
        <f t="shared" si="164"/>
        <v>0</v>
      </c>
      <c r="AB388" s="101">
        <f t="shared" si="160"/>
        <v>1000</v>
      </c>
      <c r="AC388" s="102" t="str">
        <f>_xlfn.IFNA(VLOOKUP(D388,'사업자 통관'!F:H,3,0),"")</f>
        <v/>
      </c>
      <c r="AD388" s="102"/>
      <c r="AE388" s="103">
        <f t="shared" si="161"/>
        <v>5000</v>
      </c>
      <c r="AF388" s="104">
        <f t="shared" si="162"/>
        <v>12445</v>
      </c>
      <c r="AH388" s="126" t="s">
        <v>4689</v>
      </c>
      <c r="AI388" s="126" t="s">
        <v>9</v>
      </c>
      <c r="AJ388" s="126" t="s">
        <v>4690</v>
      </c>
      <c r="AK388" s="126" t="s">
        <v>4864</v>
      </c>
      <c r="AL388" s="126" t="s">
        <v>4865</v>
      </c>
      <c r="AM388" s="126" t="s">
        <v>4866</v>
      </c>
      <c r="AN388" s="126">
        <v>48751</v>
      </c>
      <c r="AO388" s="126" t="s">
        <v>130</v>
      </c>
      <c r="AP388" s="127">
        <v>1</v>
      </c>
      <c r="AQ388" s="128">
        <v>0.499</v>
      </c>
      <c r="AR388" s="128">
        <v>4.4999999999999998E-2</v>
      </c>
      <c r="AS388" s="128">
        <v>0.5</v>
      </c>
      <c r="AT388" s="126" t="s">
        <v>6</v>
      </c>
      <c r="AU388" s="128">
        <v>158.82</v>
      </c>
      <c r="AV388" s="126" t="s">
        <v>154</v>
      </c>
      <c r="AW388" s="126" t="s">
        <v>154</v>
      </c>
      <c r="AX388" s="126" t="s">
        <v>154</v>
      </c>
      <c r="AY388" s="126" t="s">
        <v>130</v>
      </c>
      <c r="AZ388" s="126" t="s">
        <v>154</v>
      </c>
      <c r="BA388" s="126" t="s">
        <v>132</v>
      </c>
      <c r="BB388" s="126" t="s">
        <v>70</v>
      </c>
      <c r="BC388" s="126" t="s">
        <v>613</v>
      </c>
      <c r="BD388" s="126" t="s">
        <v>130</v>
      </c>
      <c r="BE388" s="126" t="s">
        <v>156</v>
      </c>
      <c r="BF388" s="126" t="s">
        <v>4867</v>
      </c>
      <c r="BG388" s="126" t="s">
        <v>4868</v>
      </c>
      <c r="BH388" s="126" t="s">
        <v>4869</v>
      </c>
      <c r="BI388" s="126" t="s">
        <v>138</v>
      </c>
      <c r="BJ388" s="126" t="s">
        <v>2758</v>
      </c>
      <c r="BK388" s="126" t="s">
        <v>184</v>
      </c>
      <c r="BL388" s="126" t="s">
        <v>157</v>
      </c>
      <c r="BM388" s="126" t="s">
        <v>126</v>
      </c>
      <c r="BN388" s="126" t="s">
        <v>130</v>
      </c>
      <c r="BO388" s="126" t="s">
        <v>158</v>
      </c>
    </row>
    <row r="389" spans="1:67" ht="15">
      <c r="A389" s="58" t="str">
        <f t="shared" si="165"/>
        <v>2025-08-10</v>
      </c>
      <c r="B389" s="58" t="str">
        <f t="shared" si="166"/>
        <v>LHR</v>
      </c>
      <c r="C389" s="58" t="str">
        <f t="shared" si="167"/>
        <v>99431913770</v>
      </c>
      <c r="D389" s="58" t="str">
        <f t="shared" si="168"/>
        <v>PGB028761824</v>
      </c>
      <c r="E389" s="59" t="str">
        <f t="shared" si="169"/>
        <v>6094322902604</v>
      </c>
      <c r="F389" s="59" t="str">
        <f t="shared" si="170"/>
        <v>717-1224-AB-68</v>
      </c>
      <c r="G389" s="59" t="str">
        <f t="shared" si="171"/>
        <v>2210326</v>
      </c>
      <c r="H389" s="59" t="str">
        <f t="shared" si="172"/>
        <v>IPORTER (GB)</v>
      </c>
      <c r="I389" s="57" t="str">
        <f t="shared" si="173"/>
        <v>김수희</v>
      </c>
      <c r="J389" s="57">
        <f t="shared" si="174"/>
        <v>18366</v>
      </c>
      <c r="K389" s="57" t="str">
        <f t="shared" si="175"/>
        <v/>
      </c>
      <c r="L389" s="57">
        <f t="shared" si="176"/>
        <v>1</v>
      </c>
      <c r="M389" s="57">
        <f t="shared" si="177"/>
        <v>0.499</v>
      </c>
      <c r="N389" s="57">
        <f t="shared" si="178"/>
        <v>4.4999999999999998E-2</v>
      </c>
      <c r="O389" s="60">
        <f t="shared" si="179"/>
        <v>3.15E-2</v>
      </c>
      <c r="P389" s="60">
        <f>CEILING(IF(M389&gt;O389,M389,O389),$D$2)</f>
        <v>0.5</v>
      </c>
      <c r="Q389" s="61" t="str">
        <f t="shared" si="180"/>
        <v>목록(Manifest)</v>
      </c>
      <c r="R389" s="88">
        <f t="shared" si="181"/>
        <v>46.29</v>
      </c>
      <c r="S389" s="61" t="str">
        <f t="shared" si="182"/>
        <v>OZ522</v>
      </c>
      <c r="T389" s="61" t="str">
        <f t="shared" si="183"/>
        <v>AIRZETA CO., LTD</v>
      </c>
      <c r="U389" s="61" t="str">
        <f t="shared" si="184"/>
        <v>신용</v>
      </c>
      <c r="V389" s="99">
        <f>CEILING($B$2+(P389-0.5)*$C$2,1)</f>
        <v>7445</v>
      </c>
      <c r="W389" s="61">
        <v>4000</v>
      </c>
      <c r="X389" s="100">
        <f t="shared" ref="X389:X452" si="185">(L389-1)*1500</f>
        <v>0</v>
      </c>
      <c r="Y389" s="100">
        <f t="shared" si="163"/>
        <v>0</v>
      </c>
      <c r="Z389" s="100">
        <f t="shared" ref="Z389:Z452" si="186">IF(U389="신용",_xlfn.IFNA(_xlfn.IFS(
AND(P389/L389&gt;2,P389/L389&lt;=5),500*L389,
AND(P389/L389&gt;5,P389/L389&lt;=10),1000*L389,
AND(P389/L389&gt;10,P389/L389&lt;=20),3000*L389,
AND(P389/L389&gt;20,P389/L389&lt;=25),11000*L389,
AND(P389/L389&gt;25,P389/L389&lt;=999),15000*L389
),0),0)</f>
        <v>0</v>
      </c>
      <c r="AA389" s="100">
        <f t="shared" si="164"/>
        <v>0</v>
      </c>
      <c r="AB389" s="101">
        <f t="shared" ref="AB389:AB452" si="187">IF(LEFT(AC389,3)="사업자",10000,IF(OR(Q389="일반(목록배제,Normal-Manifest Exception)",Q389="간이(Simple)",Q389="목록취하(허용배제,Manifest-Drop)",Q389="일반(NORMAL)"),1000,0))</f>
        <v>0</v>
      </c>
      <c r="AC389" s="102" t="str">
        <f>_xlfn.IFNA(VLOOKUP(D389,'사업자 통관'!F:H,3,0),"")</f>
        <v/>
      </c>
      <c r="AD389" s="102"/>
      <c r="AE389" s="103">
        <f t="shared" ref="AE389:AE452" si="188">SUM(W389:AD389)</f>
        <v>4000</v>
      </c>
      <c r="AF389" s="104">
        <f t="shared" ref="AF389:AF452" si="189">SUM(V389,AE389)</f>
        <v>11445</v>
      </c>
      <c r="AH389" s="126" t="s">
        <v>4689</v>
      </c>
      <c r="AI389" s="126" t="s">
        <v>9</v>
      </c>
      <c r="AJ389" s="126" t="s">
        <v>4690</v>
      </c>
      <c r="AK389" s="126" t="s">
        <v>4870</v>
      </c>
      <c r="AL389" s="126" t="s">
        <v>581</v>
      </c>
      <c r="AM389" s="126" t="s">
        <v>4871</v>
      </c>
      <c r="AN389" s="126">
        <v>18366</v>
      </c>
      <c r="AO389" s="126" t="s">
        <v>130</v>
      </c>
      <c r="AP389" s="127">
        <v>1</v>
      </c>
      <c r="AQ389" s="128">
        <v>0.499</v>
      </c>
      <c r="AR389" s="128">
        <v>4.4999999999999998E-2</v>
      </c>
      <c r="AS389" s="128">
        <v>0.5</v>
      </c>
      <c r="AT389" s="126" t="s">
        <v>4</v>
      </c>
      <c r="AU389" s="128">
        <v>46.29</v>
      </c>
      <c r="AV389" s="126" t="s">
        <v>154</v>
      </c>
      <c r="AW389" s="126" t="s">
        <v>154</v>
      </c>
      <c r="AX389" s="126" t="s">
        <v>154</v>
      </c>
      <c r="AY389" s="126" t="s">
        <v>154</v>
      </c>
      <c r="AZ389" s="126" t="s">
        <v>154</v>
      </c>
      <c r="BA389" s="126" t="s">
        <v>132</v>
      </c>
      <c r="BB389" s="126" t="s">
        <v>70</v>
      </c>
      <c r="BC389" s="126" t="s">
        <v>4872</v>
      </c>
      <c r="BD389" s="126" t="s">
        <v>130</v>
      </c>
      <c r="BE389" s="126" t="s">
        <v>156</v>
      </c>
      <c r="BF389" s="126" t="s">
        <v>4873</v>
      </c>
      <c r="BG389" s="126" t="s">
        <v>4874</v>
      </c>
      <c r="BH389" s="126" t="s">
        <v>4875</v>
      </c>
      <c r="BI389" s="126" t="s">
        <v>138</v>
      </c>
      <c r="BJ389" s="126" t="s">
        <v>2758</v>
      </c>
      <c r="BK389" s="126" t="s">
        <v>184</v>
      </c>
      <c r="BL389" s="126" t="s">
        <v>157</v>
      </c>
      <c r="BM389" s="126" t="s">
        <v>126</v>
      </c>
      <c r="BN389" s="126" t="s">
        <v>130</v>
      </c>
      <c r="BO389" s="126" t="s">
        <v>158</v>
      </c>
    </row>
    <row r="390" spans="1:67" ht="15">
      <c r="A390" s="58" t="str">
        <f t="shared" si="165"/>
        <v>2025-08-10</v>
      </c>
      <c r="B390" s="58" t="str">
        <f t="shared" si="166"/>
        <v>LHR</v>
      </c>
      <c r="C390" s="58" t="str">
        <f t="shared" si="167"/>
        <v>99431913770</v>
      </c>
      <c r="D390" s="58" t="str">
        <f t="shared" si="168"/>
        <v>PGB028761439</v>
      </c>
      <c r="E390" s="59" t="str">
        <f t="shared" si="169"/>
        <v>6094322902219</v>
      </c>
      <c r="F390" s="59" t="str">
        <f t="shared" si="170"/>
        <v>717-0362-FB-62</v>
      </c>
      <c r="G390" s="59" t="str">
        <f t="shared" si="171"/>
        <v>2210326</v>
      </c>
      <c r="H390" s="59" t="str">
        <f t="shared" si="172"/>
        <v>IPORTER (GB)</v>
      </c>
      <c r="I390" s="57" t="str">
        <f t="shared" si="173"/>
        <v>진태환</v>
      </c>
      <c r="J390" s="57">
        <f t="shared" si="174"/>
        <v>13105</v>
      </c>
      <c r="K390" s="57" t="str">
        <f t="shared" si="175"/>
        <v/>
      </c>
      <c r="L390" s="57">
        <f t="shared" si="176"/>
        <v>1</v>
      </c>
      <c r="M390" s="57">
        <f t="shared" si="177"/>
        <v>0.78900000000000003</v>
      </c>
      <c r="N390" s="57">
        <f t="shared" si="178"/>
        <v>4.4999999999999998E-2</v>
      </c>
      <c r="O390" s="60">
        <f t="shared" si="179"/>
        <v>3.15E-2</v>
      </c>
      <c r="P390" s="60">
        <f>CEILING(IF(M390&gt;O390,M390,O390),$D$2)</f>
        <v>1</v>
      </c>
      <c r="Q390" s="61" t="str">
        <f t="shared" si="180"/>
        <v>목록(Manifest)</v>
      </c>
      <c r="R390" s="88">
        <f t="shared" si="181"/>
        <v>91.26</v>
      </c>
      <c r="S390" s="61" t="str">
        <f t="shared" si="182"/>
        <v>OZ522</v>
      </c>
      <c r="T390" s="61" t="str">
        <f t="shared" si="183"/>
        <v>AIRZETA CO., LTD</v>
      </c>
      <c r="U390" s="61" t="str">
        <f t="shared" si="184"/>
        <v>신용</v>
      </c>
      <c r="V390" s="99">
        <f>CEILING($B$2+(P390-0.5)*$C$2,1)</f>
        <v>10273</v>
      </c>
      <c r="W390" s="61">
        <v>4000</v>
      </c>
      <c r="X390" s="100">
        <f t="shared" si="185"/>
        <v>0</v>
      </c>
      <c r="Y390" s="100">
        <f t="shared" ref="Y390:Y453" si="190">IF(LEFT(AN390,2)="63",500,0)</f>
        <v>0</v>
      </c>
      <c r="Z390" s="100">
        <f t="shared" si="186"/>
        <v>0</v>
      </c>
      <c r="AA390" s="100">
        <f t="shared" ref="AA390:AA453" si="191">IF(_xlfn.CEILING.MATH(P390-30,1)&lt;0,0,_xlfn.CEILING.MATH(P390-30,1))*400</f>
        <v>0</v>
      </c>
      <c r="AB390" s="101">
        <f t="shared" si="187"/>
        <v>0</v>
      </c>
      <c r="AC390" s="102" t="str">
        <f>_xlfn.IFNA(VLOOKUP(D390,'사업자 통관'!F:H,3,0),"")</f>
        <v/>
      </c>
      <c r="AD390" s="102"/>
      <c r="AE390" s="103">
        <f t="shared" si="188"/>
        <v>4000</v>
      </c>
      <c r="AF390" s="104">
        <f t="shared" si="189"/>
        <v>14273</v>
      </c>
      <c r="AH390" s="126" t="s">
        <v>4689</v>
      </c>
      <c r="AI390" s="126" t="s">
        <v>9</v>
      </c>
      <c r="AJ390" s="126" t="s">
        <v>4690</v>
      </c>
      <c r="AK390" s="126" t="s">
        <v>4876</v>
      </c>
      <c r="AL390" s="126" t="s">
        <v>4877</v>
      </c>
      <c r="AM390" s="126" t="s">
        <v>4878</v>
      </c>
      <c r="AN390" s="126">
        <v>13105</v>
      </c>
      <c r="AO390" s="126" t="s">
        <v>130</v>
      </c>
      <c r="AP390" s="127">
        <v>1</v>
      </c>
      <c r="AQ390" s="128">
        <v>0.78900000000000003</v>
      </c>
      <c r="AR390" s="128">
        <v>4.4999999999999998E-2</v>
      </c>
      <c r="AS390" s="128">
        <v>0.8</v>
      </c>
      <c r="AT390" s="126" t="s">
        <v>4</v>
      </c>
      <c r="AU390" s="128">
        <v>91.26</v>
      </c>
      <c r="AV390" s="126" t="s">
        <v>154</v>
      </c>
      <c r="AW390" s="126" t="s">
        <v>154</v>
      </c>
      <c r="AX390" s="126" t="s">
        <v>154</v>
      </c>
      <c r="AY390" s="126" t="s">
        <v>154</v>
      </c>
      <c r="AZ390" s="126" t="s">
        <v>154</v>
      </c>
      <c r="BA390" s="126" t="s">
        <v>132</v>
      </c>
      <c r="BB390" s="126" t="s">
        <v>70</v>
      </c>
      <c r="BC390" s="126" t="s">
        <v>4879</v>
      </c>
      <c r="BD390" s="126" t="s">
        <v>130</v>
      </c>
      <c r="BE390" s="126" t="s">
        <v>156</v>
      </c>
      <c r="BF390" s="126" t="s">
        <v>4880</v>
      </c>
      <c r="BG390" s="126" t="s">
        <v>4881</v>
      </c>
      <c r="BH390" s="126" t="s">
        <v>4882</v>
      </c>
      <c r="BI390" s="126" t="s">
        <v>138</v>
      </c>
      <c r="BJ390" s="126" t="s">
        <v>2758</v>
      </c>
      <c r="BK390" s="126" t="s">
        <v>184</v>
      </c>
      <c r="BL390" s="126" t="s">
        <v>157</v>
      </c>
      <c r="BM390" s="126" t="s">
        <v>126</v>
      </c>
      <c r="BN390" s="126" t="s">
        <v>130</v>
      </c>
      <c r="BO390" s="126" t="s">
        <v>158</v>
      </c>
    </row>
    <row r="391" spans="1:67" ht="15">
      <c r="A391" s="58" t="str">
        <f t="shared" si="165"/>
        <v>2025-08-10</v>
      </c>
      <c r="B391" s="58" t="str">
        <f t="shared" si="166"/>
        <v>LHR</v>
      </c>
      <c r="C391" s="58" t="str">
        <f t="shared" si="167"/>
        <v>99431913770</v>
      </c>
      <c r="D391" s="58" t="str">
        <f t="shared" si="168"/>
        <v>PGB028761797</v>
      </c>
      <c r="E391" s="59" t="str">
        <f t="shared" si="169"/>
        <v>6094322902577</v>
      </c>
      <c r="F391" s="59" t="str">
        <f t="shared" si="170"/>
        <v>717-0291-DA-72</v>
      </c>
      <c r="G391" s="59" t="str">
        <f t="shared" si="171"/>
        <v>2210326</v>
      </c>
      <c r="H391" s="59" t="str">
        <f t="shared" si="172"/>
        <v>IPORTER (GB)</v>
      </c>
      <c r="I391" s="57" t="str">
        <f t="shared" si="173"/>
        <v>최민아</v>
      </c>
      <c r="J391" s="57">
        <f t="shared" si="174"/>
        <v>10070</v>
      </c>
      <c r="K391" s="57" t="str">
        <f t="shared" si="175"/>
        <v/>
      </c>
      <c r="L391" s="57">
        <f t="shared" si="176"/>
        <v>1</v>
      </c>
      <c r="M391" s="57">
        <f t="shared" si="177"/>
        <v>0.499</v>
      </c>
      <c r="N391" s="57">
        <f t="shared" si="178"/>
        <v>4.4999999999999998E-2</v>
      </c>
      <c r="O391" s="60">
        <f t="shared" si="179"/>
        <v>3.15E-2</v>
      </c>
      <c r="P391" s="60">
        <f>CEILING(IF(M391&gt;O391,M391,O391),$D$2)</f>
        <v>0.5</v>
      </c>
      <c r="Q391" s="61" t="str">
        <f t="shared" si="180"/>
        <v>목록(Manifest)</v>
      </c>
      <c r="R391" s="88">
        <f t="shared" si="181"/>
        <v>10.58</v>
      </c>
      <c r="S391" s="61" t="str">
        <f t="shared" si="182"/>
        <v>OZ522</v>
      </c>
      <c r="T391" s="61" t="str">
        <f t="shared" si="183"/>
        <v>AIRZETA CO., LTD</v>
      </c>
      <c r="U391" s="61" t="str">
        <f t="shared" si="184"/>
        <v>신용</v>
      </c>
      <c r="V391" s="99">
        <f>CEILING($B$2+(P391-0.5)*$C$2,1)</f>
        <v>7445</v>
      </c>
      <c r="W391" s="61">
        <v>4000</v>
      </c>
      <c r="X391" s="100">
        <f t="shared" si="185"/>
        <v>0</v>
      </c>
      <c r="Y391" s="100">
        <f t="shared" si="190"/>
        <v>0</v>
      </c>
      <c r="Z391" s="100">
        <f t="shared" si="186"/>
        <v>0</v>
      </c>
      <c r="AA391" s="100">
        <f t="shared" si="191"/>
        <v>0</v>
      </c>
      <c r="AB391" s="101">
        <f t="shared" si="187"/>
        <v>0</v>
      </c>
      <c r="AC391" s="102" t="str">
        <f>_xlfn.IFNA(VLOOKUP(D391,'사업자 통관'!F:H,3,0),"")</f>
        <v/>
      </c>
      <c r="AD391" s="102"/>
      <c r="AE391" s="103">
        <f t="shared" si="188"/>
        <v>4000</v>
      </c>
      <c r="AF391" s="104">
        <f t="shared" si="189"/>
        <v>11445</v>
      </c>
      <c r="AH391" s="126" t="s">
        <v>4689</v>
      </c>
      <c r="AI391" s="126" t="s">
        <v>9</v>
      </c>
      <c r="AJ391" s="126" t="s">
        <v>4690</v>
      </c>
      <c r="AK391" s="126" t="s">
        <v>4883</v>
      </c>
      <c r="AL391" s="126" t="s">
        <v>560</v>
      </c>
      <c r="AM391" s="126" t="s">
        <v>561</v>
      </c>
      <c r="AN391" s="126">
        <v>10070</v>
      </c>
      <c r="AO391" s="126" t="s">
        <v>130</v>
      </c>
      <c r="AP391" s="127">
        <v>1</v>
      </c>
      <c r="AQ391" s="128">
        <v>0.499</v>
      </c>
      <c r="AR391" s="128">
        <v>4.4999999999999998E-2</v>
      </c>
      <c r="AS391" s="128">
        <v>0.5</v>
      </c>
      <c r="AT391" s="126" t="s">
        <v>4</v>
      </c>
      <c r="AU391" s="128">
        <v>10.58</v>
      </c>
      <c r="AV391" s="126" t="s">
        <v>154</v>
      </c>
      <c r="AW391" s="126" t="s">
        <v>154</v>
      </c>
      <c r="AX391" s="126" t="s">
        <v>154</v>
      </c>
      <c r="AY391" s="126" t="s">
        <v>154</v>
      </c>
      <c r="AZ391" s="126" t="s">
        <v>154</v>
      </c>
      <c r="BA391" s="126" t="s">
        <v>132</v>
      </c>
      <c r="BB391" s="126" t="s">
        <v>70</v>
      </c>
      <c r="BC391" s="126" t="s">
        <v>562</v>
      </c>
      <c r="BD391" s="126" t="s">
        <v>130</v>
      </c>
      <c r="BE391" s="126" t="s">
        <v>156</v>
      </c>
      <c r="BF391" s="126" t="s">
        <v>4884</v>
      </c>
      <c r="BG391" s="126" t="s">
        <v>4885</v>
      </c>
      <c r="BH391" s="126" t="s">
        <v>4886</v>
      </c>
      <c r="BI391" s="126" t="s">
        <v>138</v>
      </c>
      <c r="BJ391" s="126" t="s">
        <v>2758</v>
      </c>
      <c r="BK391" s="126" t="s">
        <v>184</v>
      </c>
      <c r="BL391" s="126" t="s">
        <v>157</v>
      </c>
      <c r="BM391" s="126" t="s">
        <v>126</v>
      </c>
      <c r="BN391" s="126" t="s">
        <v>130</v>
      </c>
      <c r="BO391" s="126" t="s">
        <v>158</v>
      </c>
    </row>
    <row r="392" spans="1:67" ht="15">
      <c r="A392" s="58" t="str">
        <f t="shared" ref="A392:A455" si="192">AH392</f>
        <v>2025-08-10</v>
      </c>
      <c r="B392" s="58" t="str">
        <f t="shared" ref="B392:B455" si="193">AI392</f>
        <v>LHR</v>
      </c>
      <c r="C392" s="58" t="str">
        <f t="shared" ref="C392:C455" si="194">AJ392</f>
        <v>99431913770</v>
      </c>
      <c r="D392" s="58" t="str">
        <f t="shared" ref="D392:D455" si="195">AK392</f>
        <v>PGB028761680</v>
      </c>
      <c r="E392" s="59" t="str">
        <f t="shared" ref="E392:E455" si="196">BF392</f>
        <v>6094322902460</v>
      </c>
      <c r="F392" s="59" t="str">
        <f t="shared" ref="F392:F455" si="197">BG392</f>
        <v>717-1341-CE-89</v>
      </c>
      <c r="G392" s="59" t="str">
        <f t="shared" ref="G392:G455" si="198">BA392</f>
        <v>2210326</v>
      </c>
      <c r="H392" s="59" t="str">
        <f t="shared" ref="H392:H455" si="199">BB392</f>
        <v>IPORTER (GB)</v>
      </c>
      <c r="I392" s="57" t="str">
        <f t="shared" ref="I392:I455" si="200">AL392</f>
        <v>추승원</v>
      </c>
      <c r="J392" s="57">
        <f t="shared" ref="J392:J455" si="201">AN392</f>
        <v>47184</v>
      </c>
      <c r="K392" s="57" t="str">
        <f t="shared" ref="K392:K455" si="202">AO392</f>
        <v/>
      </c>
      <c r="L392" s="57">
        <f t="shared" ref="L392:L455" si="203">AP392</f>
        <v>1</v>
      </c>
      <c r="M392" s="57">
        <f t="shared" ref="M392:M455" si="204">AQ392</f>
        <v>2</v>
      </c>
      <c r="N392" s="57">
        <f t="shared" ref="N392:N455" si="205">AR392</f>
        <v>4.4999999999999998E-2</v>
      </c>
      <c r="O392" s="60">
        <f t="shared" ref="O392:O455" si="206">N392*0.7</f>
        <v>3.15E-2</v>
      </c>
      <c r="P392" s="60">
        <f>CEILING(IF(M392&gt;O392,M392,O392),$D$2)</f>
        <v>2</v>
      </c>
      <c r="Q392" s="61" t="str">
        <f t="shared" ref="Q392:Q455" si="207">AT392</f>
        <v>목록(Manifest)</v>
      </c>
      <c r="R392" s="88">
        <f t="shared" ref="R392:R455" si="208">AU392</f>
        <v>120.52</v>
      </c>
      <c r="S392" s="61" t="str">
        <f t="shared" ref="S392:S455" si="209">BI392</f>
        <v>OZ522</v>
      </c>
      <c r="T392" s="61" t="str">
        <f t="shared" ref="T392:T455" si="210">BJ392</f>
        <v>AIRZETA CO., LTD</v>
      </c>
      <c r="U392" s="61" t="str">
        <f t="shared" ref="U392:U455" si="211">BM392</f>
        <v>신용</v>
      </c>
      <c r="V392" s="99">
        <f>CEILING($B$2+(P392-0.5)*$C$2,1)</f>
        <v>15928</v>
      </c>
      <c r="W392" s="61">
        <v>4000</v>
      </c>
      <c r="X392" s="100">
        <f t="shared" si="185"/>
        <v>0</v>
      </c>
      <c r="Y392" s="100">
        <f t="shared" si="190"/>
        <v>0</v>
      </c>
      <c r="Z392" s="100">
        <f t="shared" si="186"/>
        <v>0</v>
      </c>
      <c r="AA392" s="100">
        <f t="shared" si="191"/>
        <v>0</v>
      </c>
      <c r="AB392" s="101">
        <f t="shared" si="187"/>
        <v>0</v>
      </c>
      <c r="AC392" s="102" t="str">
        <f>_xlfn.IFNA(VLOOKUP(D392,'사업자 통관'!F:H,3,0),"")</f>
        <v/>
      </c>
      <c r="AD392" s="102"/>
      <c r="AE392" s="103">
        <f t="shared" si="188"/>
        <v>4000</v>
      </c>
      <c r="AF392" s="104">
        <f t="shared" si="189"/>
        <v>19928</v>
      </c>
      <c r="AH392" s="126" t="s">
        <v>4689</v>
      </c>
      <c r="AI392" s="126" t="s">
        <v>9</v>
      </c>
      <c r="AJ392" s="126" t="s">
        <v>4690</v>
      </c>
      <c r="AK392" s="126" t="s">
        <v>2724</v>
      </c>
      <c r="AL392" s="126" t="s">
        <v>4887</v>
      </c>
      <c r="AM392" s="126" t="s">
        <v>4888</v>
      </c>
      <c r="AN392" s="126">
        <v>47184</v>
      </c>
      <c r="AO392" s="126" t="s">
        <v>130</v>
      </c>
      <c r="AP392" s="127">
        <v>1</v>
      </c>
      <c r="AQ392" s="128">
        <v>2</v>
      </c>
      <c r="AR392" s="128">
        <v>4.4999999999999998E-2</v>
      </c>
      <c r="AS392" s="128">
        <v>2.1</v>
      </c>
      <c r="AT392" s="126" t="s">
        <v>4</v>
      </c>
      <c r="AU392" s="128">
        <v>120.52</v>
      </c>
      <c r="AV392" s="126" t="s">
        <v>154</v>
      </c>
      <c r="AW392" s="126" t="s">
        <v>154</v>
      </c>
      <c r="AX392" s="126" t="s">
        <v>154</v>
      </c>
      <c r="AY392" s="126" t="s">
        <v>154</v>
      </c>
      <c r="AZ392" s="126" t="s">
        <v>154</v>
      </c>
      <c r="BA392" s="126" t="s">
        <v>132</v>
      </c>
      <c r="BB392" s="126" t="s">
        <v>70</v>
      </c>
      <c r="BC392" s="126" t="s">
        <v>356</v>
      </c>
      <c r="BD392" s="126" t="s">
        <v>130</v>
      </c>
      <c r="BE392" s="126" t="s">
        <v>156</v>
      </c>
      <c r="BF392" s="126" t="s">
        <v>4889</v>
      </c>
      <c r="BG392" s="126" t="s">
        <v>4890</v>
      </c>
      <c r="BH392" s="126" t="s">
        <v>4891</v>
      </c>
      <c r="BI392" s="126" t="s">
        <v>138</v>
      </c>
      <c r="BJ392" s="126" t="s">
        <v>2758</v>
      </c>
      <c r="BK392" s="126" t="s">
        <v>184</v>
      </c>
      <c r="BL392" s="126" t="s">
        <v>157</v>
      </c>
      <c r="BM392" s="126" t="s">
        <v>126</v>
      </c>
      <c r="BN392" s="126" t="s">
        <v>130</v>
      </c>
      <c r="BO392" s="126" t="s">
        <v>158</v>
      </c>
    </row>
    <row r="393" spans="1:67" ht="15">
      <c r="A393" s="58" t="str">
        <f t="shared" si="192"/>
        <v>2025-08-10</v>
      </c>
      <c r="B393" s="58" t="str">
        <f t="shared" si="193"/>
        <v>LHR</v>
      </c>
      <c r="C393" s="58" t="str">
        <f t="shared" si="194"/>
        <v>99431913770</v>
      </c>
      <c r="D393" s="58" t="str">
        <f t="shared" si="195"/>
        <v>PGB028761704</v>
      </c>
      <c r="E393" s="59" t="str">
        <f t="shared" si="196"/>
        <v>6094322902484</v>
      </c>
      <c r="F393" s="59" t="str">
        <f t="shared" si="197"/>
        <v>717-0534-CB-96</v>
      </c>
      <c r="G393" s="59" t="str">
        <f t="shared" si="198"/>
        <v>2210326</v>
      </c>
      <c r="H393" s="59" t="str">
        <f t="shared" si="199"/>
        <v>IPORTER (GB)</v>
      </c>
      <c r="I393" s="57" t="str">
        <f t="shared" si="200"/>
        <v>천진호</v>
      </c>
      <c r="J393" s="57">
        <f t="shared" si="201"/>
        <v>48119</v>
      </c>
      <c r="K393" s="57"/>
      <c r="L393" s="57">
        <f t="shared" si="203"/>
        <v>1</v>
      </c>
      <c r="M393" s="57">
        <f t="shared" si="204"/>
        <v>26</v>
      </c>
      <c r="N393" s="57">
        <f t="shared" si="205"/>
        <v>19.367999999999999</v>
      </c>
      <c r="O393" s="60">
        <f t="shared" si="206"/>
        <v>13.557599999999999</v>
      </c>
      <c r="P393" s="60">
        <f>CEILING(IF(M393&gt;O393,M393,O393),$D$2)</f>
        <v>26</v>
      </c>
      <c r="Q393" s="61" t="str">
        <f t="shared" si="207"/>
        <v>간이(Simple)</v>
      </c>
      <c r="R393" s="88">
        <f t="shared" si="208"/>
        <v>436.47</v>
      </c>
      <c r="S393" s="61" t="str">
        <f t="shared" si="209"/>
        <v>OZ522</v>
      </c>
      <c r="T393" s="61" t="str">
        <f t="shared" si="210"/>
        <v>AIRZETA CO., LTD</v>
      </c>
      <c r="U393" s="61" t="str">
        <f t="shared" si="211"/>
        <v>착불</v>
      </c>
      <c r="V393" s="99">
        <f>CEILING($B$2+(P393-0.5)*$C$2,1)</f>
        <v>151648</v>
      </c>
      <c r="W393" s="61">
        <v>4000</v>
      </c>
      <c r="X393" s="100">
        <f t="shared" si="185"/>
        <v>0</v>
      </c>
      <c r="Y393" s="100">
        <f t="shared" si="190"/>
        <v>0</v>
      </c>
      <c r="Z393" s="100">
        <f t="shared" si="186"/>
        <v>0</v>
      </c>
      <c r="AA393" s="100">
        <f t="shared" si="191"/>
        <v>0</v>
      </c>
      <c r="AB393" s="101">
        <f t="shared" si="187"/>
        <v>1000</v>
      </c>
      <c r="AC393" s="102" t="str">
        <f>_xlfn.IFNA(VLOOKUP(D393,'사업자 통관'!F:H,3,0),"")</f>
        <v/>
      </c>
      <c r="AD393" s="102"/>
      <c r="AE393" s="103">
        <f t="shared" si="188"/>
        <v>5000</v>
      </c>
      <c r="AF393" s="104">
        <f t="shared" si="189"/>
        <v>156648</v>
      </c>
      <c r="AH393" s="126" t="s">
        <v>4689</v>
      </c>
      <c r="AI393" s="126" t="s">
        <v>9</v>
      </c>
      <c r="AJ393" s="126" t="s">
        <v>4690</v>
      </c>
      <c r="AK393" s="126" t="s">
        <v>4892</v>
      </c>
      <c r="AL393" s="126" t="s">
        <v>4893</v>
      </c>
      <c r="AM393" s="126" t="s">
        <v>4894</v>
      </c>
      <c r="AN393" s="126">
        <v>48119</v>
      </c>
      <c r="AO393" s="126" t="s">
        <v>130</v>
      </c>
      <c r="AP393" s="127">
        <v>1</v>
      </c>
      <c r="AQ393" s="128">
        <v>26</v>
      </c>
      <c r="AR393" s="128">
        <v>19.367999999999999</v>
      </c>
      <c r="AS393" s="128">
        <v>26</v>
      </c>
      <c r="AT393" s="126" t="s">
        <v>6</v>
      </c>
      <c r="AU393" s="128">
        <v>436.47</v>
      </c>
      <c r="AV393" s="126" t="s">
        <v>154</v>
      </c>
      <c r="AW393" s="126" t="s">
        <v>154</v>
      </c>
      <c r="AX393" s="126" t="s">
        <v>154</v>
      </c>
      <c r="AY393" s="126" t="s">
        <v>154</v>
      </c>
      <c r="AZ393" s="126" t="s">
        <v>154</v>
      </c>
      <c r="BA393" s="126" t="s">
        <v>132</v>
      </c>
      <c r="BB393" s="126" t="s">
        <v>70</v>
      </c>
      <c r="BC393" s="126" t="s">
        <v>159</v>
      </c>
      <c r="BD393" s="126" t="s">
        <v>130</v>
      </c>
      <c r="BE393" s="126" t="s">
        <v>156</v>
      </c>
      <c r="BF393" s="126" t="s">
        <v>4895</v>
      </c>
      <c r="BG393" s="126" t="s">
        <v>4896</v>
      </c>
      <c r="BH393" s="126" t="s">
        <v>4897</v>
      </c>
      <c r="BI393" s="126" t="s">
        <v>138</v>
      </c>
      <c r="BJ393" s="126" t="s">
        <v>2758</v>
      </c>
      <c r="BK393" s="126" t="s">
        <v>184</v>
      </c>
      <c r="BL393" s="126" t="s">
        <v>157</v>
      </c>
      <c r="BM393" s="126" t="s">
        <v>496</v>
      </c>
      <c r="BN393" s="126" t="s">
        <v>130</v>
      </c>
      <c r="BO393" s="126" t="s">
        <v>158</v>
      </c>
    </row>
    <row r="394" spans="1:67" ht="15">
      <c r="A394" s="58" t="str">
        <f t="shared" si="192"/>
        <v>2025-08-10</v>
      </c>
      <c r="B394" s="58" t="str">
        <f t="shared" si="193"/>
        <v>LHR</v>
      </c>
      <c r="C394" s="58" t="str">
        <f t="shared" si="194"/>
        <v>99431913770</v>
      </c>
      <c r="D394" s="58" t="str">
        <f t="shared" si="195"/>
        <v>PGB028761051</v>
      </c>
      <c r="E394" s="59" t="str">
        <f t="shared" si="196"/>
        <v>6094322901831</v>
      </c>
      <c r="F394" s="59" t="str">
        <f t="shared" si="197"/>
        <v>716-0425-BB-99</v>
      </c>
      <c r="G394" s="59" t="str">
        <f t="shared" si="198"/>
        <v>2210326</v>
      </c>
      <c r="H394" s="59" t="str">
        <f t="shared" si="199"/>
        <v>IPORTER (GB)</v>
      </c>
      <c r="I394" s="57" t="str">
        <f t="shared" si="200"/>
        <v>두유진</v>
      </c>
      <c r="J394" s="57">
        <f t="shared" si="201"/>
        <v>53232</v>
      </c>
      <c r="K394" s="57" t="str">
        <f t="shared" si="202"/>
        <v/>
      </c>
      <c r="L394" s="57">
        <f t="shared" si="203"/>
        <v>1</v>
      </c>
      <c r="M394" s="57">
        <f t="shared" si="204"/>
        <v>0.499</v>
      </c>
      <c r="N394" s="57">
        <f t="shared" si="205"/>
        <v>4.4999999999999998E-2</v>
      </c>
      <c r="O394" s="60">
        <f t="shared" si="206"/>
        <v>3.15E-2</v>
      </c>
      <c r="P394" s="60">
        <f>CEILING(IF(M394&gt;O394,M394,O394),$D$2)</f>
        <v>0.5</v>
      </c>
      <c r="Q394" s="61" t="str">
        <f t="shared" si="207"/>
        <v>목록(Manifest)</v>
      </c>
      <c r="R394" s="88">
        <f t="shared" si="208"/>
        <v>132.72</v>
      </c>
      <c r="S394" s="61" t="str">
        <f t="shared" si="209"/>
        <v>OZ522</v>
      </c>
      <c r="T394" s="61" t="str">
        <f t="shared" si="210"/>
        <v>AIRZETA CO., LTD</v>
      </c>
      <c r="U394" s="61" t="str">
        <f t="shared" si="211"/>
        <v>신용</v>
      </c>
      <c r="V394" s="99">
        <f>CEILING($B$2+(P394-0.5)*$C$2,1)</f>
        <v>7445</v>
      </c>
      <c r="W394" s="61">
        <v>4000</v>
      </c>
      <c r="X394" s="100">
        <f t="shared" si="185"/>
        <v>0</v>
      </c>
      <c r="Y394" s="100">
        <f t="shared" si="190"/>
        <v>0</v>
      </c>
      <c r="Z394" s="100">
        <f t="shared" si="186"/>
        <v>0</v>
      </c>
      <c r="AA394" s="100">
        <f t="shared" si="191"/>
        <v>0</v>
      </c>
      <c r="AB394" s="101">
        <f t="shared" si="187"/>
        <v>0</v>
      </c>
      <c r="AC394" s="102" t="str">
        <f>_xlfn.IFNA(VLOOKUP(D394,'사업자 통관'!F:H,3,0),"")</f>
        <v/>
      </c>
      <c r="AD394" s="102"/>
      <c r="AE394" s="103">
        <f t="shared" si="188"/>
        <v>4000</v>
      </c>
      <c r="AF394" s="104">
        <f t="shared" si="189"/>
        <v>11445</v>
      </c>
      <c r="AH394" s="126" t="s">
        <v>4689</v>
      </c>
      <c r="AI394" s="126" t="s">
        <v>9</v>
      </c>
      <c r="AJ394" s="126" t="s">
        <v>4690</v>
      </c>
      <c r="AK394" s="126" t="s">
        <v>4898</v>
      </c>
      <c r="AL394" s="126" t="s">
        <v>4899</v>
      </c>
      <c r="AM394" s="126" t="s">
        <v>4900</v>
      </c>
      <c r="AN394" s="126">
        <v>53232</v>
      </c>
      <c r="AO394" s="126" t="s">
        <v>130</v>
      </c>
      <c r="AP394" s="127">
        <v>1</v>
      </c>
      <c r="AQ394" s="128">
        <v>0.499</v>
      </c>
      <c r="AR394" s="128">
        <v>4.4999999999999998E-2</v>
      </c>
      <c r="AS394" s="128">
        <v>0.5</v>
      </c>
      <c r="AT394" s="126" t="s">
        <v>4</v>
      </c>
      <c r="AU394" s="128">
        <v>132.72</v>
      </c>
      <c r="AV394" s="126" t="s">
        <v>154</v>
      </c>
      <c r="AW394" s="126" t="s">
        <v>154</v>
      </c>
      <c r="AX394" s="126" t="s">
        <v>154</v>
      </c>
      <c r="AY394" s="126" t="s">
        <v>154</v>
      </c>
      <c r="AZ394" s="126" t="s">
        <v>154</v>
      </c>
      <c r="BA394" s="126" t="s">
        <v>132</v>
      </c>
      <c r="BB394" s="126" t="s">
        <v>70</v>
      </c>
      <c r="BC394" s="126" t="s">
        <v>166</v>
      </c>
      <c r="BD394" s="126" t="s">
        <v>130</v>
      </c>
      <c r="BE394" s="126" t="s">
        <v>156</v>
      </c>
      <c r="BF394" s="126" t="s">
        <v>4901</v>
      </c>
      <c r="BG394" s="126" t="s">
        <v>4902</v>
      </c>
      <c r="BH394" s="126" t="s">
        <v>4903</v>
      </c>
      <c r="BI394" s="126" t="s">
        <v>138</v>
      </c>
      <c r="BJ394" s="126" t="s">
        <v>2758</v>
      </c>
      <c r="BK394" s="126" t="s">
        <v>184</v>
      </c>
      <c r="BL394" s="126" t="s">
        <v>157</v>
      </c>
      <c r="BM394" s="126" t="s">
        <v>126</v>
      </c>
      <c r="BN394" s="126" t="s">
        <v>130</v>
      </c>
      <c r="BO394" s="126" t="s">
        <v>158</v>
      </c>
    </row>
    <row r="395" spans="1:67" ht="15">
      <c r="A395" s="58" t="str">
        <f t="shared" si="192"/>
        <v>2025-08-10</v>
      </c>
      <c r="B395" s="58" t="str">
        <f t="shared" si="193"/>
        <v>LHR</v>
      </c>
      <c r="C395" s="58" t="str">
        <f t="shared" si="194"/>
        <v>99431913770</v>
      </c>
      <c r="D395" s="58" t="str">
        <f t="shared" si="195"/>
        <v>PGB028761651</v>
      </c>
      <c r="E395" s="59" t="str">
        <f t="shared" si="196"/>
        <v>6094322902431</v>
      </c>
      <c r="F395" s="59" t="str">
        <f t="shared" si="197"/>
        <v>717-0373-BB-3</v>
      </c>
      <c r="G395" s="59" t="str">
        <f t="shared" si="198"/>
        <v>2210326</v>
      </c>
      <c r="H395" s="59" t="str">
        <f t="shared" si="199"/>
        <v>IPORTER (GB)</v>
      </c>
      <c r="I395" s="57" t="str">
        <f t="shared" si="200"/>
        <v>이미형</v>
      </c>
      <c r="J395" s="57">
        <f t="shared" si="201"/>
        <v>5305</v>
      </c>
      <c r="K395" s="57" t="str">
        <f t="shared" si="202"/>
        <v>[식물검역]</v>
      </c>
      <c r="L395" s="57">
        <f t="shared" si="203"/>
        <v>1</v>
      </c>
      <c r="M395" s="57">
        <f t="shared" si="204"/>
        <v>0.83899999999999997</v>
      </c>
      <c r="N395" s="57">
        <f t="shared" si="205"/>
        <v>4.4999999999999998E-2</v>
      </c>
      <c r="O395" s="60">
        <f t="shared" si="206"/>
        <v>3.15E-2</v>
      </c>
      <c r="P395" s="60">
        <f>CEILING(IF(M395&gt;O395,M395,O395),$D$2)</f>
        <v>1</v>
      </c>
      <c r="Q395" s="61" t="str">
        <f t="shared" si="207"/>
        <v>식물검역(Plants Inspection)</v>
      </c>
      <c r="R395" s="88">
        <f t="shared" si="208"/>
        <v>14.52</v>
      </c>
      <c r="S395" s="61" t="str">
        <f t="shared" si="209"/>
        <v>OZ522</v>
      </c>
      <c r="T395" s="61" t="str">
        <f t="shared" si="210"/>
        <v>AIRZETA CO., LTD</v>
      </c>
      <c r="U395" s="61" t="str">
        <f t="shared" si="211"/>
        <v>신용</v>
      </c>
      <c r="V395" s="99">
        <f>CEILING($B$2+(P395-0.5)*$C$2,1)</f>
        <v>10273</v>
      </c>
      <c r="W395" s="61">
        <v>4000</v>
      </c>
      <c r="X395" s="100">
        <f t="shared" si="185"/>
        <v>0</v>
      </c>
      <c r="Y395" s="100">
        <f t="shared" si="190"/>
        <v>0</v>
      </c>
      <c r="Z395" s="100">
        <f t="shared" si="186"/>
        <v>0</v>
      </c>
      <c r="AA395" s="100">
        <f t="shared" si="191"/>
        <v>0</v>
      </c>
      <c r="AB395" s="101">
        <f t="shared" si="187"/>
        <v>0</v>
      </c>
      <c r="AC395" s="102" t="str">
        <f>_xlfn.IFNA(VLOOKUP(D395,'사업자 통관'!F:H,3,0),"")</f>
        <v/>
      </c>
      <c r="AD395" s="102"/>
      <c r="AE395" s="103">
        <f t="shared" si="188"/>
        <v>4000</v>
      </c>
      <c r="AF395" s="104">
        <f t="shared" si="189"/>
        <v>14273</v>
      </c>
      <c r="AH395" s="126" t="s">
        <v>4689</v>
      </c>
      <c r="AI395" s="126" t="s">
        <v>9</v>
      </c>
      <c r="AJ395" s="126" t="s">
        <v>4690</v>
      </c>
      <c r="AK395" s="126" t="s">
        <v>4904</v>
      </c>
      <c r="AL395" s="126" t="s">
        <v>4905</v>
      </c>
      <c r="AM395" s="126" t="s">
        <v>4906</v>
      </c>
      <c r="AN395" s="126">
        <v>5305</v>
      </c>
      <c r="AO395" s="126" t="s">
        <v>3846</v>
      </c>
      <c r="AP395" s="127">
        <v>1</v>
      </c>
      <c r="AQ395" s="128">
        <v>0.83899999999999997</v>
      </c>
      <c r="AR395" s="128">
        <v>4.4999999999999998E-2</v>
      </c>
      <c r="AS395" s="128">
        <v>0.9</v>
      </c>
      <c r="AT395" s="126" t="s">
        <v>215</v>
      </c>
      <c r="AU395" s="128">
        <v>14.52</v>
      </c>
      <c r="AV395" s="126" t="s">
        <v>154</v>
      </c>
      <c r="AW395" s="126" t="s">
        <v>154</v>
      </c>
      <c r="AX395" s="126" t="s">
        <v>154</v>
      </c>
      <c r="AY395" s="126" t="s">
        <v>154</v>
      </c>
      <c r="AZ395" s="126" t="s">
        <v>154</v>
      </c>
      <c r="BA395" s="126" t="s">
        <v>132</v>
      </c>
      <c r="BB395" s="126" t="s">
        <v>70</v>
      </c>
      <c r="BC395" s="126" t="s">
        <v>155</v>
      </c>
      <c r="BD395" s="126" t="s">
        <v>130</v>
      </c>
      <c r="BE395" s="126" t="s">
        <v>156</v>
      </c>
      <c r="BF395" s="126" t="s">
        <v>4907</v>
      </c>
      <c r="BG395" s="126" t="s">
        <v>4908</v>
      </c>
      <c r="BH395" s="126" t="s">
        <v>4909</v>
      </c>
      <c r="BI395" s="126" t="s">
        <v>138</v>
      </c>
      <c r="BJ395" s="126" t="s">
        <v>2758</v>
      </c>
      <c r="BK395" s="126" t="s">
        <v>184</v>
      </c>
      <c r="BL395" s="126" t="s">
        <v>157</v>
      </c>
      <c r="BM395" s="126" t="s">
        <v>126</v>
      </c>
      <c r="BN395" s="126" t="s">
        <v>130</v>
      </c>
      <c r="BO395" s="126" t="s">
        <v>158</v>
      </c>
    </row>
    <row r="396" spans="1:67" ht="15">
      <c r="A396" s="58" t="str">
        <f t="shared" si="192"/>
        <v>2025-08-10</v>
      </c>
      <c r="B396" s="58" t="str">
        <f t="shared" si="193"/>
        <v>LHR</v>
      </c>
      <c r="C396" s="58" t="str">
        <f t="shared" si="194"/>
        <v>99431913770</v>
      </c>
      <c r="D396" s="58" t="str">
        <f t="shared" si="195"/>
        <v>PGB028761780</v>
      </c>
      <c r="E396" s="59" t="str">
        <f t="shared" si="196"/>
        <v>6094322902560</v>
      </c>
      <c r="F396" s="59" t="str">
        <f t="shared" si="197"/>
        <v>717-1309-BD-9</v>
      </c>
      <c r="G396" s="59" t="str">
        <f t="shared" si="198"/>
        <v>2210326</v>
      </c>
      <c r="H396" s="59" t="str">
        <f t="shared" si="199"/>
        <v>IPORTER (GB)</v>
      </c>
      <c r="I396" s="57" t="str">
        <f t="shared" si="200"/>
        <v>최재호</v>
      </c>
      <c r="J396" s="57">
        <f t="shared" si="201"/>
        <v>13271</v>
      </c>
      <c r="K396" s="57" t="str">
        <f t="shared" si="202"/>
        <v/>
      </c>
      <c r="L396" s="57">
        <f t="shared" si="203"/>
        <v>1</v>
      </c>
      <c r="M396" s="57">
        <f t="shared" si="204"/>
        <v>3.6789999999999998</v>
      </c>
      <c r="N396" s="57">
        <f t="shared" si="205"/>
        <v>4.4999999999999998E-2</v>
      </c>
      <c r="O396" s="60">
        <f t="shared" si="206"/>
        <v>3.15E-2</v>
      </c>
      <c r="P396" s="60">
        <f>CEILING(IF(M396&gt;O396,M396,O396),$D$2)</f>
        <v>4</v>
      </c>
      <c r="Q396" s="61" t="str">
        <f t="shared" si="207"/>
        <v>목록(Manifest)</v>
      </c>
      <c r="R396" s="88">
        <f t="shared" si="208"/>
        <v>15.08</v>
      </c>
      <c r="S396" s="61" t="str">
        <f t="shared" si="209"/>
        <v>OZ522</v>
      </c>
      <c r="T396" s="61" t="str">
        <f t="shared" si="210"/>
        <v>AIRZETA CO., LTD</v>
      </c>
      <c r="U396" s="61" t="str">
        <f t="shared" si="211"/>
        <v>신용</v>
      </c>
      <c r="V396" s="99">
        <f>CEILING($B$2+(P396-0.5)*$C$2,1)</f>
        <v>27238</v>
      </c>
      <c r="W396" s="61">
        <v>4000</v>
      </c>
      <c r="X396" s="100">
        <f t="shared" si="185"/>
        <v>0</v>
      </c>
      <c r="Y396" s="100">
        <f t="shared" si="190"/>
        <v>0</v>
      </c>
      <c r="Z396" s="100">
        <f t="shared" si="186"/>
        <v>500</v>
      </c>
      <c r="AA396" s="100">
        <f t="shared" si="191"/>
        <v>0</v>
      </c>
      <c r="AB396" s="101">
        <f t="shared" si="187"/>
        <v>0</v>
      </c>
      <c r="AC396" s="102" t="str">
        <f>_xlfn.IFNA(VLOOKUP(D396,'사업자 통관'!F:H,3,0),"")</f>
        <v/>
      </c>
      <c r="AD396" s="102"/>
      <c r="AE396" s="103">
        <f t="shared" si="188"/>
        <v>4500</v>
      </c>
      <c r="AF396" s="104">
        <f t="shared" si="189"/>
        <v>31738</v>
      </c>
      <c r="AH396" s="126" t="s">
        <v>4689</v>
      </c>
      <c r="AI396" s="126" t="s">
        <v>9</v>
      </c>
      <c r="AJ396" s="126" t="s">
        <v>4690</v>
      </c>
      <c r="AK396" s="126" t="s">
        <v>4910</v>
      </c>
      <c r="AL396" s="126" t="s">
        <v>4911</v>
      </c>
      <c r="AM396" s="126" t="s">
        <v>4912</v>
      </c>
      <c r="AN396" s="126">
        <v>13271</v>
      </c>
      <c r="AO396" s="126" t="s">
        <v>130</v>
      </c>
      <c r="AP396" s="127">
        <v>1</v>
      </c>
      <c r="AQ396" s="128">
        <v>3.6789999999999998</v>
      </c>
      <c r="AR396" s="128">
        <v>4.4999999999999998E-2</v>
      </c>
      <c r="AS396" s="128">
        <v>3.7</v>
      </c>
      <c r="AT396" s="126" t="s">
        <v>4</v>
      </c>
      <c r="AU396" s="128">
        <v>15.08</v>
      </c>
      <c r="AV396" s="126" t="s">
        <v>154</v>
      </c>
      <c r="AW396" s="126" t="s">
        <v>154</v>
      </c>
      <c r="AX396" s="126" t="s">
        <v>154</v>
      </c>
      <c r="AY396" s="126" t="s">
        <v>154</v>
      </c>
      <c r="AZ396" s="126" t="s">
        <v>154</v>
      </c>
      <c r="BA396" s="126" t="s">
        <v>132</v>
      </c>
      <c r="BB396" s="126" t="s">
        <v>70</v>
      </c>
      <c r="BC396" s="126" t="s">
        <v>155</v>
      </c>
      <c r="BD396" s="126" t="s">
        <v>130</v>
      </c>
      <c r="BE396" s="126" t="s">
        <v>156</v>
      </c>
      <c r="BF396" s="126" t="s">
        <v>4913</v>
      </c>
      <c r="BG396" s="126" t="s">
        <v>4914</v>
      </c>
      <c r="BH396" s="126" t="s">
        <v>4915</v>
      </c>
      <c r="BI396" s="126" t="s">
        <v>138</v>
      </c>
      <c r="BJ396" s="126" t="s">
        <v>2758</v>
      </c>
      <c r="BK396" s="126" t="s">
        <v>184</v>
      </c>
      <c r="BL396" s="126" t="s">
        <v>157</v>
      </c>
      <c r="BM396" s="126" t="s">
        <v>126</v>
      </c>
      <c r="BN396" s="126" t="s">
        <v>130</v>
      </c>
      <c r="BO396" s="126" t="s">
        <v>158</v>
      </c>
    </row>
    <row r="397" spans="1:67" ht="15">
      <c r="A397" s="58" t="str">
        <f t="shared" si="192"/>
        <v>2025-08-10</v>
      </c>
      <c r="B397" s="58" t="str">
        <f t="shared" si="193"/>
        <v>LHR</v>
      </c>
      <c r="C397" s="58" t="str">
        <f t="shared" si="194"/>
        <v>99431913770</v>
      </c>
      <c r="D397" s="58" t="str">
        <f t="shared" si="195"/>
        <v>PGB028761567</v>
      </c>
      <c r="E397" s="59" t="str">
        <f t="shared" si="196"/>
        <v>6094322902347</v>
      </c>
      <c r="F397" s="59" t="str">
        <f t="shared" si="197"/>
        <v>717-0334-DE-13</v>
      </c>
      <c r="G397" s="59" t="str">
        <f t="shared" si="198"/>
        <v>2210326</v>
      </c>
      <c r="H397" s="59" t="str">
        <f t="shared" si="199"/>
        <v>IPORTER (GB)</v>
      </c>
      <c r="I397" s="57" t="str">
        <f t="shared" si="200"/>
        <v>서윤희</v>
      </c>
      <c r="J397" s="57">
        <f t="shared" si="201"/>
        <v>6350</v>
      </c>
      <c r="K397" s="57" t="str">
        <f t="shared" si="202"/>
        <v/>
      </c>
      <c r="L397" s="57">
        <f t="shared" si="203"/>
        <v>1</v>
      </c>
      <c r="M397" s="57">
        <f t="shared" si="204"/>
        <v>0.499</v>
      </c>
      <c r="N397" s="57">
        <f t="shared" si="205"/>
        <v>4.4999999999999998E-2</v>
      </c>
      <c r="O397" s="60">
        <f t="shared" si="206"/>
        <v>3.15E-2</v>
      </c>
      <c r="P397" s="60">
        <f>CEILING(IF(M397&gt;O397,M397,O397),$D$2)</f>
        <v>0.5</v>
      </c>
      <c r="Q397" s="61" t="str">
        <f t="shared" si="207"/>
        <v>목록(Manifest)</v>
      </c>
      <c r="R397" s="88">
        <f t="shared" si="208"/>
        <v>46.29</v>
      </c>
      <c r="S397" s="61" t="str">
        <f t="shared" si="209"/>
        <v>OZ522</v>
      </c>
      <c r="T397" s="61" t="str">
        <f t="shared" si="210"/>
        <v>AIRZETA CO., LTD</v>
      </c>
      <c r="U397" s="61" t="str">
        <f t="shared" si="211"/>
        <v>신용</v>
      </c>
      <c r="V397" s="99">
        <f>CEILING($B$2+(P397-0.5)*$C$2,1)</f>
        <v>7445</v>
      </c>
      <c r="W397" s="61">
        <v>4000</v>
      </c>
      <c r="X397" s="100">
        <f t="shared" si="185"/>
        <v>0</v>
      </c>
      <c r="Y397" s="100">
        <f t="shared" si="190"/>
        <v>500</v>
      </c>
      <c r="Z397" s="100">
        <f t="shared" si="186"/>
        <v>0</v>
      </c>
      <c r="AA397" s="100">
        <f t="shared" si="191"/>
        <v>0</v>
      </c>
      <c r="AB397" s="101">
        <f t="shared" si="187"/>
        <v>0</v>
      </c>
      <c r="AC397" s="102" t="str">
        <f>_xlfn.IFNA(VLOOKUP(D397,'사업자 통관'!F:H,3,0),"")</f>
        <v/>
      </c>
      <c r="AD397" s="102"/>
      <c r="AE397" s="103">
        <f t="shared" si="188"/>
        <v>4500</v>
      </c>
      <c r="AF397" s="104">
        <f t="shared" si="189"/>
        <v>11945</v>
      </c>
      <c r="AH397" s="126" t="s">
        <v>4689</v>
      </c>
      <c r="AI397" s="126" t="s">
        <v>9</v>
      </c>
      <c r="AJ397" s="126" t="s">
        <v>4690</v>
      </c>
      <c r="AK397" s="126" t="s">
        <v>4916</v>
      </c>
      <c r="AL397" s="126" t="s">
        <v>4917</v>
      </c>
      <c r="AM397" s="126" t="s">
        <v>4918</v>
      </c>
      <c r="AN397" s="126">
        <v>6350</v>
      </c>
      <c r="AO397" s="126" t="s">
        <v>130</v>
      </c>
      <c r="AP397" s="127">
        <v>1</v>
      </c>
      <c r="AQ397" s="128">
        <v>0.499</v>
      </c>
      <c r="AR397" s="128">
        <v>4.4999999999999998E-2</v>
      </c>
      <c r="AS397" s="128">
        <v>0.5</v>
      </c>
      <c r="AT397" s="126" t="s">
        <v>4</v>
      </c>
      <c r="AU397" s="128">
        <v>46.29</v>
      </c>
      <c r="AV397" s="126" t="s">
        <v>154</v>
      </c>
      <c r="AW397" s="126" t="s">
        <v>154</v>
      </c>
      <c r="AX397" s="126" t="s">
        <v>154</v>
      </c>
      <c r="AY397" s="126" t="s">
        <v>154</v>
      </c>
      <c r="AZ397" s="126" t="s">
        <v>154</v>
      </c>
      <c r="BA397" s="126" t="s">
        <v>132</v>
      </c>
      <c r="BB397" s="126" t="s">
        <v>70</v>
      </c>
      <c r="BC397" s="126" t="s">
        <v>4919</v>
      </c>
      <c r="BD397" s="126" t="s">
        <v>130</v>
      </c>
      <c r="BE397" s="126" t="s">
        <v>156</v>
      </c>
      <c r="BF397" s="126" t="s">
        <v>4920</v>
      </c>
      <c r="BG397" s="126" t="s">
        <v>4921</v>
      </c>
      <c r="BH397" s="126" t="s">
        <v>4922</v>
      </c>
      <c r="BI397" s="126" t="s">
        <v>138</v>
      </c>
      <c r="BJ397" s="126" t="s">
        <v>2758</v>
      </c>
      <c r="BK397" s="126" t="s">
        <v>184</v>
      </c>
      <c r="BL397" s="126" t="s">
        <v>157</v>
      </c>
      <c r="BM397" s="126" t="s">
        <v>126</v>
      </c>
      <c r="BN397" s="126" t="s">
        <v>130</v>
      </c>
      <c r="BO397" s="126" t="s">
        <v>158</v>
      </c>
    </row>
    <row r="398" spans="1:67" ht="15">
      <c r="A398" s="58" t="str">
        <f t="shared" si="192"/>
        <v>2025-08-10</v>
      </c>
      <c r="B398" s="58" t="str">
        <f t="shared" si="193"/>
        <v>LHR</v>
      </c>
      <c r="C398" s="58" t="str">
        <f t="shared" si="194"/>
        <v>99431913770</v>
      </c>
      <c r="D398" s="58" t="str">
        <f t="shared" si="195"/>
        <v>PGB028760999</v>
      </c>
      <c r="E398" s="59" t="str">
        <f t="shared" si="196"/>
        <v>6094322901779</v>
      </c>
      <c r="F398" s="59" t="str">
        <f t="shared" si="197"/>
        <v>717-0333-BB-19</v>
      </c>
      <c r="G398" s="59" t="str">
        <f t="shared" si="198"/>
        <v>2210326</v>
      </c>
      <c r="H398" s="59" t="str">
        <f t="shared" si="199"/>
        <v>IPORTER (GB)</v>
      </c>
      <c r="I398" s="57" t="str">
        <f t="shared" si="200"/>
        <v>현상준</v>
      </c>
      <c r="J398" s="57">
        <f t="shared" si="201"/>
        <v>14267</v>
      </c>
      <c r="K398" s="57" t="str">
        <f t="shared" si="202"/>
        <v/>
      </c>
      <c r="L398" s="57">
        <f t="shared" si="203"/>
        <v>1</v>
      </c>
      <c r="M398" s="57">
        <f t="shared" si="204"/>
        <v>0.79800000000000004</v>
      </c>
      <c r="N398" s="57">
        <f t="shared" si="205"/>
        <v>1.27</v>
      </c>
      <c r="O398" s="60">
        <f t="shared" si="206"/>
        <v>0.8889999999999999</v>
      </c>
      <c r="P398" s="60">
        <f>CEILING(IF(M398&gt;O398,M398,O398),$D$2)</f>
        <v>1</v>
      </c>
      <c r="Q398" s="61" t="str">
        <f t="shared" si="207"/>
        <v>목록(Manifest)</v>
      </c>
      <c r="R398" s="88">
        <f t="shared" si="208"/>
        <v>140.07</v>
      </c>
      <c r="S398" s="61" t="str">
        <f t="shared" si="209"/>
        <v>OZ522</v>
      </c>
      <c r="T398" s="61" t="str">
        <f t="shared" si="210"/>
        <v>AIRZETA CO., LTD</v>
      </c>
      <c r="U398" s="61" t="str">
        <f t="shared" si="211"/>
        <v>신용</v>
      </c>
      <c r="V398" s="99">
        <f>CEILING($B$2+(P398-0.5)*$C$2,1)</f>
        <v>10273</v>
      </c>
      <c r="W398" s="61">
        <v>4000</v>
      </c>
      <c r="X398" s="100">
        <f t="shared" si="185"/>
        <v>0</v>
      </c>
      <c r="Y398" s="100">
        <f t="shared" si="190"/>
        <v>0</v>
      </c>
      <c r="Z398" s="100">
        <f t="shared" si="186"/>
        <v>0</v>
      </c>
      <c r="AA398" s="100">
        <f t="shared" si="191"/>
        <v>0</v>
      </c>
      <c r="AB398" s="101">
        <f t="shared" si="187"/>
        <v>0</v>
      </c>
      <c r="AC398" s="102" t="str">
        <f>_xlfn.IFNA(VLOOKUP(D398,'사업자 통관'!F:H,3,0),"")</f>
        <v/>
      </c>
      <c r="AD398" s="102"/>
      <c r="AE398" s="103">
        <f t="shared" si="188"/>
        <v>4000</v>
      </c>
      <c r="AF398" s="104">
        <f t="shared" si="189"/>
        <v>14273</v>
      </c>
      <c r="AH398" s="126" t="s">
        <v>4689</v>
      </c>
      <c r="AI398" s="126" t="s">
        <v>9</v>
      </c>
      <c r="AJ398" s="126" t="s">
        <v>4690</v>
      </c>
      <c r="AK398" s="126" t="s">
        <v>4923</v>
      </c>
      <c r="AL398" s="126" t="s">
        <v>4924</v>
      </c>
      <c r="AM398" s="126" t="s">
        <v>4925</v>
      </c>
      <c r="AN398" s="126">
        <v>14267</v>
      </c>
      <c r="AO398" s="126" t="s">
        <v>130</v>
      </c>
      <c r="AP398" s="127">
        <v>1</v>
      </c>
      <c r="AQ398" s="128">
        <v>0.79800000000000004</v>
      </c>
      <c r="AR398" s="128">
        <v>1.27</v>
      </c>
      <c r="AS398" s="128">
        <v>1.3</v>
      </c>
      <c r="AT398" s="126" t="s">
        <v>4</v>
      </c>
      <c r="AU398" s="128">
        <v>140.07</v>
      </c>
      <c r="AV398" s="126" t="s">
        <v>154</v>
      </c>
      <c r="AW398" s="126" t="s">
        <v>154</v>
      </c>
      <c r="AX398" s="126" t="s">
        <v>154</v>
      </c>
      <c r="AY398" s="126" t="s">
        <v>154</v>
      </c>
      <c r="AZ398" s="126" t="s">
        <v>154</v>
      </c>
      <c r="BA398" s="126" t="s">
        <v>132</v>
      </c>
      <c r="BB398" s="126" t="s">
        <v>70</v>
      </c>
      <c r="BC398" s="126" t="s">
        <v>4926</v>
      </c>
      <c r="BD398" s="126" t="s">
        <v>130</v>
      </c>
      <c r="BE398" s="126" t="s">
        <v>156</v>
      </c>
      <c r="BF398" s="126" t="s">
        <v>4927</v>
      </c>
      <c r="BG398" s="126" t="s">
        <v>4928</v>
      </c>
      <c r="BH398" s="126" t="s">
        <v>4929</v>
      </c>
      <c r="BI398" s="126" t="s">
        <v>138</v>
      </c>
      <c r="BJ398" s="126" t="s">
        <v>2758</v>
      </c>
      <c r="BK398" s="126" t="s">
        <v>184</v>
      </c>
      <c r="BL398" s="126" t="s">
        <v>157</v>
      </c>
      <c r="BM398" s="126" t="s">
        <v>126</v>
      </c>
      <c r="BN398" s="126" t="s">
        <v>130</v>
      </c>
      <c r="BO398" s="126" t="s">
        <v>158</v>
      </c>
    </row>
    <row r="399" spans="1:67" ht="15">
      <c r="A399" s="58" t="str">
        <f t="shared" si="192"/>
        <v>2025-08-10</v>
      </c>
      <c r="B399" s="58" t="str">
        <f t="shared" si="193"/>
        <v>LHR</v>
      </c>
      <c r="C399" s="58" t="str">
        <f t="shared" si="194"/>
        <v>99431913770</v>
      </c>
      <c r="D399" s="58" t="str">
        <f t="shared" si="195"/>
        <v>PGB028761621</v>
      </c>
      <c r="E399" s="59" t="str">
        <f t="shared" si="196"/>
        <v>6094322902401</v>
      </c>
      <c r="F399" s="59" t="str">
        <f t="shared" si="197"/>
        <v>717-0375-AD-23</v>
      </c>
      <c r="G399" s="59" t="str">
        <f t="shared" si="198"/>
        <v>2210326</v>
      </c>
      <c r="H399" s="59" t="str">
        <f t="shared" si="199"/>
        <v>IPORTER (GB)</v>
      </c>
      <c r="I399" s="57" t="str">
        <f t="shared" si="200"/>
        <v>최현준</v>
      </c>
      <c r="J399" s="57">
        <f t="shared" si="201"/>
        <v>13569</v>
      </c>
      <c r="K399" s="57" t="str">
        <f t="shared" si="202"/>
        <v/>
      </c>
      <c r="L399" s="57">
        <f t="shared" si="203"/>
        <v>1</v>
      </c>
      <c r="M399" s="57">
        <f t="shared" si="204"/>
        <v>0.499</v>
      </c>
      <c r="N399" s="57">
        <f t="shared" si="205"/>
        <v>4.4999999999999998E-2</v>
      </c>
      <c r="O399" s="60">
        <f t="shared" si="206"/>
        <v>3.15E-2</v>
      </c>
      <c r="P399" s="60">
        <f>CEILING(IF(M399&gt;O399,M399,O399),$D$2)</f>
        <v>0.5</v>
      </c>
      <c r="Q399" s="61" t="str">
        <f t="shared" si="207"/>
        <v>목록(Manifest)</v>
      </c>
      <c r="R399" s="88">
        <f t="shared" si="208"/>
        <v>42.32</v>
      </c>
      <c r="S399" s="61" t="str">
        <f t="shared" si="209"/>
        <v>OZ522</v>
      </c>
      <c r="T399" s="61" t="str">
        <f t="shared" si="210"/>
        <v>AIRZETA CO., LTD</v>
      </c>
      <c r="U399" s="61" t="str">
        <f t="shared" si="211"/>
        <v>신용</v>
      </c>
      <c r="V399" s="99">
        <f>CEILING($B$2+(P399-0.5)*$C$2,1)</f>
        <v>7445</v>
      </c>
      <c r="W399" s="61">
        <v>4000</v>
      </c>
      <c r="X399" s="100">
        <f t="shared" si="185"/>
        <v>0</v>
      </c>
      <c r="Y399" s="100">
        <f t="shared" si="190"/>
        <v>0</v>
      </c>
      <c r="Z399" s="100">
        <f t="shared" si="186"/>
        <v>0</v>
      </c>
      <c r="AA399" s="100">
        <f t="shared" si="191"/>
        <v>0</v>
      </c>
      <c r="AB399" s="101">
        <f t="shared" si="187"/>
        <v>0</v>
      </c>
      <c r="AC399" s="102" t="str">
        <f>_xlfn.IFNA(VLOOKUP(D399,'사업자 통관'!F:H,3,0),"")</f>
        <v/>
      </c>
      <c r="AD399" s="102"/>
      <c r="AE399" s="103">
        <f t="shared" si="188"/>
        <v>4000</v>
      </c>
      <c r="AF399" s="104">
        <f t="shared" si="189"/>
        <v>11445</v>
      </c>
      <c r="AH399" s="126" t="s">
        <v>4689</v>
      </c>
      <c r="AI399" s="126" t="s">
        <v>9</v>
      </c>
      <c r="AJ399" s="126" t="s">
        <v>4690</v>
      </c>
      <c r="AK399" s="126" t="s">
        <v>2719</v>
      </c>
      <c r="AL399" s="126" t="s">
        <v>4930</v>
      </c>
      <c r="AM399" s="126" t="s">
        <v>4931</v>
      </c>
      <c r="AN399" s="126">
        <v>13569</v>
      </c>
      <c r="AO399" s="126" t="s">
        <v>130</v>
      </c>
      <c r="AP399" s="127">
        <v>1</v>
      </c>
      <c r="AQ399" s="128">
        <v>0.499</v>
      </c>
      <c r="AR399" s="128">
        <v>4.4999999999999998E-2</v>
      </c>
      <c r="AS399" s="128">
        <v>0.5</v>
      </c>
      <c r="AT399" s="126" t="s">
        <v>4</v>
      </c>
      <c r="AU399" s="128">
        <v>42.32</v>
      </c>
      <c r="AV399" s="126" t="s">
        <v>154</v>
      </c>
      <c r="AW399" s="126" t="s">
        <v>154</v>
      </c>
      <c r="AX399" s="126" t="s">
        <v>154</v>
      </c>
      <c r="AY399" s="126" t="s">
        <v>154</v>
      </c>
      <c r="AZ399" s="126" t="s">
        <v>154</v>
      </c>
      <c r="BA399" s="126" t="s">
        <v>132</v>
      </c>
      <c r="BB399" s="126" t="s">
        <v>70</v>
      </c>
      <c r="BC399" s="126" t="s">
        <v>162</v>
      </c>
      <c r="BD399" s="126" t="s">
        <v>130</v>
      </c>
      <c r="BE399" s="126" t="s">
        <v>156</v>
      </c>
      <c r="BF399" s="126" t="s">
        <v>4932</v>
      </c>
      <c r="BG399" s="126" t="s">
        <v>4933</v>
      </c>
      <c r="BH399" s="126" t="s">
        <v>4934</v>
      </c>
      <c r="BI399" s="126" t="s">
        <v>138</v>
      </c>
      <c r="BJ399" s="126" t="s">
        <v>2758</v>
      </c>
      <c r="BK399" s="126" t="s">
        <v>184</v>
      </c>
      <c r="BL399" s="126" t="s">
        <v>157</v>
      </c>
      <c r="BM399" s="126" t="s">
        <v>126</v>
      </c>
      <c r="BN399" s="126" t="s">
        <v>130</v>
      </c>
      <c r="BO399" s="126" t="s">
        <v>158</v>
      </c>
    </row>
    <row r="400" spans="1:67" ht="15">
      <c r="A400" s="58" t="str">
        <f t="shared" si="192"/>
        <v>2025-08-10</v>
      </c>
      <c r="B400" s="58" t="str">
        <f t="shared" si="193"/>
        <v>LHR</v>
      </c>
      <c r="C400" s="58" t="str">
        <f t="shared" si="194"/>
        <v>99431913770</v>
      </c>
      <c r="D400" s="58" t="str">
        <f t="shared" si="195"/>
        <v>PGB028761002</v>
      </c>
      <c r="E400" s="59" t="str">
        <f t="shared" si="196"/>
        <v>6094322901782</v>
      </c>
      <c r="F400" s="59" t="str">
        <f t="shared" si="197"/>
        <v>717-1250-AA-92</v>
      </c>
      <c r="G400" s="59" t="str">
        <f t="shared" si="198"/>
        <v>2210326</v>
      </c>
      <c r="H400" s="59" t="str">
        <f t="shared" si="199"/>
        <v>IPORTER (GB)</v>
      </c>
      <c r="I400" s="57" t="str">
        <f t="shared" si="200"/>
        <v>김성유</v>
      </c>
      <c r="J400" s="57">
        <f t="shared" si="201"/>
        <v>26460</v>
      </c>
      <c r="K400" s="57" t="str">
        <f t="shared" si="202"/>
        <v/>
      </c>
      <c r="L400" s="57">
        <f t="shared" si="203"/>
        <v>1</v>
      </c>
      <c r="M400" s="57">
        <f t="shared" si="204"/>
        <v>0.84799999999999998</v>
      </c>
      <c r="N400" s="57">
        <f t="shared" si="205"/>
        <v>4.4999999999999998E-2</v>
      </c>
      <c r="O400" s="60">
        <f t="shared" si="206"/>
        <v>3.15E-2</v>
      </c>
      <c r="P400" s="60">
        <f>CEILING(IF(M400&gt;O400,M400,O400),$D$2)</f>
        <v>1</v>
      </c>
      <c r="Q400" s="61" t="str">
        <f t="shared" si="207"/>
        <v>목록(Manifest)</v>
      </c>
      <c r="R400" s="88">
        <f t="shared" si="208"/>
        <v>109.58</v>
      </c>
      <c r="S400" s="61" t="str">
        <f t="shared" si="209"/>
        <v>OZ522</v>
      </c>
      <c r="T400" s="61" t="str">
        <f t="shared" si="210"/>
        <v>AIRZETA CO., LTD</v>
      </c>
      <c r="U400" s="61" t="str">
        <f t="shared" si="211"/>
        <v>신용</v>
      </c>
      <c r="V400" s="99">
        <f>CEILING($B$2+(P400-0.5)*$C$2,1)</f>
        <v>10273</v>
      </c>
      <c r="W400" s="61">
        <v>4000</v>
      </c>
      <c r="X400" s="100">
        <f t="shared" si="185"/>
        <v>0</v>
      </c>
      <c r="Y400" s="100">
        <f t="shared" si="190"/>
        <v>0</v>
      </c>
      <c r="Z400" s="100">
        <f t="shared" si="186"/>
        <v>0</v>
      </c>
      <c r="AA400" s="100">
        <f t="shared" si="191"/>
        <v>0</v>
      </c>
      <c r="AB400" s="101">
        <f t="shared" si="187"/>
        <v>0</v>
      </c>
      <c r="AC400" s="102" t="str">
        <f>_xlfn.IFNA(VLOOKUP(D400,'사업자 통관'!F:H,3,0),"")</f>
        <v/>
      </c>
      <c r="AD400" s="102"/>
      <c r="AE400" s="103">
        <f t="shared" si="188"/>
        <v>4000</v>
      </c>
      <c r="AF400" s="104">
        <f t="shared" si="189"/>
        <v>14273</v>
      </c>
      <c r="AH400" s="126" t="s">
        <v>4689</v>
      </c>
      <c r="AI400" s="126" t="s">
        <v>9</v>
      </c>
      <c r="AJ400" s="126" t="s">
        <v>4690</v>
      </c>
      <c r="AK400" s="126" t="s">
        <v>2646</v>
      </c>
      <c r="AL400" s="126" t="s">
        <v>336</v>
      </c>
      <c r="AM400" s="126" t="s">
        <v>337</v>
      </c>
      <c r="AN400" s="126">
        <v>26460</v>
      </c>
      <c r="AO400" s="126" t="s">
        <v>130</v>
      </c>
      <c r="AP400" s="127">
        <v>1</v>
      </c>
      <c r="AQ400" s="128">
        <v>0.84799999999999998</v>
      </c>
      <c r="AR400" s="128">
        <v>4.4999999999999998E-2</v>
      </c>
      <c r="AS400" s="128">
        <v>0.9</v>
      </c>
      <c r="AT400" s="126" t="s">
        <v>4</v>
      </c>
      <c r="AU400" s="128">
        <v>109.58</v>
      </c>
      <c r="AV400" s="126" t="s">
        <v>154</v>
      </c>
      <c r="AW400" s="126" t="s">
        <v>154</v>
      </c>
      <c r="AX400" s="126" t="s">
        <v>154</v>
      </c>
      <c r="AY400" s="126" t="s">
        <v>154</v>
      </c>
      <c r="AZ400" s="126" t="s">
        <v>154</v>
      </c>
      <c r="BA400" s="126" t="s">
        <v>132</v>
      </c>
      <c r="BB400" s="126" t="s">
        <v>70</v>
      </c>
      <c r="BC400" s="126" t="s">
        <v>159</v>
      </c>
      <c r="BD400" s="126" t="s">
        <v>130</v>
      </c>
      <c r="BE400" s="126" t="s">
        <v>156</v>
      </c>
      <c r="BF400" s="126" t="s">
        <v>4935</v>
      </c>
      <c r="BG400" s="126" t="s">
        <v>4936</v>
      </c>
      <c r="BH400" s="126" t="s">
        <v>4937</v>
      </c>
      <c r="BI400" s="126" t="s">
        <v>138</v>
      </c>
      <c r="BJ400" s="126" t="s">
        <v>2758</v>
      </c>
      <c r="BK400" s="126" t="s">
        <v>184</v>
      </c>
      <c r="BL400" s="126" t="s">
        <v>157</v>
      </c>
      <c r="BM400" s="126" t="s">
        <v>126</v>
      </c>
      <c r="BN400" s="126" t="s">
        <v>130</v>
      </c>
      <c r="BO400" s="126" t="s">
        <v>158</v>
      </c>
    </row>
    <row r="401" spans="1:67" ht="15">
      <c r="A401" s="58" t="str">
        <f t="shared" si="192"/>
        <v>2025-08-10</v>
      </c>
      <c r="B401" s="58" t="str">
        <f t="shared" si="193"/>
        <v>LHR</v>
      </c>
      <c r="C401" s="58" t="str">
        <f t="shared" si="194"/>
        <v>99431913770</v>
      </c>
      <c r="D401" s="58" t="str">
        <f t="shared" si="195"/>
        <v>PGB028761369</v>
      </c>
      <c r="E401" s="59" t="str">
        <f t="shared" si="196"/>
        <v>6094322902149</v>
      </c>
      <c r="F401" s="59" t="str">
        <f t="shared" si="197"/>
        <v>716-8216-AC-95</v>
      </c>
      <c r="G401" s="59" t="str">
        <f t="shared" si="198"/>
        <v>2210326</v>
      </c>
      <c r="H401" s="59" t="str">
        <f t="shared" si="199"/>
        <v>IPORTER (GB)</v>
      </c>
      <c r="I401" s="57" t="str">
        <f t="shared" si="200"/>
        <v>이은석</v>
      </c>
      <c r="J401" s="57">
        <f t="shared" si="201"/>
        <v>6103</v>
      </c>
      <c r="K401" s="57" t="str">
        <f t="shared" si="202"/>
        <v/>
      </c>
      <c r="L401" s="57">
        <f t="shared" si="203"/>
        <v>1</v>
      </c>
      <c r="M401" s="57">
        <f t="shared" si="204"/>
        <v>1.32</v>
      </c>
      <c r="N401" s="57">
        <f t="shared" si="205"/>
        <v>1.7689999999999999</v>
      </c>
      <c r="O401" s="60">
        <f t="shared" si="206"/>
        <v>1.2383</v>
      </c>
      <c r="P401" s="60">
        <f>CEILING(IF(M401&gt;O401,M401,O401),$D$2)</f>
        <v>1.5</v>
      </c>
      <c r="Q401" s="61" t="str">
        <f t="shared" si="207"/>
        <v>간이(Simple)</v>
      </c>
      <c r="R401" s="88">
        <f t="shared" si="208"/>
        <v>151.37</v>
      </c>
      <c r="S401" s="61" t="str">
        <f t="shared" si="209"/>
        <v>OZ522</v>
      </c>
      <c r="T401" s="61" t="str">
        <f t="shared" si="210"/>
        <v>AIRZETA CO., LTD</v>
      </c>
      <c r="U401" s="61" t="str">
        <f t="shared" si="211"/>
        <v>신용</v>
      </c>
      <c r="V401" s="99">
        <f>CEILING($B$2+(P401-0.5)*$C$2,1)</f>
        <v>13100</v>
      </c>
      <c r="W401" s="61">
        <v>4000</v>
      </c>
      <c r="X401" s="100">
        <f t="shared" si="185"/>
        <v>0</v>
      </c>
      <c r="Y401" s="100">
        <f t="shared" si="190"/>
        <v>0</v>
      </c>
      <c r="Z401" s="100">
        <f t="shared" si="186"/>
        <v>0</v>
      </c>
      <c r="AA401" s="100">
        <f t="shared" si="191"/>
        <v>0</v>
      </c>
      <c r="AB401" s="101">
        <f t="shared" si="187"/>
        <v>1000</v>
      </c>
      <c r="AC401" s="102" t="str">
        <f>_xlfn.IFNA(VLOOKUP(D401,'사업자 통관'!F:H,3,0),"")</f>
        <v/>
      </c>
      <c r="AD401" s="102"/>
      <c r="AE401" s="103">
        <f t="shared" si="188"/>
        <v>5000</v>
      </c>
      <c r="AF401" s="104">
        <f t="shared" si="189"/>
        <v>18100</v>
      </c>
      <c r="AH401" s="126" t="s">
        <v>4689</v>
      </c>
      <c r="AI401" s="126" t="s">
        <v>9</v>
      </c>
      <c r="AJ401" s="126" t="s">
        <v>4690</v>
      </c>
      <c r="AK401" s="126" t="s">
        <v>4938</v>
      </c>
      <c r="AL401" s="126" t="s">
        <v>247</v>
      </c>
      <c r="AM401" s="126" t="s">
        <v>248</v>
      </c>
      <c r="AN401" s="126">
        <v>6103</v>
      </c>
      <c r="AO401" s="126" t="s">
        <v>130</v>
      </c>
      <c r="AP401" s="127">
        <v>1</v>
      </c>
      <c r="AQ401" s="128">
        <v>1.32</v>
      </c>
      <c r="AR401" s="128">
        <v>1.7689999999999999</v>
      </c>
      <c r="AS401" s="128">
        <v>1.8</v>
      </c>
      <c r="AT401" s="126" t="s">
        <v>6</v>
      </c>
      <c r="AU401" s="128">
        <v>151.37</v>
      </c>
      <c r="AV401" s="126" t="s">
        <v>154</v>
      </c>
      <c r="AW401" s="126" t="s">
        <v>154</v>
      </c>
      <c r="AX401" s="126" t="s">
        <v>154</v>
      </c>
      <c r="AY401" s="126" t="s">
        <v>154</v>
      </c>
      <c r="AZ401" s="126" t="s">
        <v>154</v>
      </c>
      <c r="BA401" s="126" t="s">
        <v>132</v>
      </c>
      <c r="BB401" s="126" t="s">
        <v>70</v>
      </c>
      <c r="BC401" s="126" t="s">
        <v>163</v>
      </c>
      <c r="BD401" s="126" t="s">
        <v>130</v>
      </c>
      <c r="BE401" s="126" t="s">
        <v>156</v>
      </c>
      <c r="BF401" s="126" t="s">
        <v>4939</v>
      </c>
      <c r="BG401" s="126" t="s">
        <v>4940</v>
      </c>
      <c r="BH401" s="126" t="s">
        <v>4941</v>
      </c>
      <c r="BI401" s="126" t="s">
        <v>138</v>
      </c>
      <c r="BJ401" s="126" t="s">
        <v>2758</v>
      </c>
      <c r="BK401" s="126" t="s">
        <v>184</v>
      </c>
      <c r="BL401" s="126" t="s">
        <v>157</v>
      </c>
      <c r="BM401" s="126" t="s">
        <v>126</v>
      </c>
      <c r="BN401" s="126" t="s">
        <v>130</v>
      </c>
      <c r="BO401" s="126" t="s">
        <v>158</v>
      </c>
    </row>
    <row r="402" spans="1:67" ht="15">
      <c r="A402" s="58" t="str">
        <f t="shared" si="192"/>
        <v>2025-08-10</v>
      </c>
      <c r="B402" s="58" t="str">
        <f t="shared" si="193"/>
        <v>LHR</v>
      </c>
      <c r="C402" s="58" t="str">
        <f t="shared" si="194"/>
        <v>99431913770</v>
      </c>
      <c r="D402" s="58" t="str">
        <f t="shared" si="195"/>
        <v>PGB028761702</v>
      </c>
      <c r="E402" s="59" t="str">
        <f t="shared" si="196"/>
        <v>6094322902482</v>
      </c>
      <c r="F402" s="59" t="str">
        <f t="shared" si="197"/>
        <v>717-0348-FE-108</v>
      </c>
      <c r="G402" s="59" t="str">
        <f t="shared" si="198"/>
        <v>2210326</v>
      </c>
      <c r="H402" s="59" t="str">
        <f t="shared" si="199"/>
        <v>IPORTER (GB)</v>
      </c>
      <c r="I402" s="57" t="str">
        <f t="shared" si="200"/>
        <v>최영진</v>
      </c>
      <c r="J402" s="57">
        <f t="shared" si="201"/>
        <v>26451</v>
      </c>
      <c r="K402" s="57" t="str">
        <f t="shared" si="202"/>
        <v/>
      </c>
      <c r="L402" s="57">
        <f t="shared" si="203"/>
        <v>1</v>
      </c>
      <c r="M402" s="57">
        <f t="shared" si="204"/>
        <v>0.499</v>
      </c>
      <c r="N402" s="57">
        <f t="shared" si="205"/>
        <v>4.4999999999999998E-2</v>
      </c>
      <c r="O402" s="60">
        <f t="shared" si="206"/>
        <v>3.15E-2</v>
      </c>
      <c r="P402" s="60">
        <f>CEILING(IF(M402&gt;O402,M402,O402),$D$2)</f>
        <v>0.5</v>
      </c>
      <c r="Q402" s="61" t="str">
        <f t="shared" si="207"/>
        <v>목록(Manifest)</v>
      </c>
      <c r="R402" s="88">
        <f t="shared" si="208"/>
        <v>46.61</v>
      </c>
      <c r="S402" s="61" t="str">
        <f t="shared" si="209"/>
        <v>OZ522</v>
      </c>
      <c r="T402" s="61" t="str">
        <f t="shared" si="210"/>
        <v>AIRZETA CO., LTD</v>
      </c>
      <c r="U402" s="61" t="str">
        <f t="shared" si="211"/>
        <v>신용</v>
      </c>
      <c r="V402" s="99">
        <f>CEILING($B$2+(P402-0.5)*$C$2,1)</f>
        <v>7445</v>
      </c>
      <c r="W402" s="61">
        <v>4000</v>
      </c>
      <c r="X402" s="100">
        <f t="shared" si="185"/>
        <v>0</v>
      </c>
      <c r="Y402" s="100">
        <f t="shared" si="190"/>
        <v>0</v>
      </c>
      <c r="Z402" s="100">
        <f t="shared" si="186"/>
        <v>0</v>
      </c>
      <c r="AA402" s="100">
        <f t="shared" si="191"/>
        <v>0</v>
      </c>
      <c r="AB402" s="101">
        <f t="shared" si="187"/>
        <v>0</v>
      </c>
      <c r="AC402" s="102" t="str">
        <f>_xlfn.IFNA(VLOOKUP(D402,'사업자 통관'!F:H,3,0),"")</f>
        <v/>
      </c>
      <c r="AD402" s="102"/>
      <c r="AE402" s="103">
        <f t="shared" si="188"/>
        <v>4000</v>
      </c>
      <c r="AF402" s="104">
        <f t="shared" si="189"/>
        <v>11445</v>
      </c>
      <c r="AH402" s="126" t="s">
        <v>4689</v>
      </c>
      <c r="AI402" s="126" t="s">
        <v>9</v>
      </c>
      <c r="AJ402" s="126" t="s">
        <v>4690</v>
      </c>
      <c r="AK402" s="126" t="s">
        <v>4942</v>
      </c>
      <c r="AL402" s="126" t="s">
        <v>586</v>
      </c>
      <c r="AM402" s="126" t="s">
        <v>4943</v>
      </c>
      <c r="AN402" s="126">
        <v>26451</v>
      </c>
      <c r="AO402" s="126" t="s">
        <v>130</v>
      </c>
      <c r="AP402" s="127">
        <v>1</v>
      </c>
      <c r="AQ402" s="128">
        <v>0.499</v>
      </c>
      <c r="AR402" s="128">
        <v>4.4999999999999998E-2</v>
      </c>
      <c r="AS402" s="128">
        <v>0.5</v>
      </c>
      <c r="AT402" s="126" t="s">
        <v>4</v>
      </c>
      <c r="AU402" s="128">
        <v>46.61</v>
      </c>
      <c r="AV402" s="126" t="s">
        <v>154</v>
      </c>
      <c r="AW402" s="126" t="s">
        <v>154</v>
      </c>
      <c r="AX402" s="126" t="s">
        <v>154</v>
      </c>
      <c r="AY402" s="126" t="s">
        <v>154</v>
      </c>
      <c r="AZ402" s="126" t="s">
        <v>154</v>
      </c>
      <c r="BA402" s="126" t="s">
        <v>132</v>
      </c>
      <c r="BB402" s="126" t="s">
        <v>70</v>
      </c>
      <c r="BC402" s="126" t="s">
        <v>185</v>
      </c>
      <c r="BD402" s="126" t="s">
        <v>130</v>
      </c>
      <c r="BE402" s="126" t="s">
        <v>156</v>
      </c>
      <c r="BF402" s="126" t="s">
        <v>4944</v>
      </c>
      <c r="BG402" s="126" t="s">
        <v>4945</v>
      </c>
      <c r="BH402" s="126" t="s">
        <v>4946</v>
      </c>
      <c r="BI402" s="126" t="s">
        <v>138</v>
      </c>
      <c r="BJ402" s="126" t="s">
        <v>2758</v>
      </c>
      <c r="BK402" s="126" t="s">
        <v>184</v>
      </c>
      <c r="BL402" s="126" t="s">
        <v>157</v>
      </c>
      <c r="BM402" s="126" t="s">
        <v>126</v>
      </c>
      <c r="BN402" s="126" t="s">
        <v>130</v>
      </c>
      <c r="BO402" s="126" t="s">
        <v>158</v>
      </c>
    </row>
    <row r="403" spans="1:67" ht="15">
      <c r="A403" s="58" t="str">
        <f t="shared" si="192"/>
        <v>2025-08-10</v>
      </c>
      <c r="B403" s="58" t="str">
        <f t="shared" si="193"/>
        <v>LHR</v>
      </c>
      <c r="C403" s="58" t="str">
        <f t="shared" si="194"/>
        <v>99431913770</v>
      </c>
      <c r="D403" s="58" t="str">
        <f t="shared" si="195"/>
        <v>PGB028761649</v>
      </c>
      <c r="E403" s="59" t="str">
        <f t="shared" si="196"/>
        <v>6094322902429</v>
      </c>
      <c r="F403" s="59" t="str">
        <f t="shared" si="197"/>
        <v>717-1310-BB-2</v>
      </c>
      <c r="G403" s="59" t="str">
        <f t="shared" si="198"/>
        <v>2210326</v>
      </c>
      <c r="H403" s="59" t="str">
        <f t="shared" si="199"/>
        <v>IPORTER (GB)</v>
      </c>
      <c r="I403" s="57" t="str">
        <f t="shared" si="200"/>
        <v>권정미</v>
      </c>
      <c r="J403" s="57">
        <f t="shared" si="201"/>
        <v>18472</v>
      </c>
      <c r="K403" s="57" t="str">
        <f t="shared" si="202"/>
        <v>[식물검역]</v>
      </c>
      <c r="L403" s="57">
        <f t="shared" si="203"/>
        <v>1</v>
      </c>
      <c r="M403" s="57">
        <f t="shared" si="204"/>
        <v>0.81200000000000006</v>
      </c>
      <c r="N403" s="57">
        <f t="shared" si="205"/>
        <v>4.4999999999999998E-2</v>
      </c>
      <c r="O403" s="60">
        <f t="shared" si="206"/>
        <v>3.15E-2</v>
      </c>
      <c r="P403" s="60">
        <f>CEILING(IF(M403&gt;O403,M403,O403),$D$2)</f>
        <v>1</v>
      </c>
      <c r="Q403" s="61" t="str">
        <f t="shared" si="207"/>
        <v>식물검역(Plants Inspection)</v>
      </c>
      <c r="R403" s="88">
        <f t="shared" si="208"/>
        <v>14.52</v>
      </c>
      <c r="S403" s="61" t="str">
        <f t="shared" si="209"/>
        <v>OZ522</v>
      </c>
      <c r="T403" s="61" t="str">
        <f t="shared" si="210"/>
        <v>AIRZETA CO., LTD</v>
      </c>
      <c r="U403" s="61" t="str">
        <f t="shared" si="211"/>
        <v>신용</v>
      </c>
      <c r="V403" s="99">
        <f>CEILING($B$2+(P403-0.5)*$C$2,1)</f>
        <v>10273</v>
      </c>
      <c r="W403" s="61">
        <v>4000</v>
      </c>
      <c r="X403" s="100">
        <f t="shared" si="185"/>
        <v>0</v>
      </c>
      <c r="Y403" s="100">
        <f t="shared" si="190"/>
        <v>0</v>
      </c>
      <c r="Z403" s="100">
        <f t="shared" si="186"/>
        <v>0</v>
      </c>
      <c r="AA403" s="100">
        <f t="shared" si="191"/>
        <v>0</v>
      </c>
      <c r="AB403" s="101">
        <f t="shared" si="187"/>
        <v>0</v>
      </c>
      <c r="AC403" s="102" t="str">
        <f>_xlfn.IFNA(VLOOKUP(D403,'사업자 통관'!F:H,3,0),"")</f>
        <v/>
      </c>
      <c r="AD403" s="102"/>
      <c r="AE403" s="103">
        <f t="shared" si="188"/>
        <v>4000</v>
      </c>
      <c r="AF403" s="104">
        <f t="shared" si="189"/>
        <v>14273</v>
      </c>
      <c r="AH403" s="126" t="s">
        <v>4689</v>
      </c>
      <c r="AI403" s="126" t="s">
        <v>9</v>
      </c>
      <c r="AJ403" s="126" t="s">
        <v>4690</v>
      </c>
      <c r="AK403" s="126" t="s">
        <v>4947</v>
      </c>
      <c r="AL403" s="126" t="s">
        <v>4948</v>
      </c>
      <c r="AM403" s="126" t="s">
        <v>4949</v>
      </c>
      <c r="AN403" s="126">
        <v>18472</v>
      </c>
      <c r="AO403" s="126" t="s">
        <v>3846</v>
      </c>
      <c r="AP403" s="127">
        <v>1</v>
      </c>
      <c r="AQ403" s="128">
        <v>0.81200000000000006</v>
      </c>
      <c r="AR403" s="128">
        <v>4.4999999999999998E-2</v>
      </c>
      <c r="AS403" s="128">
        <v>0.9</v>
      </c>
      <c r="AT403" s="126" t="s">
        <v>215</v>
      </c>
      <c r="AU403" s="128">
        <v>14.52</v>
      </c>
      <c r="AV403" s="126" t="s">
        <v>154</v>
      </c>
      <c r="AW403" s="126" t="s">
        <v>154</v>
      </c>
      <c r="AX403" s="126" t="s">
        <v>154</v>
      </c>
      <c r="AY403" s="126" t="s">
        <v>154</v>
      </c>
      <c r="AZ403" s="126" t="s">
        <v>154</v>
      </c>
      <c r="BA403" s="126" t="s">
        <v>132</v>
      </c>
      <c r="BB403" s="126" t="s">
        <v>70</v>
      </c>
      <c r="BC403" s="126" t="s">
        <v>155</v>
      </c>
      <c r="BD403" s="126" t="s">
        <v>130</v>
      </c>
      <c r="BE403" s="126" t="s">
        <v>156</v>
      </c>
      <c r="BF403" s="126" t="s">
        <v>4950</v>
      </c>
      <c r="BG403" s="126" t="s">
        <v>4951</v>
      </c>
      <c r="BH403" s="126" t="s">
        <v>4952</v>
      </c>
      <c r="BI403" s="126" t="s">
        <v>138</v>
      </c>
      <c r="BJ403" s="126" t="s">
        <v>2758</v>
      </c>
      <c r="BK403" s="126" t="s">
        <v>184</v>
      </c>
      <c r="BL403" s="126" t="s">
        <v>157</v>
      </c>
      <c r="BM403" s="126" t="s">
        <v>126</v>
      </c>
      <c r="BN403" s="126" t="s">
        <v>130</v>
      </c>
      <c r="BO403" s="126" t="s">
        <v>158</v>
      </c>
    </row>
    <row r="404" spans="1:67" ht="15">
      <c r="A404" s="58" t="str">
        <f t="shared" si="192"/>
        <v>2025-08-10</v>
      </c>
      <c r="B404" s="58" t="str">
        <f t="shared" si="193"/>
        <v>LHR</v>
      </c>
      <c r="C404" s="58" t="str">
        <f t="shared" si="194"/>
        <v>99431913770</v>
      </c>
      <c r="D404" s="58" t="str">
        <f t="shared" si="195"/>
        <v>PGB028761687</v>
      </c>
      <c r="E404" s="59" t="str">
        <f t="shared" si="196"/>
        <v>6094322902467</v>
      </c>
      <c r="F404" s="59" t="str">
        <f t="shared" si="197"/>
        <v>717-0409-FD-28</v>
      </c>
      <c r="G404" s="59" t="str">
        <f t="shared" si="198"/>
        <v>2210326</v>
      </c>
      <c r="H404" s="59" t="str">
        <f t="shared" si="199"/>
        <v>IPORTER (GB)</v>
      </c>
      <c r="I404" s="57" t="str">
        <f t="shared" si="200"/>
        <v>류희주</v>
      </c>
      <c r="J404" s="57">
        <f t="shared" si="201"/>
        <v>61664</v>
      </c>
      <c r="K404" s="57" t="str">
        <f t="shared" si="202"/>
        <v/>
      </c>
      <c r="L404" s="57">
        <f t="shared" si="203"/>
        <v>1</v>
      </c>
      <c r="M404" s="57">
        <f t="shared" si="204"/>
        <v>0.93</v>
      </c>
      <c r="N404" s="57">
        <f t="shared" si="205"/>
        <v>4.4999999999999998E-2</v>
      </c>
      <c r="O404" s="60">
        <f t="shared" si="206"/>
        <v>3.15E-2</v>
      </c>
      <c r="P404" s="60">
        <f>CEILING(IF(M404&gt;O404,M404,O404),$D$2)</f>
        <v>1</v>
      </c>
      <c r="Q404" s="61" t="str">
        <f t="shared" si="207"/>
        <v>간이(Simple)</v>
      </c>
      <c r="R404" s="88">
        <f t="shared" si="208"/>
        <v>171.94</v>
      </c>
      <c r="S404" s="61" t="str">
        <f t="shared" si="209"/>
        <v>OZ522</v>
      </c>
      <c r="T404" s="61" t="str">
        <f t="shared" si="210"/>
        <v>AIRZETA CO., LTD</v>
      </c>
      <c r="U404" s="61" t="str">
        <f t="shared" si="211"/>
        <v>신용</v>
      </c>
      <c r="V404" s="99">
        <f>CEILING($B$2+(P404-0.5)*$C$2,1)</f>
        <v>10273</v>
      </c>
      <c r="W404" s="61">
        <v>4000</v>
      </c>
      <c r="X404" s="100">
        <f t="shared" si="185"/>
        <v>0</v>
      </c>
      <c r="Y404" s="100">
        <f t="shared" si="190"/>
        <v>0</v>
      </c>
      <c r="Z404" s="100">
        <f t="shared" si="186"/>
        <v>0</v>
      </c>
      <c r="AA404" s="100">
        <f t="shared" si="191"/>
        <v>0</v>
      </c>
      <c r="AB404" s="101">
        <f t="shared" si="187"/>
        <v>1000</v>
      </c>
      <c r="AC404" s="102" t="str">
        <f>_xlfn.IFNA(VLOOKUP(D404,'사업자 통관'!F:H,3,0),"")</f>
        <v/>
      </c>
      <c r="AD404" s="102"/>
      <c r="AE404" s="103">
        <f t="shared" si="188"/>
        <v>5000</v>
      </c>
      <c r="AF404" s="104">
        <f t="shared" si="189"/>
        <v>15273</v>
      </c>
      <c r="AH404" s="126" t="s">
        <v>4689</v>
      </c>
      <c r="AI404" s="126" t="s">
        <v>9</v>
      </c>
      <c r="AJ404" s="126" t="s">
        <v>4690</v>
      </c>
      <c r="AK404" s="126" t="s">
        <v>4953</v>
      </c>
      <c r="AL404" s="126" t="s">
        <v>4954</v>
      </c>
      <c r="AM404" s="126" t="s">
        <v>4955</v>
      </c>
      <c r="AN404" s="126">
        <v>61664</v>
      </c>
      <c r="AO404" s="126" t="s">
        <v>130</v>
      </c>
      <c r="AP404" s="127">
        <v>1</v>
      </c>
      <c r="AQ404" s="128">
        <v>0.93</v>
      </c>
      <c r="AR404" s="128">
        <v>4.4999999999999998E-2</v>
      </c>
      <c r="AS404" s="128">
        <v>1</v>
      </c>
      <c r="AT404" s="126" t="s">
        <v>6</v>
      </c>
      <c r="AU404" s="128">
        <v>171.94</v>
      </c>
      <c r="AV404" s="126" t="s">
        <v>154</v>
      </c>
      <c r="AW404" s="126" t="s">
        <v>154</v>
      </c>
      <c r="AX404" s="126" t="s">
        <v>154</v>
      </c>
      <c r="AY404" s="126" t="s">
        <v>154</v>
      </c>
      <c r="AZ404" s="126" t="s">
        <v>154</v>
      </c>
      <c r="BA404" s="126" t="s">
        <v>132</v>
      </c>
      <c r="BB404" s="126" t="s">
        <v>70</v>
      </c>
      <c r="BC404" s="126" t="s">
        <v>169</v>
      </c>
      <c r="BD404" s="126" t="s">
        <v>130</v>
      </c>
      <c r="BE404" s="126" t="s">
        <v>156</v>
      </c>
      <c r="BF404" s="126" t="s">
        <v>4956</v>
      </c>
      <c r="BG404" s="126" t="s">
        <v>4957</v>
      </c>
      <c r="BH404" s="126" t="s">
        <v>4958</v>
      </c>
      <c r="BI404" s="126" t="s">
        <v>138</v>
      </c>
      <c r="BJ404" s="126" t="s">
        <v>2758</v>
      </c>
      <c r="BK404" s="126" t="s">
        <v>184</v>
      </c>
      <c r="BL404" s="126" t="s">
        <v>157</v>
      </c>
      <c r="BM404" s="126" t="s">
        <v>126</v>
      </c>
      <c r="BN404" s="126" t="s">
        <v>130</v>
      </c>
      <c r="BO404" s="126" t="s">
        <v>158</v>
      </c>
    </row>
    <row r="405" spans="1:67" ht="15">
      <c r="A405" s="58" t="str">
        <f t="shared" si="192"/>
        <v>2025-08-10</v>
      </c>
      <c r="B405" s="58" t="str">
        <f t="shared" si="193"/>
        <v>LHR</v>
      </c>
      <c r="C405" s="58" t="str">
        <f t="shared" si="194"/>
        <v>99431913770</v>
      </c>
      <c r="D405" s="58" t="str">
        <f t="shared" si="195"/>
        <v>PGB028761789</v>
      </c>
      <c r="E405" s="59" t="str">
        <f t="shared" si="196"/>
        <v>6094322902569</v>
      </c>
      <c r="F405" s="59" t="str">
        <f t="shared" si="197"/>
        <v>717-1223-EF-67</v>
      </c>
      <c r="G405" s="59" t="str">
        <f t="shared" si="198"/>
        <v>2210326</v>
      </c>
      <c r="H405" s="59" t="str">
        <f t="shared" si="199"/>
        <v>IPORTER (GB)</v>
      </c>
      <c r="I405" s="57" t="str">
        <f t="shared" si="200"/>
        <v>장가현</v>
      </c>
      <c r="J405" s="57">
        <f t="shared" si="201"/>
        <v>15010</v>
      </c>
      <c r="K405" s="57" t="str">
        <f t="shared" si="202"/>
        <v/>
      </c>
      <c r="L405" s="57">
        <f t="shared" si="203"/>
        <v>1</v>
      </c>
      <c r="M405" s="57">
        <f t="shared" si="204"/>
        <v>0.499</v>
      </c>
      <c r="N405" s="57">
        <f t="shared" si="205"/>
        <v>4.4999999999999998E-2</v>
      </c>
      <c r="O405" s="60">
        <f t="shared" si="206"/>
        <v>3.15E-2</v>
      </c>
      <c r="P405" s="60">
        <f>CEILING(IF(M405&gt;O405,M405,O405),$D$2)</f>
        <v>0.5</v>
      </c>
      <c r="Q405" s="61" t="str">
        <f t="shared" si="207"/>
        <v>목록(Manifest)</v>
      </c>
      <c r="R405" s="88">
        <f t="shared" si="208"/>
        <v>46.29</v>
      </c>
      <c r="S405" s="61" t="str">
        <f t="shared" si="209"/>
        <v>OZ522</v>
      </c>
      <c r="T405" s="61" t="str">
        <f t="shared" si="210"/>
        <v>AIRZETA CO., LTD</v>
      </c>
      <c r="U405" s="61" t="str">
        <f t="shared" si="211"/>
        <v>신용</v>
      </c>
      <c r="V405" s="99">
        <f>CEILING($B$2+(P405-0.5)*$C$2,1)</f>
        <v>7445</v>
      </c>
      <c r="W405" s="61">
        <v>4000</v>
      </c>
      <c r="X405" s="100">
        <f t="shared" si="185"/>
        <v>0</v>
      </c>
      <c r="Y405" s="100">
        <f t="shared" si="190"/>
        <v>0</v>
      </c>
      <c r="Z405" s="100">
        <f t="shared" si="186"/>
        <v>0</v>
      </c>
      <c r="AA405" s="100">
        <f t="shared" si="191"/>
        <v>0</v>
      </c>
      <c r="AB405" s="101">
        <f t="shared" si="187"/>
        <v>0</v>
      </c>
      <c r="AC405" s="102" t="str">
        <f>_xlfn.IFNA(VLOOKUP(D405,'사업자 통관'!F:H,3,0),"")</f>
        <v/>
      </c>
      <c r="AD405" s="102"/>
      <c r="AE405" s="103">
        <f t="shared" si="188"/>
        <v>4000</v>
      </c>
      <c r="AF405" s="104">
        <f t="shared" si="189"/>
        <v>11445</v>
      </c>
      <c r="AH405" s="126" t="s">
        <v>4689</v>
      </c>
      <c r="AI405" s="126" t="s">
        <v>9</v>
      </c>
      <c r="AJ405" s="126" t="s">
        <v>4690</v>
      </c>
      <c r="AK405" s="126" t="s">
        <v>4959</v>
      </c>
      <c r="AL405" s="126" t="s">
        <v>4960</v>
      </c>
      <c r="AM405" s="126" t="s">
        <v>4961</v>
      </c>
      <c r="AN405" s="126">
        <v>15010</v>
      </c>
      <c r="AO405" s="126" t="s">
        <v>130</v>
      </c>
      <c r="AP405" s="127">
        <v>1</v>
      </c>
      <c r="AQ405" s="128">
        <v>0.499</v>
      </c>
      <c r="AR405" s="128">
        <v>4.4999999999999998E-2</v>
      </c>
      <c r="AS405" s="128">
        <v>0.5</v>
      </c>
      <c r="AT405" s="126" t="s">
        <v>4</v>
      </c>
      <c r="AU405" s="128">
        <v>46.29</v>
      </c>
      <c r="AV405" s="126" t="s">
        <v>154</v>
      </c>
      <c r="AW405" s="126" t="s">
        <v>154</v>
      </c>
      <c r="AX405" s="126" t="s">
        <v>154</v>
      </c>
      <c r="AY405" s="126" t="s">
        <v>154</v>
      </c>
      <c r="AZ405" s="126" t="s">
        <v>154</v>
      </c>
      <c r="BA405" s="126" t="s">
        <v>132</v>
      </c>
      <c r="BB405" s="126" t="s">
        <v>70</v>
      </c>
      <c r="BC405" s="126" t="s">
        <v>4872</v>
      </c>
      <c r="BD405" s="126" t="s">
        <v>130</v>
      </c>
      <c r="BE405" s="126" t="s">
        <v>156</v>
      </c>
      <c r="BF405" s="126" t="s">
        <v>4962</v>
      </c>
      <c r="BG405" s="126" t="s">
        <v>4963</v>
      </c>
      <c r="BH405" s="126" t="s">
        <v>4964</v>
      </c>
      <c r="BI405" s="126" t="s">
        <v>138</v>
      </c>
      <c r="BJ405" s="126" t="s">
        <v>2758</v>
      </c>
      <c r="BK405" s="126" t="s">
        <v>184</v>
      </c>
      <c r="BL405" s="126" t="s">
        <v>157</v>
      </c>
      <c r="BM405" s="126" t="s">
        <v>126</v>
      </c>
      <c r="BN405" s="126" t="s">
        <v>130</v>
      </c>
      <c r="BO405" s="126" t="s">
        <v>158</v>
      </c>
    </row>
    <row r="406" spans="1:67" ht="15">
      <c r="A406" s="58" t="str">
        <f t="shared" si="192"/>
        <v>2025-08-10</v>
      </c>
      <c r="B406" s="58" t="str">
        <f t="shared" si="193"/>
        <v>LHR</v>
      </c>
      <c r="C406" s="58" t="str">
        <f t="shared" si="194"/>
        <v>99431913770</v>
      </c>
      <c r="D406" s="58" t="str">
        <f t="shared" si="195"/>
        <v>PGB028761421</v>
      </c>
      <c r="E406" s="59" t="str">
        <f t="shared" si="196"/>
        <v>6094322902201</v>
      </c>
      <c r="F406" s="59" t="str">
        <f t="shared" si="197"/>
        <v>717-0338-DA-14</v>
      </c>
      <c r="G406" s="59" t="str">
        <f t="shared" si="198"/>
        <v>2210326</v>
      </c>
      <c r="H406" s="59" t="str">
        <f t="shared" si="199"/>
        <v>IPORTER (GB)</v>
      </c>
      <c r="I406" s="57" t="str">
        <f t="shared" si="200"/>
        <v>김정윤</v>
      </c>
      <c r="J406" s="57">
        <f t="shared" si="201"/>
        <v>4715</v>
      </c>
      <c r="K406" s="57"/>
      <c r="L406" s="57">
        <f t="shared" si="203"/>
        <v>1</v>
      </c>
      <c r="M406" s="57">
        <f t="shared" si="204"/>
        <v>0.499</v>
      </c>
      <c r="N406" s="57">
        <f t="shared" si="205"/>
        <v>4.4999999999999998E-2</v>
      </c>
      <c r="O406" s="60">
        <f t="shared" si="206"/>
        <v>3.15E-2</v>
      </c>
      <c r="P406" s="60">
        <f>CEILING(IF(M406&gt;O406,M406,O406),$D$2)</f>
        <v>0.5</v>
      </c>
      <c r="Q406" s="61" t="str">
        <f t="shared" si="207"/>
        <v>일반(NORMAL)</v>
      </c>
      <c r="R406" s="88">
        <f t="shared" si="208"/>
        <v>38.75</v>
      </c>
      <c r="S406" s="61" t="str">
        <f t="shared" si="209"/>
        <v>OZ522</v>
      </c>
      <c r="T406" s="61" t="str">
        <f t="shared" si="210"/>
        <v>AIRZETA CO., LTD</v>
      </c>
      <c r="U406" s="61" t="str">
        <f t="shared" si="211"/>
        <v>신용</v>
      </c>
      <c r="V406" s="99">
        <f>CEILING($B$2+(P406-0.5)*$C$2,1)</f>
        <v>7445</v>
      </c>
      <c r="W406" s="61">
        <v>4000</v>
      </c>
      <c r="X406" s="100">
        <f t="shared" si="185"/>
        <v>0</v>
      </c>
      <c r="Y406" s="100">
        <f t="shared" si="190"/>
        <v>0</v>
      </c>
      <c r="Z406" s="100">
        <f t="shared" si="186"/>
        <v>0</v>
      </c>
      <c r="AA406" s="100">
        <f t="shared" si="191"/>
        <v>0</v>
      </c>
      <c r="AB406" s="101">
        <f t="shared" si="187"/>
        <v>1000</v>
      </c>
      <c r="AC406" s="102" t="str">
        <f>_xlfn.IFNA(VLOOKUP(D406,'사업자 통관'!F:H,3,0),"")</f>
        <v/>
      </c>
      <c r="AD406" s="102"/>
      <c r="AE406" s="103">
        <f t="shared" si="188"/>
        <v>5000</v>
      </c>
      <c r="AF406" s="104">
        <f t="shared" si="189"/>
        <v>12445</v>
      </c>
      <c r="AH406" s="126" t="s">
        <v>4689</v>
      </c>
      <c r="AI406" s="126" t="s">
        <v>9</v>
      </c>
      <c r="AJ406" s="126" t="s">
        <v>4690</v>
      </c>
      <c r="AK406" s="126" t="s">
        <v>4965</v>
      </c>
      <c r="AL406" s="126" t="s">
        <v>4966</v>
      </c>
      <c r="AM406" s="126" t="s">
        <v>4967</v>
      </c>
      <c r="AN406" s="126">
        <v>4715</v>
      </c>
      <c r="AO406" s="126" t="s">
        <v>876</v>
      </c>
      <c r="AP406" s="127">
        <v>1</v>
      </c>
      <c r="AQ406" s="128">
        <v>0.499</v>
      </c>
      <c r="AR406" s="128">
        <v>4.4999999999999998E-2</v>
      </c>
      <c r="AS406" s="128">
        <v>0.5</v>
      </c>
      <c r="AT406" s="126" t="s">
        <v>7</v>
      </c>
      <c r="AU406" s="128">
        <v>38.75</v>
      </c>
      <c r="AV406" s="126" t="s">
        <v>154</v>
      </c>
      <c r="AW406" s="126" t="s">
        <v>154</v>
      </c>
      <c r="AX406" s="126" t="s">
        <v>154</v>
      </c>
      <c r="AY406" s="126" t="s">
        <v>154</v>
      </c>
      <c r="AZ406" s="126" t="s">
        <v>154</v>
      </c>
      <c r="BA406" s="126" t="s">
        <v>132</v>
      </c>
      <c r="BB406" s="126" t="s">
        <v>70</v>
      </c>
      <c r="BC406" s="126" t="s">
        <v>4968</v>
      </c>
      <c r="BD406" s="126" t="s">
        <v>130</v>
      </c>
      <c r="BE406" s="126" t="s">
        <v>156</v>
      </c>
      <c r="BF406" s="126" t="s">
        <v>4969</v>
      </c>
      <c r="BG406" s="126" t="s">
        <v>4970</v>
      </c>
      <c r="BH406" s="126" t="s">
        <v>4971</v>
      </c>
      <c r="BI406" s="126" t="s">
        <v>138</v>
      </c>
      <c r="BJ406" s="126" t="s">
        <v>2758</v>
      </c>
      <c r="BK406" s="126" t="s">
        <v>184</v>
      </c>
      <c r="BL406" s="126" t="s">
        <v>157</v>
      </c>
      <c r="BM406" s="126" t="s">
        <v>126</v>
      </c>
      <c r="BN406" s="126" t="s">
        <v>130</v>
      </c>
      <c r="BO406" s="126" t="s">
        <v>158</v>
      </c>
    </row>
    <row r="407" spans="1:67" ht="15">
      <c r="A407" s="58" t="str">
        <f t="shared" si="192"/>
        <v>2025-08-10</v>
      </c>
      <c r="B407" s="58" t="str">
        <f t="shared" si="193"/>
        <v>LHR</v>
      </c>
      <c r="C407" s="58" t="str">
        <f t="shared" si="194"/>
        <v>99431913770</v>
      </c>
      <c r="D407" s="58" t="str">
        <f t="shared" si="195"/>
        <v>PGB028761485</v>
      </c>
      <c r="E407" s="59" t="str">
        <f t="shared" si="196"/>
        <v>6094322902265</v>
      </c>
      <c r="F407" s="59" t="str">
        <f t="shared" si="197"/>
        <v>717-0340-EF-15</v>
      </c>
      <c r="G407" s="59" t="str">
        <f t="shared" si="198"/>
        <v>2210326</v>
      </c>
      <c r="H407" s="59" t="str">
        <f t="shared" si="199"/>
        <v>IPORTER (GB)</v>
      </c>
      <c r="I407" s="57" t="str">
        <f t="shared" si="200"/>
        <v>김연식</v>
      </c>
      <c r="J407" s="57">
        <f t="shared" si="201"/>
        <v>5707</v>
      </c>
      <c r="K407" s="57" t="str">
        <f t="shared" si="202"/>
        <v/>
      </c>
      <c r="L407" s="57">
        <f t="shared" si="203"/>
        <v>1</v>
      </c>
      <c r="M407" s="57">
        <f t="shared" si="204"/>
        <v>0.499</v>
      </c>
      <c r="N407" s="57">
        <f t="shared" si="205"/>
        <v>4.4999999999999998E-2</v>
      </c>
      <c r="O407" s="60">
        <f t="shared" si="206"/>
        <v>3.15E-2</v>
      </c>
      <c r="P407" s="60">
        <f>CEILING(IF(M407&gt;O407,M407,O407),$D$2)</f>
        <v>0.5</v>
      </c>
      <c r="Q407" s="61" t="str">
        <f t="shared" si="207"/>
        <v>목록(Manifest)</v>
      </c>
      <c r="R407" s="88">
        <f t="shared" si="208"/>
        <v>64.37</v>
      </c>
      <c r="S407" s="61" t="str">
        <f t="shared" si="209"/>
        <v>OZ522</v>
      </c>
      <c r="T407" s="61" t="str">
        <f t="shared" si="210"/>
        <v>AIRZETA CO., LTD</v>
      </c>
      <c r="U407" s="61" t="str">
        <f t="shared" si="211"/>
        <v>신용</v>
      </c>
      <c r="V407" s="99">
        <f>CEILING($B$2+(P407-0.5)*$C$2,1)</f>
        <v>7445</v>
      </c>
      <c r="W407" s="61">
        <v>4000</v>
      </c>
      <c r="X407" s="100">
        <f t="shared" si="185"/>
        <v>0</v>
      </c>
      <c r="Y407" s="100">
        <f t="shared" si="190"/>
        <v>0</v>
      </c>
      <c r="Z407" s="100">
        <f t="shared" si="186"/>
        <v>0</v>
      </c>
      <c r="AA407" s="100">
        <f t="shared" si="191"/>
        <v>0</v>
      </c>
      <c r="AB407" s="101">
        <f t="shared" si="187"/>
        <v>0</v>
      </c>
      <c r="AC407" s="102" t="str">
        <f>_xlfn.IFNA(VLOOKUP(D407,'사업자 통관'!F:H,3,0),"")</f>
        <v/>
      </c>
      <c r="AD407" s="102"/>
      <c r="AE407" s="103">
        <f t="shared" si="188"/>
        <v>4000</v>
      </c>
      <c r="AF407" s="104">
        <f t="shared" si="189"/>
        <v>11445</v>
      </c>
      <c r="AH407" s="126" t="s">
        <v>4689</v>
      </c>
      <c r="AI407" s="126" t="s">
        <v>9</v>
      </c>
      <c r="AJ407" s="126" t="s">
        <v>4690</v>
      </c>
      <c r="AK407" s="126" t="s">
        <v>4972</v>
      </c>
      <c r="AL407" s="126" t="s">
        <v>4973</v>
      </c>
      <c r="AM407" s="126" t="s">
        <v>4974</v>
      </c>
      <c r="AN407" s="126">
        <v>5707</v>
      </c>
      <c r="AO407" s="126" t="s">
        <v>130</v>
      </c>
      <c r="AP407" s="127">
        <v>1</v>
      </c>
      <c r="AQ407" s="128">
        <v>0.499</v>
      </c>
      <c r="AR407" s="128">
        <v>4.4999999999999998E-2</v>
      </c>
      <c r="AS407" s="128">
        <v>0.5</v>
      </c>
      <c r="AT407" s="126" t="s">
        <v>4</v>
      </c>
      <c r="AU407" s="128">
        <v>64.37</v>
      </c>
      <c r="AV407" s="126" t="s">
        <v>154</v>
      </c>
      <c r="AW407" s="126" t="s">
        <v>154</v>
      </c>
      <c r="AX407" s="126" t="s">
        <v>154</v>
      </c>
      <c r="AY407" s="126" t="s">
        <v>154</v>
      </c>
      <c r="AZ407" s="126" t="s">
        <v>154</v>
      </c>
      <c r="BA407" s="126" t="s">
        <v>132</v>
      </c>
      <c r="BB407" s="126" t="s">
        <v>70</v>
      </c>
      <c r="BC407" s="126" t="s">
        <v>4975</v>
      </c>
      <c r="BD407" s="126" t="s">
        <v>130</v>
      </c>
      <c r="BE407" s="126" t="s">
        <v>156</v>
      </c>
      <c r="BF407" s="126" t="s">
        <v>4976</v>
      </c>
      <c r="BG407" s="126" t="s">
        <v>4977</v>
      </c>
      <c r="BH407" s="126" t="s">
        <v>4978</v>
      </c>
      <c r="BI407" s="126" t="s">
        <v>138</v>
      </c>
      <c r="BJ407" s="126" t="s">
        <v>2758</v>
      </c>
      <c r="BK407" s="126" t="s">
        <v>184</v>
      </c>
      <c r="BL407" s="126" t="s">
        <v>157</v>
      </c>
      <c r="BM407" s="126" t="s">
        <v>126</v>
      </c>
      <c r="BN407" s="126" t="s">
        <v>130</v>
      </c>
      <c r="BO407" s="126" t="s">
        <v>158</v>
      </c>
    </row>
    <row r="408" spans="1:67" ht="15">
      <c r="A408" s="58" t="str">
        <f t="shared" si="192"/>
        <v>2025-08-10</v>
      </c>
      <c r="B408" s="58" t="str">
        <f t="shared" si="193"/>
        <v>LHR</v>
      </c>
      <c r="C408" s="58" t="str">
        <f t="shared" si="194"/>
        <v>99431913770</v>
      </c>
      <c r="D408" s="58" t="str">
        <f t="shared" si="195"/>
        <v>PGB028761426</v>
      </c>
      <c r="E408" s="59" t="str">
        <f t="shared" si="196"/>
        <v>6094322902206</v>
      </c>
      <c r="F408" s="59" t="str">
        <f t="shared" si="197"/>
        <v>717-0376-FA-33</v>
      </c>
      <c r="G408" s="59" t="str">
        <f t="shared" si="198"/>
        <v>2210326</v>
      </c>
      <c r="H408" s="59" t="str">
        <f t="shared" si="199"/>
        <v>IPORTER (GB)</v>
      </c>
      <c r="I408" s="57" t="str">
        <f t="shared" si="200"/>
        <v>이동주</v>
      </c>
      <c r="J408" s="57">
        <f t="shared" si="201"/>
        <v>13111</v>
      </c>
      <c r="K408" s="57" t="str">
        <f t="shared" si="202"/>
        <v/>
      </c>
      <c r="L408" s="57">
        <f t="shared" si="203"/>
        <v>1</v>
      </c>
      <c r="M408" s="57">
        <f t="shared" si="204"/>
        <v>0.998</v>
      </c>
      <c r="N408" s="57">
        <f t="shared" si="205"/>
        <v>4.4999999999999998E-2</v>
      </c>
      <c r="O408" s="60">
        <f t="shared" si="206"/>
        <v>3.15E-2</v>
      </c>
      <c r="P408" s="60">
        <f>CEILING(IF(M408&gt;O408,M408,O408),$D$2)</f>
        <v>1</v>
      </c>
      <c r="Q408" s="61" t="str">
        <f t="shared" si="207"/>
        <v>목록(Manifest)</v>
      </c>
      <c r="R408" s="88">
        <f t="shared" si="208"/>
        <v>146.80000000000001</v>
      </c>
      <c r="S408" s="61" t="str">
        <f t="shared" si="209"/>
        <v>OZ522</v>
      </c>
      <c r="T408" s="61" t="str">
        <f t="shared" si="210"/>
        <v>AIRZETA CO., LTD</v>
      </c>
      <c r="U408" s="61" t="str">
        <f t="shared" si="211"/>
        <v>신용</v>
      </c>
      <c r="V408" s="99">
        <f>CEILING($B$2+(P408-0.5)*$C$2,1)</f>
        <v>10273</v>
      </c>
      <c r="W408" s="61">
        <v>4000</v>
      </c>
      <c r="X408" s="100">
        <f t="shared" si="185"/>
        <v>0</v>
      </c>
      <c r="Y408" s="100">
        <f t="shared" si="190"/>
        <v>0</v>
      </c>
      <c r="Z408" s="100">
        <f t="shared" si="186"/>
        <v>0</v>
      </c>
      <c r="AA408" s="100">
        <f t="shared" si="191"/>
        <v>0</v>
      </c>
      <c r="AB408" s="101">
        <f t="shared" si="187"/>
        <v>0</v>
      </c>
      <c r="AC408" s="102" t="str">
        <f>_xlfn.IFNA(VLOOKUP(D408,'사업자 통관'!F:H,3,0),"")</f>
        <v/>
      </c>
      <c r="AD408" s="102"/>
      <c r="AE408" s="103">
        <f t="shared" si="188"/>
        <v>4000</v>
      </c>
      <c r="AF408" s="104">
        <f t="shared" si="189"/>
        <v>14273</v>
      </c>
      <c r="AH408" s="126" t="s">
        <v>4689</v>
      </c>
      <c r="AI408" s="126" t="s">
        <v>9</v>
      </c>
      <c r="AJ408" s="126" t="s">
        <v>4690</v>
      </c>
      <c r="AK408" s="126" t="s">
        <v>4979</v>
      </c>
      <c r="AL408" s="126" t="s">
        <v>574</v>
      </c>
      <c r="AM408" s="126" t="s">
        <v>575</v>
      </c>
      <c r="AN408" s="126">
        <v>13111</v>
      </c>
      <c r="AO408" s="126" t="s">
        <v>130</v>
      </c>
      <c r="AP408" s="127">
        <v>1</v>
      </c>
      <c r="AQ408" s="128">
        <v>0.998</v>
      </c>
      <c r="AR408" s="128">
        <v>4.4999999999999998E-2</v>
      </c>
      <c r="AS408" s="128">
        <v>1</v>
      </c>
      <c r="AT408" s="126" t="s">
        <v>4</v>
      </c>
      <c r="AU408" s="128">
        <v>146.80000000000001</v>
      </c>
      <c r="AV408" s="126" t="s">
        <v>154</v>
      </c>
      <c r="AW408" s="126" t="s">
        <v>154</v>
      </c>
      <c r="AX408" s="126" t="s">
        <v>154</v>
      </c>
      <c r="AY408" s="126" t="s">
        <v>154</v>
      </c>
      <c r="AZ408" s="126" t="s">
        <v>154</v>
      </c>
      <c r="BA408" s="126" t="s">
        <v>132</v>
      </c>
      <c r="BB408" s="126" t="s">
        <v>70</v>
      </c>
      <c r="BC408" s="126" t="s">
        <v>576</v>
      </c>
      <c r="BD408" s="126" t="s">
        <v>130</v>
      </c>
      <c r="BE408" s="126" t="s">
        <v>156</v>
      </c>
      <c r="BF408" s="126" t="s">
        <v>4980</v>
      </c>
      <c r="BG408" s="126" t="s">
        <v>4981</v>
      </c>
      <c r="BH408" s="126" t="s">
        <v>4982</v>
      </c>
      <c r="BI408" s="126" t="s">
        <v>138</v>
      </c>
      <c r="BJ408" s="126" t="s">
        <v>2758</v>
      </c>
      <c r="BK408" s="126" t="s">
        <v>184</v>
      </c>
      <c r="BL408" s="126" t="s">
        <v>157</v>
      </c>
      <c r="BM408" s="126" t="s">
        <v>126</v>
      </c>
      <c r="BN408" s="126" t="s">
        <v>130</v>
      </c>
      <c r="BO408" s="126" t="s">
        <v>158</v>
      </c>
    </row>
    <row r="409" spans="1:67" ht="15">
      <c r="A409" s="58" t="str">
        <f t="shared" si="192"/>
        <v>2025-08-10</v>
      </c>
      <c r="B409" s="58" t="str">
        <f t="shared" si="193"/>
        <v>LHR</v>
      </c>
      <c r="C409" s="58" t="str">
        <f t="shared" si="194"/>
        <v>99431913770</v>
      </c>
      <c r="D409" s="58" t="str">
        <f t="shared" si="195"/>
        <v>PGB028761594</v>
      </c>
      <c r="E409" s="59" t="str">
        <f t="shared" si="196"/>
        <v>6094322902374</v>
      </c>
      <c r="F409" s="59" t="str">
        <f t="shared" si="197"/>
        <v>717-0501-BB-35</v>
      </c>
      <c r="G409" s="59" t="str">
        <f t="shared" si="198"/>
        <v>2210326</v>
      </c>
      <c r="H409" s="59" t="str">
        <f t="shared" si="199"/>
        <v>IPORTER (GB)</v>
      </c>
      <c r="I409" s="57" t="str">
        <f t="shared" si="200"/>
        <v>김효겸</v>
      </c>
      <c r="J409" s="57">
        <f t="shared" si="201"/>
        <v>36358</v>
      </c>
      <c r="K409" s="57" t="str">
        <f t="shared" si="202"/>
        <v/>
      </c>
      <c r="L409" s="57">
        <f t="shared" si="203"/>
        <v>1</v>
      </c>
      <c r="M409" s="57">
        <f t="shared" si="204"/>
        <v>0.499</v>
      </c>
      <c r="N409" s="57">
        <f t="shared" si="205"/>
        <v>4.4999999999999998E-2</v>
      </c>
      <c r="O409" s="60">
        <f t="shared" si="206"/>
        <v>3.15E-2</v>
      </c>
      <c r="P409" s="60">
        <f>CEILING(IF(M409&gt;O409,M409,O409),$D$2)</f>
        <v>0.5</v>
      </c>
      <c r="Q409" s="61" t="str">
        <f t="shared" si="207"/>
        <v>목록(Manifest)</v>
      </c>
      <c r="R409" s="88">
        <f t="shared" si="208"/>
        <v>15.86</v>
      </c>
      <c r="S409" s="61" t="str">
        <f t="shared" si="209"/>
        <v>OZ522</v>
      </c>
      <c r="T409" s="61" t="str">
        <f t="shared" si="210"/>
        <v>AIRZETA CO., LTD</v>
      </c>
      <c r="U409" s="61" t="str">
        <f t="shared" si="211"/>
        <v>신용</v>
      </c>
      <c r="V409" s="99">
        <f>CEILING($B$2+(P409-0.5)*$C$2,1)</f>
        <v>7445</v>
      </c>
      <c r="W409" s="61">
        <v>4000</v>
      </c>
      <c r="X409" s="100">
        <f t="shared" si="185"/>
        <v>0</v>
      </c>
      <c r="Y409" s="100">
        <f t="shared" si="190"/>
        <v>0</v>
      </c>
      <c r="Z409" s="100">
        <f t="shared" si="186"/>
        <v>0</v>
      </c>
      <c r="AA409" s="100">
        <f t="shared" si="191"/>
        <v>0</v>
      </c>
      <c r="AB409" s="101">
        <f t="shared" si="187"/>
        <v>0</v>
      </c>
      <c r="AC409" s="102" t="str">
        <f>_xlfn.IFNA(VLOOKUP(D409,'사업자 통관'!F:H,3,0),"")</f>
        <v/>
      </c>
      <c r="AD409" s="102"/>
      <c r="AE409" s="103">
        <f t="shared" si="188"/>
        <v>4000</v>
      </c>
      <c r="AF409" s="104">
        <f t="shared" si="189"/>
        <v>11445</v>
      </c>
      <c r="AH409" s="126" t="s">
        <v>4689</v>
      </c>
      <c r="AI409" s="126" t="s">
        <v>9</v>
      </c>
      <c r="AJ409" s="126" t="s">
        <v>4690</v>
      </c>
      <c r="AK409" s="126" t="s">
        <v>4983</v>
      </c>
      <c r="AL409" s="126" t="s">
        <v>4984</v>
      </c>
      <c r="AM409" s="126" t="s">
        <v>4985</v>
      </c>
      <c r="AN409" s="126">
        <v>36358</v>
      </c>
      <c r="AO409" s="126" t="s">
        <v>130</v>
      </c>
      <c r="AP409" s="127">
        <v>1</v>
      </c>
      <c r="AQ409" s="128">
        <v>0.499</v>
      </c>
      <c r="AR409" s="128">
        <v>4.4999999999999998E-2</v>
      </c>
      <c r="AS409" s="128">
        <v>0.5</v>
      </c>
      <c r="AT409" s="126" t="s">
        <v>4</v>
      </c>
      <c r="AU409" s="128">
        <v>15.86</v>
      </c>
      <c r="AV409" s="126" t="s">
        <v>154</v>
      </c>
      <c r="AW409" s="126" t="s">
        <v>154</v>
      </c>
      <c r="AX409" s="126" t="s">
        <v>154</v>
      </c>
      <c r="AY409" s="126" t="s">
        <v>154</v>
      </c>
      <c r="AZ409" s="126" t="s">
        <v>154</v>
      </c>
      <c r="BA409" s="126" t="s">
        <v>132</v>
      </c>
      <c r="BB409" s="126" t="s">
        <v>70</v>
      </c>
      <c r="BC409" s="126" t="s">
        <v>159</v>
      </c>
      <c r="BD409" s="126" t="s">
        <v>130</v>
      </c>
      <c r="BE409" s="126" t="s">
        <v>156</v>
      </c>
      <c r="BF409" s="126" t="s">
        <v>4986</v>
      </c>
      <c r="BG409" s="126" t="s">
        <v>4987</v>
      </c>
      <c r="BH409" s="126" t="s">
        <v>4988</v>
      </c>
      <c r="BI409" s="126" t="s">
        <v>138</v>
      </c>
      <c r="BJ409" s="126" t="s">
        <v>2758</v>
      </c>
      <c r="BK409" s="126" t="s">
        <v>184</v>
      </c>
      <c r="BL409" s="126" t="s">
        <v>157</v>
      </c>
      <c r="BM409" s="126" t="s">
        <v>126</v>
      </c>
      <c r="BN409" s="126" t="s">
        <v>130</v>
      </c>
      <c r="BO409" s="126" t="s">
        <v>158</v>
      </c>
    </row>
    <row r="410" spans="1:67" ht="15">
      <c r="A410" s="58" t="str">
        <f t="shared" si="192"/>
        <v>2025-08-10</v>
      </c>
      <c r="B410" s="58" t="str">
        <f t="shared" si="193"/>
        <v>LHR</v>
      </c>
      <c r="C410" s="58" t="str">
        <f t="shared" si="194"/>
        <v>99431913770</v>
      </c>
      <c r="D410" s="58" t="str">
        <f t="shared" si="195"/>
        <v>PGB028761823</v>
      </c>
      <c r="E410" s="59" t="str">
        <f t="shared" si="196"/>
        <v>6094322902603</v>
      </c>
      <c r="F410" s="59" t="str">
        <f t="shared" si="197"/>
        <v>717-1222-EA-66</v>
      </c>
      <c r="G410" s="59" t="str">
        <f t="shared" si="198"/>
        <v>2210326</v>
      </c>
      <c r="H410" s="59" t="str">
        <f t="shared" si="199"/>
        <v>IPORTER (GB)</v>
      </c>
      <c r="I410" s="57" t="str">
        <f t="shared" si="200"/>
        <v>박근우</v>
      </c>
      <c r="J410" s="57">
        <f t="shared" si="201"/>
        <v>18131</v>
      </c>
      <c r="K410" s="57" t="str">
        <f t="shared" si="202"/>
        <v/>
      </c>
      <c r="L410" s="57">
        <f t="shared" si="203"/>
        <v>1</v>
      </c>
      <c r="M410" s="57">
        <f t="shared" si="204"/>
        <v>0.499</v>
      </c>
      <c r="N410" s="57">
        <f t="shared" si="205"/>
        <v>4.4999999999999998E-2</v>
      </c>
      <c r="O410" s="60">
        <f t="shared" si="206"/>
        <v>3.15E-2</v>
      </c>
      <c r="P410" s="60">
        <f>CEILING(IF(M410&gt;O410,M410,O410),$D$2)</f>
        <v>0.5</v>
      </c>
      <c r="Q410" s="61" t="str">
        <f t="shared" si="207"/>
        <v>목록(Manifest)</v>
      </c>
      <c r="R410" s="88">
        <f t="shared" si="208"/>
        <v>46.29</v>
      </c>
      <c r="S410" s="61" t="str">
        <f t="shared" si="209"/>
        <v>OZ522</v>
      </c>
      <c r="T410" s="61" t="str">
        <f t="shared" si="210"/>
        <v>AIRZETA CO., LTD</v>
      </c>
      <c r="U410" s="61" t="str">
        <f t="shared" si="211"/>
        <v>신용</v>
      </c>
      <c r="V410" s="99">
        <f>CEILING($B$2+(P410-0.5)*$C$2,1)</f>
        <v>7445</v>
      </c>
      <c r="W410" s="61">
        <v>4000</v>
      </c>
      <c r="X410" s="100">
        <f t="shared" si="185"/>
        <v>0</v>
      </c>
      <c r="Y410" s="100">
        <f t="shared" si="190"/>
        <v>0</v>
      </c>
      <c r="Z410" s="100">
        <f t="shared" si="186"/>
        <v>0</v>
      </c>
      <c r="AA410" s="100">
        <f t="shared" si="191"/>
        <v>0</v>
      </c>
      <c r="AB410" s="101">
        <f t="shared" si="187"/>
        <v>0</v>
      </c>
      <c r="AC410" s="102" t="str">
        <f>_xlfn.IFNA(VLOOKUP(D410,'사업자 통관'!F:H,3,0),"")</f>
        <v/>
      </c>
      <c r="AD410" s="102"/>
      <c r="AE410" s="103">
        <f t="shared" si="188"/>
        <v>4000</v>
      </c>
      <c r="AF410" s="104">
        <f t="shared" si="189"/>
        <v>11445</v>
      </c>
      <c r="AH410" s="126" t="s">
        <v>4689</v>
      </c>
      <c r="AI410" s="126" t="s">
        <v>9</v>
      </c>
      <c r="AJ410" s="126" t="s">
        <v>4690</v>
      </c>
      <c r="AK410" s="126" t="s">
        <v>4989</v>
      </c>
      <c r="AL410" s="126" t="s">
        <v>4990</v>
      </c>
      <c r="AM410" s="126" t="s">
        <v>4991</v>
      </c>
      <c r="AN410" s="126">
        <v>18131</v>
      </c>
      <c r="AO410" s="126" t="s">
        <v>130</v>
      </c>
      <c r="AP410" s="127">
        <v>1</v>
      </c>
      <c r="AQ410" s="128">
        <v>0.499</v>
      </c>
      <c r="AR410" s="128">
        <v>4.4999999999999998E-2</v>
      </c>
      <c r="AS410" s="128">
        <v>0.5</v>
      </c>
      <c r="AT410" s="126" t="s">
        <v>4</v>
      </c>
      <c r="AU410" s="128">
        <v>46.29</v>
      </c>
      <c r="AV410" s="126" t="s">
        <v>154</v>
      </c>
      <c r="AW410" s="126" t="s">
        <v>154</v>
      </c>
      <c r="AX410" s="126" t="s">
        <v>154</v>
      </c>
      <c r="AY410" s="126" t="s">
        <v>154</v>
      </c>
      <c r="AZ410" s="126" t="s">
        <v>154</v>
      </c>
      <c r="BA410" s="126" t="s">
        <v>132</v>
      </c>
      <c r="BB410" s="126" t="s">
        <v>70</v>
      </c>
      <c r="BC410" s="126" t="s">
        <v>4872</v>
      </c>
      <c r="BD410" s="126" t="s">
        <v>130</v>
      </c>
      <c r="BE410" s="126" t="s">
        <v>156</v>
      </c>
      <c r="BF410" s="126" t="s">
        <v>4992</v>
      </c>
      <c r="BG410" s="126" t="s">
        <v>4993</v>
      </c>
      <c r="BH410" s="126" t="s">
        <v>4994</v>
      </c>
      <c r="BI410" s="126" t="s">
        <v>138</v>
      </c>
      <c r="BJ410" s="126" t="s">
        <v>2758</v>
      </c>
      <c r="BK410" s="126" t="s">
        <v>184</v>
      </c>
      <c r="BL410" s="126" t="s">
        <v>157</v>
      </c>
      <c r="BM410" s="126" t="s">
        <v>126</v>
      </c>
      <c r="BN410" s="126" t="s">
        <v>130</v>
      </c>
      <c r="BO410" s="126" t="s">
        <v>158</v>
      </c>
    </row>
    <row r="411" spans="1:67" ht="15">
      <c r="A411" s="58" t="str">
        <f t="shared" si="192"/>
        <v>2025-08-10</v>
      </c>
      <c r="B411" s="58" t="str">
        <f t="shared" si="193"/>
        <v>LHR</v>
      </c>
      <c r="C411" s="58" t="str">
        <f t="shared" si="194"/>
        <v>99431913770</v>
      </c>
      <c r="D411" s="58" t="str">
        <f t="shared" si="195"/>
        <v>PGB028761766</v>
      </c>
      <c r="E411" s="59" t="str">
        <f t="shared" si="196"/>
        <v>6094322902546</v>
      </c>
      <c r="F411" s="59" t="str">
        <f t="shared" si="197"/>
        <v>717-1232-EA-74</v>
      </c>
      <c r="G411" s="59" t="str">
        <f t="shared" si="198"/>
        <v>2210326</v>
      </c>
      <c r="H411" s="59" t="str">
        <f t="shared" si="199"/>
        <v>IPORTER (GB)</v>
      </c>
      <c r="I411" s="57" t="str">
        <f t="shared" si="200"/>
        <v>정세윤</v>
      </c>
      <c r="J411" s="57">
        <f t="shared" si="201"/>
        <v>12909</v>
      </c>
      <c r="K411" s="57" t="str">
        <f t="shared" si="202"/>
        <v/>
      </c>
      <c r="L411" s="57">
        <f t="shared" si="203"/>
        <v>1</v>
      </c>
      <c r="M411" s="57">
        <f t="shared" si="204"/>
        <v>4.4000000000000004</v>
      </c>
      <c r="N411" s="57">
        <f t="shared" si="205"/>
        <v>2.6309999999999998</v>
      </c>
      <c r="O411" s="60">
        <f t="shared" si="206"/>
        <v>1.8416999999999997</v>
      </c>
      <c r="P411" s="60">
        <f>CEILING(IF(M411&gt;O411,M411,O411),$D$2)</f>
        <v>4.5</v>
      </c>
      <c r="Q411" s="61" t="str">
        <f t="shared" si="207"/>
        <v>선별(검사,Manifest-Inspection)</v>
      </c>
      <c r="R411" s="88">
        <f t="shared" si="208"/>
        <v>132.19999999999999</v>
      </c>
      <c r="S411" s="61" t="str">
        <f t="shared" si="209"/>
        <v>OZ522</v>
      </c>
      <c r="T411" s="61" t="str">
        <f t="shared" si="210"/>
        <v>AIRZETA CO., LTD</v>
      </c>
      <c r="U411" s="61" t="str">
        <f t="shared" si="211"/>
        <v>신용</v>
      </c>
      <c r="V411" s="99">
        <f>CEILING($B$2+(P411-0.5)*$C$2,1)</f>
        <v>30065</v>
      </c>
      <c r="W411" s="61">
        <v>4000</v>
      </c>
      <c r="X411" s="100">
        <f t="shared" si="185"/>
        <v>0</v>
      </c>
      <c r="Y411" s="100">
        <f t="shared" si="190"/>
        <v>0</v>
      </c>
      <c r="Z411" s="100">
        <f t="shared" si="186"/>
        <v>500</v>
      </c>
      <c r="AA411" s="100">
        <f t="shared" si="191"/>
        <v>0</v>
      </c>
      <c r="AB411" s="101">
        <f t="shared" si="187"/>
        <v>0</v>
      </c>
      <c r="AC411" s="102" t="str">
        <f>_xlfn.IFNA(VLOOKUP(D411,'사업자 통관'!F:H,3,0),"")</f>
        <v/>
      </c>
      <c r="AD411" s="102"/>
      <c r="AE411" s="103">
        <f t="shared" si="188"/>
        <v>4500</v>
      </c>
      <c r="AF411" s="104">
        <f t="shared" si="189"/>
        <v>34565</v>
      </c>
      <c r="AH411" s="126" t="s">
        <v>4689</v>
      </c>
      <c r="AI411" s="126" t="s">
        <v>9</v>
      </c>
      <c r="AJ411" s="126" t="s">
        <v>4690</v>
      </c>
      <c r="AK411" s="126" t="s">
        <v>4995</v>
      </c>
      <c r="AL411" s="126" t="s">
        <v>206</v>
      </c>
      <c r="AM411" s="126" t="s">
        <v>3828</v>
      </c>
      <c r="AN411" s="126">
        <v>12909</v>
      </c>
      <c r="AO411" s="126" t="s">
        <v>130</v>
      </c>
      <c r="AP411" s="127">
        <v>1</v>
      </c>
      <c r="AQ411" s="128">
        <v>4.4000000000000004</v>
      </c>
      <c r="AR411" s="128">
        <v>2.6309999999999998</v>
      </c>
      <c r="AS411" s="128">
        <v>4.4000000000000004</v>
      </c>
      <c r="AT411" s="126" t="s">
        <v>182</v>
      </c>
      <c r="AU411" s="128">
        <v>132.19999999999999</v>
      </c>
      <c r="AV411" s="126" t="s">
        <v>154</v>
      </c>
      <c r="AW411" s="126" t="s">
        <v>154</v>
      </c>
      <c r="AX411" s="126" t="s">
        <v>154</v>
      </c>
      <c r="AY411" s="126" t="s">
        <v>154</v>
      </c>
      <c r="AZ411" s="126" t="s">
        <v>154</v>
      </c>
      <c r="BA411" s="126" t="s">
        <v>132</v>
      </c>
      <c r="BB411" s="126" t="s">
        <v>70</v>
      </c>
      <c r="BC411" s="126" t="s">
        <v>175</v>
      </c>
      <c r="BD411" s="126" t="s">
        <v>130</v>
      </c>
      <c r="BE411" s="126" t="s">
        <v>156</v>
      </c>
      <c r="BF411" s="126" t="s">
        <v>4996</v>
      </c>
      <c r="BG411" s="126" t="s">
        <v>4997</v>
      </c>
      <c r="BH411" s="126" t="s">
        <v>4998</v>
      </c>
      <c r="BI411" s="126" t="s">
        <v>138</v>
      </c>
      <c r="BJ411" s="126" t="s">
        <v>2758</v>
      </c>
      <c r="BK411" s="126" t="s">
        <v>184</v>
      </c>
      <c r="BL411" s="126" t="s">
        <v>157</v>
      </c>
      <c r="BM411" s="126" t="s">
        <v>126</v>
      </c>
      <c r="BN411" s="126" t="s">
        <v>130</v>
      </c>
      <c r="BO411" s="126" t="s">
        <v>158</v>
      </c>
    </row>
    <row r="412" spans="1:67" ht="15">
      <c r="A412" s="58" t="str">
        <f t="shared" si="192"/>
        <v>2025-08-10</v>
      </c>
      <c r="B412" s="58" t="str">
        <f t="shared" si="193"/>
        <v>LHR</v>
      </c>
      <c r="C412" s="58" t="str">
        <f t="shared" si="194"/>
        <v>99431913770</v>
      </c>
      <c r="D412" s="58" t="str">
        <f t="shared" si="195"/>
        <v>PGB028761575</v>
      </c>
      <c r="E412" s="59" t="str">
        <f t="shared" si="196"/>
        <v>6094372985850 (8)</v>
      </c>
      <c r="F412" s="59" t="str">
        <f t="shared" si="197"/>
        <v>717-1288-BB-102</v>
      </c>
      <c r="G412" s="59" t="str">
        <f t="shared" si="198"/>
        <v>2210326</v>
      </c>
      <c r="H412" s="59" t="str">
        <f t="shared" si="199"/>
        <v>IPORTER (GB)</v>
      </c>
      <c r="I412" s="57" t="str">
        <f t="shared" si="200"/>
        <v>오름아이엔씨</v>
      </c>
      <c r="J412" s="57">
        <f t="shared" si="201"/>
        <v>21990</v>
      </c>
      <c r="K412" s="57" t="str">
        <f t="shared" si="202"/>
        <v>[사업자]</v>
      </c>
      <c r="L412" s="57">
        <f t="shared" si="203"/>
        <v>8</v>
      </c>
      <c r="M412" s="57">
        <f t="shared" si="204"/>
        <v>31.497</v>
      </c>
      <c r="N412" s="57">
        <f t="shared" si="205"/>
        <v>39.915999999999997</v>
      </c>
      <c r="O412" s="60">
        <f t="shared" si="206"/>
        <v>27.941199999999995</v>
      </c>
      <c r="P412" s="60">
        <f>CEILING(IF(M412&gt;O412,M412,O412),$D$2)</f>
        <v>31.5</v>
      </c>
      <c r="Q412" s="61" t="str">
        <f t="shared" si="207"/>
        <v>일반(NORMAL)</v>
      </c>
      <c r="R412" s="88">
        <f t="shared" si="208"/>
        <v>2377.8000000000002</v>
      </c>
      <c r="S412" s="61" t="str">
        <f t="shared" si="209"/>
        <v>OZ522</v>
      </c>
      <c r="T412" s="61" t="str">
        <f t="shared" si="210"/>
        <v>AIRZETA CO., LTD</v>
      </c>
      <c r="U412" s="61" t="str">
        <f t="shared" si="211"/>
        <v>신용</v>
      </c>
      <c r="V412" s="99">
        <f>CEILING($B$2+(P412-0.5)*$C$2,1)</f>
        <v>182750</v>
      </c>
      <c r="W412" s="61">
        <v>4000</v>
      </c>
      <c r="X412" s="100">
        <f t="shared" si="185"/>
        <v>10500</v>
      </c>
      <c r="Y412" s="100">
        <f t="shared" si="190"/>
        <v>0</v>
      </c>
      <c r="Z412" s="100">
        <f t="shared" si="186"/>
        <v>4000</v>
      </c>
      <c r="AA412" s="100">
        <f t="shared" si="191"/>
        <v>800</v>
      </c>
      <c r="AB412" s="101">
        <f t="shared" si="187"/>
        <v>10000</v>
      </c>
      <c r="AC412" s="151" t="s">
        <v>2551</v>
      </c>
      <c r="AD412" s="102"/>
      <c r="AE412" s="103">
        <f t="shared" si="188"/>
        <v>29300</v>
      </c>
      <c r="AF412" s="104">
        <f t="shared" si="189"/>
        <v>212050</v>
      </c>
      <c r="AH412" s="126" t="s">
        <v>4689</v>
      </c>
      <c r="AI412" s="126" t="s">
        <v>9</v>
      </c>
      <c r="AJ412" s="126" t="s">
        <v>4690</v>
      </c>
      <c r="AK412" s="126" t="s">
        <v>2680</v>
      </c>
      <c r="AL412" s="126" t="s">
        <v>679</v>
      </c>
      <c r="AM412" s="126" t="s">
        <v>680</v>
      </c>
      <c r="AN412" s="126">
        <v>21990</v>
      </c>
      <c r="AO412" s="126" t="s">
        <v>137</v>
      </c>
      <c r="AP412" s="127">
        <v>8</v>
      </c>
      <c r="AQ412" s="128">
        <v>31.497</v>
      </c>
      <c r="AR412" s="128">
        <v>39.915999999999997</v>
      </c>
      <c r="AS412" s="128">
        <v>40</v>
      </c>
      <c r="AT412" s="126" t="s">
        <v>7</v>
      </c>
      <c r="AU412" s="128">
        <v>2377.8000000000002</v>
      </c>
      <c r="AV412" s="126" t="s">
        <v>154</v>
      </c>
      <c r="AW412" s="126" t="s">
        <v>154</v>
      </c>
      <c r="AX412" s="126" t="s">
        <v>154</v>
      </c>
      <c r="AY412" s="126" t="s">
        <v>154</v>
      </c>
      <c r="AZ412" s="126" t="s">
        <v>154</v>
      </c>
      <c r="BA412" s="126" t="s">
        <v>132</v>
      </c>
      <c r="BB412" s="126" t="s">
        <v>70</v>
      </c>
      <c r="BC412" s="126" t="s">
        <v>162</v>
      </c>
      <c r="BD412" s="126" t="s">
        <v>130</v>
      </c>
      <c r="BE412" s="126" t="s">
        <v>156</v>
      </c>
      <c r="BF412" s="126" t="s">
        <v>4999</v>
      </c>
      <c r="BG412" s="126" t="s">
        <v>5000</v>
      </c>
      <c r="BH412" s="126" t="s">
        <v>5001</v>
      </c>
      <c r="BI412" s="126" t="s">
        <v>138</v>
      </c>
      <c r="BJ412" s="126" t="s">
        <v>2758</v>
      </c>
      <c r="BK412" s="126" t="s">
        <v>184</v>
      </c>
      <c r="BL412" s="126" t="s">
        <v>157</v>
      </c>
      <c r="BM412" s="126" t="s">
        <v>126</v>
      </c>
      <c r="BN412" s="126" t="s">
        <v>130</v>
      </c>
      <c r="BO412" s="126" t="s">
        <v>158</v>
      </c>
    </row>
    <row r="413" spans="1:67" ht="15">
      <c r="A413" s="58" t="str">
        <f t="shared" si="192"/>
        <v>2025-08-10</v>
      </c>
      <c r="B413" s="58" t="str">
        <f t="shared" si="193"/>
        <v>LHR</v>
      </c>
      <c r="C413" s="58" t="str">
        <f t="shared" si="194"/>
        <v>99431913770</v>
      </c>
      <c r="D413" s="58" t="str">
        <f t="shared" si="195"/>
        <v>PGB028761396</v>
      </c>
      <c r="E413" s="59" t="str">
        <f t="shared" si="196"/>
        <v>6094322902176</v>
      </c>
      <c r="F413" s="59" t="str">
        <f t="shared" si="197"/>
        <v>717-0392-CC-24</v>
      </c>
      <c r="G413" s="59" t="str">
        <f t="shared" si="198"/>
        <v>2210326</v>
      </c>
      <c r="H413" s="59" t="str">
        <f t="shared" si="199"/>
        <v>IPORTER (GB)</v>
      </c>
      <c r="I413" s="57" t="str">
        <f t="shared" si="200"/>
        <v>이민서</v>
      </c>
      <c r="J413" s="57">
        <f t="shared" si="201"/>
        <v>10909</v>
      </c>
      <c r="K413" s="57" t="str">
        <f t="shared" si="202"/>
        <v/>
      </c>
      <c r="L413" s="57">
        <f t="shared" si="203"/>
        <v>1</v>
      </c>
      <c r="M413" s="57">
        <f t="shared" si="204"/>
        <v>0.499</v>
      </c>
      <c r="N413" s="57">
        <f t="shared" si="205"/>
        <v>4.4999999999999998E-2</v>
      </c>
      <c r="O413" s="60">
        <f t="shared" si="206"/>
        <v>3.15E-2</v>
      </c>
      <c r="P413" s="60">
        <f>CEILING(IF(M413&gt;O413,M413,O413),$D$2)</f>
        <v>0.5</v>
      </c>
      <c r="Q413" s="61" t="str">
        <f t="shared" si="207"/>
        <v>목록(Manifest)</v>
      </c>
      <c r="R413" s="88">
        <f t="shared" si="208"/>
        <v>12.83</v>
      </c>
      <c r="S413" s="61" t="str">
        <f t="shared" si="209"/>
        <v>OZ522</v>
      </c>
      <c r="T413" s="61" t="str">
        <f t="shared" si="210"/>
        <v>AIRZETA CO., LTD</v>
      </c>
      <c r="U413" s="61" t="str">
        <f t="shared" si="211"/>
        <v>신용</v>
      </c>
      <c r="V413" s="99">
        <f>CEILING($B$2+(P413-0.5)*$C$2,1)</f>
        <v>7445</v>
      </c>
      <c r="W413" s="61">
        <v>4000</v>
      </c>
      <c r="X413" s="100">
        <f t="shared" si="185"/>
        <v>0</v>
      </c>
      <c r="Y413" s="100">
        <f t="shared" si="190"/>
        <v>0</v>
      </c>
      <c r="Z413" s="100">
        <f t="shared" si="186"/>
        <v>0</v>
      </c>
      <c r="AA413" s="100">
        <f t="shared" si="191"/>
        <v>0</v>
      </c>
      <c r="AB413" s="101">
        <f t="shared" si="187"/>
        <v>0</v>
      </c>
      <c r="AC413" s="102" t="str">
        <f>_xlfn.IFNA(VLOOKUP(D413,'사업자 통관'!F:H,3,0),"")</f>
        <v/>
      </c>
      <c r="AD413" s="102"/>
      <c r="AE413" s="103">
        <f t="shared" si="188"/>
        <v>4000</v>
      </c>
      <c r="AF413" s="104">
        <f t="shared" si="189"/>
        <v>11445</v>
      </c>
      <c r="AH413" s="126" t="s">
        <v>4689</v>
      </c>
      <c r="AI413" s="126" t="s">
        <v>9</v>
      </c>
      <c r="AJ413" s="126" t="s">
        <v>4690</v>
      </c>
      <c r="AK413" s="126" t="s">
        <v>5002</v>
      </c>
      <c r="AL413" s="126" t="s">
        <v>5003</v>
      </c>
      <c r="AM413" s="126" t="s">
        <v>5004</v>
      </c>
      <c r="AN413" s="126">
        <v>10909</v>
      </c>
      <c r="AO413" s="126" t="s">
        <v>130</v>
      </c>
      <c r="AP413" s="127">
        <v>1</v>
      </c>
      <c r="AQ413" s="128">
        <v>0.499</v>
      </c>
      <c r="AR413" s="128">
        <v>4.4999999999999998E-2</v>
      </c>
      <c r="AS413" s="128">
        <v>0.5</v>
      </c>
      <c r="AT413" s="126" t="s">
        <v>4</v>
      </c>
      <c r="AU413" s="128">
        <v>12.83</v>
      </c>
      <c r="AV413" s="126" t="s">
        <v>154</v>
      </c>
      <c r="AW413" s="126" t="s">
        <v>154</v>
      </c>
      <c r="AX413" s="126" t="s">
        <v>154</v>
      </c>
      <c r="AY413" s="126" t="s">
        <v>154</v>
      </c>
      <c r="AZ413" s="126" t="s">
        <v>154</v>
      </c>
      <c r="BA413" s="126" t="s">
        <v>132</v>
      </c>
      <c r="BB413" s="126" t="s">
        <v>70</v>
      </c>
      <c r="BC413" s="126" t="s">
        <v>159</v>
      </c>
      <c r="BD413" s="126" t="s">
        <v>130</v>
      </c>
      <c r="BE413" s="126" t="s">
        <v>156</v>
      </c>
      <c r="BF413" s="126" t="s">
        <v>5005</v>
      </c>
      <c r="BG413" s="126" t="s">
        <v>5006</v>
      </c>
      <c r="BH413" s="126" t="s">
        <v>5007</v>
      </c>
      <c r="BI413" s="126" t="s">
        <v>138</v>
      </c>
      <c r="BJ413" s="126" t="s">
        <v>2758</v>
      </c>
      <c r="BK413" s="126" t="s">
        <v>184</v>
      </c>
      <c r="BL413" s="126" t="s">
        <v>157</v>
      </c>
      <c r="BM413" s="126" t="s">
        <v>126</v>
      </c>
      <c r="BN413" s="126" t="s">
        <v>130</v>
      </c>
      <c r="BO413" s="126" t="s">
        <v>158</v>
      </c>
    </row>
    <row r="414" spans="1:67" ht="15">
      <c r="A414" s="58" t="str">
        <f t="shared" si="192"/>
        <v>2025-08-10</v>
      </c>
      <c r="B414" s="58" t="str">
        <f t="shared" si="193"/>
        <v>LHR</v>
      </c>
      <c r="C414" s="58" t="str">
        <f t="shared" si="194"/>
        <v>99431913770</v>
      </c>
      <c r="D414" s="58" t="str">
        <f t="shared" si="195"/>
        <v>PGB028761635</v>
      </c>
      <c r="E414" s="59" t="str">
        <f t="shared" si="196"/>
        <v>6094322902415</v>
      </c>
      <c r="F414" s="59" t="str">
        <f t="shared" si="197"/>
        <v>717-0417-BA-36</v>
      </c>
      <c r="G414" s="59" t="str">
        <f t="shared" si="198"/>
        <v>2210326</v>
      </c>
      <c r="H414" s="59" t="str">
        <f t="shared" si="199"/>
        <v>IPORTER (GB)</v>
      </c>
      <c r="I414" s="57" t="str">
        <f t="shared" si="200"/>
        <v>박지윤</v>
      </c>
      <c r="J414" s="57">
        <f t="shared" si="201"/>
        <v>35265</v>
      </c>
      <c r="K414" s="57" t="str">
        <f t="shared" si="202"/>
        <v/>
      </c>
      <c r="L414" s="57">
        <f t="shared" si="203"/>
        <v>1</v>
      </c>
      <c r="M414" s="57">
        <f t="shared" si="204"/>
        <v>0.499</v>
      </c>
      <c r="N414" s="57">
        <f t="shared" si="205"/>
        <v>4.4999999999999998E-2</v>
      </c>
      <c r="O414" s="60">
        <f t="shared" si="206"/>
        <v>3.15E-2</v>
      </c>
      <c r="P414" s="60">
        <f>CEILING(IF(M414&gt;O414,M414,O414),$D$2)</f>
        <v>0.5</v>
      </c>
      <c r="Q414" s="61" t="str">
        <f t="shared" si="207"/>
        <v>목록(Manifest)</v>
      </c>
      <c r="R414" s="88">
        <f t="shared" si="208"/>
        <v>112.42</v>
      </c>
      <c r="S414" s="61" t="str">
        <f t="shared" si="209"/>
        <v>OZ522</v>
      </c>
      <c r="T414" s="61" t="str">
        <f t="shared" si="210"/>
        <v>AIRZETA CO., LTD</v>
      </c>
      <c r="U414" s="61" t="str">
        <f t="shared" si="211"/>
        <v>신용</v>
      </c>
      <c r="V414" s="99">
        <f>CEILING($B$2+(P414-0.5)*$C$2,1)</f>
        <v>7445</v>
      </c>
      <c r="W414" s="61">
        <v>4000</v>
      </c>
      <c r="X414" s="100">
        <f t="shared" si="185"/>
        <v>0</v>
      </c>
      <c r="Y414" s="100">
        <f t="shared" si="190"/>
        <v>0</v>
      </c>
      <c r="Z414" s="100">
        <f t="shared" si="186"/>
        <v>0</v>
      </c>
      <c r="AA414" s="100">
        <f t="shared" si="191"/>
        <v>0</v>
      </c>
      <c r="AB414" s="101">
        <f t="shared" si="187"/>
        <v>0</v>
      </c>
      <c r="AC414" s="102" t="str">
        <f>_xlfn.IFNA(VLOOKUP(D414,'사업자 통관'!F:H,3,0),"")</f>
        <v/>
      </c>
      <c r="AD414" s="102"/>
      <c r="AE414" s="103">
        <f t="shared" si="188"/>
        <v>4000</v>
      </c>
      <c r="AF414" s="104">
        <f t="shared" si="189"/>
        <v>11445</v>
      </c>
      <c r="AH414" s="126" t="s">
        <v>4689</v>
      </c>
      <c r="AI414" s="126" t="s">
        <v>9</v>
      </c>
      <c r="AJ414" s="126" t="s">
        <v>4690</v>
      </c>
      <c r="AK414" s="126" t="s">
        <v>5008</v>
      </c>
      <c r="AL414" s="126" t="s">
        <v>5009</v>
      </c>
      <c r="AM414" s="126" t="s">
        <v>5010</v>
      </c>
      <c r="AN414" s="126">
        <v>35265</v>
      </c>
      <c r="AO414" s="126" t="s">
        <v>130</v>
      </c>
      <c r="AP414" s="127">
        <v>1</v>
      </c>
      <c r="AQ414" s="128">
        <v>0.499</v>
      </c>
      <c r="AR414" s="128">
        <v>4.4999999999999998E-2</v>
      </c>
      <c r="AS414" s="128">
        <v>0.5</v>
      </c>
      <c r="AT414" s="126" t="s">
        <v>4</v>
      </c>
      <c r="AU414" s="128">
        <v>112.42</v>
      </c>
      <c r="AV414" s="126" t="s">
        <v>154</v>
      </c>
      <c r="AW414" s="126" t="s">
        <v>154</v>
      </c>
      <c r="AX414" s="126" t="s">
        <v>154</v>
      </c>
      <c r="AY414" s="126" t="s">
        <v>154</v>
      </c>
      <c r="AZ414" s="126" t="s">
        <v>154</v>
      </c>
      <c r="BA414" s="126" t="s">
        <v>132</v>
      </c>
      <c r="BB414" s="126" t="s">
        <v>70</v>
      </c>
      <c r="BC414" s="126" t="s">
        <v>169</v>
      </c>
      <c r="BD414" s="126" t="s">
        <v>130</v>
      </c>
      <c r="BE414" s="126" t="s">
        <v>156</v>
      </c>
      <c r="BF414" s="126" t="s">
        <v>5011</v>
      </c>
      <c r="BG414" s="126" t="s">
        <v>5012</v>
      </c>
      <c r="BH414" s="126" t="s">
        <v>5013</v>
      </c>
      <c r="BI414" s="126" t="s">
        <v>138</v>
      </c>
      <c r="BJ414" s="126" t="s">
        <v>2758</v>
      </c>
      <c r="BK414" s="126" t="s">
        <v>184</v>
      </c>
      <c r="BL414" s="126" t="s">
        <v>157</v>
      </c>
      <c r="BM414" s="126" t="s">
        <v>126</v>
      </c>
      <c r="BN414" s="126" t="s">
        <v>130</v>
      </c>
      <c r="BO414" s="126" t="s">
        <v>158</v>
      </c>
    </row>
    <row r="415" spans="1:67" ht="15">
      <c r="A415" s="58" t="str">
        <f t="shared" si="192"/>
        <v>2025-08-10</v>
      </c>
      <c r="B415" s="58" t="str">
        <f t="shared" si="193"/>
        <v>LHR</v>
      </c>
      <c r="C415" s="58" t="str">
        <f t="shared" si="194"/>
        <v>99431913770</v>
      </c>
      <c r="D415" s="58" t="str">
        <f t="shared" si="195"/>
        <v>PGB028761637</v>
      </c>
      <c r="E415" s="59" t="str">
        <f t="shared" si="196"/>
        <v>6094322902417</v>
      </c>
      <c r="F415" s="59" t="str">
        <f t="shared" si="197"/>
        <v>717-0414-BE-37</v>
      </c>
      <c r="G415" s="59" t="str">
        <f t="shared" si="198"/>
        <v>2210326</v>
      </c>
      <c r="H415" s="59" t="str">
        <f t="shared" si="199"/>
        <v>IPORTER (GB)</v>
      </c>
      <c r="I415" s="57" t="str">
        <f t="shared" si="200"/>
        <v>이상연</v>
      </c>
      <c r="J415" s="57">
        <f t="shared" si="201"/>
        <v>34889</v>
      </c>
      <c r="K415" s="57" t="str">
        <f t="shared" si="202"/>
        <v/>
      </c>
      <c r="L415" s="57">
        <f t="shared" si="203"/>
        <v>1</v>
      </c>
      <c r="M415" s="57">
        <f t="shared" si="204"/>
        <v>0.73899999999999999</v>
      </c>
      <c r="N415" s="57">
        <f t="shared" si="205"/>
        <v>4.4999999999999998E-2</v>
      </c>
      <c r="O415" s="60">
        <f t="shared" si="206"/>
        <v>3.15E-2</v>
      </c>
      <c r="P415" s="60">
        <f>CEILING(IF(M415&gt;O415,M415,O415),$D$2)</f>
        <v>1</v>
      </c>
      <c r="Q415" s="61" t="str">
        <f t="shared" si="207"/>
        <v>목록(Manifest)</v>
      </c>
      <c r="R415" s="88">
        <f t="shared" si="208"/>
        <v>112.42</v>
      </c>
      <c r="S415" s="61" t="str">
        <f t="shared" si="209"/>
        <v>OZ522</v>
      </c>
      <c r="T415" s="61" t="str">
        <f t="shared" si="210"/>
        <v>AIRZETA CO., LTD</v>
      </c>
      <c r="U415" s="61" t="str">
        <f t="shared" si="211"/>
        <v>신용</v>
      </c>
      <c r="V415" s="99">
        <f>CEILING($B$2+(P415-0.5)*$C$2,1)</f>
        <v>10273</v>
      </c>
      <c r="W415" s="61">
        <v>4000</v>
      </c>
      <c r="X415" s="100">
        <f t="shared" si="185"/>
        <v>0</v>
      </c>
      <c r="Y415" s="100">
        <f t="shared" si="190"/>
        <v>0</v>
      </c>
      <c r="Z415" s="100">
        <f t="shared" si="186"/>
        <v>0</v>
      </c>
      <c r="AA415" s="100">
        <f t="shared" si="191"/>
        <v>0</v>
      </c>
      <c r="AB415" s="101">
        <f t="shared" si="187"/>
        <v>0</v>
      </c>
      <c r="AC415" s="102" t="str">
        <f>_xlfn.IFNA(VLOOKUP(D415,'사업자 통관'!F:H,3,0),"")</f>
        <v/>
      </c>
      <c r="AD415" s="102"/>
      <c r="AE415" s="103">
        <f t="shared" si="188"/>
        <v>4000</v>
      </c>
      <c r="AF415" s="104">
        <f t="shared" si="189"/>
        <v>14273</v>
      </c>
      <c r="AH415" s="126" t="s">
        <v>4689</v>
      </c>
      <c r="AI415" s="126" t="s">
        <v>9</v>
      </c>
      <c r="AJ415" s="126" t="s">
        <v>4690</v>
      </c>
      <c r="AK415" s="126" t="s">
        <v>5014</v>
      </c>
      <c r="AL415" s="126" t="s">
        <v>5015</v>
      </c>
      <c r="AM415" s="126" t="s">
        <v>5016</v>
      </c>
      <c r="AN415" s="126">
        <v>34889</v>
      </c>
      <c r="AO415" s="126" t="s">
        <v>130</v>
      </c>
      <c r="AP415" s="127">
        <v>1</v>
      </c>
      <c r="AQ415" s="128">
        <v>0.73899999999999999</v>
      </c>
      <c r="AR415" s="128">
        <v>4.4999999999999998E-2</v>
      </c>
      <c r="AS415" s="128">
        <v>0.8</v>
      </c>
      <c r="AT415" s="126" t="s">
        <v>4</v>
      </c>
      <c r="AU415" s="128">
        <v>112.42</v>
      </c>
      <c r="AV415" s="126" t="s">
        <v>154</v>
      </c>
      <c r="AW415" s="126" t="s">
        <v>154</v>
      </c>
      <c r="AX415" s="126" t="s">
        <v>154</v>
      </c>
      <c r="AY415" s="126" t="s">
        <v>154</v>
      </c>
      <c r="AZ415" s="126" t="s">
        <v>154</v>
      </c>
      <c r="BA415" s="126" t="s">
        <v>132</v>
      </c>
      <c r="BB415" s="126" t="s">
        <v>70</v>
      </c>
      <c r="BC415" s="126" t="s">
        <v>169</v>
      </c>
      <c r="BD415" s="126" t="s">
        <v>130</v>
      </c>
      <c r="BE415" s="126" t="s">
        <v>156</v>
      </c>
      <c r="BF415" s="126" t="s">
        <v>5017</v>
      </c>
      <c r="BG415" s="126" t="s">
        <v>5018</v>
      </c>
      <c r="BH415" s="126" t="s">
        <v>5019</v>
      </c>
      <c r="BI415" s="126" t="s">
        <v>138</v>
      </c>
      <c r="BJ415" s="126" t="s">
        <v>2758</v>
      </c>
      <c r="BK415" s="126" t="s">
        <v>184</v>
      </c>
      <c r="BL415" s="126" t="s">
        <v>157</v>
      </c>
      <c r="BM415" s="126" t="s">
        <v>126</v>
      </c>
      <c r="BN415" s="126" t="s">
        <v>130</v>
      </c>
      <c r="BO415" s="126" t="s">
        <v>158</v>
      </c>
    </row>
    <row r="416" spans="1:67" ht="15">
      <c r="A416" s="58" t="str">
        <f t="shared" si="192"/>
        <v>2025-08-10</v>
      </c>
      <c r="B416" s="58" t="str">
        <f t="shared" si="193"/>
        <v>LHR</v>
      </c>
      <c r="C416" s="58" t="str">
        <f t="shared" si="194"/>
        <v>99431913770</v>
      </c>
      <c r="D416" s="58" t="str">
        <f t="shared" si="195"/>
        <v>PGB028761625</v>
      </c>
      <c r="E416" s="59" t="str">
        <f t="shared" si="196"/>
        <v>6094322902405</v>
      </c>
      <c r="F416" s="59" t="str">
        <f t="shared" si="197"/>
        <v>717-0415-AC-46</v>
      </c>
      <c r="G416" s="59" t="str">
        <f t="shared" si="198"/>
        <v>2210326</v>
      </c>
      <c r="H416" s="59" t="str">
        <f t="shared" si="199"/>
        <v>IPORTER (GB)</v>
      </c>
      <c r="I416" s="57" t="str">
        <f t="shared" si="200"/>
        <v>임아름</v>
      </c>
      <c r="J416" s="57">
        <f t="shared" si="201"/>
        <v>16103</v>
      </c>
      <c r="K416" s="57" t="str">
        <f t="shared" si="202"/>
        <v/>
      </c>
      <c r="L416" s="57">
        <f t="shared" si="203"/>
        <v>1</v>
      </c>
      <c r="M416" s="57">
        <f t="shared" si="204"/>
        <v>0.499</v>
      </c>
      <c r="N416" s="57">
        <f t="shared" si="205"/>
        <v>4.4999999999999998E-2</v>
      </c>
      <c r="O416" s="60">
        <f t="shared" si="206"/>
        <v>3.15E-2</v>
      </c>
      <c r="P416" s="60">
        <f>CEILING(IF(M416&gt;O416,M416,O416),$D$2)</f>
        <v>0.5</v>
      </c>
      <c r="Q416" s="61" t="str">
        <f t="shared" si="207"/>
        <v>목록(Manifest)</v>
      </c>
      <c r="R416" s="88">
        <f t="shared" si="208"/>
        <v>112.42</v>
      </c>
      <c r="S416" s="61" t="str">
        <f t="shared" si="209"/>
        <v>OZ522</v>
      </c>
      <c r="T416" s="61" t="str">
        <f t="shared" si="210"/>
        <v>AIRZETA CO., LTD</v>
      </c>
      <c r="U416" s="61" t="str">
        <f t="shared" si="211"/>
        <v>신용</v>
      </c>
      <c r="V416" s="99">
        <f>CEILING($B$2+(P416-0.5)*$C$2,1)</f>
        <v>7445</v>
      </c>
      <c r="W416" s="61">
        <v>4000</v>
      </c>
      <c r="X416" s="100">
        <f t="shared" si="185"/>
        <v>0</v>
      </c>
      <c r="Y416" s="100">
        <f t="shared" si="190"/>
        <v>0</v>
      </c>
      <c r="Z416" s="100">
        <f t="shared" si="186"/>
        <v>0</v>
      </c>
      <c r="AA416" s="100">
        <f t="shared" si="191"/>
        <v>0</v>
      </c>
      <c r="AB416" s="101">
        <f t="shared" si="187"/>
        <v>0</v>
      </c>
      <c r="AC416" s="102" t="str">
        <f>_xlfn.IFNA(VLOOKUP(D416,'사업자 통관'!F:H,3,0),"")</f>
        <v/>
      </c>
      <c r="AD416" s="102"/>
      <c r="AE416" s="103">
        <f t="shared" si="188"/>
        <v>4000</v>
      </c>
      <c r="AF416" s="104">
        <f t="shared" si="189"/>
        <v>11445</v>
      </c>
      <c r="AH416" s="126" t="s">
        <v>4689</v>
      </c>
      <c r="AI416" s="126" t="s">
        <v>9</v>
      </c>
      <c r="AJ416" s="126" t="s">
        <v>4690</v>
      </c>
      <c r="AK416" s="126" t="s">
        <v>5020</v>
      </c>
      <c r="AL416" s="126" t="s">
        <v>5021</v>
      </c>
      <c r="AM416" s="126" t="s">
        <v>5022</v>
      </c>
      <c r="AN416" s="126">
        <v>16103</v>
      </c>
      <c r="AO416" s="126" t="s">
        <v>130</v>
      </c>
      <c r="AP416" s="127">
        <v>1</v>
      </c>
      <c r="AQ416" s="128">
        <v>0.499</v>
      </c>
      <c r="AR416" s="128">
        <v>4.4999999999999998E-2</v>
      </c>
      <c r="AS416" s="128">
        <v>0.5</v>
      </c>
      <c r="AT416" s="126" t="s">
        <v>4</v>
      </c>
      <c r="AU416" s="128">
        <v>112.42</v>
      </c>
      <c r="AV416" s="126" t="s">
        <v>154</v>
      </c>
      <c r="AW416" s="126" t="s">
        <v>154</v>
      </c>
      <c r="AX416" s="126" t="s">
        <v>154</v>
      </c>
      <c r="AY416" s="126" t="s">
        <v>154</v>
      </c>
      <c r="AZ416" s="126" t="s">
        <v>154</v>
      </c>
      <c r="BA416" s="126" t="s">
        <v>132</v>
      </c>
      <c r="BB416" s="126" t="s">
        <v>70</v>
      </c>
      <c r="BC416" s="126" t="s">
        <v>169</v>
      </c>
      <c r="BD416" s="126" t="s">
        <v>130</v>
      </c>
      <c r="BE416" s="126" t="s">
        <v>156</v>
      </c>
      <c r="BF416" s="126" t="s">
        <v>5023</v>
      </c>
      <c r="BG416" s="126" t="s">
        <v>5024</v>
      </c>
      <c r="BH416" s="126" t="s">
        <v>5025</v>
      </c>
      <c r="BI416" s="126" t="s">
        <v>138</v>
      </c>
      <c r="BJ416" s="126" t="s">
        <v>2758</v>
      </c>
      <c r="BK416" s="126" t="s">
        <v>184</v>
      </c>
      <c r="BL416" s="126" t="s">
        <v>157</v>
      </c>
      <c r="BM416" s="126" t="s">
        <v>126</v>
      </c>
      <c r="BN416" s="126" t="s">
        <v>130</v>
      </c>
      <c r="BO416" s="126" t="s">
        <v>158</v>
      </c>
    </row>
    <row r="417" spans="1:67" ht="15">
      <c r="A417" s="58" t="str">
        <f t="shared" si="192"/>
        <v>2025-08-10</v>
      </c>
      <c r="B417" s="58" t="str">
        <f t="shared" si="193"/>
        <v>LHR</v>
      </c>
      <c r="C417" s="58" t="str">
        <f t="shared" si="194"/>
        <v>99431913770</v>
      </c>
      <c r="D417" s="58" t="str">
        <f t="shared" si="195"/>
        <v>PGB028761662</v>
      </c>
      <c r="E417" s="59" t="str">
        <f t="shared" si="196"/>
        <v>6094322902442</v>
      </c>
      <c r="F417" s="59" t="str">
        <f t="shared" si="197"/>
        <v>717-0614-AD-49</v>
      </c>
      <c r="G417" s="59" t="str">
        <f t="shared" si="198"/>
        <v>2210326</v>
      </c>
      <c r="H417" s="59" t="str">
        <f t="shared" si="199"/>
        <v>IPORTER (GB)</v>
      </c>
      <c r="I417" s="57" t="str">
        <f t="shared" si="200"/>
        <v>임수아</v>
      </c>
      <c r="J417" s="57">
        <f t="shared" si="201"/>
        <v>15822</v>
      </c>
      <c r="K417" s="57" t="str">
        <f t="shared" si="202"/>
        <v/>
      </c>
      <c r="L417" s="57">
        <f t="shared" si="203"/>
        <v>1</v>
      </c>
      <c r="M417" s="57">
        <f t="shared" si="204"/>
        <v>1.7010000000000001</v>
      </c>
      <c r="N417" s="57">
        <f t="shared" si="205"/>
        <v>2.9940000000000002</v>
      </c>
      <c r="O417" s="60">
        <f t="shared" si="206"/>
        <v>2.0958000000000001</v>
      </c>
      <c r="P417" s="60">
        <f>CEILING(IF(M417&gt;O417,M417,O417),$D$2)</f>
        <v>2.5</v>
      </c>
      <c r="Q417" s="61" t="str">
        <f t="shared" si="207"/>
        <v>목록(Manifest)</v>
      </c>
      <c r="R417" s="88">
        <f t="shared" si="208"/>
        <v>81.8</v>
      </c>
      <c r="S417" s="61" t="str">
        <f t="shared" si="209"/>
        <v>OZ522</v>
      </c>
      <c r="T417" s="61" t="str">
        <f t="shared" si="210"/>
        <v>AIRZETA CO., LTD</v>
      </c>
      <c r="U417" s="61" t="str">
        <f t="shared" si="211"/>
        <v>신용</v>
      </c>
      <c r="V417" s="99">
        <f>CEILING($B$2+(P417-0.5)*$C$2,1)</f>
        <v>18755</v>
      </c>
      <c r="W417" s="61">
        <v>4000</v>
      </c>
      <c r="X417" s="100">
        <f t="shared" si="185"/>
        <v>0</v>
      </c>
      <c r="Y417" s="100">
        <f t="shared" si="190"/>
        <v>0</v>
      </c>
      <c r="Z417" s="100">
        <f t="shared" si="186"/>
        <v>500</v>
      </c>
      <c r="AA417" s="100">
        <f t="shared" si="191"/>
        <v>0</v>
      </c>
      <c r="AB417" s="101">
        <f t="shared" si="187"/>
        <v>0</v>
      </c>
      <c r="AC417" s="102" t="str">
        <f>_xlfn.IFNA(VLOOKUP(D417,'사업자 통관'!F:H,3,0),"")</f>
        <v/>
      </c>
      <c r="AD417" s="102"/>
      <c r="AE417" s="103">
        <f t="shared" si="188"/>
        <v>4500</v>
      </c>
      <c r="AF417" s="104">
        <f t="shared" si="189"/>
        <v>23255</v>
      </c>
      <c r="AH417" s="126" t="s">
        <v>4689</v>
      </c>
      <c r="AI417" s="126" t="s">
        <v>9</v>
      </c>
      <c r="AJ417" s="126" t="s">
        <v>4690</v>
      </c>
      <c r="AK417" s="126" t="s">
        <v>5026</v>
      </c>
      <c r="AL417" s="126" t="s">
        <v>5027</v>
      </c>
      <c r="AM417" s="126" t="s">
        <v>5028</v>
      </c>
      <c r="AN417" s="126">
        <v>15822</v>
      </c>
      <c r="AO417" s="126" t="s">
        <v>130</v>
      </c>
      <c r="AP417" s="127">
        <v>1</v>
      </c>
      <c r="AQ417" s="128">
        <v>1.7010000000000001</v>
      </c>
      <c r="AR417" s="128">
        <v>2.9940000000000002</v>
      </c>
      <c r="AS417" s="128">
        <v>3</v>
      </c>
      <c r="AT417" s="126" t="s">
        <v>4</v>
      </c>
      <c r="AU417" s="128">
        <v>81.8</v>
      </c>
      <c r="AV417" s="126" t="s">
        <v>154</v>
      </c>
      <c r="AW417" s="126" t="s">
        <v>154</v>
      </c>
      <c r="AX417" s="126" t="s">
        <v>154</v>
      </c>
      <c r="AY417" s="126" t="s">
        <v>154</v>
      </c>
      <c r="AZ417" s="126" t="s">
        <v>154</v>
      </c>
      <c r="BA417" s="126" t="s">
        <v>132</v>
      </c>
      <c r="BB417" s="126" t="s">
        <v>70</v>
      </c>
      <c r="BC417" s="126" t="s">
        <v>163</v>
      </c>
      <c r="BD417" s="126" t="s">
        <v>130</v>
      </c>
      <c r="BE417" s="126" t="s">
        <v>156</v>
      </c>
      <c r="BF417" s="126" t="s">
        <v>5029</v>
      </c>
      <c r="BG417" s="126" t="s">
        <v>5030</v>
      </c>
      <c r="BH417" s="126" t="s">
        <v>5031</v>
      </c>
      <c r="BI417" s="126" t="s">
        <v>138</v>
      </c>
      <c r="BJ417" s="126" t="s">
        <v>2758</v>
      </c>
      <c r="BK417" s="126" t="s">
        <v>184</v>
      </c>
      <c r="BL417" s="126" t="s">
        <v>157</v>
      </c>
      <c r="BM417" s="126" t="s">
        <v>126</v>
      </c>
      <c r="BN417" s="126" t="s">
        <v>130</v>
      </c>
      <c r="BO417" s="126" t="s">
        <v>158</v>
      </c>
    </row>
    <row r="418" spans="1:67" ht="15">
      <c r="A418" s="58" t="str">
        <f t="shared" si="192"/>
        <v>2025-08-10</v>
      </c>
      <c r="B418" s="58" t="str">
        <f t="shared" si="193"/>
        <v>LHR</v>
      </c>
      <c r="C418" s="58" t="str">
        <f t="shared" si="194"/>
        <v>99431913770</v>
      </c>
      <c r="D418" s="58" t="str">
        <f t="shared" si="195"/>
        <v>PGB028761713</v>
      </c>
      <c r="E418" s="59" t="str">
        <f t="shared" si="196"/>
        <v>6094322902493</v>
      </c>
      <c r="F418" s="59" t="str">
        <f t="shared" si="197"/>
        <v>717-0557-AA-51</v>
      </c>
      <c r="G418" s="59" t="str">
        <f t="shared" si="198"/>
        <v>2210326</v>
      </c>
      <c r="H418" s="59" t="str">
        <f t="shared" si="199"/>
        <v>IPORTER (GB)</v>
      </c>
      <c r="I418" s="57" t="str">
        <f t="shared" si="200"/>
        <v>한승기</v>
      </c>
      <c r="J418" s="57">
        <f t="shared" si="201"/>
        <v>31138</v>
      </c>
      <c r="K418" s="57" t="str">
        <f t="shared" si="202"/>
        <v/>
      </c>
      <c r="L418" s="57">
        <f t="shared" si="203"/>
        <v>1</v>
      </c>
      <c r="M418" s="57">
        <f t="shared" si="204"/>
        <v>0.499</v>
      </c>
      <c r="N418" s="57">
        <f t="shared" si="205"/>
        <v>4.4999999999999998E-2</v>
      </c>
      <c r="O418" s="60">
        <f t="shared" si="206"/>
        <v>3.15E-2</v>
      </c>
      <c r="P418" s="60">
        <f>CEILING(IF(M418&gt;O418,M418,O418),$D$2)</f>
        <v>0.5</v>
      </c>
      <c r="Q418" s="61" t="str">
        <f t="shared" si="207"/>
        <v>목록(Manifest)</v>
      </c>
      <c r="R418" s="88">
        <f t="shared" si="208"/>
        <v>56.85</v>
      </c>
      <c r="S418" s="61" t="str">
        <f t="shared" si="209"/>
        <v>OZ522</v>
      </c>
      <c r="T418" s="61" t="str">
        <f t="shared" si="210"/>
        <v>AIRZETA CO., LTD</v>
      </c>
      <c r="U418" s="61" t="str">
        <f t="shared" si="211"/>
        <v>신용</v>
      </c>
      <c r="V418" s="99">
        <f>CEILING($B$2+(P418-0.5)*$C$2,1)</f>
        <v>7445</v>
      </c>
      <c r="W418" s="61">
        <v>4000</v>
      </c>
      <c r="X418" s="100">
        <f t="shared" si="185"/>
        <v>0</v>
      </c>
      <c r="Y418" s="100">
        <f t="shared" si="190"/>
        <v>0</v>
      </c>
      <c r="Z418" s="100">
        <f t="shared" si="186"/>
        <v>0</v>
      </c>
      <c r="AA418" s="100">
        <f t="shared" si="191"/>
        <v>0</v>
      </c>
      <c r="AB418" s="101">
        <f t="shared" si="187"/>
        <v>0</v>
      </c>
      <c r="AC418" s="102" t="str">
        <f>_xlfn.IFNA(VLOOKUP(D418,'사업자 통관'!F:H,3,0),"")</f>
        <v/>
      </c>
      <c r="AD418" s="102"/>
      <c r="AE418" s="103">
        <f t="shared" si="188"/>
        <v>4000</v>
      </c>
      <c r="AF418" s="104">
        <f t="shared" si="189"/>
        <v>11445</v>
      </c>
      <c r="AH418" s="126" t="s">
        <v>4689</v>
      </c>
      <c r="AI418" s="126" t="s">
        <v>9</v>
      </c>
      <c r="AJ418" s="126" t="s">
        <v>4690</v>
      </c>
      <c r="AK418" s="126" t="s">
        <v>5032</v>
      </c>
      <c r="AL418" s="126" t="s">
        <v>5033</v>
      </c>
      <c r="AM418" s="126" t="s">
        <v>5034</v>
      </c>
      <c r="AN418" s="126">
        <v>31138</v>
      </c>
      <c r="AO418" s="126" t="s">
        <v>130</v>
      </c>
      <c r="AP418" s="127">
        <v>1</v>
      </c>
      <c r="AQ418" s="128">
        <v>0.499</v>
      </c>
      <c r="AR418" s="128">
        <v>4.4999999999999998E-2</v>
      </c>
      <c r="AS418" s="128">
        <v>0.5</v>
      </c>
      <c r="AT418" s="126" t="s">
        <v>4</v>
      </c>
      <c r="AU418" s="128">
        <v>56.85</v>
      </c>
      <c r="AV418" s="126" t="s">
        <v>154</v>
      </c>
      <c r="AW418" s="126" t="s">
        <v>154</v>
      </c>
      <c r="AX418" s="126" t="s">
        <v>154</v>
      </c>
      <c r="AY418" s="126" t="s">
        <v>154</v>
      </c>
      <c r="AZ418" s="126" t="s">
        <v>154</v>
      </c>
      <c r="BA418" s="126" t="s">
        <v>132</v>
      </c>
      <c r="BB418" s="126" t="s">
        <v>70</v>
      </c>
      <c r="BC418" s="126" t="s">
        <v>546</v>
      </c>
      <c r="BD418" s="126" t="s">
        <v>130</v>
      </c>
      <c r="BE418" s="126" t="s">
        <v>156</v>
      </c>
      <c r="BF418" s="126" t="s">
        <v>5035</v>
      </c>
      <c r="BG418" s="126" t="s">
        <v>5036</v>
      </c>
      <c r="BH418" s="126" t="s">
        <v>5037</v>
      </c>
      <c r="BI418" s="126" t="s">
        <v>138</v>
      </c>
      <c r="BJ418" s="126" t="s">
        <v>2758</v>
      </c>
      <c r="BK418" s="126" t="s">
        <v>184</v>
      </c>
      <c r="BL418" s="126" t="s">
        <v>157</v>
      </c>
      <c r="BM418" s="126" t="s">
        <v>126</v>
      </c>
      <c r="BN418" s="126" t="s">
        <v>130</v>
      </c>
      <c r="BO418" s="126" t="s">
        <v>158</v>
      </c>
    </row>
    <row r="419" spans="1:67" ht="15">
      <c r="A419" s="58" t="str">
        <f t="shared" si="192"/>
        <v>2025-08-10</v>
      </c>
      <c r="B419" s="58" t="str">
        <f t="shared" si="193"/>
        <v>LHR</v>
      </c>
      <c r="C419" s="58" t="str">
        <f t="shared" si="194"/>
        <v>99431913770</v>
      </c>
      <c r="D419" s="58" t="str">
        <f t="shared" si="195"/>
        <v>PGB028761803</v>
      </c>
      <c r="E419" s="59" t="str">
        <f t="shared" si="196"/>
        <v>6094322902583</v>
      </c>
      <c r="F419" s="59" t="str">
        <f t="shared" si="197"/>
        <v>717-1289-FC-93</v>
      </c>
      <c r="G419" s="59" t="str">
        <f t="shared" si="198"/>
        <v>2210326</v>
      </c>
      <c r="H419" s="59" t="str">
        <f t="shared" si="199"/>
        <v>IPORTER (GB)</v>
      </c>
      <c r="I419" s="57" t="str">
        <f t="shared" si="200"/>
        <v>엄효영</v>
      </c>
      <c r="J419" s="57">
        <f t="shared" si="201"/>
        <v>5846</v>
      </c>
      <c r="K419" s="57" t="str">
        <f t="shared" si="202"/>
        <v/>
      </c>
      <c r="L419" s="57">
        <f t="shared" si="203"/>
        <v>1</v>
      </c>
      <c r="M419" s="57">
        <f t="shared" si="204"/>
        <v>0.499</v>
      </c>
      <c r="N419" s="57">
        <f t="shared" si="205"/>
        <v>4.4999999999999998E-2</v>
      </c>
      <c r="O419" s="60">
        <f t="shared" si="206"/>
        <v>3.15E-2</v>
      </c>
      <c r="P419" s="60">
        <f>CEILING(IF(M419&gt;O419,M419,O419),$D$2)</f>
        <v>0.5</v>
      </c>
      <c r="Q419" s="61" t="str">
        <f t="shared" si="207"/>
        <v>목록(Manifest)</v>
      </c>
      <c r="R419" s="88">
        <f t="shared" si="208"/>
        <v>42.85</v>
      </c>
      <c r="S419" s="61" t="str">
        <f t="shared" si="209"/>
        <v>OZ522</v>
      </c>
      <c r="T419" s="61" t="str">
        <f t="shared" si="210"/>
        <v>AIRZETA CO., LTD</v>
      </c>
      <c r="U419" s="61" t="str">
        <f t="shared" si="211"/>
        <v>신용</v>
      </c>
      <c r="V419" s="99">
        <f>CEILING($B$2+(P419-0.5)*$C$2,1)</f>
        <v>7445</v>
      </c>
      <c r="W419" s="61">
        <v>4000</v>
      </c>
      <c r="X419" s="100">
        <f t="shared" si="185"/>
        <v>0</v>
      </c>
      <c r="Y419" s="100">
        <f t="shared" si="190"/>
        <v>0</v>
      </c>
      <c r="Z419" s="100">
        <f t="shared" si="186"/>
        <v>0</v>
      </c>
      <c r="AA419" s="100">
        <f t="shared" si="191"/>
        <v>0</v>
      </c>
      <c r="AB419" s="101">
        <f t="shared" si="187"/>
        <v>0</v>
      </c>
      <c r="AC419" s="102" t="str">
        <f>_xlfn.IFNA(VLOOKUP(D419,'사업자 통관'!F:H,3,0),"")</f>
        <v/>
      </c>
      <c r="AD419" s="102"/>
      <c r="AE419" s="103">
        <f t="shared" si="188"/>
        <v>4000</v>
      </c>
      <c r="AF419" s="104">
        <f t="shared" si="189"/>
        <v>11445</v>
      </c>
      <c r="AH419" s="126" t="s">
        <v>4689</v>
      </c>
      <c r="AI419" s="126" t="s">
        <v>9</v>
      </c>
      <c r="AJ419" s="126" t="s">
        <v>4690</v>
      </c>
      <c r="AK419" s="126" t="s">
        <v>5038</v>
      </c>
      <c r="AL419" s="126" t="s">
        <v>5039</v>
      </c>
      <c r="AM419" s="126" t="s">
        <v>5040</v>
      </c>
      <c r="AN419" s="126">
        <v>5846</v>
      </c>
      <c r="AO419" s="126" t="s">
        <v>130</v>
      </c>
      <c r="AP419" s="127">
        <v>1</v>
      </c>
      <c r="AQ419" s="128">
        <v>0.499</v>
      </c>
      <c r="AR419" s="128">
        <v>4.4999999999999998E-2</v>
      </c>
      <c r="AS419" s="128">
        <v>0.5</v>
      </c>
      <c r="AT419" s="126" t="s">
        <v>4</v>
      </c>
      <c r="AU419" s="128">
        <v>42.85</v>
      </c>
      <c r="AV419" s="126" t="s">
        <v>154</v>
      </c>
      <c r="AW419" s="126" t="s">
        <v>154</v>
      </c>
      <c r="AX419" s="126" t="s">
        <v>154</v>
      </c>
      <c r="AY419" s="126" t="s">
        <v>154</v>
      </c>
      <c r="AZ419" s="126" t="s">
        <v>154</v>
      </c>
      <c r="BA419" s="126" t="s">
        <v>132</v>
      </c>
      <c r="BB419" s="126" t="s">
        <v>70</v>
      </c>
      <c r="BC419" s="126" t="s">
        <v>5041</v>
      </c>
      <c r="BD419" s="126" t="s">
        <v>130</v>
      </c>
      <c r="BE419" s="126" t="s">
        <v>156</v>
      </c>
      <c r="BF419" s="126" t="s">
        <v>5042</v>
      </c>
      <c r="BG419" s="126" t="s">
        <v>5043</v>
      </c>
      <c r="BH419" s="126" t="s">
        <v>5044</v>
      </c>
      <c r="BI419" s="126" t="s">
        <v>138</v>
      </c>
      <c r="BJ419" s="126" t="s">
        <v>2758</v>
      </c>
      <c r="BK419" s="126" t="s">
        <v>184</v>
      </c>
      <c r="BL419" s="126" t="s">
        <v>157</v>
      </c>
      <c r="BM419" s="126" t="s">
        <v>126</v>
      </c>
      <c r="BN419" s="126" t="s">
        <v>130</v>
      </c>
      <c r="BO419" s="126" t="s">
        <v>158</v>
      </c>
    </row>
    <row r="420" spans="1:67" ht="15">
      <c r="A420" s="58" t="str">
        <f t="shared" si="192"/>
        <v>2025-08-10</v>
      </c>
      <c r="B420" s="58" t="str">
        <f t="shared" si="193"/>
        <v>LHR</v>
      </c>
      <c r="C420" s="58" t="str">
        <f t="shared" si="194"/>
        <v>99431913770</v>
      </c>
      <c r="D420" s="58" t="str">
        <f t="shared" si="195"/>
        <v>PGB028761531</v>
      </c>
      <c r="E420" s="59" t="str">
        <f t="shared" si="196"/>
        <v>6094322902311</v>
      </c>
      <c r="F420" s="59" t="str">
        <f t="shared" si="197"/>
        <v>717-1344-DB-94</v>
      </c>
      <c r="G420" s="59" t="str">
        <f t="shared" si="198"/>
        <v>2210326</v>
      </c>
      <c r="H420" s="59" t="str">
        <f t="shared" si="199"/>
        <v>IPORTER (GB)</v>
      </c>
      <c r="I420" s="57" t="str">
        <f t="shared" si="200"/>
        <v>유일화</v>
      </c>
      <c r="J420" s="57">
        <f t="shared" si="201"/>
        <v>44246</v>
      </c>
      <c r="K420" s="57" t="str">
        <f t="shared" si="202"/>
        <v/>
      </c>
      <c r="L420" s="57">
        <f t="shared" si="203"/>
        <v>1</v>
      </c>
      <c r="M420" s="57">
        <f t="shared" si="204"/>
        <v>8.0009999999999994</v>
      </c>
      <c r="N420" s="57">
        <f t="shared" si="205"/>
        <v>4.4999999999999998E-2</v>
      </c>
      <c r="O420" s="60">
        <f t="shared" si="206"/>
        <v>3.15E-2</v>
      </c>
      <c r="P420" s="60">
        <f>CEILING(IF(M420&gt;O420,M420,O420),$D$2)</f>
        <v>8.5</v>
      </c>
      <c r="Q420" s="61" t="str">
        <f t="shared" si="207"/>
        <v>간이(Simple)</v>
      </c>
      <c r="R420" s="88">
        <f t="shared" si="208"/>
        <v>160.04</v>
      </c>
      <c r="S420" s="61" t="str">
        <f t="shared" si="209"/>
        <v>OZ522</v>
      </c>
      <c r="T420" s="61" t="str">
        <f t="shared" si="210"/>
        <v>AIRZETA CO., LTD</v>
      </c>
      <c r="U420" s="61" t="str">
        <f t="shared" si="211"/>
        <v>신용</v>
      </c>
      <c r="V420" s="99">
        <f>CEILING($B$2+(P420-0.5)*$C$2,1)</f>
        <v>52685</v>
      </c>
      <c r="W420" s="61">
        <v>4000</v>
      </c>
      <c r="X420" s="100">
        <f t="shared" si="185"/>
        <v>0</v>
      </c>
      <c r="Y420" s="100">
        <f t="shared" si="190"/>
        <v>0</v>
      </c>
      <c r="Z420" s="100">
        <f t="shared" si="186"/>
        <v>1000</v>
      </c>
      <c r="AA420" s="100">
        <f t="shared" si="191"/>
        <v>0</v>
      </c>
      <c r="AB420" s="101">
        <f t="shared" si="187"/>
        <v>1000</v>
      </c>
      <c r="AC420" s="102" t="str">
        <f>_xlfn.IFNA(VLOOKUP(D420,'사업자 통관'!F:H,3,0),"")</f>
        <v/>
      </c>
      <c r="AD420" s="102"/>
      <c r="AE420" s="103">
        <f t="shared" si="188"/>
        <v>6000</v>
      </c>
      <c r="AF420" s="104">
        <f t="shared" si="189"/>
        <v>58685</v>
      </c>
      <c r="AH420" s="126" t="s">
        <v>4689</v>
      </c>
      <c r="AI420" s="126" t="s">
        <v>9</v>
      </c>
      <c r="AJ420" s="126" t="s">
        <v>4690</v>
      </c>
      <c r="AK420" s="126" t="s">
        <v>2726</v>
      </c>
      <c r="AL420" s="126" t="s">
        <v>5045</v>
      </c>
      <c r="AM420" s="126" t="s">
        <v>5046</v>
      </c>
      <c r="AN420" s="126">
        <v>44246</v>
      </c>
      <c r="AO420" s="126" t="s">
        <v>130</v>
      </c>
      <c r="AP420" s="127">
        <v>1</v>
      </c>
      <c r="AQ420" s="128">
        <v>8.0009999999999994</v>
      </c>
      <c r="AR420" s="128">
        <v>4.4999999999999998E-2</v>
      </c>
      <c r="AS420" s="128">
        <v>8.5</v>
      </c>
      <c r="AT420" s="126" t="s">
        <v>6</v>
      </c>
      <c r="AU420" s="128">
        <v>160.04</v>
      </c>
      <c r="AV420" s="126" t="s">
        <v>154</v>
      </c>
      <c r="AW420" s="126" t="s">
        <v>154</v>
      </c>
      <c r="AX420" s="126" t="s">
        <v>154</v>
      </c>
      <c r="AY420" s="126" t="s">
        <v>154</v>
      </c>
      <c r="AZ420" s="126" t="s">
        <v>154</v>
      </c>
      <c r="BA420" s="126" t="s">
        <v>132</v>
      </c>
      <c r="BB420" s="126" t="s">
        <v>70</v>
      </c>
      <c r="BC420" s="126" t="s">
        <v>5047</v>
      </c>
      <c r="BD420" s="126" t="s">
        <v>130</v>
      </c>
      <c r="BE420" s="126" t="s">
        <v>156</v>
      </c>
      <c r="BF420" s="126" t="s">
        <v>5048</v>
      </c>
      <c r="BG420" s="126" t="s">
        <v>5049</v>
      </c>
      <c r="BH420" s="126" t="s">
        <v>5050</v>
      </c>
      <c r="BI420" s="126" t="s">
        <v>138</v>
      </c>
      <c r="BJ420" s="126" t="s">
        <v>2758</v>
      </c>
      <c r="BK420" s="126" t="s">
        <v>184</v>
      </c>
      <c r="BL420" s="126" t="s">
        <v>157</v>
      </c>
      <c r="BM420" s="126" t="s">
        <v>126</v>
      </c>
      <c r="BN420" s="126" t="s">
        <v>130</v>
      </c>
      <c r="BO420" s="126" t="s">
        <v>158</v>
      </c>
    </row>
    <row r="421" spans="1:67" ht="15">
      <c r="A421" s="58" t="str">
        <f t="shared" si="192"/>
        <v>2025-08-10</v>
      </c>
      <c r="B421" s="58" t="str">
        <f t="shared" si="193"/>
        <v>LHR</v>
      </c>
      <c r="C421" s="58" t="str">
        <f t="shared" si="194"/>
        <v>99431913770</v>
      </c>
      <c r="D421" s="58" t="str">
        <f t="shared" si="195"/>
        <v>PGB028761719</v>
      </c>
      <c r="E421" s="59" t="str">
        <f t="shared" si="196"/>
        <v>6094322902499</v>
      </c>
      <c r="F421" s="59" t="str">
        <f t="shared" si="197"/>
        <v>717-0420-CC-6</v>
      </c>
      <c r="G421" s="59" t="str">
        <f t="shared" si="198"/>
        <v>2210326</v>
      </c>
      <c r="H421" s="59" t="str">
        <f t="shared" si="199"/>
        <v>IPORTER (GB)</v>
      </c>
      <c r="I421" s="57" t="str">
        <f t="shared" si="200"/>
        <v>위도현</v>
      </c>
      <c r="J421" s="57">
        <f t="shared" si="201"/>
        <v>30063</v>
      </c>
      <c r="K421" s="57" t="str">
        <f t="shared" si="202"/>
        <v/>
      </c>
      <c r="L421" s="57">
        <f t="shared" si="203"/>
        <v>1</v>
      </c>
      <c r="M421" s="57">
        <f t="shared" si="204"/>
        <v>3.5019999999999998</v>
      </c>
      <c r="N421" s="57">
        <f t="shared" si="205"/>
        <v>4.4999999999999998E-2</v>
      </c>
      <c r="O421" s="60">
        <f t="shared" si="206"/>
        <v>3.15E-2</v>
      </c>
      <c r="P421" s="60">
        <f>CEILING(IF(M421&gt;O421,M421,O421),$D$2)</f>
        <v>4</v>
      </c>
      <c r="Q421" s="61" t="str">
        <f t="shared" si="207"/>
        <v>목록(Manifest)</v>
      </c>
      <c r="R421" s="88">
        <f t="shared" si="208"/>
        <v>15.08</v>
      </c>
      <c r="S421" s="61" t="str">
        <f t="shared" si="209"/>
        <v>OZ522</v>
      </c>
      <c r="T421" s="61" t="str">
        <f t="shared" si="210"/>
        <v>AIRZETA CO., LTD</v>
      </c>
      <c r="U421" s="61" t="str">
        <f t="shared" si="211"/>
        <v>신용</v>
      </c>
      <c r="V421" s="99">
        <f>CEILING($B$2+(P421-0.5)*$C$2,1)</f>
        <v>27238</v>
      </c>
      <c r="W421" s="61">
        <v>4000</v>
      </c>
      <c r="X421" s="100">
        <f t="shared" si="185"/>
        <v>0</v>
      </c>
      <c r="Y421" s="100">
        <f t="shared" si="190"/>
        <v>0</v>
      </c>
      <c r="Z421" s="100">
        <f t="shared" si="186"/>
        <v>500</v>
      </c>
      <c r="AA421" s="100">
        <f t="shared" si="191"/>
        <v>0</v>
      </c>
      <c r="AB421" s="101">
        <f t="shared" si="187"/>
        <v>0</v>
      </c>
      <c r="AC421" s="102" t="str">
        <f>_xlfn.IFNA(VLOOKUP(D421,'사업자 통관'!F:H,3,0),"")</f>
        <v/>
      </c>
      <c r="AD421" s="102"/>
      <c r="AE421" s="103">
        <f t="shared" si="188"/>
        <v>4500</v>
      </c>
      <c r="AF421" s="104">
        <f t="shared" si="189"/>
        <v>31738</v>
      </c>
      <c r="AH421" s="126" t="s">
        <v>4689</v>
      </c>
      <c r="AI421" s="126" t="s">
        <v>9</v>
      </c>
      <c r="AJ421" s="126" t="s">
        <v>4690</v>
      </c>
      <c r="AK421" s="126" t="s">
        <v>5051</v>
      </c>
      <c r="AL421" s="126" t="s">
        <v>5052</v>
      </c>
      <c r="AM421" s="126" t="s">
        <v>5053</v>
      </c>
      <c r="AN421" s="126">
        <v>30063</v>
      </c>
      <c r="AO421" s="126" t="s">
        <v>130</v>
      </c>
      <c r="AP421" s="127">
        <v>1</v>
      </c>
      <c r="AQ421" s="128">
        <v>3.5019999999999998</v>
      </c>
      <c r="AR421" s="128">
        <v>4.4999999999999998E-2</v>
      </c>
      <c r="AS421" s="128">
        <v>3.6</v>
      </c>
      <c r="AT421" s="126" t="s">
        <v>4</v>
      </c>
      <c r="AU421" s="128">
        <v>15.08</v>
      </c>
      <c r="AV421" s="126" t="s">
        <v>154</v>
      </c>
      <c r="AW421" s="126" t="s">
        <v>154</v>
      </c>
      <c r="AX421" s="126" t="s">
        <v>154</v>
      </c>
      <c r="AY421" s="126" t="s">
        <v>154</v>
      </c>
      <c r="AZ421" s="126" t="s">
        <v>154</v>
      </c>
      <c r="BA421" s="126" t="s">
        <v>132</v>
      </c>
      <c r="BB421" s="126" t="s">
        <v>70</v>
      </c>
      <c r="BC421" s="126" t="s">
        <v>155</v>
      </c>
      <c r="BD421" s="126" t="s">
        <v>130</v>
      </c>
      <c r="BE421" s="126" t="s">
        <v>156</v>
      </c>
      <c r="BF421" s="126" t="s">
        <v>5054</v>
      </c>
      <c r="BG421" s="126" t="s">
        <v>5055</v>
      </c>
      <c r="BH421" s="126" t="s">
        <v>5056</v>
      </c>
      <c r="BI421" s="126" t="s">
        <v>138</v>
      </c>
      <c r="BJ421" s="126" t="s">
        <v>2758</v>
      </c>
      <c r="BK421" s="126" t="s">
        <v>184</v>
      </c>
      <c r="BL421" s="126" t="s">
        <v>157</v>
      </c>
      <c r="BM421" s="126" t="s">
        <v>126</v>
      </c>
      <c r="BN421" s="126" t="s">
        <v>130</v>
      </c>
      <c r="BO421" s="126" t="s">
        <v>158</v>
      </c>
    </row>
    <row r="422" spans="1:67" ht="15">
      <c r="A422" s="58" t="str">
        <f t="shared" si="192"/>
        <v>2025-08-10</v>
      </c>
      <c r="B422" s="58" t="str">
        <f t="shared" si="193"/>
        <v>LHR</v>
      </c>
      <c r="C422" s="58" t="str">
        <f t="shared" si="194"/>
        <v>99431913770</v>
      </c>
      <c r="D422" s="58" t="str">
        <f t="shared" si="195"/>
        <v>PGB028761665</v>
      </c>
      <c r="E422" s="59" t="str">
        <f t="shared" si="196"/>
        <v>6094372985845 (2)</v>
      </c>
      <c r="F422" s="59" t="str">
        <f t="shared" si="197"/>
        <v>717-0336-CA-22</v>
      </c>
      <c r="G422" s="59" t="str">
        <f t="shared" si="198"/>
        <v>2210326</v>
      </c>
      <c r="H422" s="59" t="str">
        <f t="shared" si="199"/>
        <v>IPORTER (GB)</v>
      </c>
      <c r="I422" s="57" t="str">
        <f t="shared" si="200"/>
        <v>이민경</v>
      </c>
      <c r="J422" s="57">
        <f t="shared" si="201"/>
        <v>44932</v>
      </c>
      <c r="K422" s="57" t="str">
        <f t="shared" si="202"/>
        <v/>
      </c>
      <c r="L422" s="57">
        <f t="shared" si="203"/>
        <v>2</v>
      </c>
      <c r="M422" s="57">
        <f t="shared" si="204"/>
        <v>4.5</v>
      </c>
      <c r="N422" s="57">
        <f t="shared" si="205"/>
        <v>6.532</v>
      </c>
      <c r="O422" s="60">
        <f t="shared" si="206"/>
        <v>4.5724</v>
      </c>
      <c r="P422" s="60">
        <f>CEILING(IF(M422&gt;O422,M422,O422),$D$2)</f>
        <v>5</v>
      </c>
      <c r="Q422" s="61" t="str">
        <f t="shared" si="207"/>
        <v>목록(Manifest)</v>
      </c>
      <c r="R422" s="88">
        <f t="shared" si="208"/>
        <v>63.56</v>
      </c>
      <c r="S422" s="61" t="str">
        <f t="shared" si="209"/>
        <v>OZ522</v>
      </c>
      <c r="T422" s="61" t="str">
        <f t="shared" si="210"/>
        <v>AIRZETA CO., LTD</v>
      </c>
      <c r="U422" s="61" t="str">
        <f t="shared" si="211"/>
        <v>신용</v>
      </c>
      <c r="V422" s="99">
        <f>CEILING($B$2+(P422-0.5)*$C$2,1)</f>
        <v>32893</v>
      </c>
      <c r="W422" s="61">
        <v>4000</v>
      </c>
      <c r="X422" s="100">
        <f t="shared" si="185"/>
        <v>1500</v>
      </c>
      <c r="Y422" s="100">
        <f t="shared" si="190"/>
        <v>0</v>
      </c>
      <c r="Z422" s="100">
        <f t="shared" si="186"/>
        <v>1000</v>
      </c>
      <c r="AA422" s="100">
        <f t="shared" si="191"/>
        <v>0</v>
      </c>
      <c r="AB422" s="101">
        <f t="shared" si="187"/>
        <v>0</v>
      </c>
      <c r="AC422" s="102" t="str">
        <f>_xlfn.IFNA(VLOOKUP(D422,'사업자 통관'!F:H,3,0),"")</f>
        <v/>
      </c>
      <c r="AD422" s="102"/>
      <c r="AE422" s="103">
        <f t="shared" si="188"/>
        <v>6500</v>
      </c>
      <c r="AF422" s="104">
        <f t="shared" si="189"/>
        <v>39393</v>
      </c>
      <c r="AH422" s="126" t="s">
        <v>4689</v>
      </c>
      <c r="AI422" s="126" t="s">
        <v>9</v>
      </c>
      <c r="AJ422" s="126" t="s">
        <v>4690</v>
      </c>
      <c r="AK422" s="126" t="s">
        <v>2603</v>
      </c>
      <c r="AL422" s="126" t="s">
        <v>699</v>
      </c>
      <c r="AM422" s="126" t="s">
        <v>700</v>
      </c>
      <c r="AN422" s="126">
        <v>44932</v>
      </c>
      <c r="AO422" s="126" t="s">
        <v>130</v>
      </c>
      <c r="AP422" s="127">
        <v>2</v>
      </c>
      <c r="AQ422" s="128">
        <v>4.5</v>
      </c>
      <c r="AR422" s="128">
        <v>6.532</v>
      </c>
      <c r="AS422" s="128">
        <v>7</v>
      </c>
      <c r="AT422" s="126" t="s">
        <v>4</v>
      </c>
      <c r="AU422" s="128">
        <v>63.56</v>
      </c>
      <c r="AV422" s="126" t="s">
        <v>154</v>
      </c>
      <c r="AW422" s="126" t="s">
        <v>154</v>
      </c>
      <c r="AX422" s="126" t="s">
        <v>154</v>
      </c>
      <c r="AY422" s="126" t="s">
        <v>154</v>
      </c>
      <c r="AZ422" s="126" t="s">
        <v>154</v>
      </c>
      <c r="BA422" s="126" t="s">
        <v>132</v>
      </c>
      <c r="BB422" s="126" t="s">
        <v>70</v>
      </c>
      <c r="BC422" s="126" t="s">
        <v>159</v>
      </c>
      <c r="BD422" s="126" t="s">
        <v>130</v>
      </c>
      <c r="BE422" s="126" t="s">
        <v>156</v>
      </c>
      <c r="BF422" s="126" t="s">
        <v>5057</v>
      </c>
      <c r="BG422" s="126" t="s">
        <v>5058</v>
      </c>
      <c r="BH422" s="126" t="s">
        <v>5059</v>
      </c>
      <c r="BI422" s="126" t="s">
        <v>138</v>
      </c>
      <c r="BJ422" s="126" t="s">
        <v>2758</v>
      </c>
      <c r="BK422" s="126" t="s">
        <v>184</v>
      </c>
      <c r="BL422" s="126" t="s">
        <v>157</v>
      </c>
      <c r="BM422" s="126" t="s">
        <v>126</v>
      </c>
      <c r="BN422" s="126" t="s">
        <v>130</v>
      </c>
      <c r="BO422" s="126" t="s">
        <v>158</v>
      </c>
    </row>
    <row r="423" spans="1:67" ht="15">
      <c r="A423" s="58" t="str">
        <f t="shared" si="192"/>
        <v>2025-08-10</v>
      </c>
      <c r="B423" s="58" t="str">
        <f t="shared" si="193"/>
        <v>LHR</v>
      </c>
      <c r="C423" s="58" t="str">
        <f t="shared" si="194"/>
        <v>99431913770</v>
      </c>
      <c r="D423" s="58" t="str">
        <f t="shared" si="195"/>
        <v>PGB028761667</v>
      </c>
      <c r="E423" s="59" t="str">
        <f t="shared" si="196"/>
        <v>6094322902447</v>
      </c>
      <c r="F423" s="59" t="str">
        <f t="shared" si="197"/>
        <v>717-0402-CF-26</v>
      </c>
      <c r="G423" s="59" t="str">
        <f t="shared" si="198"/>
        <v>2210326</v>
      </c>
      <c r="H423" s="59" t="str">
        <f t="shared" si="199"/>
        <v>IPORTER (GB)</v>
      </c>
      <c r="I423" s="57" t="str">
        <f t="shared" si="200"/>
        <v>김현진</v>
      </c>
      <c r="J423" s="57">
        <f t="shared" si="201"/>
        <v>16903</v>
      </c>
      <c r="K423" s="57" t="str">
        <f t="shared" si="202"/>
        <v/>
      </c>
      <c r="L423" s="57">
        <f t="shared" si="203"/>
        <v>1</v>
      </c>
      <c r="M423" s="57">
        <f t="shared" si="204"/>
        <v>0.64900000000000002</v>
      </c>
      <c r="N423" s="57">
        <f t="shared" si="205"/>
        <v>4.4999999999999998E-2</v>
      </c>
      <c r="O423" s="60">
        <f t="shared" si="206"/>
        <v>3.15E-2</v>
      </c>
      <c r="P423" s="60">
        <f>CEILING(IF(M423&gt;O423,M423,O423),$D$2)</f>
        <v>1</v>
      </c>
      <c r="Q423" s="61" t="str">
        <f t="shared" si="207"/>
        <v>목록(Manifest)</v>
      </c>
      <c r="R423" s="88">
        <f t="shared" si="208"/>
        <v>112.42</v>
      </c>
      <c r="S423" s="61" t="str">
        <f t="shared" si="209"/>
        <v>OZ522</v>
      </c>
      <c r="T423" s="61" t="str">
        <f t="shared" si="210"/>
        <v>AIRZETA CO., LTD</v>
      </c>
      <c r="U423" s="61" t="str">
        <f t="shared" si="211"/>
        <v>신용</v>
      </c>
      <c r="V423" s="99">
        <f>CEILING($B$2+(P423-0.5)*$C$2,1)</f>
        <v>10273</v>
      </c>
      <c r="W423" s="61">
        <v>4000</v>
      </c>
      <c r="X423" s="100">
        <f t="shared" si="185"/>
        <v>0</v>
      </c>
      <c r="Y423" s="100">
        <f t="shared" si="190"/>
        <v>0</v>
      </c>
      <c r="Z423" s="100">
        <f t="shared" si="186"/>
        <v>0</v>
      </c>
      <c r="AA423" s="100">
        <f t="shared" si="191"/>
        <v>0</v>
      </c>
      <c r="AB423" s="101">
        <f t="shared" si="187"/>
        <v>0</v>
      </c>
      <c r="AC423" s="102" t="str">
        <f>_xlfn.IFNA(VLOOKUP(D423,'사업자 통관'!F:H,3,0),"")</f>
        <v/>
      </c>
      <c r="AD423" s="102"/>
      <c r="AE423" s="103">
        <f t="shared" si="188"/>
        <v>4000</v>
      </c>
      <c r="AF423" s="104">
        <f t="shared" si="189"/>
        <v>14273</v>
      </c>
      <c r="AH423" s="126" t="s">
        <v>4689</v>
      </c>
      <c r="AI423" s="126" t="s">
        <v>9</v>
      </c>
      <c r="AJ423" s="126" t="s">
        <v>4690</v>
      </c>
      <c r="AK423" s="126" t="s">
        <v>5060</v>
      </c>
      <c r="AL423" s="126" t="s">
        <v>346</v>
      </c>
      <c r="AM423" s="126" t="s">
        <v>640</v>
      </c>
      <c r="AN423" s="126">
        <v>16903</v>
      </c>
      <c r="AO423" s="126" t="s">
        <v>130</v>
      </c>
      <c r="AP423" s="127">
        <v>1</v>
      </c>
      <c r="AQ423" s="128">
        <v>0.64900000000000002</v>
      </c>
      <c r="AR423" s="128">
        <v>4.4999999999999998E-2</v>
      </c>
      <c r="AS423" s="128">
        <v>0.7</v>
      </c>
      <c r="AT423" s="126" t="s">
        <v>4</v>
      </c>
      <c r="AU423" s="128">
        <v>112.42</v>
      </c>
      <c r="AV423" s="126" t="s">
        <v>154</v>
      </c>
      <c r="AW423" s="126" t="s">
        <v>154</v>
      </c>
      <c r="AX423" s="126" t="s">
        <v>154</v>
      </c>
      <c r="AY423" s="126" t="s">
        <v>154</v>
      </c>
      <c r="AZ423" s="126" t="s">
        <v>154</v>
      </c>
      <c r="BA423" s="126" t="s">
        <v>132</v>
      </c>
      <c r="BB423" s="126" t="s">
        <v>70</v>
      </c>
      <c r="BC423" s="126" t="s">
        <v>169</v>
      </c>
      <c r="BD423" s="126" t="s">
        <v>130</v>
      </c>
      <c r="BE423" s="126" t="s">
        <v>156</v>
      </c>
      <c r="BF423" s="126" t="s">
        <v>5061</v>
      </c>
      <c r="BG423" s="126" t="s">
        <v>5062</v>
      </c>
      <c r="BH423" s="126" t="s">
        <v>5063</v>
      </c>
      <c r="BI423" s="126" t="s">
        <v>138</v>
      </c>
      <c r="BJ423" s="126" t="s">
        <v>2758</v>
      </c>
      <c r="BK423" s="126" t="s">
        <v>184</v>
      </c>
      <c r="BL423" s="126" t="s">
        <v>157</v>
      </c>
      <c r="BM423" s="126" t="s">
        <v>126</v>
      </c>
      <c r="BN423" s="126" t="s">
        <v>130</v>
      </c>
      <c r="BO423" s="126" t="s">
        <v>158</v>
      </c>
    </row>
    <row r="424" spans="1:67" ht="15">
      <c r="A424" s="58" t="str">
        <f t="shared" si="192"/>
        <v>2025-08-10</v>
      </c>
      <c r="B424" s="58" t="str">
        <f t="shared" si="193"/>
        <v>LHR</v>
      </c>
      <c r="C424" s="58" t="str">
        <f t="shared" si="194"/>
        <v>99431913770</v>
      </c>
      <c r="D424" s="58" t="str">
        <f t="shared" si="195"/>
        <v>PGB028761563</v>
      </c>
      <c r="E424" s="59" t="str">
        <f t="shared" si="196"/>
        <v>6094322902343</v>
      </c>
      <c r="F424" s="59" t="str">
        <f t="shared" si="197"/>
        <v>717-0367-AB-32</v>
      </c>
      <c r="G424" s="59" t="str">
        <f t="shared" si="198"/>
        <v>2210326</v>
      </c>
      <c r="H424" s="59" t="str">
        <f t="shared" si="199"/>
        <v>IPORTER (GB)</v>
      </c>
      <c r="I424" s="57" t="str">
        <f t="shared" si="200"/>
        <v>황현주</v>
      </c>
      <c r="J424" s="57">
        <f t="shared" si="201"/>
        <v>1610</v>
      </c>
      <c r="K424" s="57" t="str">
        <f t="shared" si="202"/>
        <v/>
      </c>
      <c r="L424" s="57">
        <f t="shared" si="203"/>
        <v>1</v>
      </c>
      <c r="M424" s="57">
        <f t="shared" si="204"/>
        <v>0.67100000000000004</v>
      </c>
      <c r="N424" s="57">
        <f t="shared" si="205"/>
        <v>4.4999999999999998E-2</v>
      </c>
      <c r="O424" s="60">
        <f t="shared" si="206"/>
        <v>3.15E-2</v>
      </c>
      <c r="P424" s="60">
        <f>CEILING(IF(M424&gt;O424,M424,O424),$D$2)</f>
        <v>1</v>
      </c>
      <c r="Q424" s="61" t="str">
        <f t="shared" si="207"/>
        <v>목록(Manifest)</v>
      </c>
      <c r="R424" s="88">
        <f t="shared" si="208"/>
        <v>20.64</v>
      </c>
      <c r="S424" s="61" t="str">
        <f t="shared" si="209"/>
        <v>OZ522</v>
      </c>
      <c r="T424" s="61" t="str">
        <f t="shared" si="210"/>
        <v>AIRZETA CO., LTD</v>
      </c>
      <c r="U424" s="61" t="str">
        <f t="shared" si="211"/>
        <v>신용</v>
      </c>
      <c r="V424" s="99">
        <f>CEILING($B$2+(P424-0.5)*$C$2,1)</f>
        <v>10273</v>
      </c>
      <c r="W424" s="61">
        <v>4000</v>
      </c>
      <c r="X424" s="100">
        <f t="shared" si="185"/>
        <v>0</v>
      </c>
      <c r="Y424" s="100">
        <f t="shared" si="190"/>
        <v>0</v>
      </c>
      <c r="Z424" s="100">
        <f t="shared" si="186"/>
        <v>0</v>
      </c>
      <c r="AA424" s="100">
        <f t="shared" si="191"/>
        <v>0</v>
      </c>
      <c r="AB424" s="101">
        <f t="shared" si="187"/>
        <v>0</v>
      </c>
      <c r="AC424" s="102" t="str">
        <f>_xlfn.IFNA(VLOOKUP(D424,'사업자 통관'!F:H,3,0),"")</f>
        <v/>
      </c>
      <c r="AD424" s="102"/>
      <c r="AE424" s="103">
        <f t="shared" si="188"/>
        <v>4000</v>
      </c>
      <c r="AF424" s="104">
        <f t="shared" si="189"/>
        <v>14273</v>
      </c>
      <c r="AH424" s="126" t="s">
        <v>4689</v>
      </c>
      <c r="AI424" s="126" t="s">
        <v>9</v>
      </c>
      <c r="AJ424" s="126" t="s">
        <v>4690</v>
      </c>
      <c r="AK424" s="126" t="s">
        <v>5064</v>
      </c>
      <c r="AL424" s="126" t="s">
        <v>5065</v>
      </c>
      <c r="AM424" s="126" t="s">
        <v>5066</v>
      </c>
      <c r="AN424" s="126">
        <v>1610</v>
      </c>
      <c r="AO424" s="126" t="s">
        <v>130</v>
      </c>
      <c r="AP424" s="127">
        <v>1</v>
      </c>
      <c r="AQ424" s="128">
        <v>0.67100000000000004</v>
      </c>
      <c r="AR424" s="128">
        <v>4.4999999999999998E-2</v>
      </c>
      <c r="AS424" s="128">
        <v>0.7</v>
      </c>
      <c r="AT424" s="126" t="s">
        <v>4</v>
      </c>
      <c r="AU424" s="128">
        <v>20.64</v>
      </c>
      <c r="AV424" s="126" t="s">
        <v>154</v>
      </c>
      <c r="AW424" s="126" t="s">
        <v>154</v>
      </c>
      <c r="AX424" s="126" t="s">
        <v>154</v>
      </c>
      <c r="AY424" s="126" t="s">
        <v>154</v>
      </c>
      <c r="AZ424" s="126" t="s">
        <v>154</v>
      </c>
      <c r="BA424" s="126" t="s">
        <v>132</v>
      </c>
      <c r="BB424" s="126" t="s">
        <v>70</v>
      </c>
      <c r="BC424" s="126" t="s">
        <v>155</v>
      </c>
      <c r="BD424" s="126" t="s">
        <v>130</v>
      </c>
      <c r="BE424" s="126" t="s">
        <v>156</v>
      </c>
      <c r="BF424" s="126" t="s">
        <v>5067</v>
      </c>
      <c r="BG424" s="126" t="s">
        <v>5068</v>
      </c>
      <c r="BH424" s="126" t="s">
        <v>5069</v>
      </c>
      <c r="BI424" s="126" t="s">
        <v>138</v>
      </c>
      <c r="BJ424" s="126" t="s">
        <v>2758</v>
      </c>
      <c r="BK424" s="126" t="s">
        <v>184</v>
      </c>
      <c r="BL424" s="126" t="s">
        <v>157</v>
      </c>
      <c r="BM424" s="126" t="s">
        <v>126</v>
      </c>
      <c r="BN424" s="126" t="s">
        <v>130</v>
      </c>
      <c r="BO424" s="126" t="s">
        <v>158</v>
      </c>
    </row>
    <row r="425" spans="1:67" ht="15">
      <c r="A425" s="58" t="str">
        <f t="shared" si="192"/>
        <v>2025-08-10</v>
      </c>
      <c r="B425" s="58" t="str">
        <f t="shared" si="193"/>
        <v>LHR</v>
      </c>
      <c r="C425" s="58" t="str">
        <f t="shared" si="194"/>
        <v>99431913770</v>
      </c>
      <c r="D425" s="58" t="str">
        <f t="shared" si="195"/>
        <v>PGB028761535</v>
      </c>
      <c r="E425" s="59" t="str">
        <f t="shared" si="196"/>
        <v>6094322902315</v>
      </c>
      <c r="F425" s="59" t="str">
        <f t="shared" si="197"/>
        <v>717-0571-BB-40</v>
      </c>
      <c r="G425" s="59" t="str">
        <f t="shared" si="198"/>
        <v>2210326</v>
      </c>
      <c r="H425" s="59" t="str">
        <f t="shared" si="199"/>
        <v>IPORTER (GB)</v>
      </c>
      <c r="I425" s="57" t="str">
        <f t="shared" si="200"/>
        <v>박용수</v>
      </c>
      <c r="J425" s="57">
        <f t="shared" si="201"/>
        <v>50449</v>
      </c>
      <c r="K425" s="57" t="str">
        <f t="shared" si="202"/>
        <v/>
      </c>
      <c r="L425" s="57">
        <f t="shared" si="203"/>
        <v>1</v>
      </c>
      <c r="M425" s="57">
        <f t="shared" si="204"/>
        <v>0.499</v>
      </c>
      <c r="N425" s="57">
        <f t="shared" si="205"/>
        <v>4.4999999999999998E-2</v>
      </c>
      <c r="O425" s="60">
        <f t="shared" si="206"/>
        <v>3.15E-2</v>
      </c>
      <c r="P425" s="60">
        <f>CEILING(IF(M425&gt;O425,M425,O425),$D$2)</f>
        <v>0.5</v>
      </c>
      <c r="Q425" s="61" t="str">
        <f t="shared" si="207"/>
        <v>목록(Manifest)</v>
      </c>
      <c r="R425" s="88">
        <f t="shared" si="208"/>
        <v>39.68</v>
      </c>
      <c r="S425" s="61" t="str">
        <f t="shared" si="209"/>
        <v>OZ522</v>
      </c>
      <c r="T425" s="61" t="str">
        <f t="shared" si="210"/>
        <v>AIRZETA CO., LTD</v>
      </c>
      <c r="U425" s="61" t="str">
        <f t="shared" si="211"/>
        <v>신용</v>
      </c>
      <c r="V425" s="99">
        <f>CEILING($B$2+(P425-0.5)*$C$2,1)</f>
        <v>7445</v>
      </c>
      <c r="W425" s="61">
        <v>4000</v>
      </c>
      <c r="X425" s="100">
        <f t="shared" si="185"/>
        <v>0</v>
      </c>
      <c r="Y425" s="100">
        <f t="shared" si="190"/>
        <v>0</v>
      </c>
      <c r="Z425" s="100">
        <f t="shared" si="186"/>
        <v>0</v>
      </c>
      <c r="AA425" s="100">
        <f t="shared" si="191"/>
        <v>0</v>
      </c>
      <c r="AB425" s="101">
        <f t="shared" si="187"/>
        <v>0</v>
      </c>
      <c r="AC425" s="102" t="str">
        <f>_xlfn.IFNA(VLOOKUP(D425,'사업자 통관'!F:H,3,0),"")</f>
        <v/>
      </c>
      <c r="AD425" s="102"/>
      <c r="AE425" s="103">
        <f t="shared" si="188"/>
        <v>4000</v>
      </c>
      <c r="AF425" s="104">
        <f t="shared" si="189"/>
        <v>11445</v>
      </c>
      <c r="AH425" s="126" t="s">
        <v>4689</v>
      </c>
      <c r="AI425" s="126" t="s">
        <v>9</v>
      </c>
      <c r="AJ425" s="126" t="s">
        <v>4690</v>
      </c>
      <c r="AK425" s="126" t="s">
        <v>5070</v>
      </c>
      <c r="AL425" s="126" t="s">
        <v>5071</v>
      </c>
      <c r="AM425" s="126" t="s">
        <v>5072</v>
      </c>
      <c r="AN425" s="126">
        <v>50449</v>
      </c>
      <c r="AO425" s="126" t="s">
        <v>130</v>
      </c>
      <c r="AP425" s="127">
        <v>1</v>
      </c>
      <c r="AQ425" s="128">
        <v>0.499</v>
      </c>
      <c r="AR425" s="128">
        <v>4.4999999999999998E-2</v>
      </c>
      <c r="AS425" s="128">
        <v>0.5</v>
      </c>
      <c r="AT425" s="126" t="s">
        <v>4</v>
      </c>
      <c r="AU425" s="128">
        <v>39.68</v>
      </c>
      <c r="AV425" s="126" t="s">
        <v>154</v>
      </c>
      <c r="AW425" s="126" t="s">
        <v>154</v>
      </c>
      <c r="AX425" s="126" t="s">
        <v>154</v>
      </c>
      <c r="AY425" s="126" t="s">
        <v>154</v>
      </c>
      <c r="AZ425" s="126" t="s">
        <v>154</v>
      </c>
      <c r="BA425" s="126" t="s">
        <v>132</v>
      </c>
      <c r="BB425" s="126" t="s">
        <v>70</v>
      </c>
      <c r="BC425" s="126" t="s">
        <v>163</v>
      </c>
      <c r="BD425" s="126" t="s">
        <v>130</v>
      </c>
      <c r="BE425" s="126" t="s">
        <v>156</v>
      </c>
      <c r="BF425" s="126" t="s">
        <v>5073</v>
      </c>
      <c r="BG425" s="126" t="s">
        <v>5074</v>
      </c>
      <c r="BH425" s="126" t="s">
        <v>5075</v>
      </c>
      <c r="BI425" s="126" t="s">
        <v>138</v>
      </c>
      <c r="BJ425" s="126" t="s">
        <v>2758</v>
      </c>
      <c r="BK425" s="126" t="s">
        <v>184</v>
      </c>
      <c r="BL425" s="126" t="s">
        <v>157</v>
      </c>
      <c r="BM425" s="126" t="s">
        <v>126</v>
      </c>
      <c r="BN425" s="126" t="s">
        <v>130</v>
      </c>
      <c r="BO425" s="126" t="s">
        <v>158</v>
      </c>
    </row>
    <row r="426" spans="1:67" ht="15">
      <c r="A426" s="58" t="str">
        <f t="shared" si="192"/>
        <v>2025-08-10</v>
      </c>
      <c r="B426" s="58" t="str">
        <f t="shared" si="193"/>
        <v>LHR</v>
      </c>
      <c r="C426" s="58" t="str">
        <f t="shared" si="194"/>
        <v>99431913770</v>
      </c>
      <c r="D426" s="58" t="str">
        <f t="shared" si="195"/>
        <v>PGB028761701</v>
      </c>
      <c r="E426" s="59" t="str">
        <f t="shared" si="196"/>
        <v>6094322902481</v>
      </c>
      <c r="F426" s="59" t="str">
        <f t="shared" si="197"/>
        <v>717-0572-DA-41</v>
      </c>
      <c r="G426" s="59" t="str">
        <f t="shared" si="198"/>
        <v>2210326</v>
      </c>
      <c r="H426" s="59" t="str">
        <f t="shared" si="199"/>
        <v>IPORTER (GB)</v>
      </c>
      <c r="I426" s="57" t="str">
        <f t="shared" si="200"/>
        <v>성이영</v>
      </c>
      <c r="J426" s="57">
        <f t="shared" si="201"/>
        <v>42997</v>
      </c>
      <c r="K426" s="57" t="str">
        <f t="shared" si="202"/>
        <v/>
      </c>
      <c r="L426" s="57">
        <f t="shared" si="203"/>
        <v>1</v>
      </c>
      <c r="M426" s="57">
        <f t="shared" si="204"/>
        <v>0.499</v>
      </c>
      <c r="N426" s="57">
        <f t="shared" si="205"/>
        <v>4.4999999999999998E-2</v>
      </c>
      <c r="O426" s="60">
        <f t="shared" si="206"/>
        <v>3.15E-2</v>
      </c>
      <c r="P426" s="60">
        <f>CEILING(IF(M426&gt;O426,M426,O426),$D$2)</f>
        <v>0.5</v>
      </c>
      <c r="Q426" s="61" t="str">
        <f t="shared" si="207"/>
        <v>일반(목록배제,Normal-Manifest Exception)</v>
      </c>
      <c r="R426" s="88">
        <f t="shared" si="208"/>
        <v>29.03</v>
      </c>
      <c r="S426" s="61" t="str">
        <f t="shared" si="209"/>
        <v>OZ522</v>
      </c>
      <c r="T426" s="61" t="str">
        <f t="shared" si="210"/>
        <v>AIRZETA CO., LTD</v>
      </c>
      <c r="U426" s="61" t="str">
        <f t="shared" si="211"/>
        <v>신용</v>
      </c>
      <c r="V426" s="99">
        <f>CEILING($B$2+(P426-0.5)*$C$2,1)</f>
        <v>7445</v>
      </c>
      <c r="W426" s="61">
        <v>4000</v>
      </c>
      <c r="X426" s="100">
        <f t="shared" si="185"/>
        <v>0</v>
      </c>
      <c r="Y426" s="100">
        <f t="shared" si="190"/>
        <v>0</v>
      </c>
      <c r="Z426" s="100">
        <f t="shared" si="186"/>
        <v>0</v>
      </c>
      <c r="AA426" s="100">
        <f t="shared" si="191"/>
        <v>0</v>
      </c>
      <c r="AB426" s="101">
        <f t="shared" si="187"/>
        <v>1000</v>
      </c>
      <c r="AC426" s="102" t="str">
        <f>_xlfn.IFNA(VLOOKUP(D426,'사업자 통관'!F:H,3,0),"")</f>
        <v/>
      </c>
      <c r="AD426" s="102"/>
      <c r="AE426" s="103">
        <f t="shared" si="188"/>
        <v>5000</v>
      </c>
      <c r="AF426" s="104">
        <f t="shared" si="189"/>
        <v>12445</v>
      </c>
      <c r="AH426" s="126" t="s">
        <v>4689</v>
      </c>
      <c r="AI426" s="126" t="s">
        <v>9</v>
      </c>
      <c r="AJ426" s="126" t="s">
        <v>4690</v>
      </c>
      <c r="AK426" s="126" t="s">
        <v>5076</v>
      </c>
      <c r="AL426" s="126" t="s">
        <v>5077</v>
      </c>
      <c r="AM426" s="126" t="s">
        <v>5078</v>
      </c>
      <c r="AN426" s="126">
        <v>42997</v>
      </c>
      <c r="AO426" s="126" t="s">
        <v>130</v>
      </c>
      <c r="AP426" s="127">
        <v>1</v>
      </c>
      <c r="AQ426" s="128">
        <v>0.499</v>
      </c>
      <c r="AR426" s="128">
        <v>4.4999999999999998E-2</v>
      </c>
      <c r="AS426" s="128">
        <v>0.5</v>
      </c>
      <c r="AT426" s="126" t="s">
        <v>5</v>
      </c>
      <c r="AU426" s="128">
        <v>29.03</v>
      </c>
      <c r="AV426" s="126" t="s">
        <v>154</v>
      </c>
      <c r="AW426" s="126" t="s">
        <v>154</v>
      </c>
      <c r="AX426" s="126" t="s">
        <v>154</v>
      </c>
      <c r="AY426" s="126" t="s">
        <v>154</v>
      </c>
      <c r="AZ426" s="126" t="s">
        <v>154</v>
      </c>
      <c r="BA426" s="126" t="s">
        <v>132</v>
      </c>
      <c r="BB426" s="126" t="s">
        <v>70</v>
      </c>
      <c r="BC426" s="126" t="s">
        <v>162</v>
      </c>
      <c r="BD426" s="126" t="s">
        <v>130</v>
      </c>
      <c r="BE426" s="126" t="s">
        <v>156</v>
      </c>
      <c r="BF426" s="126" t="s">
        <v>5079</v>
      </c>
      <c r="BG426" s="126" t="s">
        <v>5080</v>
      </c>
      <c r="BH426" s="126" t="s">
        <v>5081</v>
      </c>
      <c r="BI426" s="126" t="s">
        <v>138</v>
      </c>
      <c r="BJ426" s="126" t="s">
        <v>2758</v>
      </c>
      <c r="BK426" s="126" t="s">
        <v>184</v>
      </c>
      <c r="BL426" s="126" t="s">
        <v>157</v>
      </c>
      <c r="BM426" s="126" t="s">
        <v>126</v>
      </c>
      <c r="BN426" s="126" t="s">
        <v>130</v>
      </c>
      <c r="BO426" s="126" t="s">
        <v>158</v>
      </c>
    </row>
    <row r="427" spans="1:67" ht="15">
      <c r="A427" s="58" t="str">
        <f t="shared" si="192"/>
        <v>2025-08-10</v>
      </c>
      <c r="B427" s="58" t="str">
        <f t="shared" si="193"/>
        <v>LHR</v>
      </c>
      <c r="C427" s="58" t="str">
        <f t="shared" si="194"/>
        <v>99431913770</v>
      </c>
      <c r="D427" s="58" t="str">
        <f t="shared" si="195"/>
        <v>PGB028761691</v>
      </c>
      <c r="E427" s="59" t="str">
        <f t="shared" si="196"/>
        <v>6094322902471</v>
      </c>
      <c r="F427" s="59" t="str">
        <f t="shared" si="197"/>
        <v>717-0593-AE-44</v>
      </c>
      <c r="G427" s="59" t="str">
        <f t="shared" si="198"/>
        <v>2210326</v>
      </c>
      <c r="H427" s="59" t="str">
        <f t="shared" si="199"/>
        <v>IPORTER (GB)</v>
      </c>
      <c r="I427" s="57" t="str">
        <f t="shared" si="200"/>
        <v>김정우</v>
      </c>
      <c r="J427" s="57">
        <f t="shared" si="201"/>
        <v>42962</v>
      </c>
      <c r="K427" s="57" t="str">
        <f t="shared" si="202"/>
        <v/>
      </c>
      <c r="L427" s="57">
        <f t="shared" si="203"/>
        <v>1</v>
      </c>
      <c r="M427" s="57">
        <f t="shared" si="204"/>
        <v>0.998</v>
      </c>
      <c r="N427" s="57">
        <f t="shared" si="205"/>
        <v>4.4999999999999998E-2</v>
      </c>
      <c r="O427" s="60">
        <f t="shared" si="206"/>
        <v>3.15E-2</v>
      </c>
      <c r="P427" s="60">
        <f>CEILING(IF(M427&gt;O427,M427,O427),$D$2)</f>
        <v>1</v>
      </c>
      <c r="Q427" s="61" t="str">
        <f t="shared" si="207"/>
        <v>목록(Manifest)</v>
      </c>
      <c r="R427" s="88">
        <f t="shared" si="208"/>
        <v>112.42</v>
      </c>
      <c r="S427" s="61" t="str">
        <f t="shared" si="209"/>
        <v>OZ522</v>
      </c>
      <c r="T427" s="61" t="str">
        <f t="shared" si="210"/>
        <v>AIRZETA CO., LTD</v>
      </c>
      <c r="U427" s="61" t="str">
        <f t="shared" si="211"/>
        <v>신용</v>
      </c>
      <c r="V427" s="99">
        <f>CEILING($B$2+(P427-0.5)*$C$2,1)</f>
        <v>10273</v>
      </c>
      <c r="W427" s="61">
        <v>4000</v>
      </c>
      <c r="X427" s="100">
        <f t="shared" si="185"/>
        <v>0</v>
      </c>
      <c r="Y427" s="100">
        <f t="shared" si="190"/>
        <v>0</v>
      </c>
      <c r="Z427" s="100">
        <f t="shared" si="186"/>
        <v>0</v>
      </c>
      <c r="AA427" s="100">
        <f t="shared" si="191"/>
        <v>0</v>
      </c>
      <c r="AB427" s="101">
        <f t="shared" si="187"/>
        <v>0</v>
      </c>
      <c r="AC427" s="102" t="str">
        <f>_xlfn.IFNA(VLOOKUP(D427,'사업자 통관'!F:H,3,0),"")</f>
        <v/>
      </c>
      <c r="AD427" s="102"/>
      <c r="AE427" s="103">
        <f t="shared" si="188"/>
        <v>4000</v>
      </c>
      <c r="AF427" s="104">
        <f t="shared" si="189"/>
        <v>14273</v>
      </c>
      <c r="AH427" s="126" t="s">
        <v>4689</v>
      </c>
      <c r="AI427" s="126" t="s">
        <v>9</v>
      </c>
      <c r="AJ427" s="126" t="s">
        <v>4690</v>
      </c>
      <c r="AK427" s="126" t="s">
        <v>5082</v>
      </c>
      <c r="AL427" s="126" t="s">
        <v>5083</v>
      </c>
      <c r="AM427" s="126" t="s">
        <v>5084</v>
      </c>
      <c r="AN427" s="126">
        <v>42962</v>
      </c>
      <c r="AO427" s="126" t="s">
        <v>130</v>
      </c>
      <c r="AP427" s="127">
        <v>1</v>
      </c>
      <c r="AQ427" s="128">
        <v>0.998</v>
      </c>
      <c r="AR427" s="128">
        <v>4.4999999999999998E-2</v>
      </c>
      <c r="AS427" s="128">
        <v>1</v>
      </c>
      <c r="AT427" s="126" t="s">
        <v>4</v>
      </c>
      <c r="AU427" s="128">
        <v>112.42</v>
      </c>
      <c r="AV427" s="126" t="s">
        <v>154</v>
      </c>
      <c r="AW427" s="126" t="s">
        <v>154</v>
      </c>
      <c r="AX427" s="126" t="s">
        <v>154</v>
      </c>
      <c r="AY427" s="126" t="s">
        <v>154</v>
      </c>
      <c r="AZ427" s="126" t="s">
        <v>154</v>
      </c>
      <c r="BA427" s="126" t="s">
        <v>132</v>
      </c>
      <c r="BB427" s="126" t="s">
        <v>70</v>
      </c>
      <c r="BC427" s="126" t="s">
        <v>169</v>
      </c>
      <c r="BD427" s="126" t="s">
        <v>130</v>
      </c>
      <c r="BE427" s="126" t="s">
        <v>156</v>
      </c>
      <c r="BF427" s="126" t="s">
        <v>5085</v>
      </c>
      <c r="BG427" s="126" t="s">
        <v>5086</v>
      </c>
      <c r="BH427" s="126" t="s">
        <v>5087</v>
      </c>
      <c r="BI427" s="126" t="s">
        <v>138</v>
      </c>
      <c r="BJ427" s="126" t="s">
        <v>2758</v>
      </c>
      <c r="BK427" s="126" t="s">
        <v>184</v>
      </c>
      <c r="BL427" s="126" t="s">
        <v>157</v>
      </c>
      <c r="BM427" s="126" t="s">
        <v>126</v>
      </c>
      <c r="BN427" s="126" t="s">
        <v>130</v>
      </c>
      <c r="BO427" s="126" t="s">
        <v>158</v>
      </c>
    </row>
    <row r="428" spans="1:67" ht="15">
      <c r="A428" s="58" t="str">
        <f t="shared" si="192"/>
        <v>2025-08-10</v>
      </c>
      <c r="B428" s="58" t="str">
        <f t="shared" si="193"/>
        <v>LHR</v>
      </c>
      <c r="C428" s="58" t="str">
        <f t="shared" si="194"/>
        <v>99431913770</v>
      </c>
      <c r="D428" s="58" t="str">
        <f t="shared" si="195"/>
        <v>PGB028761511</v>
      </c>
      <c r="E428" s="59" t="str">
        <f t="shared" si="196"/>
        <v>6094322902291</v>
      </c>
      <c r="F428" s="59" t="str">
        <f t="shared" si="197"/>
        <v>717-0346-BD-53</v>
      </c>
      <c r="G428" s="59" t="str">
        <f t="shared" si="198"/>
        <v>2210326</v>
      </c>
      <c r="H428" s="59" t="str">
        <f t="shared" si="199"/>
        <v>IPORTER (GB)</v>
      </c>
      <c r="I428" s="57" t="str">
        <f t="shared" si="200"/>
        <v>권아영</v>
      </c>
      <c r="J428" s="57">
        <f t="shared" si="201"/>
        <v>10543</v>
      </c>
      <c r="K428" s="57" t="str">
        <f t="shared" si="202"/>
        <v/>
      </c>
      <c r="L428" s="57">
        <f t="shared" si="203"/>
        <v>1</v>
      </c>
      <c r="M428" s="57">
        <f t="shared" si="204"/>
        <v>0.499</v>
      </c>
      <c r="N428" s="57">
        <f t="shared" si="205"/>
        <v>4.4999999999999998E-2</v>
      </c>
      <c r="O428" s="60">
        <f t="shared" si="206"/>
        <v>3.15E-2</v>
      </c>
      <c r="P428" s="60">
        <f>CEILING(IF(M428&gt;O428,M428,O428),$D$2)</f>
        <v>0.5</v>
      </c>
      <c r="Q428" s="61" t="str">
        <f t="shared" si="207"/>
        <v>목록(Manifest)</v>
      </c>
      <c r="R428" s="88">
        <f t="shared" si="208"/>
        <v>93.69</v>
      </c>
      <c r="S428" s="61" t="str">
        <f t="shared" si="209"/>
        <v>OZ522</v>
      </c>
      <c r="T428" s="61" t="str">
        <f t="shared" si="210"/>
        <v>AIRZETA CO., LTD</v>
      </c>
      <c r="U428" s="61" t="str">
        <f t="shared" si="211"/>
        <v>신용</v>
      </c>
      <c r="V428" s="99">
        <f>CEILING($B$2+(P428-0.5)*$C$2,1)</f>
        <v>7445</v>
      </c>
      <c r="W428" s="61">
        <v>4000</v>
      </c>
      <c r="X428" s="100">
        <f t="shared" si="185"/>
        <v>0</v>
      </c>
      <c r="Y428" s="100">
        <f t="shared" si="190"/>
        <v>0</v>
      </c>
      <c r="Z428" s="100">
        <f t="shared" si="186"/>
        <v>0</v>
      </c>
      <c r="AA428" s="100">
        <f t="shared" si="191"/>
        <v>0</v>
      </c>
      <c r="AB428" s="101">
        <f t="shared" si="187"/>
        <v>0</v>
      </c>
      <c r="AC428" s="102" t="str">
        <f>_xlfn.IFNA(VLOOKUP(D428,'사업자 통관'!F:H,3,0),"")</f>
        <v/>
      </c>
      <c r="AD428" s="102"/>
      <c r="AE428" s="103">
        <f t="shared" si="188"/>
        <v>4000</v>
      </c>
      <c r="AF428" s="104">
        <f t="shared" si="189"/>
        <v>11445</v>
      </c>
      <c r="AH428" s="126" t="s">
        <v>4689</v>
      </c>
      <c r="AI428" s="126" t="s">
        <v>9</v>
      </c>
      <c r="AJ428" s="126" t="s">
        <v>4690</v>
      </c>
      <c r="AK428" s="126" t="s">
        <v>5088</v>
      </c>
      <c r="AL428" s="126" t="s">
        <v>595</v>
      </c>
      <c r="AM428" s="126" t="s">
        <v>596</v>
      </c>
      <c r="AN428" s="126">
        <v>10543</v>
      </c>
      <c r="AO428" s="126" t="s">
        <v>130</v>
      </c>
      <c r="AP428" s="127">
        <v>1</v>
      </c>
      <c r="AQ428" s="128">
        <v>0.499</v>
      </c>
      <c r="AR428" s="128">
        <v>4.4999999999999998E-2</v>
      </c>
      <c r="AS428" s="128">
        <v>0.5</v>
      </c>
      <c r="AT428" s="126" t="s">
        <v>4</v>
      </c>
      <c r="AU428" s="128">
        <v>93.69</v>
      </c>
      <c r="AV428" s="126" t="s">
        <v>154</v>
      </c>
      <c r="AW428" s="126" t="s">
        <v>154</v>
      </c>
      <c r="AX428" s="126" t="s">
        <v>154</v>
      </c>
      <c r="AY428" s="126" t="s">
        <v>154</v>
      </c>
      <c r="AZ428" s="126" t="s">
        <v>154</v>
      </c>
      <c r="BA428" s="126" t="s">
        <v>132</v>
      </c>
      <c r="BB428" s="126" t="s">
        <v>70</v>
      </c>
      <c r="BC428" s="126" t="s">
        <v>5089</v>
      </c>
      <c r="BD428" s="126" t="s">
        <v>130</v>
      </c>
      <c r="BE428" s="126" t="s">
        <v>156</v>
      </c>
      <c r="BF428" s="126" t="s">
        <v>5090</v>
      </c>
      <c r="BG428" s="126" t="s">
        <v>5091</v>
      </c>
      <c r="BH428" s="126" t="s">
        <v>5092</v>
      </c>
      <c r="BI428" s="126" t="s">
        <v>138</v>
      </c>
      <c r="BJ428" s="126" t="s">
        <v>2758</v>
      </c>
      <c r="BK428" s="126" t="s">
        <v>184</v>
      </c>
      <c r="BL428" s="126" t="s">
        <v>157</v>
      </c>
      <c r="BM428" s="126" t="s">
        <v>126</v>
      </c>
      <c r="BN428" s="126" t="s">
        <v>130</v>
      </c>
      <c r="BO428" s="126" t="s">
        <v>158</v>
      </c>
    </row>
    <row r="429" spans="1:67" ht="15">
      <c r="A429" s="58" t="str">
        <f t="shared" si="192"/>
        <v>2025-08-10</v>
      </c>
      <c r="B429" s="58" t="str">
        <f t="shared" si="193"/>
        <v>LHR</v>
      </c>
      <c r="C429" s="58" t="str">
        <f t="shared" si="194"/>
        <v>99431913770</v>
      </c>
      <c r="D429" s="58" t="str">
        <f t="shared" si="195"/>
        <v>PGB028761717</v>
      </c>
      <c r="E429" s="59" t="str">
        <f t="shared" si="196"/>
        <v>6094322902497</v>
      </c>
      <c r="F429" s="59" t="str">
        <f t="shared" si="197"/>
        <v>717-0421-FE-5</v>
      </c>
      <c r="G429" s="59" t="str">
        <f t="shared" si="198"/>
        <v>2210326</v>
      </c>
      <c r="H429" s="59" t="str">
        <f t="shared" si="199"/>
        <v>IPORTER (GB)</v>
      </c>
      <c r="I429" s="57" t="str">
        <f t="shared" si="200"/>
        <v>주기향</v>
      </c>
      <c r="J429" s="57">
        <f t="shared" si="201"/>
        <v>46921</v>
      </c>
      <c r="K429" s="57" t="str">
        <f t="shared" si="202"/>
        <v/>
      </c>
      <c r="L429" s="57">
        <f t="shared" si="203"/>
        <v>1</v>
      </c>
      <c r="M429" s="57">
        <f t="shared" si="204"/>
        <v>0.83</v>
      </c>
      <c r="N429" s="57">
        <f t="shared" si="205"/>
        <v>4.4999999999999998E-2</v>
      </c>
      <c r="O429" s="60">
        <f t="shared" si="206"/>
        <v>3.15E-2</v>
      </c>
      <c r="P429" s="60">
        <f>CEILING(IF(M429&gt;O429,M429,O429),$D$2)</f>
        <v>1</v>
      </c>
      <c r="Q429" s="61" t="str">
        <f t="shared" si="207"/>
        <v>일반(목록배제,Normal-Manifest Exception)</v>
      </c>
      <c r="R429" s="88">
        <f t="shared" si="208"/>
        <v>37.04</v>
      </c>
      <c r="S429" s="61" t="str">
        <f t="shared" si="209"/>
        <v>OZ522</v>
      </c>
      <c r="T429" s="61" t="str">
        <f t="shared" si="210"/>
        <v>AIRZETA CO., LTD</v>
      </c>
      <c r="U429" s="61" t="str">
        <f t="shared" si="211"/>
        <v>신용</v>
      </c>
      <c r="V429" s="99">
        <f>CEILING($B$2+(P429-0.5)*$C$2,1)</f>
        <v>10273</v>
      </c>
      <c r="W429" s="61">
        <v>4000</v>
      </c>
      <c r="X429" s="100">
        <f t="shared" si="185"/>
        <v>0</v>
      </c>
      <c r="Y429" s="100">
        <f t="shared" si="190"/>
        <v>0</v>
      </c>
      <c r="Z429" s="100">
        <f t="shared" si="186"/>
        <v>0</v>
      </c>
      <c r="AA429" s="100">
        <f t="shared" si="191"/>
        <v>0</v>
      </c>
      <c r="AB429" s="101">
        <f t="shared" si="187"/>
        <v>1000</v>
      </c>
      <c r="AC429" s="102" t="str">
        <f>_xlfn.IFNA(VLOOKUP(D429,'사업자 통관'!F:H,3,0),"")</f>
        <v/>
      </c>
      <c r="AD429" s="102"/>
      <c r="AE429" s="103">
        <f t="shared" si="188"/>
        <v>5000</v>
      </c>
      <c r="AF429" s="104">
        <f t="shared" si="189"/>
        <v>15273</v>
      </c>
      <c r="AH429" s="126" t="s">
        <v>4689</v>
      </c>
      <c r="AI429" s="126" t="s">
        <v>9</v>
      </c>
      <c r="AJ429" s="126" t="s">
        <v>4690</v>
      </c>
      <c r="AK429" s="126" t="s">
        <v>5093</v>
      </c>
      <c r="AL429" s="126" t="s">
        <v>5094</v>
      </c>
      <c r="AM429" s="126" t="s">
        <v>5095</v>
      </c>
      <c r="AN429" s="126">
        <v>46921</v>
      </c>
      <c r="AO429" s="126" t="s">
        <v>130</v>
      </c>
      <c r="AP429" s="127">
        <v>1</v>
      </c>
      <c r="AQ429" s="128">
        <v>0.83</v>
      </c>
      <c r="AR429" s="128">
        <v>4.4999999999999998E-2</v>
      </c>
      <c r="AS429" s="128">
        <v>0.9</v>
      </c>
      <c r="AT429" s="126" t="s">
        <v>5</v>
      </c>
      <c r="AU429" s="128">
        <v>37.04</v>
      </c>
      <c r="AV429" s="126" t="s">
        <v>154</v>
      </c>
      <c r="AW429" s="126" t="s">
        <v>154</v>
      </c>
      <c r="AX429" s="126" t="s">
        <v>154</v>
      </c>
      <c r="AY429" s="126" t="s">
        <v>154</v>
      </c>
      <c r="AZ429" s="126" t="s">
        <v>154</v>
      </c>
      <c r="BA429" s="126" t="s">
        <v>132</v>
      </c>
      <c r="BB429" s="126" t="s">
        <v>70</v>
      </c>
      <c r="BC429" s="126" t="s">
        <v>155</v>
      </c>
      <c r="BD429" s="126" t="s">
        <v>130</v>
      </c>
      <c r="BE429" s="126" t="s">
        <v>156</v>
      </c>
      <c r="BF429" s="126" t="s">
        <v>5096</v>
      </c>
      <c r="BG429" s="126" t="s">
        <v>5097</v>
      </c>
      <c r="BH429" s="126" t="s">
        <v>5098</v>
      </c>
      <c r="BI429" s="126" t="s">
        <v>138</v>
      </c>
      <c r="BJ429" s="126" t="s">
        <v>2758</v>
      </c>
      <c r="BK429" s="126" t="s">
        <v>184</v>
      </c>
      <c r="BL429" s="126" t="s">
        <v>157</v>
      </c>
      <c r="BM429" s="126" t="s">
        <v>126</v>
      </c>
      <c r="BN429" s="126" t="s">
        <v>130</v>
      </c>
      <c r="BO429" s="126" t="s">
        <v>158</v>
      </c>
    </row>
    <row r="430" spans="1:67" ht="15">
      <c r="A430" s="58" t="str">
        <f t="shared" si="192"/>
        <v>2025-08-10</v>
      </c>
      <c r="B430" s="58" t="str">
        <f t="shared" si="193"/>
        <v>LHR</v>
      </c>
      <c r="C430" s="58" t="str">
        <f t="shared" si="194"/>
        <v>99431913770</v>
      </c>
      <c r="D430" s="58" t="str">
        <f t="shared" si="195"/>
        <v>PGB028761788</v>
      </c>
      <c r="E430" s="59" t="str">
        <f t="shared" si="196"/>
        <v>6094322902568</v>
      </c>
      <c r="F430" s="59" t="str">
        <f t="shared" si="197"/>
        <v>717-0602-DD-45</v>
      </c>
      <c r="G430" s="59" t="str">
        <f t="shared" si="198"/>
        <v>2210326</v>
      </c>
      <c r="H430" s="59" t="str">
        <f t="shared" si="199"/>
        <v>IPORTER (GB)</v>
      </c>
      <c r="I430" s="57" t="str">
        <f t="shared" si="200"/>
        <v>진영주</v>
      </c>
      <c r="J430" s="57">
        <f t="shared" si="201"/>
        <v>6524</v>
      </c>
      <c r="K430" s="57" t="str">
        <f t="shared" si="202"/>
        <v/>
      </c>
      <c r="L430" s="57">
        <f t="shared" si="203"/>
        <v>1</v>
      </c>
      <c r="M430" s="57">
        <f t="shared" si="204"/>
        <v>0.499</v>
      </c>
      <c r="N430" s="57">
        <f t="shared" si="205"/>
        <v>4.4999999999999998E-2</v>
      </c>
      <c r="O430" s="60">
        <f t="shared" si="206"/>
        <v>3.15E-2</v>
      </c>
      <c r="P430" s="60">
        <f>CEILING(IF(M430&gt;O430,M430,O430),$D$2)</f>
        <v>0.5</v>
      </c>
      <c r="Q430" s="61" t="str">
        <f t="shared" si="207"/>
        <v>목록(Manifest)</v>
      </c>
      <c r="R430" s="88">
        <f t="shared" si="208"/>
        <v>46.29</v>
      </c>
      <c r="S430" s="61" t="str">
        <f t="shared" si="209"/>
        <v>OZ522</v>
      </c>
      <c r="T430" s="61" t="str">
        <f t="shared" si="210"/>
        <v>AIRZETA CO., LTD</v>
      </c>
      <c r="U430" s="61" t="str">
        <f t="shared" si="211"/>
        <v>신용</v>
      </c>
      <c r="V430" s="99">
        <f>CEILING($B$2+(P430-0.5)*$C$2,1)</f>
        <v>7445</v>
      </c>
      <c r="W430" s="61">
        <v>4000</v>
      </c>
      <c r="X430" s="100">
        <f t="shared" si="185"/>
        <v>0</v>
      </c>
      <c r="Y430" s="100">
        <f t="shared" si="190"/>
        <v>0</v>
      </c>
      <c r="Z430" s="100">
        <f t="shared" si="186"/>
        <v>0</v>
      </c>
      <c r="AA430" s="100">
        <f t="shared" si="191"/>
        <v>0</v>
      </c>
      <c r="AB430" s="101">
        <f t="shared" si="187"/>
        <v>0</v>
      </c>
      <c r="AC430" s="102" t="str">
        <f>_xlfn.IFNA(VLOOKUP(D430,'사업자 통관'!F:H,3,0),"")</f>
        <v/>
      </c>
      <c r="AD430" s="102"/>
      <c r="AE430" s="103">
        <f t="shared" si="188"/>
        <v>4000</v>
      </c>
      <c r="AF430" s="104">
        <f t="shared" si="189"/>
        <v>11445</v>
      </c>
      <c r="AH430" s="126" t="s">
        <v>4689</v>
      </c>
      <c r="AI430" s="126" t="s">
        <v>9</v>
      </c>
      <c r="AJ430" s="126" t="s">
        <v>4690</v>
      </c>
      <c r="AK430" s="126" t="s">
        <v>5099</v>
      </c>
      <c r="AL430" s="126" t="s">
        <v>5100</v>
      </c>
      <c r="AM430" s="126" t="s">
        <v>5101</v>
      </c>
      <c r="AN430" s="126">
        <v>6524</v>
      </c>
      <c r="AO430" s="126" t="s">
        <v>130</v>
      </c>
      <c r="AP430" s="127">
        <v>1</v>
      </c>
      <c r="AQ430" s="128">
        <v>0.499</v>
      </c>
      <c r="AR430" s="128">
        <v>4.4999999999999998E-2</v>
      </c>
      <c r="AS430" s="128">
        <v>0.5</v>
      </c>
      <c r="AT430" s="126" t="s">
        <v>4</v>
      </c>
      <c r="AU430" s="128">
        <v>46.29</v>
      </c>
      <c r="AV430" s="126" t="s">
        <v>154</v>
      </c>
      <c r="AW430" s="126" t="s">
        <v>154</v>
      </c>
      <c r="AX430" s="126" t="s">
        <v>154</v>
      </c>
      <c r="AY430" s="126" t="s">
        <v>154</v>
      </c>
      <c r="AZ430" s="126" t="s">
        <v>154</v>
      </c>
      <c r="BA430" s="126" t="s">
        <v>132</v>
      </c>
      <c r="BB430" s="126" t="s">
        <v>70</v>
      </c>
      <c r="BC430" s="126" t="s">
        <v>4872</v>
      </c>
      <c r="BD430" s="126" t="s">
        <v>130</v>
      </c>
      <c r="BE430" s="126" t="s">
        <v>156</v>
      </c>
      <c r="BF430" s="126" t="s">
        <v>5102</v>
      </c>
      <c r="BG430" s="126" t="s">
        <v>5103</v>
      </c>
      <c r="BH430" s="126" t="s">
        <v>5104</v>
      </c>
      <c r="BI430" s="126" t="s">
        <v>138</v>
      </c>
      <c r="BJ430" s="126" t="s">
        <v>2758</v>
      </c>
      <c r="BK430" s="126" t="s">
        <v>184</v>
      </c>
      <c r="BL430" s="126" t="s">
        <v>157</v>
      </c>
      <c r="BM430" s="126" t="s">
        <v>126</v>
      </c>
      <c r="BN430" s="126" t="s">
        <v>130</v>
      </c>
      <c r="BO430" s="126" t="s">
        <v>158</v>
      </c>
    </row>
    <row r="431" spans="1:67" ht="15">
      <c r="A431" s="58" t="str">
        <f t="shared" si="192"/>
        <v>2025-08-10</v>
      </c>
      <c r="B431" s="58" t="str">
        <f t="shared" si="193"/>
        <v>LHR</v>
      </c>
      <c r="C431" s="58" t="str">
        <f t="shared" si="194"/>
        <v>99431913770</v>
      </c>
      <c r="D431" s="58" t="str">
        <f t="shared" si="195"/>
        <v>PGB028761706</v>
      </c>
      <c r="E431" s="59" t="str">
        <f t="shared" si="196"/>
        <v>6094322902486</v>
      </c>
      <c r="F431" s="59" t="str">
        <f t="shared" si="197"/>
        <v>717-1273-DF-110</v>
      </c>
      <c r="G431" s="59" t="str">
        <f t="shared" si="198"/>
        <v>2210326</v>
      </c>
      <c r="H431" s="59" t="str">
        <f t="shared" si="199"/>
        <v>IPORTER (GB)</v>
      </c>
      <c r="I431" s="57" t="str">
        <f t="shared" si="200"/>
        <v>임수호</v>
      </c>
      <c r="J431" s="57">
        <f t="shared" si="201"/>
        <v>8519</v>
      </c>
      <c r="K431" s="57" t="str">
        <f t="shared" si="202"/>
        <v/>
      </c>
      <c r="L431" s="57">
        <f t="shared" si="203"/>
        <v>1</v>
      </c>
      <c r="M431" s="57">
        <f t="shared" si="204"/>
        <v>0.499</v>
      </c>
      <c r="N431" s="57">
        <f t="shared" si="205"/>
        <v>4.4999999999999998E-2</v>
      </c>
      <c r="O431" s="60">
        <f t="shared" si="206"/>
        <v>3.15E-2</v>
      </c>
      <c r="P431" s="60">
        <f>CEILING(IF(M431&gt;O431,M431,O431),$D$2)</f>
        <v>0.5</v>
      </c>
      <c r="Q431" s="61" t="str">
        <f t="shared" si="207"/>
        <v>목록(Manifest)</v>
      </c>
      <c r="R431" s="88">
        <f t="shared" si="208"/>
        <v>119.02</v>
      </c>
      <c r="S431" s="61" t="str">
        <f t="shared" si="209"/>
        <v>OZ522</v>
      </c>
      <c r="T431" s="61" t="str">
        <f t="shared" si="210"/>
        <v>AIRZETA CO., LTD</v>
      </c>
      <c r="U431" s="61" t="str">
        <f t="shared" si="211"/>
        <v>신용</v>
      </c>
      <c r="V431" s="99">
        <f>CEILING($B$2+(P431-0.5)*$C$2,1)</f>
        <v>7445</v>
      </c>
      <c r="W431" s="61">
        <v>4000</v>
      </c>
      <c r="X431" s="100">
        <f t="shared" si="185"/>
        <v>0</v>
      </c>
      <c r="Y431" s="100">
        <f t="shared" si="190"/>
        <v>0</v>
      </c>
      <c r="Z431" s="100">
        <f t="shared" si="186"/>
        <v>0</v>
      </c>
      <c r="AA431" s="100">
        <f t="shared" si="191"/>
        <v>0</v>
      </c>
      <c r="AB431" s="101">
        <f t="shared" si="187"/>
        <v>0</v>
      </c>
      <c r="AC431" s="102" t="str">
        <f>_xlfn.IFNA(VLOOKUP(D431,'사업자 통관'!F:H,3,0),"")</f>
        <v/>
      </c>
      <c r="AD431" s="102"/>
      <c r="AE431" s="103">
        <f t="shared" si="188"/>
        <v>4000</v>
      </c>
      <c r="AF431" s="104">
        <f t="shared" si="189"/>
        <v>11445</v>
      </c>
      <c r="AH431" s="126" t="s">
        <v>4689</v>
      </c>
      <c r="AI431" s="126" t="s">
        <v>9</v>
      </c>
      <c r="AJ431" s="126" t="s">
        <v>4690</v>
      </c>
      <c r="AK431" s="126" t="s">
        <v>5105</v>
      </c>
      <c r="AL431" s="126" t="s">
        <v>5106</v>
      </c>
      <c r="AM431" s="126" t="s">
        <v>5107</v>
      </c>
      <c r="AN431" s="126">
        <v>8519</v>
      </c>
      <c r="AO431" s="126" t="s">
        <v>130</v>
      </c>
      <c r="AP431" s="127">
        <v>1</v>
      </c>
      <c r="AQ431" s="128">
        <v>0.499</v>
      </c>
      <c r="AR431" s="128">
        <v>4.4999999999999998E-2</v>
      </c>
      <c r="AS431" s="128">
        <v>0.5</v>
      </c>
      <c r="AT431" s="126" t="s">
        <v>4</v>
      </c>
      <c r="AU431" s="128">
        <v>119.02</v>
      </c>
      <c r="AV431" s="126" t="s">
        <v>154</v>
      </c>
      <c r="AW431" s="126" t="s">
        <v>154</v>
      </c>
      <c r="AX431" s="126" t="s">
        <v>154</v>
      </c>
      <c r="AY431" s="126" t="s">
        <v>154</v>
      </c>
      <c r="AZ431" s="126" t="s">
        <v>154</v>
      </c>
      <c r="BA431" s="126" t="s">
        <v>132</v>
      </c>
      <c r="BB431" s="126" t="s">
        <v>70</v>
      </c>
      <c r="BC431" s="126" t="s">
        <v>185</v>
      </c>
      <c r="BD431" s="126" t="s">
        <v>130</v>
      </c>
      <c r="BE431" s="126" t="s">
        <v>156</v>
      </c>
      <c r="BF431" s="126" t="s">
        <v>5108</v>
      </c>
      <c r="BG431" s="126" t="s">
        <v>5109</v>
      </c>
      <c r="BH431" s="126" t="s">
        <v>5110</v>
      </c>
      <c r="BI431" s="126" t="s">
        <v>138</v>
      </c>
      <c r="BJ431" s="126" t="s">
        <v>2758</v>
      </c>
      <c r="BK431" s="126" t="s">
        <v>184</v>
      </c>
      <c r="BL431" s="126" t="s">
        <v>157</v>
      </c>
      <c r="BM431" s="126" t="s">
        <v>126</v>
      </c>
      <c r="BN431" s="126" t="s">
        <v>130</v>
      </c>
      <c r="BO431" s="126" t="s">
        <v>158</v>
      </c>
    </row>
    <row r="432" spans="1:67" ht="15">
      <c r="A432" s="58" t="str">
        <f t="shared" si="192"/>
        <v>2025-08-10</v>
      </c>
      <c r="B432" s="58" t="str">
        <f t="shared" si="193"/>
        <v>LHR</v>
      </c>
      <c r="C432" s="58" t="str">
        <f t="shared" si="194"/>
        <v>99431913770</v>
      </c>
      <c r="D432" s="58" t="str">
        <f t="shared" si="195"/>
        <v>PGB028761291</v>
      </c>
      <c r="E432" s="59" t="str">
        <f t="shared" si="196"/>
        <v>6094372985858 (2)</v>
      </c>
      <c r="F432" s="59" t="str">
        <f t="shared" si="197"/>
        <v>716-4680-CD-106</v>
      </c>
      <c r="G432" s="59" t="str">
        <f t="shared" si="198"/>
        <v>2210326</v>
      </c>
      <c r="H432" s="59" t="str">
        <f t="shared" si="199"/>
        <v>IPORTER (GB)</v>
      </c>
      <c r="I432" s="57" t="str">
        <f t="shared" si="200"/>
        <v>휴피니스</v>
      </c>
      <c r="J432" s="57">
        <f t="shared" si="201"/>
        <v>11511</v>
      </c>
      <c r="K432" s="57" t="str">
        <f t="shared" si="202"/>
        <v>[사업자]</v>
      </c>
      <c r="L432" s="57">
        <f t="shared" si="203"/>
        <v>2</v>
      </c>
      <c r="M432" s="57">
        <f t="shared" si="204"/>
        <v>22.498000000000001</v>
      </c>
      <c r="N432" s="57">
        <f t="shared" si="205"/>
        <v>17.645</v>
      </c>
      <c r="O432" s="60">
        <f t="shared" si="206"/>
        <v>12.3515</v>
      </c>
      <c r="P432" s="60">
        <f>CEILING(IF(M432&gt;O432,M432,O432),$D$2)</f>
        <v>22.5</v>
      </c>
      <c r="Q432" s="61" t="str">
        <f t="shared" si="207"/>
        <v>일반(NORMAL)</v>
      </c>
      <c r="R432" s="88">
        <f t="shared" si="208"/>
        <v>3708.9</v>
      </c>
      <c r="S432" s="61" t="str">
        <f t="shared" si="209"/>
        <v>OZ522</v>
      </c>
      <c r="T432" s="61" t="str">
        <f t="shared" si="210"/>
        <v>AIRZETA CO., LTD</v>
      </c>
      <c r="U432" s="61" t="str">
        <f t="shared" si="211"/>
        <v>신용</v>
      </c>
      <c r="V432" s="99">
        <f>CEILING($B$2+(P432-0.5)*$C$2,1)</f>
        <v>131855</v>
      </c>
      <c r="W432" s="61">
        <v>4000</v>
      </c>
      <c r="X432" s="100">
        <f t="shared" si="185"/>
        <v>1500</v>
      </c>
      <c r="Y432" s="100">
        <f t="shared" si="190"/>
        <v>0</v>
      </c>
      <c r="Z432" s="100">
        <f t="shared" si="186"/>
        <v>6000</v>
      </c>
      <c r="AA432" s="100">
        <f t="shared" si="191"/>
        <v>0</v>
      </c>
      <c r="AB432" s="101">
        <f t="shared" si="187"/>
        <v>10000</v>
      </c>
      <c r="AC432" s="151" t="s">
        <v>2551</v>
      </c>
      <c r="AD432" s="102"/>
      <c r="AE432" s="103">
        <f t="shared" si="188"/>
        <v>21500</v>
      </c>
      <c r="AF432" s="104">
        <f t="shared" si="189"/>
        <v>153355</v>
      </c>
      <c r="AH432" s="126" t="s">
        <v>4689</v>
      </c>
      <c r="AI432" s="126" t="s">
        <v>9</v>
      </c>
      <c r="AJ432" s="126" t="s">
        <v>4690</v>
      </c>
      <c r="AK432" s="126" t="s">
        <v>2686</v>
      </c>
      <c r="AL432" s="126" t="s">
        <v>245</v>
      </c>
      <c r="AM432" s="126" t="s">
        <v>246</v>
      </c>
      <c r="AN432" s="126">
        <v>11511</v>
      </c>
      <c r="AO432" s="126" t="s">
        <v>137</v>
      </c>
      <c r="AP432" s="127">
        <v>2</v>
      </c>
      <c r="AQ432" s="128">
        <v>22.498000000000001</v>
      </c>
      <c r="AR432" s="128">
        <v>17.645</v>
      </c>
      <c r="AS432" s="128">
        <v>22.5</v>
      </c>
      <c r="AT432" s="126" t="s">
        <v>7</v>
      </c>
      <c r="AU432" s="128">
        <v>3708.9</v>
      </c>
      <c r="AV432" s="126" t="s">
        <v>154</v>
      </c>
      <c r="AW432" s="126" t="s">
        <v>154</v>
      </c>
      <c r="AX432" s="126" t="s">
        <v>154</v>
      </c>
      <c r="AY432" s="126" t="s">
        <v>154</v>
      </c>
      <c r="AZ432" s="126" t="s">
        <v>154</v>
      </c>
      <c r="BA432" s="126" t="s">
        <v>132</v>
      </c>
      <c r="BB432" s="126" t="s">
        <v>70</v>
      </c>
      <c r="BC432" s="126" t="s">
        <v>577</v>
      </c>
      <c r="BD432" s="126" t="s">
        <v>130</v>
      </c>
      <c r="BE432" s="126" t="s">
        <v>156</v>
      </c>
      <c r="BF432" s="126" t="s">
        <v>5111</v>
      </c>
      <c r="BG432" s="126" t="s">
        <v>5112</v>
      </c>
      <c r="BH432" s="126" t="s">
        <v>5113</v>
      </c>
      <c r="BI432" s="126" t="s">
        <v>138</v>
      </c>
      <c r="BJ432" s="126" t="s">
        <v>2758</v>
      </c>
      <c r="BK432" s="126" t="s">
        <v>184</v>
      </c>
      <c r="BL432" s="126" t="s">
        <v>157</v>
      </c>
      <c r="BM432" s="126" t="s">
        <v>126</v>
      </c>
      <c r="BN432" s="126" t="s">
        <v>130</v>
      </c>
      <c r="BO432" s="126" t="s">
        <v>158</v>
      </c>
    </row>
    <row r="433" spans="1:67" ht="15">
      <c r="A433" s="58" t="str">
        <f t="shared" si="192"/>
        <v>2025-08-10</v>
      </c>
      <c r="B433" s="58" t="str">
        <f t="shared" si="193"/>
        <v>LHR</v>
      </c>
      <c r="C433" s="58" t="str">
        <f t="shared" si="194"/>
        <v>99431913770</v>
      </c>
      <c r="D433" s="58" t="str">
        <f t="shared" si="195"/>
        <v>PGB028761761</v>
      </c>
      <c r="E433" s="59" t="str">
        <f t="shared" si="196"/>
        <v>6094322902541</v>
      </c>
      <c r="F433" s="59" t="str">
        <f t="shared" si="197"/>
        <v>717-0596-AE-111</v>
      </c>
      <c r="G433" s="59" t="str">
        <f t="shared" si="198"/>
        <v>2210326</v>
      </c>
      <c r="H433" s="59" t="str">
        <f t="shared" si="199"/>
        <v>IPORTER (GB)</v>
      </c>
      <c r="I433" s="57" t="str">
        <f t="shared" si="200"/>
        <v>권민찬</v>
      </c>
      <c r="J433" s="57">
        <f t="shared" si="201"/>
        <v>28324</v>
      </c>
      <c r="K433" s="57" t="str">
        <f t="shared" si="202"/>
        <v/>
      </c>
      <c r="L433" s="57">
        <f t="shared" si="203"/>
        <v>1</v>
      </c>
      <c r="M433" s="57">
        <f t="shared" si="204"/>
        <v>0.73</v>
      </c>
      <c r="N433" s="57">
        <f t="shared" si="205"/>
        <v>4.4999999999999998E-2</v>
      </c>
      <c r="O433" s="60">
        <f t="shared" si="206"/>
        <v>3.15E-2</v>
      </c>
      <c r="P433" s="60">
        <f>CEILING(IF(M433&gt;O433,M433,O433),$D$2)</f>
        <v>1</v>
      </c>
      <c r="Q433" s="61" t="str">
        <f t="shared" si="207"/>
        <v>목록(Manifest)</v>
      </c>
      <c r="R433" s="88">
        <f t="shared" si="208"/>
        <v>112.42</v>
      </c>
      <c r="S433" s="61" t="str">
        <f t="shared" si="209"/>
        <v>OZ522</v>
      </c>
      <c r="T433" s="61" t="str">
        <f t="shared" si="210"/>
        <v>AIRZETA CO., LTD</v>
      </c>
      <c r="U433" s="61" t="str">
        <f t="shared" si="211"/>
        <v>신용</v>
      </c>
      <c r="V433" s="99">
        <f>CEILING($B$2+(P433-0.5)*$C$2,1)</f>
        <v>10273</v>
      </c>
      <c r="W433" s="61">
        <v>4000</v>
      </c>
      <c r="X433" s="100">
        <f t="shared" si="185"/>
        <v>0</v>
      </c>
      <c r="Y433" s="100">
        <f t="shared" si="190"/>
        <v>0</v>
      </c>
      <c r="Z433" s="100">
        <f t="shared" si="186"/>
        <v>0</v>
      </c>
      <c r="AA433" s="100">
        <f t="shared" si="191"/>
        <v>0</v>
      </c>
      <c r="AB433" s="101">
        <f t="shared" si="187"/>
        <v>0</v>
      </c>
      <c r="AC433" s="102" t="str">
        <f>_xlfn.IFNA(VLOOKUP(D433,'사업자 통관'!F:H,3,0),"")</f>
        <v/>
      </c>
      <c r="AD433" s="102"/>
      <c r="AE433" s="103">
        <f t="shared" si="188"/>
        <v>4000</v>
      </c>
      <c r="AF433" s="104">
        <f t="shared" si="189"/>
        <v>14273</v>
      </c>
      <c r="AH433" s="126" t="s">
        <v>4689</v>
      </c>
      <c r="AI433" s="126" t="s">
        <v>9</v>
      </c>
      <c r="AJ433" s="126" t="s">
        <v>4690</v>
      </c>
      <c r="AK433" s="126" t="s">
        <v>5114</v>
      </c>
      <c r="AL433" s="126" t="s">
        <v>5115</v>
      </c>
      <c r="AM433" s="126" t="s">
        <v>5116</v>
      </c>
      <c r="AN433" s="126">
        <v>28324</v>
      </c>
      <c r="AO433" s="126" t="s">
        <v>130</v>
      </c>
      <c r="AP433" s="127">
        <v>1</v>
      </c>
      <c r="AQ433" s="128">
        <v>0.73</v>
      </c>
      <c r="AR433" s="128">
        <v>4.4999999999999998E-2</v>
      </c>
      <c r="AS433" s="128">
        <v>0.8</v>
      </c>
      <c r="AT433" s="126" t="s">
        <v>4</v>
      </c>
      <c r="AU433" s="128">
        <v>112.42</v>
      </c>
      <c r="AV433" s="126" t="s">
        <v>154</v>
      </c>
      <c r="AW433" s="126" t="s">
        <v>154</v>
      </c>
      <c r="AX433" s="126" t="s">
        <v>154</v>
      </c>
      <c r="AY433" s="126" t="s">
        <v>154</v>
      </c>
      <c r="AZ433" s="126" t="s">
        <v>154</v>
      </c>
      <c r="BA433" s="126" t="s">
        <v>132</v>
      </c>
      <c r="BB433" s="126" t="s">
        <v>70</v>
      </c>
      <c r="BC433" s="126" t="s">
        <v>169</v>
      </c>
      <c r="BD433" s="126" t="s">
        <v>130</v>
      </c>
      <c r="BE433" s="126" t="s">
        <v>156</v>
      </c>
      <c r="BF433" s="126" t="s">
        <v>5117</v>
      </c>
      <c r="BG433" s="126" t="s">
        <v>5118</v>
      </c>
      <c r="BH433" s="126" t="s">
        <v>5119</v>
      </c>
      <c r="BI433" s="126" t="s">
        <v>138</v>
      </c>
      <c r="BJ433" s="126" t="s">
        <v>2758</v>
      </c>
      <c r="BK433" s="126" t="s">
        <v>184</v>
      </c>
      <c r="BL433" s="126" t="s">
        <v>157</v>
      </c>
      <c r="BM433" s="126" t="s">
        <v>126</v>
      </c>
      <c r="BN433" s="126" t="s">
        <v>130</v>
      </c>
      <c r="BO433" s="126" t="s">
        <v>158</v>
      </c>
    </row>
    <row r="434" spans="1:67" ht="15">
      <c r="A434" s="58" t="str">
        <f t="shared" si="192"/>
        <v>2025-08-10</v>
      </c>
      <c r="B434" s="58" t="str">
        <f t="shared" si="193"/>
        <v>LHR</v>
      </c>
      <c r="C434" s="58" t="str">
        <f t="shared" si="194"/>
        <v>99431913770</v>
      </c>
      <c r="D434" s="58" t="str">
        <f t="shared" si="195"/>
        <v>PGB028761647</v>
      </c>
      <c r="E434" s="59" t="str">
        <f t="shared" si="196"/>
        <v>6094322902427</v>
      </c>
      <c r="F434" s="59" t="str">
        <f t="shared" si="197"/>
        <v>717-0294-CD-1</v>
      </c>
      <c r="G434" s="59" t="str">
        <f t="shared" si="198"/>
        <v>2210326</v>
      </c>
      <c r="H434" s="59" t="str">
        <f t="shared" si="199"/>
        <v>IPORTER (GB)</v>
      </c>
      <c r="I434" s="57" t="str">
        <f t="shared" si="200"/>
        <v>이은지</v>
      </c>
      <c r="J434" s="57">
        <f t="shared" si="201"/>
        <v>7982</v>
      </c>
      <c r="K434" s="57" t="str">
        <f t="shared" si="202"/>
        <v/>
      </c>
      <c r="L434" s="57">
        <f t="shared" si="203"/>
        <v>1</v>
      </c>
      <c r="M434" s="57">
        <f t="shared" si="204"/>
        <v>0.83899999999999997</v>
      </c>
      <c r="N434" s="57">
        <f t="shared" si="205"/>
        <v>4.4999999999999998E-2</v>
      </c>
      <c r="O434" s="60">
        <f t="shared" si="206"/>
        <v>3.15E-2</v>
      </c>
      <c r="P434" s="60">
        <f>CEILING(IF(M434&gt;O434,M434,O434),$D$2)</f>
        <v>1</v>
      </c>
      <c r="Q434" s="61" t="str">
        <f t="shared" si="207"/>
        <v>일반(목록배제,Normal-Manifest Exception)</v>
      </c>
      <c r="R434" s="88">
        <f t="shared" si="208"/>
        <v>37.04</v>
      </c>
      <c r="S434" s="61" t="str">
        <f t="shared" si="209"/>
        <v>OZ522</v>
      </c>
      <c r="T434" s="61" t="str">
        <f t="shared" si="210"/>
        <v>AIRZETA CO., LTD</v>
      </c>
      <c r="U434" s="61" t="str">
        <f t="shared" si="211"/>
        <v>신용</v>
      </c>
      <c r="V434" s="99">
        <f>CEILING($B$2+(P434-0.5)*$C$2,1)</f>
        <v>10273</v>
      </c>
      <c r="W434" s="61">
        <v>4000</v>
      </c>
      <c r="X434" s="100">
        <f t="shared" si="185"/>
        <v>0</v>
      </c>
      <c r="Y434" s="100">
        <f t="shared" si="190"/>
        <v>0</v>
      </c>
      <c r="Z434" s="100">
        <f t="shared" si="186"/>
        <v>0</v>
      </c>
      <c r="AA434" s="100">
        <f t="shared" si="191"/>
        <v>0</v>
      </c>
      <c r="AB434" s="101">
        <f t="shared" si="187"/>
        <v>1000</v>
      </c>
      <c r="AC434" s="102" t="str">
        <f>_xlfn.IFNA(VLOOKUP(D434,'사업자 통관'!F:H,3,0),"")</f>
        <v/>
      </c>
      <c r="AD434" s="102"/>
      <c r="AE434" s="103">
        <f t="shared" si="188"/>
        <v>5000</v>
      </c>
      <c r="AF434" s="104">
        <f t="shared" si="189"/>
        <v>15273</v>
      </c>
      <c r="AH434" s="126" t="s">
        <v>4689</v>
      </c>
      <c r="AI434" s="126" t="s">
        <v>9</v>
      </c>
      <c r="AJ434" s="126" t="s">
        <v>4690</v>
      </c>
      <c r="AK434" s="126" t="s">
        <v>5120</v>
      </c>
      <c r="AL434" s="126" t="s">
        <v>1567</v>
      </c>
      <c r="AM434" s="126" t="s">
        <v>5121</v>
      </c>
      <c r="AN434" s="126">
        <v>7982</v>
      </c>
      <c r="AO434" s="126" t="s">
        <v>130</v>
      </c>
      <c r="AP434" s="127">
        <v>1</v>
      </c>
      <c r="AQ434" s="128">
        <v>0.83899999999999997</v>
      </c>
      <c r="AR434" s="128">
        <v>4.4999999999999998E-2</v>
      </c>
      <c r="AS434" s="128">
        <v>0.9</v>
      </c>
      <c r="AT434" s="126" t="s">
        <v>5</v>
      </c>
      <c r="AU434" s="128">
        <v>37.04</v>
      </c>
      <c r="AV434" s="126" t="s">
        <v>154</v>
      </c>
      <c r="AW434" s="126" t="s">
        <v>154</v>
      </c>
      <c r="AX434" s="126" t="s">
        <v>154</v>
      </c>
      <c r="AY434" s="126" t="s">
        <v>154</v>
      </c>
      <c r="AZ434" s="126" t="s">
        <v>154</v>
      </c>
      <c r="BA434" s="126" t="s">
        <v>132</v>
      </c>
      <c r="BB434" s="126" t="s">
        <v>70</v>
      </c>
      <c r="BC434" s="126" t="s">
        <v>155</v>
      </c>
      <c r="BD434" s="126" t="s">
        <v>130</v>
      </c>
      <c r="BE434" s="126" t="s">
        <v>156</v>
      </c>
      <c r="BF434" s="126" t="s">
        <v>5122</v>
      </c>
      <c r="BG434" s="126" t="s">
        <v>5123</v>
      </c>
      <c r="BH434" s="126" t="s">
        <v>5124</v>
      </c>
      <c r="BI434" s="126" t="s">
        <v>138</v>
      </c>
      <c r="BJ434" s="126" t="s">
        <v>2758</v>
      </c>
      <c r="BK434" s="126" t="s">
        <v>184</v>
      </c>
      <c r="BL434" s="126" t="s">
        <v>157</v>
      </c>
      <c r="BM434" s="126" t="s">
        <v>126</v>
      </c>
      <c r="BN434" s="126" t="s">
        <v>130</v>
      </c>
      <c r="BO434" s="126" t="s">
        <v>158</v>
      </c>
    </row>
    <row r="435" spans="1:67" ht="15">
      <c r="A435" s="58" t="str">
        <f t="shared" si="192"/>
        <v>2025-08-10</v>
      </c>
      <c r="B435" s="58" t="str">
        <f t="shared" si="193"/>
        <v>LHR</v>
      </c>
      <c r="C435" s="58" t="str">
        <f t="shared" si="194"/>
        <v>99431913770</v>
      </c>
      <c r="D435" s="58" t="str">
        <f t="shared" si="195"/>
        <v>PGB028761544</v>
      </c>
      <c r="E435" s="59" t="str">
        <f t="shared" si="196"/>
        <v>6094322902324</v>
      </c>
      <c r="F435" s="59" t="str">
        <f t="shared" si="197"/>
        <v>717-0377-CE-20</v>
      </c>
      <c r="G435" s="59" t="str">
        <f t="shared" si="198"/>
        <v>2210326</v>
      </c>
      <c r="H435" s="59" t="str">
        <f t="shared" si="199"/>
        <v>IPORTER (GB)</v>
      </c>
      <c r="I435" s="57" t="str">
        <f t="shared" si="200"/>
        <v>정철호</v>
      </c>
      <c r="J435" s="57">
        <f t="shared" si="201"/>
        <v>10390</v>
      </c>
      <c r="K435" s="57"/>
      <c r="L435" s="57">
        <f t="shared" si="203"/>
        <v>1</v>
      </c>
      <c r="M435" s="57">
        <f t="shared" si="204"/>
        <v>0.499</v>
      </c>
      <c r="N435" s="57">
        <f t="shared" si="205"/>
        <v>4.4999999999999998E-2</v>
      </c>
      <c r="O435" s="60">
        <f t="shared" si="206"/>
        <v>3.15E-2</v>
      </c>
      <c r="P435" s="60">
        <f>CEILING(IF(M435&gt;O435,M435,O435),$D$2)</f>
        <v>0.5</v>
      </c>
      <c r="Q435" s="61" t="str">
        <f t="shared" si="207"/>
        <v>목록(Manifest)</v>
      </c>
      <c r="R435" s="88">
        <f t="shared" si="208"/>
        <v>126.02</v>
      </c>
      <c r="S435" s="61" t="str">
        <f t="shared" si="209"/>
        <v>OZ522</v>
      </c>
      <c r="T435" s="61" t="str">
        <f t="shared" si="210"/>
        <v>AIRZETA CO., LTD</v>
      </c>
      <c r="U435" s="61" t="str">
        <f t="shared" si="211"/>
        <v>신용</v>
      </c>
      <c r="V435" s="99">
        <f>CEILING($B$2+(P435-0.5)*$C$2,1)</f>
        <v>7445</v>
      </c>
      <c r="W435" s="61">
        <v>4000</v>
      </c>
      <c r="X435" s="100">
        <f t="shared" si="185"/>
        <v>0</v>
      </c>
      <c r="Y435" s="100">
        <f t="shared" si="190"/>
        <v>0</v>
      </c>
      <c r="Z435" s="100">
        <f t="shared" si="186"/>
        <v>0</v>
      </c>
      <c r="AA435" s="100">
        <f t="shared" si="191"/>
        <v>0</v>
      </c>
      <c r="AB435" s="101">
        <f t="shared" si="187"/>
        <v>0</v>
      </c>
      <c r="AC435" s="102" t="str">
        <f>_xlfn.IFNA(VLOOKUP(D435,'사업자 통관'!F:H,3,0),"")</f>
        <v/>
      </c>
      <c r="AD435" s="102"/>
      <c r="AE435" s="103">
        <f t="shared" si="188"/>
        <v>4000</v>
      </c>
      <c r="AF435" s="104">
        <f t="shared" si="189"/>
        <v>11445</v>
      </c>
      <c r="AH435" s="126" t="s">
        <v>4689</v>
      </c>
      <c r="AI435" s="126" t="s">
        <v>9</v>
      </c>
      <c r="AJ435" s="126" t="s">
        <v>4690</v>
      </c>
      <c r="AK435" s="126" t="s">
        <v>5125</v>
      </c>
      <c r="AL435" s="126" t="s">
        <v>5126</v>
      </c>
      <c r="AM435" s="126" t="s">
        <v>5127</v>
      </c>
      <c r="AN435" s="126">
        <v>10390</v>
      </c>
      <c r="AO435" s="126" t="s">
        <v>130</v>
      </c>
      <c r="AP435" s="127">
        <v>1</v>
      </c>
      <c r="AQ435" s="128">
        <v>0.499</v>
      </c>
      <c r="AR435" s="128">
        <v>4.4999999999999998E-2</v>
      </c>
      <c r="AS435" s="128">
        <v>0.5</v>
      </c>
      <c r="AT435" s="126" t="s">
        <v>4</v>
      </c>
      <c r="AU435" s="128">
        <v>126.02</v>
      </c>
      <c r="AV435" s="126" t="s">
        <v>154</v>
      </c>
      <c r="AW435" s="126" t="s">
        <v>154</v>
      </c>
      <c r="AX435" s="126" t="s">
        <v>154</v>
      </c>
      <c r="AY435" s="126" t="s">
        <v>154</v>
      </c>
      <c r="AZ435" s="126" t="s">
        <v>154</v>
      </c>
      <c r="BA435" s="126" t="s">
        <v>132</v>
      </c>
      <c r="BB435" s="126" t="s">
        <v>70</v>
      </c>
      <c r="BC435" s="126" t="s">
        <v>4071</v>
      </c>
      <c r="BD435" s="126" t="s">
        <v>130</v>
      </c>
      <c r="BE435" s="126" t="s">
        <v>156</v>
      </c>
      <c r="BF435" s="126" t="s">
        <v>5128</v>
      </c>
      <c r="BG435" s="126" t="s">
        <v>5129</v>
      </c>
      <c r="BH435" s="126" t="s">
        <v>5130</v>
      </c>
      <c r="BI435" s="126" t="s">
        <v>138</v>
      </c>
      <c r="BJ435" s="126" t="s">
        <v>2758</v>
      </c>
      <c r="BK435" s="126" t="s">
        <v>184</v>
      </c>
      <c r="BL435" s="126" t="s">
        <v>157</v>
      </c>
      <c r="BM435" s="126" t="s">
        <v>126</v>
      </c>
      <c r="BN435" s="126" t="s">
        <v>130</v>
      </c>
      <c r="BO435" s="126" t="s">
        <v>158</v>
      </c>
    </row>
    <row r="436" spans="1:67" ht="15">
      <c r="A436" s="58" t="str">
        <f t="shared" si="192"/>
        <v>2025-08-10</v>
      </c>
      <c r="B436" s="58" t="str">
        <f t="shared" si="193"/>
        <v>LHR</v>
      </c>
      <c r="C436" s="58" t="str">
        <f t="shared" si="194"/>
        <v>99431913770</v>
      </c>
      <c r="D436" s="58" t="str">
        <f t="shared" si="195"/>
        <v>PGB028761711</v>
      </c>
      <c r="E436" s="59" t="str">
        <f t="shared" si="196"/>
        <v>6094322902491</v>
      </c>
      <c r="F436" s="59" t="str">
        <f t="shared" si="197"/>
        <v>717-0408-DD-27</v>
      </c>
      <c r="G436" s="59" t="str">
        <f t="shared" si="198"/>
        <v>2210326</v>
      </c>
      <c r="H436" s="59" t="str">
        <f t="shared" si="199"/>
        <v>IPORTER (GB)</v>
      </c>
      <c r="I436" s="57" t="str">
        <f t="shared" si="200"/>
        <v>신정태</v>
      </c>
      <c r="J436" s="57">
        <f t="shared" si="201"/>
        <v>46021</v>
      </c>
      <c r="K436" s="57" t="str">
        <f t="shared" si="202"/>
        <v/>
      </c>
      <c r="L436" s="57">
        <f t="shared" si="203"/>
        <v>1</v>
      </c>
      <c r="M436" s="57">
        <f t="shared" si="204"/>
        <v>0.499</v>
      </c>
      <c r="N436" s="57">
        <f t="shared" si="205"/>
        <v>4.4999999999999998E-2</v>
      </c>
      <c r="O436" s="60">
        <f t="shared" si="206"/>
        <v>3.15E-2</v>
      </c>
      <c r="P436" s="60">
        <f>CEILING(IF(M436&gt;O436,M436,O436),$D$2)</f>
        <v>0.5</v>
      </c>
      <c r="Q436" s="61" t="str">
        <f t="shared" si="207"/>
        <v>목록(Manifest)</v>
      </c>
      <c r="R436" s="88">
        <f t="shared" si="208"/>
        <v>119.04</v>
      </c>
      <c r="S436" s="61" t="str">
        <f t="shared" si="209"/>
        <v>OZ522</v>
      </c>
      <c r="T436" s="61" t="str">
        <f t="shared" si="210"/>
        <v>AIRZETA CO., LTD</v>
      </c>
      <c r="U436" s="61" t="str">
        <f t="shared" si="211"/>
        <v>신용</v>
      </c>
      <c r="V436" s="99">
        <f>CEILING($B$2+(P436-0.5)*$C$2,1)</f>
        <v>7445</v>
      </c>
      <c r="W436" s="61">
        <v>4000</v>
      </c>
      <c r="X436" s="100">
        <f t="shared" si="185"/>
        <v>0</v>
      </c>
      <c r="Y436" s="100">
        <f t="shared" si="190"/>
        <v>0</v>
      </c>
      <c r="Z436" s="100">
        <f t="shared" si="186"/>
        <v>0</v>
      </c>
      <c r="AA436" s="100">
        <f t="shared" si="191"/>
        <v>0</v>
      </c>
      <c r="AB436" s="101">
        <f t="shared" si="187"/>
        <v>0</v>
      </c>
      <c r="AC436" s="102" t="str">
        <f>_xlfn.IFNA(VLOOKUP(D436,'사업자 통관'!F:H,3,0),"")</f>
        <v/>
      </c>
      <c r="AD436" s="102"/>
      <c r="AE436" s="103">
        <f t="shared" si="188"/>
        <v>4000</v>
      </c>
      <c r="AF436" s="104">
        <f t="shared" si="189"/>
        <v>11445</v>
      </c>
      <c r="AH436" s="126" t="s">
        <v>4689</v>
      </c>
      <c r="AI436" s="126" t="s">
        <v>9</v>
      </c>
      <c r="AJ436" s="126" t="s">
        <v>4690</v>
      </c>
      <c r="AK436" s="126" t="s">
        <v>5131</v>
      </c>
      <c r="AL436" s="126" t="s">
        <v>587</v>
      </c>
      <c r="AM436" s="126" t="s">
        <v>588</v>
      </c>
      <c r="AN436" s="126">
        <v>46021</v>
      </c>
      <c r="AO436" s="126" t="s">
        <v>130</v>
      </c>
      <c r="AP436" s="127">
        <v>1</v>
      </c>
      <c r="AQ436" s="128">
        <v>0.499</v>
      </c>
      <c r="AR436" s="128">
        <v>4.4999999999999998E-2</v>
      </c>
      <c r="AS436" s="128">
        <v>0.5</v>
      </c>
      <c r="AT436" s="126" t="s">
        <v>4</v>
      </c>
      <c r="AU436" s="128">
        <v>119.04</v>
      </c>
      <c r="AV436" s="126" t="s">
        <v>154</v>
      </c>
      <c r="AW436" s="126" t="s">
        <v>154</v>
      </c>
      <c r="AX436" s="126" t="s">
        <v>154</v>
      </c>
      <c r="AY436" s="126" t="s">
        <v>154</v>
      </c>
      <c r="AZ436" s="126" t="s">
        <v>154</v>
      </c>
      <c r="BA436" s="126" t="s">
        <v>132</v>
      </c>
      <c r="BB436" s="126" t="s">
        <v>70</v>
      </c>
      <c r="BC436" s="126" t="s">
        <v>171</v>
      </c>
      <c r="BD436" s="126" t="s">
        <v>130</v>
      </c>
      <c r="BE436" s="126" t="s">
        <v>156</v>
      </c>
      <c r="BF436" s="126" t="s">
        <v>5132</v>
      </c>
      <c r="BG436" s="126" t="s">
        <v>5133</v>
      </c>
      <c r="BH436" s="126" t="s">
        <v>5134</v>
      </c>
      <c r="BI436" s="126" t="s">
        <v>138</v>
      </c>
      <c r="BJ436" s="126" t="s">
        <v>2758</v>
      </c>
      <c r="BK436" s="126" t="s">
        <v>184</v>
      </c>
      <c r="BL436" s="126" t="s">
        <v>157</v>
      </c>
      <c r="BM436" s="126" t="s">
        <v>126</v>
      </c>
      <c r="BN436" s="126" t="s">
        <v>130</v>
      </c>
      <c r="BO436" s="126" t="s">
        <v>158</v>
      </c>
    </row>
    <row r="437" spans="1:67" ht="15">
      <c r="A437" s="58" t="str">
        <f t="shared" si="192"/>
        <v>2025-08-10</v>
      </c>
      <c r="B437" s="58" t="str">
        <f t="shared" si="193"/>
        <v>LHR</v>
      </c>
      <c r="C437" s="58" t="str">
        <f t="shared" si="194"/>
        <v>99431913770</v>
      </c>
      <c r="D437" s="58" t="str">
        <f t="shared" si="195"/>
        <v>PGB028760410</v>
      </c>
      <c r="E437" s="59" t="str">
        <f t="shared" si="196"/>
        <v>6094322901190</v>
      </c>
      <c r="F437" s="59" t="str">
        <f t="shared" si="197"/>
        <v>717-0288-DB-34</v>
      </c>
      <c r="G437" s="59" t="str">
        <f t="shared" si="198"/>
        <v>2210326</v>
      </c>
      <c r="H437" s="59" t="str">
        <f t="shared" si="199"/>
        <v>IPORTER (GB)</v>
      </c>
      <c r="I437" s="57" t="str">
        <f t="shared" si="200"/>
        <v>최가람</v>
      </c>
      <c r="J437" s="57">
        <f t="shared" si="201"/>
        <v>16512</v>
      </c>
      <c r="K437" s="57" t="str">
        <f t="shared" si="202"/>
        <v/>
      </c>
      <c r="L437" s="57">
        <f t="shared" si="203"/>
        <v>1</v>
      </c>
      <c r="M437" s="57">
        <f t="shared" si="204"/>
        <v>0.499</v>
      </c>
      <c r="N437" s="57">
        <f t="shared" si="205"/>
        <v>4.4999999999999998E-2</v>
      </c>
      <c r="O437" s="60">
        <f t="shared" si="206"/>
        <v>3.15E-2</v>
      </c>
      <c r="P437" s="60">
        <f>CEILING(IF(M437&gt;O437,M437,O437),$D$2)</f>
        <v>0.5</v>
      </c>
      <c r="Q437" s="61" t="str">
        <f t="shared" si="207"/>
        <v>목록(Manifest)</v>
      </c>
      <c r="R437" s="88">
        <f t="shared" si="208"/>
        <v>47.61</v>
      </c>
      <c r="S437" s="61" t="str">
        <f t="shared" si="209"/>
        <v>OZ522</v>
      </c>
      <c r="T437" s="61" t="str">
        <f t="shared" si="210"/>
        <v>AIRZETA CO., LTD</v>
      </c>
      <c r="U437" s="61" t="str">
        <f t="shared" si="211"/>
        <v>신용</v>
      </c>
      <c r="V437" s="99">
        <f>CEILING($B$2+(P437-0.5)*$C$2,1)</f>
        <v>7445</v>
      </c>
      <c r="W437" s="61">
        <v>4000</v>
      </c>
      <c r="X437" s="100">
        <f t="shared" si="185"/>
        <v>0</v>
      </c>
      <c r="Y437" s="100">
        <f t="shared" si="190"/>
        <v>0</v>
      </c>
      <c r="Z437" s="100">
        <f t="shared" si="186"/>
        <v>0</v>
      </c>
      <c r="AA437" s="100">
        <f t="shared" si="191"/>
        <v>0</v>
      </c>
      <c r="AB437" s="101">
        <f t="shared" si="187"/>
        <v>0</v>
      </c>
      <c r="AC437" s="102" t="str">
        <f>_xlfn.IFNA(VLOOKUP(D437,'사업자 통관'!F:H,3,0),"")</f>
        <v/>
      </c>
      <c r="AD437" s="102"/>
      <c r="AE437" s="103">
        <f t="shared" si="188"/>
        <v>4000</v>
      </c>
      <c r="AF437" s="104">
        <f t="shared" si="189"/>
        <v>11445</v>
      </c>
      <c r="AH437" s="126" t="s">
        <v>4689</v>
      </c>
      <c r="AI437" s="126" t="s">
        <v>9</v>
      </c>
      <c r="AJ437" s="126" t="s">
        <v>4690</v>
      </c>
      <c r="AK437" s="126" t="s">
        <v>2604</v>
      </c>
      <c r="AL437" s="126" t="s">
        <v>288</v>
      </c>
      <c r="AM437" s="126" t="s">
        <v>289</v>
      </c>
      <c r="AN437" s="126">
        <v>16512</v>
      </c>
      <c r="AO437" s="126" t="s">
        <v>130</v>
      </c>
      <c r="AP437" s="127">
        <v>1</v>
      </c>
      <c r="AQ437" s="128">
        <v>0.499</v>
      </c>
      <c r="AR437" s="128">
        <v>4.4999999999999998E-2</v>
      </c>
      <c r="AS437" s="128">
        <v>0.5</v>
      </c>
      <c r="AT437" s="126" t="s">
        <v>4</v>
      </c>
      <c r="AU437" s="128">
        <v>47.61</v>
      </c>
      <c r="AV437" s="126" t="s">
        <v>154</v>
      </c>
      <c r="AW437" s="126" t="s">
        <v>154</v>
      </c>
      <c r="AX437" s="126" t="s">
        <v>154</v>
      </c>
      <c r="AY437" s="126" t="s">
        <v>154</v>
      </c>
      <c r="AZ437" s="126" t="s">
        <v>154</v>
      </c>
      <c r="BA437" s="126" t="s">
        <v>132</v>
      </c>
      <c r="BB437" s="126" t="s">
        <v>70</v>
      </c>
      <c r="BC437" s="126" t="s">
        <v>159</v>
      </c>
      <c r="BD437" s="126" t="s">
        <v>130</v>
      </c>
      <c r="BE437" s="126" t="s">
        <v>156</v>
      </c>
      <c r="BF437" s="126" t="s">
        <v>5135</v>
      </c>
      <c r="BG437" s="126" t="s">
        <v>5136</v>
      </c>
      <c r="BH437" s="126" t="s">
        <v>5137</v>
      </c>
      <c r="BI437" s="126" t="s">
        <v>138</v>
      </c>
      <c r="BJ437" s="126" t="s">
        <v>2758</v>
      </c>
      <c r="BK437" s="126" t="s">
        <v>184</v>
      </c>
      <c r="BL437" s="126" t="s">
        <v>157</v>
      </c>
      <c r="BM437" s="126" t="s">
        <v>126</v>
      </c>
      <c r="BN437" s="126" t="s">
        <v>130</v>
      </c>
      <c r="BO437" s="126" t="s">
        <v>158</v>
      </c>
    </row>
    <row r="438" spans="1:67" ht="15">
      <c r="A438" s="58" t="str">
        <f t="shared" si="192"/>
        <v>2025-08-10</v>
      </c>
      <c r="B438" s="58" t="str">
        <f t="shared" si="193"/>
        <v>LHR</v>
      </c>
      <c r="C438" s="58" t="str">
        <f t="shared" si="194"/>
        <v>99431913770</v>
      </c>
      <c r="D438" s="58" t="str">
        <f t="shared" si="195"/>
        <v>PGB028761668</v>
      </c>
      <c r="E438" s="59" t="str">
        <f t="shared" si="196"/>
        <v>6094322902448</v>
      </c>
      <c r="F438" s="59" t="str">
        <f t="shared" si="197"/>
        <v>717-0404-DC-63</v>
      </c>
      <c r="G438" s="59" t="str">
        <f t="shared" si="198"/>
        <v>2210326</v>
      </c>
      <c r="H438" s="59" t="str">
        <f t="shared" si="199"/>
        <v>IPORTER (GB)</v>
      </c>
      <c r="I438" s="57" t="str">
        <f t="shared" si="200"/>
        <v>이기웅</v>
      </c>
      <c r="J438" s="57">
        <f t="shared" si="201"/>
        <v>10535</v>
      </c>
      <c r="K438" s="57" t="str">
        <f t="shared" si="202"/>
        <v/>
      </c>
      <c r="L438" s="57">
        <f t="shared" si="203"/>
        <v>1</v>
      </c>
      <c r="M438" s="57">
        <f t="shared" si="204"/>
        <v>0.68</v>
      </c>
      <c r="N438" s="57">
        <f t="shared" si="205"/>
        <v>4.4999999999999998E-2</v>
      </c>
      <c r="O438" s="60">
        <f t="shared" si="206"/>
        <v>3.15E-2</v>
      </c>
      <c r="P438" s="60">
        <f>CEILING(IF(M438&gt;O438,M438,O438),$D$2)</f>
        <v>1</v>
      </c>
      <c r="Q438" s="61" t="str">
        <f t="shared" si="207"/>
        <v>목록(Manifest)</v>
      </c>
      <c r="R438" s="88">
        <f t="shared" si="208"/>
        <v>112.42</v>
      </c>
      <c r="S438" s="61" t="str">
        <f t="shared" si="209"/>
        <v>OZ522</v>
      </c>
      <c r="T438" s="61" t="str">
        <f t="shared" si="210"/>
        <v>AIRZETA CO., LTD</v>
      </c>
      <c r="U438" s="61" t="str">
        <f t="shared" si="211"/>
        <v>신용</v>
      </c>
      <c r="V438" s="99">
        <f>CEILING($B$2+(P438-0.5)*$C$2,1)</f>
        <v>10273</v>
      </c>
      <c r="W438" s="61">
        <v>4000</v>
      </c>
      <c r="X438" s="100">
        <f t="shared" si="185"/>
        <v>0</v>
      </c>
      <c r="Y438" s="100">
        <f t="shared" si="190"/>
        <v>0</v>
      </c>
      <c r="Z438" s="100">
        <f t="shared" si="186"/>
        <v>0</v>
      </c>
      <c r="AA438" s="100">
        <f t="shared" si="191"/>
        <v>0</v>
      </c>
      <c r="AB438" s="101">
        <f t="shared" si="187"/>
        <v>0</v>
      </c>
      <c r="AC438" s="102" t="str">
        <f>_xlfn.IFNA(VLOOKUP(D438,'사업자 통관'!F:H,3,0),"")</f>
        <v/>
      </c>
      <c r="AD438" s="102"/>
      <c r="AE438" s="103">
        <f t="shared" si="188"/>
        <v>4000</v>
      </c>
      <c r="AF438" s="104">
        <f t="shared" si="189"/>
        <v>14273</v>
      </c>
      <c r="AH438" s="126" t="s">
        <v>4689</v>
      </c>
      <c r="AI438" s="126" t="s">
        <v>9</v>
      </c>
      <c r="AJ438" s="126" t="s">
        <v>4690</v>
      </c>
      <c r="AK438" s="126" t="s">
        <v>5138</v>
      </c>
      <c r="AL438" s="126" t="s">
        <v>444</v>
      </c>
      <c r="AM438" s="126" t="s">
        <v>445</v>
      </c>
      <c r="AN438" s="126">
        <v>10535</v>
      </c>
      <c r="AO438" s="126" t="s">
        <v>130</v>
      </c>
      <c r="AP438" s="127">
        <v>1</v>
      </c>
      <c r="AQ438" s="128">
        <v>0.68</v>
      </c>
      <c r="AR438" s="128">
        <v>4.4999999999999998E-2</v>
      </c>
      <c r="AS438" s="128">
        <v>0.7</v>
      </c>
      <c r="AT438" s="126" t="s">
        <v>4</v>
      </c>
      <c r="AU438" s="128">
        <v>112.42</v>
      </c>
      <c r="AV438" s="126" t="s">
        <v>154</v>
      </c>
      <c r="AW438" s="126" t="s">
        <v>154</v>
      </c>
      <c r="AX438" s="126" t="s">
        <v>154</v>
      </c>
      <c r="AY438" s="126" t="s">
        <v>154</v>
      </c>
      <c r="AZ438" s="126" t="s">
        <v>154</v>
      </c>
      <c r="BA438" s="126" t="s">
        <v>132</v>
      </c>
      <c r="BB438" s="126" t="s">
        <v>70</v>
      </c>
      <c r="BC438" s="126" t="s">
        <v>169</v>
      </c>
      <c r="BD438" s="126" t="s">
        <v>130</v>
      </c>
      <c r="BE438" s="126" t="s">
        <v>156</v>
      </c>
      <c r="BF438" s="126" t="s">
        <v>5139</v>
      </c>
      <c r="BG438" s="126" t="s">
        <v>5140</v>
      </c>
      <c r="BH438" s="126" t="s">
        <v>5141</v>
      </c>
      <c r="BI438" s="126" t="s">
        <v>138</v>
      </c>
      <c r="BJ438" s="126" t="s">
        <v>2758</v>
      </c>
      <c r="BK438" s="126" t="s">
        <v>184</v>
      </c>
      <c r="BL438" s="126" t="s">
        <v>157</v>
      </c>
      <c r="BM438" s="126" t="s">
        <v>126</v>
      </c>
      <c r="BN438" s="126" t="s">
        <v>130</v>
      </c>
      <c r="BO438" s="126" t="s">
        <v>158</v>
      </c>
    </row>
    <row r="439" spans="1:67" ht="15">
      <c r="A439" s="58" t="str">
        <f t="shared" si="192"/>
        <v>2025-08-10</v>
      </c>
      <c r="B439" s="58" t="str">
        <f t="shared" si="193"/>
        <v>LHR</v>
      </c>
      <c r="C439" s="58" t="str">
        <f t="shared" si="194"/>
        <v>99431913770</v>
      </c>
      <c r="D439" s="58" t="str">
        <f t="shared" si="195"/>
        <v>PGB028761633</v>
      </c>
      <c r="E439" s="59" t="str">
        <f t="shared" si="196"/>
        <v>6094322902413</v>
      </c>
      <c r="F439" s="59" t="str">
        <f t="shared" si="197"/>
        <v>717-0609-FF-54</v>
      </c>
      <c r="G439" s="59" t="str">
        <f t="shared" si="198"/>
        <v>2210326</v>
      </c>
      <c r="H439" s="59" t="str">
        <f t="shared" si="199"/>
        <v>IPORTER (GB)</v>
      </c>
      <c r="I439" s="57" t="str">
        <f t="shared" si="200"/>
        <v>김선홍</v>
      </c>
      <c r="J439" s="57">
        <f t="shared" si="201"/>
        <v>34610</v>
      </c>
      <c r="K439" s="57" t="str">
        <f t="shared" si="202"/>
        <v/>
      </c>
      <c r="L439" s="57">
        <f t="shared" si="203"/>
        <v>1</v>
      </c>
      <c r="M439" s="57">
        <f t="shared" si="204"/>
        <v>1.302</v>
      </c>
      <c r="N439" s="57">
        <f t="shared" si="205"/>
        <v>1.6779999999999999</v>
      </c>
      <c r="O439" s="60">
        <f t="shared" si="206"/>
        <v>1.1745999999999999</v>
      </c>
      <c r="P439" s="60">
        <f>CEILING(IF(M439&gt;O439,M439,O439),$D$2)</f>
        <v>1.5</v>
      </c>
      <c r="Q439" s="61" t="str">
        <f t="shared" si="207"/>
        <v>목록(Manifest)</v>
      </c>
      <c r="R439" s="88">
        <f t="shared" si="208"/>
        <v>119.04</v>
      </c>
      <c r="S439" s="61" t="str">
        <f t="shared" si="209"/>
        <v>OZ522</v>
      </c>
      <c r="T439" s="61" t="str">
        <f t="shared" si="210"/>
        <v>AIRZETA CO., LTD</v>
      </c>
      <c r="U439" s="61" t="str">
        <f t="shared" si="211"/>
        <v>신용</v>
      </c>
      <c r="V439" s="99">
        <f>CEILING($B$2+(P439-0.5)*$C$2,1)</f>
        <v>13100</v>
      </c>
      <c r="W439" s="61">
        <v>4000</v>
      </c>
      <c r="X439" s="100">
        <f t="shared" si="185"/>
        <v>0</v>
      </c>
      <c r="Y439" s="100">
        <f t="shared" si="190"/>
        <v>0</v>
      </c>
      <c r="Z439" s="100">
        <f t="shared" si="186"/>
        <v>0</v>
      </c>
      <c r="AA439" s="100">
        <f t="shared" si="191"/>
        <v>0</v>
      </c>
      <c r="AB439" s="101">
        <f t="shared" si="187"/>
        <v>0</v>
      </c>
      <c r="AC439" s="102" t="str">
        <f>_xlfn.IFNA(VLOOKUP(D439,'사업자 통관'!F:H,3,0),"")</f>
        <v/>
      </c>
      <c r="AD439" s="102"/>
      <c r="AE439" s="103">
        <f t="shared" si="188"/>
        <v>4000</v>
      </c>
      <c r="AF439" s="104">
        <f t="shared" si="189"/>
        <v>17100</v>
      </c>
      <c r="AH439" s="126" t="s">
        <v>4689</v>
      </c>
      <c r="AI439" s="126" t="s">
        <v>9</v>
      </c>
      <c r="AJ439" s="126" t="s">
        <v>4690</v>
      </c>
      <c r="AK439" s="126" t="s">
        <v>5142</v>
      </c>
      <c r="AL439" s="126" t="s">
        <v>5143</v>
      </c>
      <c r="AM439" s="126" t="s">
        <v>5144</v>
      </c>
      <c r="AN439" s="126">
        <v>34610</v>
      </c>
      <c r="AO439" s="126" t="s">
        <v>130</v>
      </c>
      <c r="AP439" s="127">
        <v>1</v>
      </c>
      <c r="AQ439" s="128">
        <v>1.302</v>
      </c>
      <c r="AR439" s="128">
        <v>1.6779999999999999</v>
      </c>
      <c r="AS439" s="128">
        <v>1.7</v>
      </c>
      <c r="AT439" s="126" t="s">
        <v>4</v>
      </c>
      <c r="AU439" s="128">
        <v>119.04</v>
      </c>
      <c r="AV439" s="126" t="s">
        <v>154</v>
      </c>
      <c r="AW439" s="126" t="s">
        <v>154</v>
      </c>
      <c r="AX439" s="126" t="s">
        <v>154</v>
      </c>
      <c r="AY439" s="126" t="s">
        <v>154</v>
      </c>
      <c r="AZ439" s="126" t="s">
        <v>154</v>
      </c>
      <c r="BA439" s="126" t="s">
        <v>132</v>
      </c>
      <c r="BB439" s="126" t="s">
        <v>70</v>
      </c>
      <c r="BC439" s="126" t="s">
        <v>5145</v>
      </c>
      <c r="BD439" s="126" t="s">
        <v>130</v>
      </c>
      <c r="BE439" s="126" t="s">
        <v>156</v>
      </c>
      <c r="BF439" s="126" t="s">
        <v>5146</v>
      </c>
      <c r="BG439" s="126" t="s">
        <v>5147</v>
      </c>
      <c r="BH439" s="126" t="s">
        <v>5148</v>
      </c>
      <c r="BI439" s="126" t="s">
        <v>138</v>
      </c>
      <c r="BJ439" s="126" t="s">
        <v>2758</v>
      </c>
      <c r="BK439" s="126" t="s">
        <v>184</v>
      </c>
      <c r="BL439" s="126" t="s">
        <v>157</v>
      </c>
      <c r="BM439" s="126" t="s">
        <v>126</v>
      </c>
      <c r="BN439" s="126" t="s">
        <v>130</v>
      </c>
      <c r="BO439" s="126" t="s">
        <v>158</v>
      </c>
    </row>
    <row r="440" spans="1:67" ht="15">
      <c r="A440" s="58" t="str">
        <f t="shared" si="192"/>
        <v>2025-08-10</v>
      </c>
      <c r="B440" s="58" t="str">
        <f t="shared" si="193"/>
        <v>LHR</v>
      </c>
      <c r="C440" s="58" t="str">
        <f t="shared" si="194"/>
        <v>99431913770</v>
      </c>
      <c r="D440" s="58" t="str">
        <f t="shared" si="195"/>
        <v>PGB028761634</v>
      </c>
      <c r="E440" s="59" t="str">
        <f t="shared" si="196"/>
        <v>6094322902414</v>
      </c>
      <c r="F440" s="59" t="str">
        <f t="shared" si="197"/>
        <v>717-0411-EE-59</v>
      </c>
      <c r="G440" s="59" t="str">
        <f t="shared" si="198"/>
        <v>2210326</v>
      </c>
      <c r="H440" s="59" t="str">
        <f t="shared" si="199"/>
        <v>IPORTER (GB)</v>
      </c>
      <c r="I440" s="57" t="str">
        <f t="shared" si="200"/>
        <v>유은영</v>
      </c>
      <c r="J440" s="57">
        <f t="shared" si="201"/>
        <v>15811</v>
      </c>
      <c r="K440" s="57" t="str">
        <f t="shared" si="202"/>
        <v/>
      </c>
      <c r="L440" s="57">
        <f t="shared" si="203"/>
        <v>1</v>
      </c>
      <c r="M440" s="57">
        <f t="shared" si="204"/>
        <v>1.32</v>
      </c>
      <c r="N440" s="57">
        <f t="shared" si="205"/>
        <v>1.633</v>
      </c>
      <c r="O440" s="60">
        <f t="shared" si="206"/>
        <v>1.1431</v>
      </c>
      <c r="P440" s="60">
        <f>CEILING(IF(M440&gt;O440,M440,O440),$D$2)</f>
        <v>1.5</v>
      </c>
      <c r="Q440" s="61" t="str">
        <f t="shared" si="207"/>
        <v>간이(Simple)</v>
      </c>
      <c r="R440" s="88">
        <f t="shared" si="208"/>
        <v>224.84</v>
      </c>
      <c r="S440" s="61" t="str">
        <f t="shared" si="209"/>
        <v>OZ522</v>
      </c>
      <c r="T440" s="61" t="str">
        <f t="shared" si="210"/>
        <v>AIRZETA CO., LTD</v>
      </c>
      <c r="U440" s="61" t="str">
        <f t="shared" si="211"/>
        <v>신용</v>
      </c>
      <c r="V440" s="99">
        <f>CEILING($B$2+(P440-0.5)*$C$2,1)</f>
        <v>13100</v>
      </c>
      <c r="W440" s="61">
        <v>4000</v>
      </c>
      <c r="X440" s="100">
        <f t="shared" si="185"/>
        <v>0</v>
      </c>
      <c r="Y440" s="100">
        <f t="shared" si="190"/>
        <v>0</v>
      </c>
      <c r="Z440" s="100">
        <f t="shared" si="186"/>
        <v>0</v>
      </c>
      <c r="AA440" s="100">
        <f t="shared" si="191"/>
        <v>0</v>
      </c>
      <c r="AB440" s="101">
        <f t="shared" si="187"/>
        <v>1000</v>
      </c>
      <c r="AC440" s="102" t="str">
        <f>_xlfn.IFNA(VLOOKUP(D440,'사업자 통관'!F:H,3,0),"")</f>
        <v/>
      </c>
      <c r="AD440" s="102"/>
      <c r="AE440" s="103">
        <f t="shared" si="188"/>
        <v>5000</v>
      </c>
      <c r="AF440" s="104">
        <f t="shared" si="189"/>
        <v>18100</v>
      </c>
      <c r="AH440" s="126" t="s">
        <v>4689</v>
      </c>
      <c r="AI440" s="126" t="s">
        <v>9</v>
      </c>
      <c r="AJ440" s="126" t="s">
        <v>4690</v>
      </c>
      <c r="AK440" s="126" t="s">
        <v>5149</v>
      </c>
      <c r="AL440" s="126" t="s">
        <v>5150</v>
      </c>
      <c r="AM440" s="126" t="s">
        <v>5151</v>
      </c>
      <c r="AN440" s="126">
        <v>15811</v>
      </c>
      <c r="AO440" s="126" t="s">
        <v>130</v>
      </c>
      <c r="AP440" s="127">
        <v>1</v>
      </c>
      <c r="AQ440" s="128">
        <v>1.32</v>
      </c>
      <c r="AR440" s="128">
        <v>1.633</v>
      </c>
      <c r="AS440" s="128">
        <v>1.7</v>
      </c>
      <c r="AT440" s="126" t="s">
        <v>6</v>
      </c>
      <c r="AU440" s="128">
        <v>224.84</v>
      </c>
      <c r="AV440" s="126" t="s">
        <v>154</v>
      </c>
      <c r="AW440" s="126" t="s">
        <v>154</v>
      </c>
      <c r="AX440" s="126" t="s">
        <v>154</v>
      </c>
      <c r="AY440" s="126" t="s">
        <v>154</v>
      </c>
      <c r="AZ440" s="126" t="s">
        <v>154</v>
      </c>
      <c r="BA440" s="126" t="s">
        <v>132</v>
      </c>
      <c r="BB440" s="126" t="s">
        <v>70</v>
      </c>
      <c r="BC440" s="126" t="s">
        <v>169</v>
      </c>
      <c r="BD440" s="126" t="s">
        <v>130</v>
      </c>
      <c r="BE440" s="126" t="s">
        <v>156</v>
      </c>
      <c r="BF440" s="126" t="s">
        <v>5152</v>
      </c>
      <c r="BG440" s="126" t="s">
        <v>5153</v>
      </c>
      <c r="BH440" s="126" t="s">
        <v>5154</v>
      </c>
      <c r="BI440" s="126" t="s">
        <v>138</v>
      </c>
      <c r="BJ440" s="126" t="s">
        <v>2758</v>
      </c>
      <c r="BK440" s="126" t="s">
        <v>184</v>
      </c>
      <c r="BL440" s="126" t="s">
        <v>157</v>
      </c>
      <c r="BM440" s="126" t="s">
        <v>126</v>
      </c>
      <c r="BN440" s="126" t="s">
        <v>130</v>
      </c>
      <c r="BO440" s="126" t="s">
        <v>158</v>
      </c>
    </row>
    <row r="441" spans="1:67" ht="15">
      <c r="A441" s="58" t="str">
        <f t="shared" si="192"/>
        <v>2025-08-10</v>
      </c>
      <c r="B441" s="58" t="str">
        <f t="shared" si="193"/>
        <v>LHR</v>
      </c>
      <c r="C441" s="58" t="str">
        <f t="shared" si="194"/>
        <v>99431913770</v>
      </c>
      <c r="D441" s="58" t="str">
        <f t="shared" si="195"/>
        <v>PGB028761452</v>
      </c>
      <c r="E441" s="59" t="str">
        <f t="shared" si="196"/>
        <v>6094322902232</v>
      </c>
      <c r="F441" s="59" t="str">
        <f t="shared" si="197"/>
        <v>716-6511-EA-61</v>
      </c>
      <c r="G441" s="59" t="str">
        <f t="shared" si="198"/>
        <v>2210326</v>
      </c>
      <c r="H441" s="59" t="str">
        <f t="shared" si="199"/>
        <v>IPORTER (GB)</v>
      </c>
      <c r="I441" s="57" t="str">
        <f t="shared" si="200"/>
        <v>노민규</v>
      </c>
      <c r="J441" s="57">
        <f t="shared" si="201"/>
        <v>13279</v>
      </c>
      <c r="K441" s="57" t="str">
        <f t="shared" si="202"/>
        <v>수하인상이 이상희반장</v>
      </c>
      <c r="L441" s="57">
        <f t="shared" si="203"/>
        <v>1</v>
      </c>
      <c r="M441" s="57">
        <f t="shared" si="204"/>
        <v>0.499</v>
      </c>
      <c r="N441" s="57">
        <f t="shared" si="205"/>
        <v>4.4999999999999998E-2</v>
      </c>
      <c r="O441" s="60">
        <f t="shared" si="206"/>
        <v>3.15E-2</v>
      </c>
      <c r="P441" s="60">
        <f>CEILING(IF(M441&gt;O441,M441,O441),$D$2)</f>
        <v>0.5</v>
      </c>
      <c r="Q441" s="61" t="str">
        <f t="shared" si="207"/>
        <v>목록취하(허용배제,Manifest-Drop)</v>
      </c>
      <c r="R441" s="88">
        <f t="shared" si="208"/>
        <v>130.94999999999999</v>
      </c>
      <c r="S441" s="61" t="str">
        <f t="shared" si="209"/>
        <v>OZ522</v>
      </c>
      <c r="T441" s="61" t="str">
        <f t="shared" si="210"/>
        <v>AIRZETA CO., LTD</v>
      </c>
      <c r="U441" s="61" t="str">
        <f t="shared" si="211"/>
        <v>신용</v>
      </c>
      <c r="V441" s="99">
        <f>CEILING($B$2+(P441-0.5)*$C$2,1)</f>
        <v>7445</v>
      </c>
      <c r="W441" s="61">
        <v>4000</v>
      </c>
      <c r="X441" s="100">
        <f t="shared" si="185"/>
        <v>0</v>
      </c>
      <c r="Y441" s="100">
        <f t="shared" si="190"/>
        <v>0</v>
      </c>
      <c r="Z441" s="100">
        <f t="shared" si="186"/>
        <v>0</v>
      </c>
      <c r="AA441" s="100">
        <f t="shared" si="191"/>
        <v>0</v>
      </c>
      <c r="AB441" s="101">
        <f t="shared" si="187"/>
        <v>1000</v>
      </c>
      <c r="AC441" s="102" t="str">
        <f>_xlfn.IFNA(VLOOKUP(D441,'사업자 통관'!F:H,3,0),"")</f>
        <v/>
      </c>
      <c r="AD441" s="102"/>
      <c r="AE441" s="103">
        <f t="shared" si="188"/>
        <v>5000</v>
      </c>
      <c r="AF441" s="104">
        <f t="shared" si="189"/>
        <v>12445</v>
      </c>
      <c r="AH441" s="126" t="s">
        <v>4689</v>
      </c>
      <c r="AI441" s="126" t="s">
        <v>9</v>
      </c>
      <c r="AJ441" s="126" t="s">
        <v>4690</v>
      </c>
      <c r="AK441" s="126" t="s">
        <v>5155</v>
      </c>
      <c r="AL441" s="126" t="s">
        <v>3517</v>
      </c>
      <c r="AM441" s="126" t="s">
        <v>3518</v>
      </c>
      <c r="AN441" s="126">
        <v>13279</v>
      </c>
      <c r="AO441" s="126" t="s">
        <v>5156</v>
      </c>
      <c r="AP441" s="127">
        <v>1</v>
      </c>
      <c r="AQ441" s="128">
        <v>0.499</v>
      </c>
      <c r="AR441" s="128">
        <v>4.4999999999999998E-2</v>
      </c>
      <c r="AS441" s="128">
        <v>0.5</v>
      </c>
      <c r="AT441" s="126" t="s">
        <v>186</v>
      </c>
      <c r="AU441" s="128">
        <v>130.94999999999999</v>
      </c>
      <c r="AV441" s="126" t="s">
        <v>154</v>
      </c>
      <c r="AW441" s="126" t="s">
        <v>154</v>
      </c>
      <c r="AX441" s="126" t="s">
        <v>154</v>
      </c>
      <c r="AY441" s="126" t="s">
        <v>154</v>
      </c>
      <c r="AZ441" s="126" t="s">
        <v>154</v>
      </c>
      <c r="BA441" s="126" t="s">
        <v>132</v>
      </c>
      <c r="BB441" s="126" t="s">
        <v>70</v>
      </c>
      <c r="BC441" s="126" t="s">
        <v>3519</v>
      </c>
      <c r="BD441" s="126" t="s">
        <v>130</v>
      </c>
      <c r="BE441" s="126" t="s">
        <v>156</v>
      </c>
      <c r="BF441" s="126" t="s">
        <v>5157</v>
      </c>
      <c r="BG441" s="126" t="s">
        <v>5158</v>
      </c>
      <c r="BH441" s="126" t="s">
        <v>5159</v>
      </c>
      <c r="BI441" s="126" t="s">
        <v>138</v>
      </c>
      <c r="BJ441" s="126" t="s">
        <v>2758</v>
      </c>
      <c r="BK441" s="126" t="s">
        <v>184</v>
      </c>
      <c r="BL441" s="126" t="s">
        <v>157</v>
      </c>
      <c r="BM441" s="126" t="s">
        <v>126</v>
      </c>
      <c r="BN441" s="126" t="s">
        <v>130</v>
      </c>
      <c r="BO441" s="126" t="s">
        <v>158</v>
      </c>
    </row>
    <row r="442" spans="1:67" ht="15">
      <c r="A442" s="58" t="str">
        <f t="shared" si="192"/>
        <v>2025-08-10</v>
      </c>
      <c r="B442" s="58" t="str">
        <f t="shared" si="193"/>
        <v>LHR</v>
      </c>
      <c r="C442" s="58" t="str">
        <f t="shared" si="194"/>
        <v>99431913770</v>
      </c>
      <c r="D442" s="58" t="str">
        <f t="shared" si="195"/>
        <v>PGB028761355</v>
      </c>
      <c r="E442" s="59" t="str">
        <f t="shared" si="196"/>
        <v>6094322902135</v>
      </c>
      <c r="F442" s="59" t="str">
        <f t="shared" si="197"/>
        <v>717-1247-CD-73</v>
      </c>
      <c r="G442" s="59" t="str">
        <f t="shared" si="198"/>
        <v>2210326</v>
      </c>
      <c r="H442" s="59" t="str">
        <f t="shared" si="199"/>
        <v>IPORTER (GB)</v>
      </c>
      <c r="I442" s="57" t="str">
        <f t="shared" si="200"/>
        <v>강민석</v>
      </c>
      <c r="J442" s="57">
        <f t="shared" si="201"/>
        <v>14306</v>
      </c>
      <c r="K442" s="57" t="str">
        <f t="shared" si="202"/>
        <v/>
      </c>
      <c r="L442" s="57">
        <f t="shared" si="203"/>
        <v>1</v>
      </c>
      <c r="M442" s="57">
        <f t="shared" si="204"/>
        <v>0.998</v>
      </c>
      <c r="N442" s="57">
        <f t="shared" si="205"/>
        <v>4.4999999999999998E-2</v>
      </c>
      <c r="O442" s="60">
        <f t="shared" si="206"/>
        <v>3.15E-2</v>
      </c>
      <c r="P442" s="60">
        <f>CEILING(IF(M442&gt;O442,M442,O442),$D$2)</f>
        <v>1</v>
      </c>
      <c r="Q442" s="61" t="str">
        <f t="shared" si="207"/>
        <v>목록(Manifest)</v>
      </c>
      <c r="R442" s="88">
        <f t="shared" si="208"/>
        <v>138.87</v>
      </c>
      <c r="S442" s="61" t="str">
        <f t="shared" si="209"/>
        <v>OZ522</v>
      </c>
      <c r="T442" s="61" t="str">
        <f t="shared" si="210"/>
        <v>AIRZETA CO., LTD</v>
      </c>
      <c r="U442" s="61" t="str">
        <f t="shared" si="211"/>
        <v>신용</v>
      </c>
      <c r="V442" s="99">
        <f>CEILING($B$2+(P442-0.5)*$C$2,1)</f>
        <v>10273</v>
      </c>
      <c r="W442" s="61">
        <v>4000</v>
      </c>
      <c r="X442" s="100">
        <f t="shared" si="185"/>
        <v>0</v>
      </c>
      <c r="Y442" s="100">
        <f t="shared" si="190"/>
        <v>0</v>
      </c>
      <c r="Z442" s="100">
        <f t="shared" si="186"/>
        <v>0</v>
      </c>
      <c r="AA442" s="100">
        <f t="shared" si="191"/>
        <v>0</v>
      </c>
      <c r="AB442" s="101">
        <f t="shared" si="187"/>
        <v>0</v>
      </c>
      <c r="AC442" s="102" t="str">
        <f>_xlfn.IFNA(VLOOKUP(D442,'사업자 통관'!F:H,3,0),"")</f>
        <v/>
      </c>
      <c r="AD442" s="102"/>
      <c r="AE442" s="103">
        <f t="shared" si="188"/>
        <v>4000</v>
      </c>
      <c r="AF442" s="104">
        <f t="shared" si="189"/>
        <v>14273</v>
      </c>
      <c r="AH442" s="126" t="s">
        <v>4689</v>
      </c>
      <c r="AI442" s="126" t="s">
        <v>9</v>
      </c>
      <c r="AJ442" s="126" t="s">
        <v>4690</v>
      </c>
      <c r="AK442" s="126" t="s">
        <v>2645</v>
      </c>
      <c r="AL442" s="126" t="s">
        <v>232</v>
      </c>
      <c r="AM442" s="126" t="s">
        <v>233</v>
      </c>
      <c r="AN442" s="126">
        <v>14306</v>
      </c>
      <c r="AO442" s="126" t="s">
        <v>130</v>
      </c>
      <c r="AP442" s="127">
        <v>1</v>
      </c>
      <c r="AQ442" s="128">
        <v>0.998</v>
      </c>
      <c r="AR442" s="128">
        <v>4.4999999999999998E-2</v>
      </c>
      <c r="AS442" s="128">
        <v>1</v>
      </c>
      <c r="AT442" s="126" t="s">
        <v>4</v>
      </c>
      <c r="AU442" s="128">
        <v>138.87</v>
      </c>
      <c r="AV442" s="126" t="s">
        <v>154</v>
      </c>
      <c r="AW442" s="126" t="s">
        <v>154</v>
      </c>
      <c r="AX442" s="126" t="s">
        <v>154</v>
      </c>
      <c r="AY442" s="126" t="s">
        <v>154</v>
      </c>
      <c r="AZ442" s="126" t="s">
        <v>154</v>
      </c>
      <c r="BA442" s="126" t="s">
        <v>132</v>
      </c>
      <c r="BB442" s="126" t="s">
        <v>70</v>
      </c>
      <c r="BC442" s="126" t="s">
        <v>163</v>
      </c>
      <c r="BD442" s="126" t="s">
        <v>130</v>
      </c>
      <c r="BE442" s="126" t="s">
        <v>156</v>
      </c>
      <c r="BF442" s="126" t="s">
        <v>5160</v>
      </c>
      <c r="BG442" s="126" t="s">
        <v>5161</v>
      </c>
      <c r="BH442" s="126" t="s">
        <v>5162</v>
      </c>
      <c r="BI442" s="126" t="s">
        <v>138</v>
      </c>
      <c r="BJ442" s="126" t="s">
        <v>2758</v>
      </c>
      <c r="BK442" s="126" t="s">
        <v>184</v>
      </c>
      <c r="BL442" s="126" t="s">
        <v>157</v>
      </c>
      <c r="BM442" s="126" t="s">
        <v>126</v>
      </c>
      <c r="BN442" s="126" t="s">
        <v>130</v>
      </c>
      <c r="BO442" s="126" t="s">
        <v>158</v>
      </c>
    </row>
    <row r="443" spans="1:67" ht="15">
      <c r="A443" s="58" t="str">
        <f t="shared" si="192"/>
        <v>2025-08-10</v>
      </c>
      <c r="B443" s="58" t="str">
        <f t="shared" si="193"/>
        <v>LHR</v>
      </c>
      <c r="C443" s="58" t="str">
        <f t="shared" si="194"/>
        <v>99431913770</v>
      </c>
      <c r="D443" s="58" t="str">
        <f t="shared" si="195"/>
        <v>PGB028761149</v>
      </c>
      <c r="E443" s="59" t="str">
        <f t="shared" si="196"/>
        <v>6094322901929</v>
      </c>
      <c r="F443" s="59" t="str">
        <f t="shared" si="197"/>
        <v>717-1257-FC-76</v>
      </c>
      <c r="G443" s="59" t="str">
        <f t="shared" si="198"/>
        <v>2210326</v>
      </c>
      <c r="H443" s="59" t="str">
        <f t="shared" si="199"/>
        <v>IPORTER (GB)</v>
      </c>
      <c r="I443" s="57" t="str">
        <f t="shared" si="200"/>
        <v>최미진</v>
      </c>
      <c r="J443" s="57">
        <f t="shared" si="201"/>
        <v>22635</v>
      </c>
      <c r="K443" s="57" t="str">
        <f t="shared" si="202"/>
        <v/>
      </c>
      <c r="L443" s="57">
        <f t="shared" si="203"/>
        <v>1</v>
      </c>
      <c r="M443" s="57">
        <f t="shared" si="204"/>
        <v>1.111</v>
      </c>
      <c r="N443" s="57">
        <f t="shared" si="205"/>
        <v>4.4999999999999998E-2</v>
      </c>
      <c r="O443" s="60">
        <f t="shared" si="206"/>
        <v>3.15E-2</v>
      </c>
      <c r="P443" s="60">
        <f>CEILING(IF(M443&gt;O443,M443,O443),$D$2)</f>
        <v>1.5</v>
      </c>
      <c r="Q443" s="61" t="str">
        <f t="shared" si="207"/>
        <v>목록(Manifest)</v>
      </c>
      <c r="R443" s="88">
        <f t="shared" si="208"/>
        <v>143.07</v>
      </c>
      <c r="S443" s="61" t="str">
        <f t="shared" si="209"/>
        <v>OZ522</v>
      </c>
      <c r="T443" s="61" t="str">
        <f t="shared" si="210"/>
        <v>AIRZETA CO., LTD</v>
      </c>
      <c r="U443" s="61" t="str">
        <f t="shared" si="211"/>
        <v>신용</v>
      </c>
      <c r="V443" s="99">
        <f>CEILING($B$2+(P443-0.5)*$C$2,1)</f>
        <v>13100</v>
      </c>
      <c r="W443" s="61">
        <v>4000</v>
      </c>
      <c r="X443" s="100">
        <f t="shared" si="185"/>
        <v>0</v>
      </c>
      <c r="Y443" s="100">
        <f t="shared" si="190"/>
        <v>0</v>
      </c>
      <c r="Z443" s="100">
        <f t="shared" si="186"/>
        <v>0</v>
      </c>
      <c r="AA443" s="100">
        <f t="shared" si="191"/>
        <v>0</v>
      </c>
      <c r="AB443" s="101">
        <f t="shared" si="187"/>
        <v>0</v>
      </c>
      <c r="AC443" s="102" t="str">
        <f>_xlfn.IFNA(VLOOKUP(D443,'사업자 통관'!F:H,3,0),"")</f>
        <v/>
      </c>
      <c r="AD443" s="102"/>
      <c r="AE443" s="103">
        <f t="shared" si="188"/>
        <v>4000</v>
      </c>
      <c r="AF443" s="104">
        <f t="shared" si="189"/>
        <v>17100</v>
      </c>
      <c r="AH443" s="126" t="s">
        <v>4689</v>
      </c>
      <c r="AI443" s="126" t="s">
        <v>9</v>
      </c>
      <c r="AJ443" s="126" t="s">
        <v>4690</v>
      </c>
      <c r="AK443" s="126" t="s">
        <v>2660</v>
      </c>
      <c r="AL443" s="126" t="s">
        <v>363</v>
      </c>
      <c r="AM443" s="126" t="s">
        <v>364</v>
      </c>
      <c r="AN443" s="126">
        <v>22635</v>
      </c>
      <c r="AO443" s="126" t="s">
        <v>130</v>
      </c>
      <c r="AP443" s="127">
        <v>1</v>
      </c>
      <c r="AQ443" s="128">
        <v>1.111</v>
      </c>
      <c r="AR443" s="128">
        <v>4.4999999999999998E-2</v>
      </c>
      <c r="AS443" s="128">
        <v>1.2</v>
      </c>
      <c r="AT443" s="126" t="s">
        <v>4</v>
      </c>
      <c r="AU443" s="128">
        <v>143.07</v>
      </c>
      <c r="AV443" s="126" t="s">
        <v>154</v>
      </c>
      <c r="AW443" s="126" t="s">
        <v>154</v>
      </c>
      <c r="AX443" s="126" t="s">
        <v>154</v>
      </c>
      <c r="AY443" s="126" t="s">
        <v>154</v>
      </c>
      <c r="AZ443" s="126" t="s">
        <v>154</v>
      </c>
      <c r="BA443" s="126" t="s">
        <v>132</v>
      </c>
      <c r="BB443" s="126" t="s">
        <v>70</v>
      </c>
      <c r="BC443" s="126" t="s">
        <v>177</v>
      </c>
      <c r="BD443" s="126" t="s">
        <v>130</v>
      </c>
      <c r="BE443" s="126" t="s">
        <v>156</v>
      </c>
      <c r="BF443" s="126" t="s">
        <v>5163</v>
      </c>
      <c r="BG443" s="126" t="s">
        <v>5164</v>
      </c>
      <c r="BH443" s="126" t="s">
        <v>5165</v>
      </c>
      <c r="BI443" s="126" t="s">
        <v>138</v>
      </c>
      <c r="BJ443" s="126" t="s">
        <v>2758</v>
      </c>
      <c r="BK443" s="126" t="s">
        <v>184</v>
      </c>
      <c r="BL443" s="126" t="s">
        <v>157</v>
      </c>
      <c r="BM443" s="126" t="s">
        <v>126</v>
      </c>
      <c r="BN443" s="126" t="s">
        <v>130</v>
      </c>
      <c r="BO443" s="126" t="s">
        <v>158</v>
      </c>
    </row>
    <row r="444" spans="1:67" ht="15">
      <c r="A444" s="58" t="str">
        <f t="shared" si="192"/>
        <v>2025-08-10</v>
      </c>
      <c r="B444" s="58" t="str">
        <f t="shared" si="193"/>
        <v>LHR</v>
      </c>
      <c r="C444" s="58" t="str">
        <f t="shared" si="194"/>
        <v>99431913770</v>
      </c>
      <c r="D444" s="58" t="str">
        <f t="shared" si="195"/>
        <v>PGB028761534</v>
      </c>
      <c r="E444" s="59" t="str">
        <f t="shared" si="196"/>
        <v>6094322902314</v>
      </c>
      <c r="F444" s="59" t="str">
        <f t="shared" si="197"/>
        <v>717-0494-CF-86</v>
      </c>
      <c r="G444" s="59" t="str">
        <f t="shared" si="198"/>
        <v>2210326</v>
      </c>
      <c r="H444" s="59" t="str">
        <f t="shared" si="199"/>
        <v>IPORTER (GB)</v>
      </c>
      <c r="I444" s="57" t="str">
        <f t="shared" si="200"/>
        <v>하고운</v>
      </c>
      <c r="J444" s="57">
        <f t="shared" si="201"/>
        <v>28423</v>
      </c>
      <c r="K444" s="57" t="str">
        <f t="shared" si="202"/>
        <v/>
      </c>
      <c r="L444" s="57">
        <f t="shared" si="203"/>
        <v>1</v>
      </c>
      <c r="M444" s="57">
        <f t="shared" si="204"/>
        <v>0.499</v>
      </c>
      <c r="N444" s="57">
        <f t="shared" si="205"/>
        <v>0.499</v>
      </c>
      <c r="O444" s="60">
        <f t="shared" si="206"/>
        <v>0.3493</v>
      </c>
      <c r="P444" s="60">
        <f>CEILING(IF(M444&gt;O444,M444,O444),$D$2)</f>
        <v>0.5</v>
      </c>
      <c r="Q444" s="61" t="str">
        <f t="shared" si="207"/>
        <v>목록(Manifest)</v>
      </c>
      <c r="R444" s="88">
        <f t="shared" si="208"/>
        <v>117.97</v>
      </c>
      <c r="S444" s="61" t="str">
        <f t="shared" si="209"/>
        <v>OZ522</v>
      </c>
      <c r="T444" s="61" t="str">
        <f t="shared" si="210"/>
        <v>AIRZETA CO., LTD</v>
      </c>
      <c r="U444" s="61" t="str">
        <f t="shared" si="211"/>
        <v>신용</v>
      </c>
      <c r="V444" s="99">
        <f>CEILING($B$2+(P444-0.5)*$C$2,1)</f>
        <v>7445</v>
      </c>
      <c r="W444" s="61">
        <v>4000</v>
      </c>
      <c r="X444" s="100">
        <f t="shared" si="185"/>
        <v>0</v>
      </c>
      <c r="Y444" s="100">
        <f t="shared" si="190"/>
        <v>0</v>
      </c>
      <c r="Z444" s="100">
        <f t="shared" si="186"/>
        <v>0</v>
      </c>
      <c r="AA444" s="100">
        <f t="shared" si="191"/>
        <v>0</v>
      </c>
      <c r="AB444" s="101">
        <f t="shared" si="187"/>
        <v>0</v>
      </c>
      <c r="AC444" s="102" t="str">
        <f>_xlfn.IFNA(VLOOKUP(D444,'사업자 통관'!F:H,3,0),"")</f>
        <v/>
      </c>
      <c r="AD444" s="102"/>
      <c r="AE444" s="103">
        <f t="shared" si="188"/>
        <v>4000</v>
      </c>
      <c r="AF444" s="104">
        <f t="shared" si="189"/>
        <v>11445</v>
      </c>
      <c r="AH444" s="126" t="s">
        <v>4689</v>
      </c>
      <c r="AI444" s="126" t="s">
        <v>9</v>
      </c>
      <c r="AJ444" s="126" t="s">
        <v>4690</v>
      </c>
      <c r="AK444" s="126" t="s">
        <v>5166</v>
      </c>
      <c r="AL444" s="126" t="s">
        <v>360</v>
      </c>
      <c r="AM444" s="126" t="s">
        <v>361</v>
      </c>
      <c r="AN444" s="126">
        <v>28423</v>
      </c>
      <c r="AO444" s="126" t="s">
        <v>130</v>
      </c>
      <c r="AP444" s="127">
        <v>1</v>
      </c>
      <c r="AQ444" s="128">
        <v>0.499</v>
      </c>
      <c r="AR444" s="128">
        <v>0.499</v>
      </c>
      <c r="AS444" s="128">
        <v>0.5</v>
      </c>
      <c r="AT444" s="126" t="s">
        <v>4</v>
      </c>
      <c r="AU444" s="128">
        <v>117.97</v>
      </c>
      <c r="AV444" s="126" t="s">
        <v>154</v>
      </c>
      <c r="AW444" s="126" t="s">
        <v>154</v>
      </c>
      <c r="AX444" s="126" t="s">
        <v>154</v>
      </c>
      <c r="AY444" s="126" t="s">
        <v>154</v>
      </c>
      <c r="AZ444" s="126" t="s">
        <v>154</v>
      </c>
      <c r="BA444" s="126" t="s">
        <v>132</v>
      </c>
      <c r="BB444" s="126" t="s">
        <v>70</v>
      </c>
      <c r="BC444" s="126" t="s">
        <v>163</v>
      </c>
      <c r="BD444" s="126" t="s">
        <v>130</v>
      </c>
      <c r="BE444" s="126" t="s">
        <v>156</v>
      </c>
      <c r="BF444" s="126" t="s">
        <v>5167</v>
      </c>
      <c r="BG444" s="126" t="s">
        <v>5168</v>
      </c>
      <c r="BH444" s="126" t="s">
        <v>5169</v>
      </c>
      <c r="BI444" s="126" t="s">
        <v>138</v>
      </c>
      <c r="BJ444" s="126" t="s">
        <v>2758</v>
      </c>
      <c r="BK444" s="126" t="s">
        <v>184</v>
      </c>
      <c r="BL444" s="126" t="s">
        <v>157</v>
      </c>
      <c r="BM444" s="126" t="s">
        <v>126</v>
      </c>
      <c r="BN444" s="126" t="s">
        <v>130</v>
      </c>
      <c r="BO444" s="126" t="s">
        <v>158</v>
      </c>
    </row>
    <row r="445" spans="1:67" ht="15">
      <c r="A445" s="58" t="str">
        <f t="shared" si="192"/>
        <v>2025-08-10</v>
      </c>
      <c r="B445" s="58" t="str">
        <f t="shared" si="193"/>
        <v>LHR</v>
      </c>
      <c r="C445" s="58" t="str">
        <f t="shared" si="194"/>
        <v>99431913770</v>
      </c>
      <c r="D445" s="58" t="str">
        <f t="shared" si="195"/>
        <v>PGB028761560</v>
      </c>
      <c r="E445" s="59" t="str">
        <f t="shared" si="196"/>
        <v>6094322902340</v>
      </c>
      <c r="F445" s="59" t="str">
        <f t="shared" si="197"/>
        <v>717-0556-EF-101</v>
      </c>
      <c r="G445" s="59" t="str">
        <f t="shared" si="198"/>
        <v>2210326</v>
      </c>
      <c r="H445" s="59" t="str">
        <f t="shared" si="199"/>
        <v>IPORTER (GB)</v>
      </c>
      <c r="I445" s="57" t="str">
        <f t="shared" si="200"/>
        <v>하슬기</v>
      </c>
      <c r="J445" s="57">
        <f t="shared" si="201"/>
        <v>7207</v>
      </c>
      <c r="K445" s="57" t="str">
        <f t="shared" si="202"/>
        <v/>
      </c>
      <c r="L445" s="57">
        <f t="shared" si="203"/>
        <v>1</v>
      </c>
      <c r="M445" s="57">
        <f t="shared" si="204"/>
        <v>0.998</v>
      </c>
      <c r="N445" s="57">
        <f t="shared" si="205"/>
        <v>4.4999999999999998E-2</v>
      </c>
      <c r="O445" s="60">
        <f t="shared" si="206"/>
        <v>3.15E-2</v>
      </c>
      <c r="P445" s="60">
        <f>CEILING(IF(M445&gt;O445,M445,O445),$D$2)</f>
        <v>1</v>
      </c>
      <c r="Q445" s="61" t="str">
        <f t="shared" si="207"/>
        <v>목록(Manifest)</v>
      </c>
      <c r="R445" s="88">
        <f t="shared" si="208"/>
        <v>145.47999999999999</v>
      </c>
      <c r="S445" s="61" t="str">
        <f t="shared" si="209"/>
        <v>OZ522</v>
      </c>
      <c r="T445" s="61" t="str">
        <f t="shared" si="210"/>
        <v>AIRZETA CO., LTD</v>
      </c>
      <c r="U445" s="61" t="str">
        <f t="shared" si="211"/>
        <v>신용</v>
      </c>
      <c r="V445" s="99">
        <f>CEILING($B$2+(P445-0.5)*$C$2,1)</f>
        <v>10273</v>
      </c>
      <c r="W445" s="61">
        <v>4000</v>
      </c>
      <c r="X445" s="100">
        <f t="shared" si="185"/>
        <v>0</v>
      </c>
      <c r="Y445" s="100">
        <f t="shared" si="190"/>
        <v>0</v>
      </c>
      <c r="Z445" s="100">
        <f t="shared" si="186"/>
        <v>0</v>
      </c>
      <c r="AA445" s="100">
        <f t="shared" si="191"/>
        <v>0</v>
      </c>
      <c r="AB445" s="101">
        <f t="shared" si="187"/>
        <v>0</v>
      </c>
      <c r="AC445" s="102" t="str">
        <f>_xlfn.IFNA(VLOOKUP(D445,'사업자 통관'!F:H,3,0),"")</f>
        <v/>
      </c>
      <c r="AD445" s="102"/>
      <c r="AE445" s="103">
        <f t="shared" si="188"/>
        <v>4000</v>
      </c>
      <c r="AF445" s="104">
        <f t="shared" si="189"/>
        <v>14273</v>
      </c>
      <c r="AH445" s="126" t="s">
        <v>4689</v>
      </c>
      <c r="AI445" s="126" t="s">
        <v>9</v>
      </c>
      <c r="AJ445" s="126" t="s">
        <v>4690</v>
      </c>
      <c r="AK445" s="126" t="s">
        <v>5170</v>
      </c>
      <c r="AL445" s="126" t="s">
        <v>5171</v>
      </c>
      <c r="AM445" s="126" t="s">
        <v>5172</v>
      </c>
      <c r="AN445" s="126">
        <v>7207</v>
      </c>
      <c r="AO445" s="126" t="s">
        <v>130</v>
      </c>
      <c r="AP445" s="127">
        <v>1</v>
      </c>
      <c r="AQ445" s="128">
        <v>0.998</v>
      </c>
      <c r="AR445" s="128">
        <v>4.4999999999999998E-2</v>
      </c>
      <c r="AS445" s="128">
        <v>1</v>
      </c>
      <c r="AT445" s="126" t="s">
        <v>4</v>
      </c>
      <c r="AU445" s="128">
        <v>145.47999999999999</v>
      </c>
      <c r="AV445" s="126" t="s">
        <v>154</v>
      </c>
      <c r="AW445" s="126" t="s">
        <v>154</v>
      </c>
      <c r="AX445" s="126" t="s">
        <v>154</v>
      </c>
      <c r="AY445" s="126" t="s">
        <v>154</v>
      </c>
      <c r="AZ445" s="126" t="s">
        <v>154</v>
      </c>
      <c r="BA445" s="126" t="s">
        <v>132</v>
      </c>
      <c r="BB445" s="126" t="s">
        <v>70</v>
      </c>
      <c r="BC445" s="126" t="s">
        <v>5173</v>
      </c>
      <c r="BD445" s="126" t="s">
        <v>130</v>
      </c>
      <c r="BE445" s="126" t="s">
        <v>156</v>
      </c>
      <c r="BF445" s="126" t="s">
        <v>5174</v>
      </c>
      <c r="BG445" s="126" t="s">
        <v>5175</v>
      </c>
      <c r="BH445" s="126" t="s">
        <v>5176</v>
      </c>
      <c r="BI445" s="126" t="s">
        <v>138</v>
      </c>
      <c r="BJ445" s="126" t="s">
        <v>2758</v>
      </c>
      <c r="BK445" s="126" t="s">
        <v>184</v>
      </c>
      <c r="BL445" s="126" t="s">
        <v>157</v>
      </c>
      <c r="BM445" s="126" t="s">
        <v>126</v>
      </c>
      <c r="BN445" s="126" t="s">
        <v>130</v>
      </c>
      <c r="BO445" s="126" t="s">
        <v>158</v>
      </c>
    </row>
    <row r="446" spans="1:67" ht="15">
      <c r="A446" s="58" t="str">
        <f t="shared" si="192"/>
        <v>2025-08-10</v>
      </c>
      <c r="B446" s="58" t="str">
        <f t="shared" si="193"/>
        <v>LHR</v>
      </c>
      <c r="C446" s="58" t="str">
        <f t="shared" si="194"/>
        <v>99431913770</v>
      </c>
      <c r="D446" s="58" t="str">
        <f t="shared" si="195"/>
        <v>PGB028761180</v>
      </c>
      <c r="E446" s="59" t="str">
        <f t="shared" si="196"/>
        <v>6094322901960</v>
      </c>
      <c r="F446" s="59" t="str">
        <f t="shared" si="197"/>
        <v>717-1226-BB-104</v>
      </c>
      <c r="G446" s="59" t="str">
        <f t="shared" si="198"/>
        <v>2210326</v>
      </c>
      <c r="H446" s="59" t="str">
        <f t="shared" si="199"/>
        <v>IPORTER (GB)</v>
      </c>
      <c r="I446" s="57" t="str">
        <f t="shared" si="200"/>
        <v>최창석</v>
      </c>
      <c r="J446" s="57">
        <f t="shared" si="201"/>
        <v>17117</v>
      </c>
      <c r="K446" s="57" t="str">
        <f t="shared" si="202"/>
        <v/>
      </c>
      <c r="L446" s="57">
        <f t="shared" si="203"/>
        <v>1</v>
      </c>
      <c r="M446" s="57">
        <f t="shared" si="204"/>
        <v>0.64900000000000002</v>
      </c>
      <c r="N446" s="57">
        <f t="shared" si="205"/>
        <v>1.1339999999999999</v>
      </c>
      <c r="O446" s="60">
        <f t="shared" si="206"/>
        <v>0.79379999999999984</v>
      </c>
      <c r="P446" s="60">
        <f>CEILING(IF(M446&gt;O446,M446,O446),$D$2)</f>
        <v>1</v>
      </c>
      <c r="Q446" s="61" t="str">
        <f t="shared" si="207"/>
        <v>목록(Manifest)</v>
      </c>
      <c r="R446" s="88">
        <f t="shared" si="208"/>
        <v>137.53</v>
      </c>
      <c r="S446" s="61" t="str">
        <f t="shared" si="209"/>
        <v>OZ522</v>
      </c>
      <c r="T446" s="61" t="str">
        <f t="shared" si="210"/>
        <v>AIRZETA CO., LTD</v>
      </c>
      <c r="U446" s="61" t="str">
        <f t="shared" si="211"/>
        <v>신용</v>
      </c>
      <c r="V446" s="99">
        <f>CEILING($B$2+(P446-0.5)*$C$2,1)</f>
        <v>10273</v>
      </c>
      <c r="W446" s="61">
        <v>4000</v>
      </c>
      <c r="X446" s="100">
        <f t="shared" si="185"/>
        <v>0</v>
      </c>
      <c r="Y446" s="100">
        <f t="shared" si="190"/>
        <v>0</v>
      </c>
      <c r="Z446" s="100">
        <f t="shared" si="186"/>
        <v>0</v>
      </c>
      <c r="AA446" s="100">
        <f t="shared" si="191"/>
        <v>0</v>
      </c>
      <c r="AB446" s="101">
        <f t="shared" si="187"/>
        <v>0</v>
      </c>
      <c r="AC446" s="102" t="str">
        <f>_xlfn.IFNA(VLOOKUP(D446,'사업자 통관'!F:H,3,0),"")</f>
        <v/>
      </c>
      <c r="AD446" s="102"/>
      <c r="AE446" s="103">
        <f t="shared" si="188"/>
        <v>4000</v>
      </c>
      <c r="AF446" s="104">
        <f t="shared" si="189"/>
        <v>14273</v>
      </c>
      <c r="AH446" s="126" t="s">
        <v>4689</v>
      </c>
      <c r="AI446" s="126" t="s">
        <v>9</v>
      </c>
      <c r="AJ446" s="126" t="s">
        <v>4690</v>
      </c>
      <c r="AK446" s="126" t="s">
        <v>2606</v>
      </c>
      <c r="AL446" s="126" t="s">
        <v>253</v>
      </c>
      <c r="AM446" s="126" t="s">
        <v>254</v>
      </c>
      <c r="AN446" s="126">
        <v>17117</v>
      </c>
      <c r="AO446" s="126" t="s">
        <v>130</v>
      </c>
      <c r="AP446" s="127">
        <v>1</v>
      </c>
      <c r="AQ446" s="128">
        <v>0.64900000000000002</v>
      </c>
      <c r="AR446" s="128">
        <v>1.1339999999999999</v>
      </c>
      <c r="AS446" s="128">
        <v>1.2</v>
      </c>
      <c r="AT446" s="126" t="s">
        <v>4</v>
      </c>
      <c r="AU446" s="128">
        <v>137.53</v>
      </c>
      <c r="AV446" s="126" t="s">
        <v>154</v>
      </c>
      <c r="AW446" s="126" t="s">
        <v>154</v>
      </c>
      <c r="AX446" s="126" t="s">
        <v>154</v>
      </c>
      <c r="AY446" s="126" t="s">
        <v>154</v>
      </c>
      <c r="AZ446" s="126" t="s">
        <v>154</v>
      </c>
      <c r="BA446" s="126" t="s">
        <v>132</v>
      </c>
      <c r="BB446" s="126" t="s">
        <v>70</v>
      </c>
      <c r="BC446" s="126" t="s">
        <v>159</v>
      </c>
      <c r="BD446" s="126" t="s">
        <v>130</v>
      </c>
      <c r="BE446" s="126" t="s">
        <v>156</v>
      </c>
      <c r="BF446" s="126" t="s">
        <v>5177</v>
      </c>
      <c r="BG446" s="126" t="s">
        <v>5178</v>
      </c>
      <c r="BH446" s="126" t="s">
        <v>5179</v>
      </c>
      <c r="BI446" s="126" t="s">
        <v>138</v>
      </c>
      <c r="BJ446" s="126" t="s">
        <v>2758</v>
      </c>
      <c r="BK446" s="126" t="s">
        <v>184</v>
      </c>
      <c r="BL446" s="126" t="s">
        <v>157</v>
      </c>
      <c r="BM446" s="126" t="s">
        <v>126</v>
      </c>
      <c r="BN446" s="126" t="s">
        <v>130</v>
      </c>
      <c r="BO446" s="126" t="s">
        <v>158</v>
      </c>
    </row>
    <row r="447" spans="1:67" ht="15">
      <c r="A447" s="58" t="str">
        <f t="shared" si="192"/>
        <v>2025-08-10</v>
      </c>
      <c r="B447" s="58" t="str">
        <f t="shared" si="193"/>
        <v>LHR</v>
      </c>
      <c r="C447" s="58" t="str">
        <f t="shared" si="194"/>
        <v>99431913770</v>
      </c>
      <c r="D447" s="58" t="str">
        <f t="shared" si="195"/>
        <v>PGB028761143</v>
      </c>
      <c r="E447" s="59" t="str">
        <f t="shared" si="196"/>
        <v>6094322901923</v>
      </c>
      <c r="F447" s="59" t="str">
        <f t="shared" si="197"/>
        <v>716-6412-FE-107</v>
      </c>
      <c r="G447" s="59" t="str">
        <f t="shared" si="198"/>
        <v>2210326</v>
      </c>
      <c r="H447" s="59" t="str">
        <f t="shared" si="199"/>
        <v>IPORTER (GB)</v>
      </c>
      <c r="I447" s="57" t="str">
        <f t="shared" si="200"/>
        <v>박정범</v>
      </c>
      <c r="J447" s="57">
        <f t="shared" si="201"/>
        <v>36136</v>
      </c>
      <c r="K447" s="57" t="str">
        <f t="shared" si="202"/>
        <v/>
      </c>
      <c r="L447" s="57">
        <f t="shared" si="203"/>
        <v>1</v>
      </c>
      <c r="M447" s="57">
        <f t="shared" si="204"/>
        <v>2.8620000000000001</v>
      </c>
      <c r="N447" s="57">
        <f t="shared" si="205"/>
        <v>2.4950000000000001</v>
      </c>
      <c r="O447" s="60">
        <f t="shared" si="206"/>
        <v>1.7464999999999999</v>
      </c>
      <c r="P447" s="60">
        <f>CEILING(IF(M447&gt;O447,M447,O447),$D$2)</f>
        <v>3</v>
      </c>
      <c r="Q447" s="61" t="str">
        <f t="shared" si="207"/>
        <v>목록(Manifest)</v>
      </c>
      <c r="R447" s="88">
        <f t="shared" si="208"/>
        <v>144.59</v>
      </c>
      <c r="S447" s="61" t="str">
        <f t="shared" si="209"/>
        <v>OZ522</v>
      </c>
      <c r="T447" s="61" t="str">
        <f t="shared" si="210"/>
        <v>AIRZETA CO., LTD</v>
      </c>
      <c r="U447" s="61" t="str">
        <f t="shared" si="211"/>
        <v>신용</v>
      </c>
      <c r="V447" s="99">
        <f>CEILING($B$2+(P447-0.5)*$C$2,1)</f>
        <v>21583</v>
      </c>
      <c r="W447" s="61">
        <v>4000</v>
      </c>
      <c r="X447" s="100">
        <f t="shared" si="185"/>
        <v>0</v>
      </c>
      <c r="Y447" s="100">
        <f t="shared" si="190"/>
        <v>0</v>
      </c>
      <c r="Z447" s="100">
        <f t="shared" si="186"/>
        <v>500</v>
      </c>
      <c r="AA447" s="100">
        <f t="shared" si="191"/>
        <v>0</v>
      </c>
      <c r="AB447" s="101">
        <f t="shared" si="187"/>
        <v>0</v>
      </c>
      <c r="AC447" s="102" t="str">
        <f>_xlfn.IFNA(VLOOKUP(D447,'사업자 통관'!F:H,3,0),"")</f>
        <v/>
      </c>
      <c r="AD447" s="102"/>
      <c r="AE447" s="103">
        <f t="shared" si="188"/>
        <v>4500</v>
      </c>
      <c r="AF447" s="104">
        <f t="shared" si="189"/>
        <v>26083</v>
      </c>
      <c r="AH447" s="126" t="s">
        <v>4689</v>
      </c>
      <c r="AI447" s="126" t="s">
        <v>9</v>
      </c>
      <c r="AJ447" s="126" t="s">
        <v>4690</v>
      </c>
      <c r="AK447" s="126" t="s">
        <v>2662</v>
      </c>
      <c r="AL447" s="126" t="s">
        <v>263</v>
      </c>
      <c r="AM447" s="126" t="s">
        <v>264</v>
      </c>
      <c r="AN447" s="126">
        <v>36136</v>
      </c>
      <c r="AO447" s="126" t="s">
        <v>130</v>
      </c>
      <c r="AP447" s="127">
        <v>1</v>
      </c>
      <c r="AQ447" s="128">
        <v>2.8620000000000001</v>
      </c>
      <c r="AR447" s="128">
        <v>2.4950000000000001</v>
      </c>
      <c r="AS447" s="128">
        <v>2.9</v>
      </c>
      <c r="AT447" s="126" t="s">
        <v>4</v>
      </c>
      <c r="AU447" s="128">
        <v>144.59</v>
      </c>
      <c r="AV447" s="126" t="s">
        <v>154</v>
      </c>
      <c r="AW447" s="126" t="s">
        <v>154</v>
      </c>
      <c r="AX447" s="126" t="s">
        <v>154</v>
      </c>
      <c r="AY447" s="126" t="s">
        <v>154</v>
      </c>
      <c r="AZ447" s="126" t="s">
        <v>154</v>
      </c>
      <c r="BA447" s="126" t="s">
        <v>132</v>
      </c>
      <c r="BB447" s="126" t="s">
        <v>70</v>
      </c>
      <c r="BC447" s="126" t="s">
        <v>163</v>
      </c>
      <c r="BD447" s="126" t="s">
        <v>130</v>
      </c>
      <c r="BE447" s="126" t="s">
        <v>156</v>
      </c>
      <c r="BF447" s="126" t="s">
        <v>5180</v>
      </c>
      <c r="BG447" s="126" t="s">
        <v>5181</v>
      </c>
      <c r="BH447" s="126" t="s">
        <v>5182</v>
      </c>
      <c r="BI447" s="126" t="s">
        <v>138</v>
      </c>
      <c r="BJ447" s="126" t="s">
        <v>2758</v>
      </c>
      <c r="BK447" s="126" t="s">
        <v>184</v>
      </c>
      <c r="BL447" s="126" t="s">
        <v>157</v>
      </c>
      <c r="BM447" s="126" t="s">
        <v>126</v>
      </c>
      <c r="BN447" s="126" t="s">
        <v>130</v>
      </c>
      <c r="BO447" s="126" t="s">
        <v>158</v>
      </c>
    </row>
    <row r="448" spans="1:67" ht="15">
      <c r="A448" s="58" t="str">
        <f t="shared" si="192"/>
        <v>2025-08-10</v>
      </c>
      <c r="B448" s="58" t="str">
        <f t="shared" si="193"/>
        <v>LHR</v>
      </c>
      <c r="C448" s="58" t="str">
        <f t="shared" si="194"/>
        <v>99431913770</v>
      </c>
      <c r="D448" s="58" t="str">
        <f t="shared" si="195"/>
        <v>PGB028761660</v>
      </c>
      <c r="E448" s="59" t="str">
        <f t="shared" si="196"/>
        <v>6094322902440</v>
      </c>
      <c r="F448" s="59" t="str">
        <f t="shared" si="197"/>
        <v>717-0615-CA-69</v>
      </c>
      <c r="G448" s="59" t="str">
        <f t="shared" si="198"/>
        <v>2210326</v>
      </c>
      <c r="H448" s="59" t="str">
        <f t="shared" si="199"/>
        <v>IPORTER (GB)</v>
      </c>
      <c r="I448" s="57" t="str">
        <f t="shared" si="200"/>
        <v>박다연</v>
      </c>
      <c r="J448" s="57">
        <f t="shared" si="201"/>
        <v>30126</v>
      </c>
      <c r="K448" s="57" t="str">
        <f t="shared" si="202"/>
        <v/>
      </c>
      <c r="L448" s="57">
        <f t="shared" si="203"/>
        <v>1</v>
      </c>
      <c r="M448" s="57">
        <f t="shared" si="204"/>
        <v>0.499</v>
      </c>
      <c r="N448" s="57">
        <f t="shared" si="205"/>
        <v>4.4999999999999998E-2</v>
      </c>
      <c r="O448" s="60">
        <f t="shared" si="206"/>
        <v>3.15E-2</v>
      </c>
      <c r="P448" s="60">
        <f>CEILING(IF(M448&gt;O448,M448,O448),$D$2)</f>
        <v>0.5</v>
      </c>
      <c r="Q448" s="61" t="str">
        <f t="shared" si="207"/>
        <v>목록(Manifest)</v>
      </c>
      <c r="R448" s="88">
        <f t="shared" si="208"/>
        <v>41</v>
      </c>
      <c r="S448" s="61" t="str">
        <f t="shared" si="209"/>
        <v>OZ522</v>
      </c>
      <c r="T448" s="61" t="str">
        <f t="shared" si="210"/>
        <v>AIRZETA CO., LTD</v>
      </c>
      <c r="U448" s="61" t="str">
        <f t="shared" si="211"/>
        <v>신용</v>
      </c>
      <c r="V448" s="99">
        <f>CEILING($B$2+(P448-0.5)*$C$2,1)</f>
        <v>7445</v>
      </c>
      <c r="W448" s="61">
        <v>4000</v>
      </c>
      <c r="X448" s="100">
        <f t="shared" si="185"/>
        <v>0</v>
      </c>
      <c r="Y448" s="100">
        <f t="shared" si="190"/>
        <v>0</v>
      </c>
      <c r="Z448" s="100">
        <f t="shared" si="186"/>
        <v>0</v>
      </c>
      <c r="AA448" s="100">
        <f t="shared" si="191"/>
        <v>0</v>
      </c>
      <c r="AB448" s="101">
        <f t="shared" si="187"/>
        <v>0</v>
      </c>
      <c r="AC448" s="102" t="str">
        <f>_xlfn.IFNA(VLOOKUP(D448,'사업자 통관'!F:H,3,0),"")</f>
        <v/>
      </c>
      <c r="AD448" s="102"/>
      <c r="AE448" s="103">
        <f t="shared" si="188"/>
        <v>4000</v>
      </c>
      <c r="AF448" s="104">
        <f t="shared" si="189"/>
        <v>11445</v>
      </c>
      <c r="AH448" s="126" t="s">
        <v>4689</v>
      </c>
      <c r="AI448" s="126" t="s">
        <v>9</v>
      </c>
      <c r="AJ448" s="126" t="s">
        <v>4690</v>
      </c>
      <c r="AK448" s="126" t="s">
        <v>5183</v>
      </c>
      <c r="AL448" s="126" t="s">
        <v>5184</v>
      </c>
      <c r="AM448" s="126" t="s">
        <v>5185</v>
      </c>
      <c r="AN448" s="126">
        <v>30126</v>
      </c>
      <c r="AO448" s="126" t="s">
        <v>130</v>
      </c>
      <c r="AP448" s="127">
        <v>1</v>
      </c>
      <c r="AQ448" s="128">
        <v>0.499</v>
      </c>
      <c r="AR448" s="128">
        <v>4.4999999999999998E-2</v>
      </c>
      <c r="AS448" s="128">
        <v>0.5</v>
      </c>
      <c r="AT448" s="126" t="s">
        <v>4</v>
      </c>
      <c r="AU448" s="128">
        <v>41</v>
      </c>
      <c r="AV448" s="126" t="s">
        <v>154</v>
      </c>
      <c r="AW448" s="126" t="s">
        <v>154</v>
      </c>
      <c r="AX448" s="126" t="s">
        <v>154</v>
      </c>
      <c r="AY448" s="126" t="s">
        <v>154</v>
      </c>
      <c r="AZ448" s="126" t="s">
        <v>154</v>
      </c>
      <c r="BA448" s="126" t="s">
        <v>132</v>
      </c>
      <c r="BB448" s="126" t="s">
        <v>70</v>
      </c>
      <c r="BC448" s="126" t="s">
        <v>1393</v>
      </c>
      <c r="BD448" s="126" t="s">
        <v>130</v>
      </c>
      <c r="BE448" s="126" t="s">
        <v>156</v>
      </c>
      <c r="BF448" s="126" t="s">
        <v>5186</v>
      </c>
      <c r="BG448" s="126" t="s">
        <v>5187</v>
      </c>
      <c r="BH448" s="126" t="s">
        <v>5188</v>
      </c>
      <c r="BI448" s="126" t="s">
        <v>138</v>
      </c>
      <c r="BJ448" s="126" t="s">
        <v>2758</v>
      </c>
      <c r="BK448" s="126" t="s">
        <v>184</v>
      </c>
      <c r="BL448" s="126" t="s">
        <v>157</v>
      </c>
      <c r="BM448" s="126" t="s">
        <v>126</v>
      </c>
      <c r="BN448" s="126" t="s">
        <v>130</v>
      </c>
      <c r="BO448" s="126" t="s">
        <v>158</v>
      </c>
    </row>
    <row r="449" spans="1:67" ht="15">
      <c r="A449" s="58" t="str">
        <f t="shared" si="192"/>
        <v>2025-08-10</v>
      </c>
      <c r="B449" s="58" t="str">
        <f t="shared" si="193"/>
        <v>LHR</v>
      </c>
      <c r="C449" s="58" t="str">
        <f t="shared" si="194"/>
        <v>99431913770</v>
      </c>
      <c r="D449" s="58" t="str">
        <f t="shared" si="195"/>
        <v>PGB028761708</v>
      </c>
      <c r="E449" s="59" t="str">
        <f t="shared" si="196"/>
        <v>6094322902488</v>
      </c>
      <c r="F449" s="59" t="str">
        <f t="shared" si="197"/>
        <v>717-1266-DD-77</v>
      </c>
      <c r="G449" s="59" t="str">
        <f t="shared" si="198"/>
        <v>2210326</v>
      </c>
      <c r="H449" s="59" t="str">
        <f t="shared" si="199"/>
        <v>IPORTER (GB)</v>
      </c>
      <c r="I449" s="57" t="str">
        <f t="shared" si="200"/>
        <v>김경권</v>
      </c>
      <c r="J449" s="57">
        <f t="shared" si="201"/>
        <v>47540</v>
      </c>
      <c r="K449" s="57" t="str">
        <f t="shared" si="202"/>
        <v/>
      </c>
      <c r="L449" s="57">
        <f t="shared" si="203"/>
        <v>1</v>
      </c>
      <c r="M449" s="57">
        <f t="shared" si="204"/>
        <v>0.499</v>
      </c>
      <c r="N449" s="57">
        <f t="shared" si="205"/>
        <v>4.4999999999999998E-2</v>
      </c>
      <c r="O449" s="60">
        <f t="shared" si="206"/>
        <v>3.15E-2</v>
      </c>
      <c r="P449" s="60">
        <f>CEILING(IF(M449&gt;O449,M449,O449),$D$2)</f>
        <v>0.5</v>
      </c>
      <c r="Q449" s="61" t="str">
        <f t="shared" si="207"/>
        <v>목록(Manifest)</v>
      </c>
      <c r="R449" s="88">
        <f t="shared" si="208"/>
        <v>119.04</v>
      </c>
      <c r="S449" s="61" t="str">
        <f t="shared" si="209"/>
        <v>OZ522</v>
      </c>
      <c r="T449" s="61" t="str">
        <f t="shared" si="210"/>
        <v>AIRZETA CO., LTD</v>
      </c>
      <c r="U449" s="61" t="str">
        <f t="shared" si="211"/>
        <v>신용</v>
      </c>
      <c r="V449" s="99">
        <f>CEILING($B$2+(P449-0.5)*$C$2,1)</f>
        <v>7445</v>
      </c>
      <c r="W449" s="61">
        <v>4000</v>
      </c>
      <c r="X449" s="100">
        <f t="shared" si="185"/>
        <v>0</v>
      </c>
      <c r="Y449" s="100">
        <f t="shared" si="190"/>
        <v>0</v>
      </c>
      <c r="Z449" s="100">
        <f t="shared" si="186"/>
        <v>0</v>
      </c>
      <c r="AA449" s="100">
        <f t="shared" si="191"/>
        <v>0</v>
      </c>
      <c r="AB449" s="101">
        <f t="shared" si="187"/>
        <v>0</v>
      </c>
      <c r="AC449" s="102" t="str">
        <f>_xlfn.IFNA(VLOOKUP(D449,'사업자 통관'!F:H,3,0),"")</f>
        <v/>
      </c>
      <c r="AD449" s="102"/>
      <c r="AE449" s="103">
        <f t="shared" si="188"/>
        <v>4000</v>
      </c>
      <c r="AF449" s="104">
        <f t="shared" si="189"/>
        <v>11445</v>
      </c>
      <c r="AH449" s="126" t="s">
        <v>4689</v>
      </c>
      <c r="AI449" s="126" t="s">
        <v>9</v>
      </c>
      <c r="AJ449" s="126" t="s">
        <v>4690</v>
      </c>
      <c r="AK449" s="126" t="s">
        <v>5189</v>
      </c>
      <c r="AL449" s="126" t="s">
        <v>5190</v>
      </c>
      <c r="AM449" s="126" t="s">
        <v>5191</v>
      </c>
      <c r="AN449" s="126">
        <v>47540</v>
      </c>
      <c r="AO449" s="126" t="s">
        <v>130</v>
      </c>
      <c r="AP449" s="127">
        <v>1</v>
      </c>
      <c r="AQ449" s="128">
        <v>0.499</v>
      </c>
      <c r="AR449" s="128">
        <v>4.4999999999999998E-2</v>
      </c>
      <c r="AS449" s="128">
        <v>0.5</v>
      </c>
      <c r="AT449" s="126" t="s">
        <v>4</v>
      </c>
      <c r="AU449" s="128">
        <v>119.04</v>
      </c>
      <c r="AV449" s="126" t="s">
        <v>154</v>
      </c>
      <c r="AW449" s="126" t="s">
        <v>154</v>
      </c>
      <c r="AX449" s="126" t="s">
        <v>154</v>
      </c>
      <c r="AY449" s="126" t="s">
        <v>154</v>
      </c>
      <c r="AZ449" s="126" t="s">
        <v>154</v>
      </c>
      <c r="BA449" s="126" t="s">
        <v>132</v>
      </c>
      <c r="BB449" s="126" t="s">
        <v>70</v>
      </c>
      <c r="BC449" s="126" t="s">
        <v>5192</v>
      </c>
      <c r="BD449" s="126" t="s">
        <v>130</v>
      </c>
      <c r="BE449" s="126" t="s">
        <v>156</v>
      </c>
      <c r="BF449" s="126" t="s">
        <v>5193</v>
      </c>
      <c r="BG449" s="126" t="s">
        <v>5194</v>
      </c>
      <c r="BH449" s="126" t="s">
        <v>5195</v>
      </c>
      <c r="BI449" s="126" t="s">
        <v>138</v>
      </c>
      <c r="BJ449" s="126" t="s">
        <v>2758</v>
      </c>
      <c r="BK449" s="126" t="s">
        <v>184</v>
      </c>
      <c r="BL449" s="126" t="s">
        <v>157</v>
      </c>
      <c r="BM449" s="126" t="s">
        <v>126</v>
      </c>
      <c r="BN449" s="126" t="s">
        <v>130</v>
      </c>
      <c r="BO449" s="126" t="s">
        <v>158</v>
      </c>
    </row>
    <row r="450" spans="1:67" ht="15">
      <c r="A450" s="58" t="str">
        <f t="shared" si="192"/>
        <v>2025-08-10</v>
      </c>
      <c r="B450" s="58" t="str">
        <f t="shared" si="193"/>
        <v>LHR</v>
      </c>
      <c r="C450" s="58" t="str">
        <f t="shared" si="194"/>
        <v>99431913770</v>
      </c>
      <c r="D450" s="58" t="str">
        <f t="shared" si="195"/>
        <v>PGB028761770</v>
      </c>
      <c r="E450" s="59" t="str">
        <f t="shared" si="196"/>
        <v>6094322902550</v>
      </c>
      <c r="F450" s="59" t="str">
        <f t="shared" si="197"/>
        <v>717-1271-BE-80</v>
      </c>
      <c r="G450" s="59" t="str">
        <f t="shared" si="198"/>
        <v>2210326</v>
      </c>
      <c r="H450" s="59" t="str">
        <f t="shared" si="199"/>
        <v>IPORTER (GB)</v>
      </c>
      <c r="I450" s="57" t="str">
        <f t="shared" si="200"/>
        <v>오한경</v>
      </c>
      <c r="J450" s="57">
        <f t="shared" si="201"/>
        <v>10545</v>
      </c>
      <c r="K450" s="57" t="str">
        <f t="shared" si="202"/>
        <v/>
      </c>
      <c r="L450" s="57">
        <f t="shared" si="203"/>
        <v>1</v>
      </c>
      <c r="M450" s="57">
        <f t="shared" si="204"/>
        <v>0.499</v>
      </c>
      <c r="N450" s="57">
        <f t="shared" si="205"/>
        <v>4.4999999999999998E-2</v>
      </c>
      <c r="O450" s="60">
        <f t="shared" si="206"/>
        <v>3.15E-2</v>
      </c>
      <c r="P450" s="60">
        <f>CEILING(IF(M450&gt;O450,M450,O450),$D$2)</f>
        <v>0.5</v>
      </c>
      <c r="Q450" s="61" t="str">
        <f t="shared" si="207"/>
        <v>일반(목록배제,Normal-Manifest Exception)</v>
      </c>
      <c r="R450" s="88">
        <f t="shared" si="208"/>
        <v>118.98</v>
      </c>
      <c r="S450" s="61" t="str">
        <f t="shared" si="209"/>
        <v>OZ522</v>
      </c>
      <c r="T450" s="61" t="str">
        <f t="shared" si="210"/>
        <v>AIRZETA CO., LTD</v>
      </c>
      <c r="U450" s="61" t="str">
        <f t="shared" si="211"/>
        <v>신용</v>
      </c>
      <c r="V450" s="99">
        <f>CEILING($B$2+(P450-0.5)*$C$2,1)</f>
        <v>7445</v>
      </c>
      <c r="W450" s="61">
        <v>4000</v>
      </c>
      <c r="X450" s="100">
        <f t="shared" si="185"/>
        <v>0</v>
      </c>
      <c r="Y450" s="100">
        <f t="shared" si="190"/>
        <v>0</v>
      </c>
      <c r="Z450" s="100">
        <f t="shared" si="186"/>
        <v>0</v>
      </c>
      <c r="AA450" s="100">
        <f t="shared" si="191"/>
        <v>0</v>
      </c>
      <c r="AB450" s="101">
        <f t="shared" si="187"/>
        <v>1000</v>
      </c>
      <c r="AC450" s="102" t="str">
        <f>_xlfn.IFNA(VLOOKUP(D450,'사업자 통관'!F:H,3,0),"")</f>
        <v/>
      </c>
      <c r="AD450" s="102"/>
      <c r="AE450" s="103">
        <f t="shared" si="188"/>
        <v>5000</v>
      </c>
      <c r="AF450" s="104">
        <f t="shared" si="189"/>
        <v>12445</v>
      </c>
      <c r="AH450" s="126" t="s">
        <v>4689</v>
      </c>
      <c r="AI450" s="126" t="s">
        <v>9</v>
      </c>
      <c r="AJ450" s="126" t="s">
        <v>4690</v>
      </c>
      <c r="AK450" s="126" t="s">
        <v>5196</v>
      </c>
      <c r="AL450" s="126" t="s">
        <v>349</v>
      </c>
      <c r="AM450" s="126" t="s">
        <v>350</v>
      </c>
      <c r="AN450" s="126">
        <v>10545</v>
      </c>
      <c r="AO450" s="126" t="s">
        <v>130</v>
      </c>
      <c r="AP450" s="127">
        <v>1</v>
      </c>
      <c r="AQ450" s="128">
        <v>0.499</v>
      </c>
      <c r="AR450" s="128">
        <v>4.4999999999999998E-2</v>
      </c>
      <c r="AS450" s="128">
        <v>0.5</v>
      </c>
      <c r="AT450" s="126" t="s">
        <v>5</v>
      </c>
      <c r="AU450" s="128">
        <v>118.98</v>
      </c>
      <c r="AV450" s="126" t="s">
        <v>154</v>
      </c>
      <c r="AW450" s="126" t="s">
        <v>154</v>
      </c>
      <c r="AX450" s="126" t="s">
        <v>154</v>
      </c>
      <c r="AY450" s="126" t="s">
        <v>154</v>
      </c>
      <c r="AZ450" s="126" t="s">
        <v>154</v>
      </c>
      <c r="BA450" s="126" t="s">
        <v>132</v>
      </c>
      <c r="BB450" s="126" t="s">
        <v>70</v>
      </c>
      <c r="BC450" s="126" t="s">
        <v>162</v>
      </c>
      <c r="BD450" s="126" t="s">
        <v>130</v>
      </c>
      <c r="BE450" s="126" t="s">
        <v>156</v>
      </c>
      <c r="BF450" s="126" t="s">
        <v>5197</v>
      </c>
      <c r="BG450" s="126" t="s">
        <v>5198</v>
      </c>
      <c r="BH450" s="126" t="s">
        <v>5199</v>
      </c>
      <c r="BI450" s="126" t="s">
        <v>138</v>
      </c>
      <c r="BJ450" s="126" t="s">
        <v>2758</v>
      </c>
      <c r="BK450" s="126" t="s">
        <v>184</v>
      </c>
      <c r="BL450" s="126" t="s">
        <v>157</v>
      </c>
      <c r="BM450" s="126" t="s">
        <v>126</v>
      </c>
      <c r="BN450" s="126" t="s">
        <v>130</v>
      </c>
      <c r="BO450" s="126" t="s">
        <v>158</v>
      </c>
    </row>
    <row r="451" spans="1:67" ht="15">
      <c r="A451" s="58" t="str">
        <f t="shared" si="192"/>
        <v>2025-08-10</v>
      </c>
      <c r="B451" s="58" t="str">
        <f t="shared" si="193"/>
        <v>LHR</v>
      </c>
      <c r="C451" s="58" t="str">
        <f t="shared" si="194"/>
        <v>99431913770</v>
      </c>
      <c r="D451" s="58" t="str">
        <f t="shared" si="195"/>
        <v>PGB028761765</v>
      </c>
      <c r="E451" s="59" t="str">
        <f t="shared" si="196"/>
        <v>6094322902545</v>
      </c>
      <c r="F451" s="59" t="str">
        <f t="shared" si="197"/>
        <v>717-1275-ED-82</v>
      </c>
      <c r="G451" s="59" t="str">
        <f t="shared" si="198"/>
        <v>2210326</v>
      </c>
      <c r="H451" s="59" t="str">
        <f t="shared" si="199"/>
        <v>IPORTER (GB)</v>
      </c>
      <c r="I451" s="57" t="str">
        <f t="shared" si="200"/>
        <v>구지숙</v>
      </c>
      <c r="J451" s="57">
        <f t="shared" si="201"/>
        <v>10545</v>
      </c>
      <c r="K451" s="57" t="str">
        <f t="shared" si="202"/>
        <v/>
      </c>
      <c r="L451" s="57">
        <f t="shared" si="203"/>
        <v>1</v>
      </c>
      <c r="M451" s="57">
        <f t="shared" si="204"/>
        <v>0.499</v>
      </c>
      <c r="N451" s="57">
        <f t="shared" si="205"/>
        <v>4.4999999999999998E-2</v>
      </c>
      <c r="O451" s="60">
        <f t="shared" si="206"/>
        <v>3.15E-2</v>
      </c>
      <c r="P451" s="60">
        <f>CEILING(IF(M451&gt;O451,M451,O451),$D$2)</f>
        <v>0.5</v>
      </c>
      <c r="Q451" s="61" t="str">
        <f t="shared" si="207"/>
        <v>일반(목록배제,Normal-Manifest Exception)</v>
      </c>
      <c r="R451" s="88">
        <f t="shared" si="208"/>
        <v>79.260000000000005</v>
      </c>
      <c r="S451" s="61" t="str">
        <f t="shared" si="209"/>
        <v>OZ522</v>
      </c>
      <c r="T451" s="61" t="str">
        <f t="shared" si="210"/>
        <v>AIRZETA CO., LTD</v>
      </c>
      <c r="U451" s="61" t="str">
        <f t="shared" si="211"/>
        <v>신용</v>
      </c>
      <c r="V451" s="99">
        <f>CEILING($B$2+(P451-0.5)*$C$2,1)</f>
        <v>7445</v>
      </c>
      <c r="W451" s="61">
        <v>4000</v>
      </c>
      <c r="X451" s="100">
        <f t="shared" si="185"/>
        <v>0</v>
      </c>
      <c r="Y451" s="100">
        <f t="shared" si="190"/>
        <v>0</v>
      </c>
      <c r="Z451" s="100">
        <f t="shared" si="186"/>
        <v>0</v>
      </c>
      <c r="AA451" s="100">
        <f t="shared" si="191"/>
        <v>0</v>
      </c>
      <c r="AB451" s="101">
        <f t="shared" si="187"/>
        <v>1000</v>
      </c>
      <c r="AC451" s="102" t="str">
        <f>_xlfn.IFNA(VLOOKUP(D451,'사업자 통관'!F:H,3,0),"")</f>
        <v/>
      </c>
      <c r="AD451" s="102"/>
      <c r="AE451" s="103">
        <f t="shared" si="188"/>
        <v>5000</v>
      </c>
      <c r="AF451" s="104">
        <f t="shared" si="189"/>
        <v>12445</v>
      </c>
      <c r="AH451" s="126" t="s">
        <v>4689</v>
      </c>
      <c r="AI451" s="126" t="s">
        <v>9</v>
      </c>
      <c r="AJ451" s="126" t="s">
        <v>4690</v>
      </c>
      <c r="AK451" s="126" t="s">
        <v>5200</v>
      </c>
      <c r="AL451" s="126" t="s">
        <v>266</v>
      </c>
      <c r="AM451" s="126" t="s">
        <v>267</v>
      </c>
      <c r="AN451" s="126">
        <v>10545</v>
      </c>
      <c r="AO451" s="126" t="s">
        <v>130</v>
      </c>
      <c r="AP451" s="127">
        <v>1</v>
      </c>
      <c r="AQ451" s="128">
        <v>0.499</v>
      </c>
      <c r="AR451" s="128">
        <v>4.4999999999999998E-2</v>
      </c>
      <c r="AS451" s="128">
        <v>0.5</v>
      </c>
      <c r="AT451" s="126" t="s">
        <v>5</v>
      </c>
      <c r="AU451" s="128">
        <v>79.260000000000005</v>
      </c>
      <c r="AV451" s="126" t="s">
        <v>154</v>
      </c>
      <c r="AW451" s="126" t="s">
        <v>154</v>
      </c>
      <c r="AX451" s="126" t="s">
        <v>154</v>
      </c>
      <c r="AY451" s="126" t="s">
        <v>154</v>
      </c>
      <c r="AZ451" s="126" t="s">
        <v>154</v>
      </c>
      <c r="BA451" s="126" t="s">
        <v>132</v>
      </c>
      <c r="BB451" s="126" t="s">
        <v>70</v>
      </c>
      <c r="BC451" s="126" t="s">
        <v>162</v>
      </c>
      <c r="BD451" s="126" t="s">
        <v>130</v>
      </c>
      <c r="BE451" s="126" t="s">
        <v>156</v>
      </c>
      <c r="BF451" s="126" t="s">
        <v>5201</v>
      </c>
      <c r="BG451" s="126" t="s">
        <v>5202</v>
      </c>
      <c r="BH451" s="126" t="s">
        <v>5203</v>
      </c>
      <c r="BI451" s="126" t="s">
        <v>138</v>
      </c>
      <c r="BJ451" s="126" t="s">
        <v>2758</v>
      </c>
      <c r="BK451" s="126" t="s">
        <v>184</v>
      </c>
      <c r="BL451" s="126" t="s">
        <v>157</v>
      </c>
      <c r="BM451" s="126" t="s">
        <v>126</v>
      </c>
      <c r="BN451" s="126" t="s">
        <v>130</v>
      </c>
      <c r="BO451" s="126" t="s">
        <v>158</v>
      </c>
    </row>
    <row r="452" spans="1:67" ht="15">
      <c r="A452" s="58" t="str">
        <f t="shared" si="192"/>
        <v>2025-08-10</v>
      </c>
      <c r="B452" s="58" t="str">
        <f t="shared" si="193"/>
        <v>LHR</v>
      </c>
      <c r="C452" s="58" t="str">
        <f t="shared" si="194"/>
        <v>99431913770</v>
      </c>
      <c r="D452" s="58" t="str">
        <f t="shared" si="195"/>
        <v>PGB028761787</v>
      </c>
      <c r="E452" s="59" t="str">
        <f t="shared" si="196"/>
        <v>6094322902567</v>
      </c>
      <c r="F452" s="59" t="str">
        <f t="shared" si="197"/>
        <v>717-1337-DB-91</v>
      </c>
      <c r="G452" s="59" t="str">
        <f t="shared" si="198"/>
        <v>2210326</v>
      </c>
      <c r="H452" s="59" t="str">
        <f t="shared" si="199"/>
        <v>IPORTER (GB)</v>
      </c>
      <c r="I452" s="57" t="str">
        <f t="shared" si="200"/>
        <v>최성주</v>
      </c>
      <c r="J452" s="57">
        <f t="shared" si="201"/>
        <v>3165</v>
      </c>
      <c r="K452" s="57" t="str">
        <f t="shared" si="202"/>
        <v/>
      </c>
      <c r="L452" s="57">
        <f t="shared" si="203"/>
        <v>1</v>
      </c>
      <c r="M452" s="57">
        <f t="shared" si="204"/>
        <v>1.5009999999999999</v>
      </c>
      <c r="N452" s="57">
        <f t="shared" si="205"/>
        <v>4.4999999999999998E-2</v>
      </c>
      <c r="O452" s="60">
        <f t="shared" si="206"/>
        <v>3.15E-2</v>
      </c>
      <c r="P452" s="60">
        <f>CEILING(IF(M452&gt;O452,M452,O452),$D$2)</f>
        <v>2</v>
      </c>
      <c r="Q452" s="61" t="str">
        <f t="shared" si="207"/>
        <v>목록(Manifest)</v>
      </c>
      <c r="R452" s="88">
        <f t="shared" si="208"/>
        <v>85.96</v>
      </c>
      <c r="S452" s="61" t="str">
        <f t="shared" si="209"/>
        <v>OZ522</v>
      </c>
      <c r="T452" s="61" t="str">
        <f t="shared" si="210"/>
        <v>AIRZETA CO., LTD</v>
      </c>
      <c r="U452" s="61" t="str">
        <f t="shared" si="211"/>
        <v>신용</v>
      </c>
      <c r="V452" s="99">
        <f>CEILING($B$2+(P452-0.5)*$C$2,1)</f>
        <v>15928</v>
      </c>
      <c r="W452" s="61">
        <v>4000</v>
      </c>
      <c r="X452" s="100">
        <f t="shared" si="185"/>
        <v>0</v>
      </c>
      <c r="Y452" s="100">
        <f t="shared" si="190"/>
        <v>0</v>
      </c>
      <c r="Z452" s="100">
        <f t="shared" si="186"/>
        <v>0</v>
      </c>
      <c r="AA452" s="100">
        <f t="shared" si="191"/>
        <v>0</v>
      </c>
      <c r="AB452" s="101">
        <f t="shared" si="187"/>
        <v>0</v>
      </c>
      <c r="AC452" s="102" t="str">
        <f>_xlfn.IFNA(VLOOKUP(D452,'사업자 통관'!F:H,3,0),"")</f>
        <v/>
      </c>
      <c r="AD452" s="102"/>
      <c r="AE452" s="103">
        <f t="shared" si="188"/>
        <v>4000</v>
      </c>
      <c r="AF452" s="104">
        <f t="shared" si="189"/>
        <v>19928</v>
      </c>
      <c r="AH452" s="126" t="s">
        <v>4689</v>
      </c>
      <c r="AI452" s="126" t="s">
        <v>9</v>
      </c>
      <c r="AJ452" s="126" t="s">
        <v>4690</v>
      </c>
      <c r="AK452" s="126" t="s">
        <v>5204</v>
      </c>
      <c r="AL452" s="126" t="s">
        <v>5205</v>
      </c>
      <c r="AM452" s="126" t="s">
        <v>5206</v>
      </c>
      <c r="AN452" s="126">
        <v>3165</v>
      </c>
      <c r="AO452" s="126" t="s">
        <v>130</v>
      </c>
      <c r="AP452" s="127">
        <v>1</v>
      </c>
      <c r="AQ452" s="128">
        <v>1.5009999999999999</v>
      </c>
      <c r="AR452" s="128">
        <v>4.4999999999999998E-2</v>
      </c>
      <c r="AS452" s="128">
        <v>1.6</v>
      </c>
      <c r="AT452" s="126" t="s">
        <v>4</v>
      </c>
      <c r="AU452" s="128">
        <v>85.96</v>
      </c>
      <c r="AV452" s="126" t="s">
        <v>154</v>
      </c>
      <c r="AW452" s="126" t="s">
        <v>154</v>
      </c>
      <c r="AX452" s="126" t="s">
        <v>154</v>
      </c>
      <c r="AY452" s="126" t="s">
        <v>154</v>
      </c>
      <c r="AZ452" s="126" t="s">
        <v>154</v>
      </c>
      <c r="BA452" s="126" t="s">
        <v>132</v>
      </c>
      <c r="BB452" s="126" t="s">
        <v>70</v>
      </c>
      <c r="BC452" s="126" t="s">
        <v>5207</v>
      </c>
      <c r="BD452" s="126" t="s">
        <v>130</v>
      </c>
      <c r="BE452" s="126" t="s">
        <v>156</v>
      </c>
      <c r="BF452" s="126" t="s">
        <v>5208</v>
      </c>
      <c r="BG452" s="126" t="s">
        <v>5209</v>
      </c>
      <c r="BH452" s="126" t="s">
        <v>5210</v>
      </c>
      <c r="BI452" s="126" t="s">
        <v>138</v>
      </c>
      <c r="BJ452" s="126" t="s">
        <v>2758</v>
      </c>
      <c r="BK452" s="126" t="s">
        <v>184</v>
      </c>
      <c r="BL452" s="126" t="s">
        <v>157</v>
      </c>
      <c r="BM452" s="126" t="s">
        <v>126</v>
      </c>
      <c r="BN452" s="126" t="s">
        <v>130</v>
      </c>
      <c r="BO452" s="126" t="s">
        <v>158</v>
      </c>
    </row>
    <row r="453" spans="1:67" ht="15">
      <c r="A453" s="58" t="str">
        <f t="shared" si="192"/>
        <v>2025-08-10</v>
      </c>
      <c r="B453" s="58" t="str">
        <f t="shared" si="193"/>
        <v>LHR</v>
      </c>
      <c r="C453" s="58" t="str">
        <f t="shared" si="194"/>
        <v>99431913770</v>
      </c>
      <c r="D453" s="58" t="str">
        <f t="shared" si="195"/>
        <v>PGB028761679</v>
      </c>
      <c r="E453" s="59" t="str">
        <f t="shared" si="196"/>
        <v>6094322902459</v>
      </c>
      <c r="F453" s="59" t="str">
        <f t="shared" si="197"/>
        <v>717-0412-CB-29</v>
      </c>
      <c r="G453" s="59" t="str">
        <f t="shared" si="198"/>
        <v>2210326</v>
      </c>
      <c r="H453" s="59" t="str">
        <f t="shared" si="199"/>
        <v>IPORTER (GB)</v>
      </c>
      <c r="I453" s="57" t="str">
        <f t="shared" si="200"/>
        <v>홍현서</v>
      </c>
      <c r="J453" s="57">
        <f t="shared" si="201"/>
        <v>5359</v>
      </c>
      <c r="K453" s="57" t="str">
        <f t="shared" si="202"/>
        <v/>
      </c>
      <c r="L453" s="57">
        <f t="shared" si="203"/>
        <v>1</v>
      </c>
      <c r="M453" s="57">
        <f t="shared" si="204"/>
        <v>0.68</v>
      </c>
      <c r="N453" s="57">
        <f t="shared" si="205"/>
        <v>4.4999999999999998E-2</v>
      </c>
      <c r="O453" s="60">
        <f t="shared" si="206"/>
        <v>3.15E-2</v>
      </c>
      <c r="P453" s="60">
        <f>CEILING(IF(M453&gt;O453,M453,O453),$D$2)</f>
        <v>1</v>
      </c>
      <c r="Q453" s="61" t="str">
        <f t="shared" si="207"/>
        <v>목록(Manifest)</v>
      </c>
      <c r="R453" s="88">
        <f t="shared" si="208"/>
        <v>112.42</v>
      </c>
      <c r="S453" s="61" t="str">
        <f t="shared" si="209"/>
        <v>OZ522</v>
      </c>
      <c r="T453" s="61" t="str">
        <f t="shared" si="210"/>
        <v>AIRZETA CO., LTD</v>
      </c>
      <c r="U453" s="61" t="str">
        <f t="shared" si="211"/>
        <v>신용</v>
      </c>
      <c r="V453" s="99">
        <f>CEILING($B$2+(P453-0.5)*$C$2,1)</f>
        <v>10273</v>
      </c>
      <c r="W453" s="61">
        <v>4000</v>
      </c>
      <c r="X453" s="100">
        <f t="shared" ref="X453:X516" si="212">(L453-1)*1500</f>
        <v>0</v>
      </c>
      <c r="Y453" s="100">
        <f t="shared" si="190"/>
        <v>0</v>
      </c>
      <c r="Z453" s="100">
        <f t="shared" ref="Z453:Z516" si="213">IF(U453="신용",_xlfn.IFNA(_xlfn.IFS(
AND(P453/L453&gt;2,P453/L453&lt;=5),500*L453,
AND(P453/L453&gt;5,P453/L453&lt;=10),1000*L453,
AND(P453/L453&gt;10,P453/L453&lt;=20),3000*L453,
AND(P453/L453&gt;20,P453/L453&lt;=25),11000*L453,
AND(P453/L453&gt;25,P453/L453&lt;=999),15000*L453
),0),0)</f>
        <v>0</v>
      </c>
      <c r="AA453" s="100">
        <f t="shared" si="191"/>
        <v>0</v>
      </c>
      <c r="AB453" s="101">
        <f t="shared" ref="AB453:AB516" si="214">IF(LEFT(AC453,3)="사업자",10000,IF(OR(Q453="일반(목록배제,Normal-Manifest Exception)",Q453="간이(Simple)",Q453="목록취하(허용배제,Manifest-Drop)",Q453="일반(NORMAL)"),1000,0))</f>
        <v>0</v>
      </c>
      <c r="AC453" s="102" t="str">
        <f>_xlfn.IFNA(VLOOKUP(D453,'사업자 통관'!F:H,3,0),"")</f>
        <v/>
      </c>
      <c r="AD453" s="102"/>
      <c r="AE453" s="103">
        <f t="shared" ref="AE453:AE516" si="215">SUM(W453:AD453)</f>
        <v>4000</v>
      </c>
      <c r="AF453" s="104">
        <f t="shared" ref="AF453:AF516" si="216">SUM(V453,AE453)</f>
        <v>14273</v>
      </c>
      <c r="AH453" s="126" t="s">
        <v>4689</v>
      </c>
      <c r="AI453" s="126" t="s">
        <v>9</v>
      </c>
      <c r="AJ453" s="126" t="s">
        <v>4690</v>
      </c>
      <c r="AK453" s="126" t="s">
        <v>5211</v>
      </c>
      <c r="AL453" s="126" t="s">
        <v>5212</v>
      </c>
      <c r="AM453" s="126" t="s">
        <v>5213</v>
      </c>
      <c r="AN453" s="126">
        <v>5359</v>
      </c>
      <c r="AO453" s="126" t="s">
        <v>130</v>
      </c>
      <c r="AP453" s="127">
        <v>1</v>
      </c>
      <c r="AQ453" s="128">
        <v>0.68</v>
      </c>
      <c r="AR453" s="128">
        <v>4.4999999999999998E-2</v>
      </c>
      <c r="AS453" s="128">
        <v>0.7</v>
      </c>
      <c r="AT453" s="126" t="s">
        <v>4</v>
      </c>
      <c r="AU453" s="128">
        <v>112.42</v>
      </c>
      <c r="AV453" s="126" t="s">
        <v>154</v>
      </c>
      <c r="AW453" s="126" t="s">
        <v>154</v>
      </c>
      <c r="AX453" s="126" t="s">
        <v>154</v>
      </c>
      <c r="AY453" s="126" t="s">
        <v>154</v>
      </c>
      <c r="AZ453" s="126" t="s">
        <v>154</v>
      </c>
      <c r="BA453" s="126" t="s">
        <v>132</v>
      </c>
      <c r="BB453" s="126" t="s">
        <v>70</v>
      </c>
      <c r="BC453" s="126" t="s">
        <v>169</v>
      </c>
      <c r="BD453" s="126" t="s">
        <v>130</v>
      </c>
      <c r="BE453" s="126" t="s">
        <v>156</v>
      </c>
      <c r="BF453" s="126" t="s">
        <v>5214</v>
      </c>
      <c r="BG453" s="126" t="s">
        <v>5215</v>
      </c>
      <c r="BH453" s="126" t="s">
        <v>5216</v>
      </c>
      <c r="BI453" s="126" t="s">
        <v>138</v>
      </c>
      <c r="BJ453" s="126" t="s">
        <v>2758</v>
      </c>
      <c r="BK453" s="126" t="s">
        <v>184</v>
      </c>
      <c r="BL453" s="126" t="s">
        <v>157</v>
      </c>
      <c r="BM453" s="126" t="s">
        <v>126</v>
      </c>
      <c r="BN453" s="126" t="s">
        <v>130</v>
      </c>
      <c r="BO453" s="126" t="s">
        <v>158</v>
      </c>
    </row>
    <row r="454" spans="1:67" ht="15">
      <c r="A454" s="58" t="str">
        <f t="shared" si="192"/>
        <v>2025-08-10</v>
      </c>
      <c r="B454" s="58" t="str">
        <f t="shared" si="193"/>
        <v>LHR</v>
      </c>
      <c r="C454" s="58" t="str">
        <f t="shared" si="194"/>
        <v>99431913770</v>
      </c>
      <c r="D454" s="58" t="str">
        <f t="shared" si="195"/>
        <v>PGB028761475</v>
      </c>
      <c r="E454" s="59" t="str">
        <f t="shared" si="196"/>
        <v>6094372985847 (2)</v>
      </c>
      <c r="F454" s="59" t="str">
        <f t="shared" si="197"/>
        <v>717-0278-FF-30</v>
      </c>
      <c r="G454" s="59" t="str">
        <f t="shared" si="198"/>
        <v>2210326</v>
      </c>
      <c r="H454" s="59" t="str">
        <f t="shared" si="199"/>
        <v>IPORTER (GB)</v>
      </c>
      <c r="I454" s="57" t="str">
        <f t="shared" si="200"/>
        <v>베리크 VERIQE</v>
      </c>
      <c r="J454" s="57">
        <f t="shared" si="201"/>
        <v>13360</v>
      </c>
      <c r="K454" s="57" t="str">
        <f t="shared" si="202"/>
        <v>[사업자]/후)주소변경(방문수령)/[방문수령]/8.14</v>
      </c>
      <c r="L454" s="57">
        <f t="shared" si="203"/>
        <v>2</v>
      </c>
      <c r="M454" s="57">
        <f t="shared" si="204"/>
        <v>19.803999999999998</v>
      </c>
      <c r="N454" s="57">
        <f t="shared" si="205"/>
        <v>4.4999999999999998E-2</v>
      </c>
      <c r="O454" s="60">
        <f t="shared" si="206"/>
        <v>3.15E-2</v>
      </c>
      <c r="P454" s="60">
        <f>CEILING(IF(M454&gt;O454,M454,O454),$D$2)</f>
        <v>20</v>
      </c>
      <c r="Q454" s="61" t="str">
        <f t="shared" si="207"/>
        <v>일반(NORMAL)</v>
      </c>
      <c r="R454" s="88">
        <f t="shared" si="208"/>
        <v>3822.28</v>
      </c>
      <c r="S454" s="61" t="str">
        <f t="shared" si="209"/>
        <v>OZ522</v>
      </c>
      <c r="T454" s="61" t="str">
        <f t="shared" si="210"/>
        <v>AIRZETA CO., LTD</v>
      </c>
      <c r="U454" s="61" t="str">
        <f t="shared" si="211"/>
        <v>신용</v>
      </c>
      <c r="V454" s="99">
        <f>CEILING($B$2+(P454-0.5)*$C$2,1)</f>
        <v>117718</v>
      </c>
      <c r="W454" s="61">
        <v>4000</v>
      </c>
      <c r="X454" s="100">
        <f t="shared" si="212"/>
        <v>1500</v>
      </c>
      <c r="Y454" s="100">
        <f t="shared" ref="Y454:Y517" si="217">IF(LEFT(AN454,2)="63",500,0)</f>
        <v>0</v>
      </c>
      <c r="Z454" s="100">
        <f t="shared" si="213"/>
        <v>2000</v>
      </c>
      <c r="AA454" s="100">
        <f t="shared" ref="AA454:AA517" si="218">IF(_xlfn.CEILING.MATH(P454-30,1)&lt;0,0,_xlfn.CEILING.MATH(P454-30,1))*400</f>
        <v>0</v>
      </c>
      <c r="AB454" s="101">
        <f t="shared" si="214"/>
        <v>10000</v>
      </c>
      <c r="AC454" s="151" t="s">
        <v>2551</v>
      </c>
      <c r="AD454" s="102"/>
      <c r="AE454" s="103">
        <f t="shared" si="215"/>
        <v>17500</v>
      </c>
      <c r="AF454" s="104">
        <f t="shared" si="216"/>
        <v>135218</v>
      </c>
      <c r="AH454" s="126" t="s">
        <v>4689</v>
      </c>
      <c r="AI454" s="126" t="s">
        <v>9</v>
      </c>
      <c r="AJ454" s="126" t="s">
        <v>4690</v>
      </c>
      <c r="AK454" s="126" t="s">
        <v>2567</v>
      </c>
      <c r="AL454" s="126" t="s">
        <v>5217</v>
      </c>
      <c r="AM454" s="126" t="s">
        <v>4148</v>
      </c>
      <c r="AN454" s="126">
        <v>13360</v>
      </c>
      <c r="AO454" s="126" t="s">
        <v>5218</v>
      </c>
      <c r="AP454" s="127">
        <v>2</v>
      </c>
      <c r="AQ454" s="128">
        <v>19.803999999999998</v>
      </c>
      <c r="AR454" s="128">
        <v>4.4999999999999998E-2</v>
      </c>
      <c r="AS454" s="128">
        <v>20</v>
      </c>
      <c r="AT454" s="126" t="s">
        <v>7</v>
      </c>
      <c r="AU454" s="128">
        <v>3822.28</v>
      </c>
      <c r="AV454" s="126" t="s">
        <v>154</v>
      </c>
      <c r="AW454" s="126" t="s">
        <v>154</v>
      </c>
      <c r="AX454" s="126" t="s">
        <v>154</v>
      </c>
      <c r="AY454" s="126" t="s">
        <v>130</v>
      </c>
      <c r="AZ454" s="126" t="s">
        <v>130</v>
      </c>
      <c r="BA454" s="126" t="s">
        <v>132</v>
      </c>
      <c r="BB454" s="126" t="s">
        <v>70</v>
      </c>
      <c r="BC454" s="126" t="s">
        <v>169</v>
      </c>
      <c r="BD454" s="126" t="s">
        <v>130</v>
      </c>
      <c r="BE454" s="126" t="s">
        <v>156</v>
      </c>
      <c r="BF454" s="126" t="s">
        <v>5219</v>
      </c>
      <c r="BG454" s="126" t="s">
        <v>5220</v>
      </c>
      <c r="BH454" s="126" t="s">
        <v>5221</v>
      </c>
      <c r="BI454" s="126" t="s">
        <v>138</v>
      </c>
      <c r="BJ454" s="126" t="s">
        <v>2758</v>
      </c>
      <c r="BK454" s="126" t="s">
        <v>184</v>
      </c>
      <c r="BL454" s="126" t="s">
        <v>157</v>
      </c>
      <c r="BM454" s="126" t="s">
        <v>126</v>
      </c>
      <c r="BN454" s="126" t="s">
        <v>130</v>
      </c>
      <c r="BO454" s="126" t="s">
        <v>158</v>
      </c>
    </row>
    <row r="455" spans="1:67" ht="15">
      <c r="A455" s="58" t="str">
        <f t="shared" si="192"/>
        <v>2025-08-10</v>
      </c>
      <c r="B455" s="58" t="str">
        <f t="shared" si="193"/>
        <v>LHR</v>
      </c>
      <c r="C455" s="58" t="str">
        <f t="shared" si="194"/>
        <v>99431913770</v>
      </c>
      <c r="D455" s="58" t="str">
        <f t="shared" si="195"/>
        <v>PGB028761678</v>
      </c>
      <c r="E455" s="59" t="str">
        <f t="shared" si="196"/>
        <v>6094322902458</v>
      </c>
      <c r="F455" s="59" t="str">
        <f t="shared" si="197"/>
        <v>717-0599-DE-48</v>
      </c>
      <c r="G455" s="59" t="str">
        <f t="shared" si="198"/>
        <v>2210326</v>
      </c>
      <c r="H455" s="59" t="str">
        <f t="shared" si="199"/>
        <v>IPORTER (GB)</v>
      </c>
      <c r="I455" s="57" t="str">
        <f t="shared" si="200"/>
        <v>홍현서</v>
      </c>
      <c r="J455" s="57">
        <f t="shared" si="201"/>
        <v>5359</v>
      </c>
      <c r="K455" s="57" t="str">
        <f t="shared" si="202"/>
        <v/>
      </c>
      <c r="L455" s="57">
        <f t="shared" si="203"/>
        <v>1</v>
      </c>
      <c r="M455" s="57">
        <f t="shared" si="204"/>
        <v>0.998</v>
      </c>
      <c r="N455" s="57">
        <f t="shared" si="205"/>
        <v>4.4999999999999998E-2</v>
      </c>
      <c r="O455" s="60">
        <f t="shared" si="206"/>
        <v>3.15E-2</v>
      </c>
      <c r="P455" s="60">
        <f>CEILING(IF(M455&gt;O455,M455,O455),$D$2)</f>
        <v>1</v>
      </c>
      <c r="Q455" s="61" t="str">
        <f t="shared" si="207"/>
        <v>목록(Manifest)</v>
      </c>
      <c r="R455" s="88">
        <f t="shared" si="208"/>
        <v>112.42</v>
      </c>
      <c r="S455" s="61" t="str">
        <f t="shared" si="209"/>
        <v>OZ522</v>
      </c>
      <c r="T455" s="61" t="str">
        <f t="shared" si="210"/>
        <v>AIRZETA CO., LTD</v>
      </c>
      <c r="U455" s="61" t="str">
        <f t="shared" si="211"/>
        <v>신용</v>
      </c>
      <c r="V455" s="99">
        <f>CEILING($B$2+(P455-0.5)*$C$2,1)</f>
        <v>10273</v>
      </c>
      <c r="W455" s="61">
        <v>4000</v>
      </c>
      <c r="X455" s="100">
        <f t="shared" si="212"/>
        <v>0</v>
      </c>
      <c r="Y455" s="100">
        <f t="shared" si="217"/>
        <v>0</v>
      </c>
      <c r="Z455" s="100">
        <f t="shared" si="213"/>
        <v>0</v>
      </c>
      <c r="AA455" s="100">
        <f t="shared" si="218"/>
        <v>0</v>
      </c>
      <c r="AB455" s="101">
        <f t="shared" si="214"/>
        <v>0</v>
      </c>
      <c r="AC455" s="102" t="str">
        <f>_xlfn.IFNA(VLOOKUP(D455,'사업자 통관'!F:H,3,0),"")</f>
        <v/>
      </c>
      <c r="AD455" s="102"/>
      <c r="AE455" s="103">
        <f t="shared" si="215"/>
        <v>4000</v>
      </c>
      <c r="AF455" s="104">
        <f t="shared" si="216"/>
        <v>14273</v>
      </c>
      <c r="AH455" s="126" t="s">
        <v>4689</v>
      </c>
      <c r="AI455" s="126" t="s">
        <v>9</v>
      </c>
      <c r="AJ455" s="126" t="s">
        <v>4690</v>
      </c>
      <c r="AK455" s="126" t="s">
        <v>5222</v>
      </c>
      <c r="AL455" s="126" t="s">
        <v>5212</v>
      </c>
      <c r="AM455" s="126" t="s">
        <v>5213</v>
      </c>
      <c r="AN455" s="126">
        <v>5359</v>
      </c>
      <c r="AO455" s="126" t="s">
        <v>130</v>
      </c>
      <c r="AP455" s="127">
        <v>1</v>
      </c>
      <c r="AQ455" s="128">
        <v>0.998</v>
      </c>
      <c r="AR455" s="128">
        <v>4.4999999999999998E-2</v>
      </c>
      <c r="AS455" s="128">
        <v>1</v>
      </c>
      <c r="AT455" s="126" t="s">
        <v>4</v>
      </c>
      <c r="AU455" s="128">
        <v>112.42</v>
      </c>
      <c r="AV455" s="126" t="s">
        <v>154</v>
      </c>
      <c r="AW455" s="126" t="s">
        <v>154</v>
      </c>
      <c r="AX455" s="126" t="s">
        <v>154</v>
      </c>
      <c r="AY455" s="126" t="s">
        <v>154</v>
      </c>
      <c r="AZ455" s="126" t="s">
        <v>154</v>
      </c>
      <c r="BA455" s="126" t="s">
        <v>132</v>
      </c>
      <c r="BB455" s="126" t="s">
        <v>70</v>
      </c>
      <c r="BC455" s="126" t="s">
        <v>169</v>
      </c>
      <c r="BD455" s="126" t="s">
        <v>130</v>
      </c>
      <c r="BE455" s="126" t="s">
        <v>156</v>
      </c>
      <c r="BF455" s="126" t="s">
        <v>5223</v>
      </c>
      <c r="BG455" s="126" t="s">
        <v>5224</v>
      </c>
      <c r="BH455" s="126" t="s">
        <v>5225</v>
      </c>
      <c r="BI455" s="126" t="s">
        <v>138</v>
      </c>
      <c r="BJ455" s="126" t="s">
        <v>2758</v>
      </c>
      <c r="BK455" s="126" t="s">
        <v>184</v>
      </c>
      <c r="BL455" s="126" t="s">
        <v>157</v>
      </c>
      <c r="BM455" s="126" t="s">
        <v>126</v>
      </c>
      <c r="BN455" s="126" t="s">
        <v>130</v>
      </c>
      <c r="BO455" s="126" t="s">
        <v>158</v>
      </c>
    </row>
    <row r="456" spans="1:67" ht="15">
      <c r="A456" s="58" t="str">
        <f t="shared" ref="A456:A519" si="219">AH456</f>
        <v>2025-08-10</v>
      </c>
      <c r="B456" s="58" t="str">
        <f t="shared" ref="B456:B519" si="220">AI456</f>
        <v>LHR</v>
      </c>
      <c r="C456" s="58" t="str">
        <f t="shared" ref="C456:C519" si="221">AJ456</f>
        <v>99431913770</v>
      </c>
      <c r="D456" s="58" t="str">
        <f t="shared" ref="D456:D519" si="222">AK456</f>
        <v>PGB028761448</v>
      </c>
      <c r="E456" s="59" t="str">
        <f t="shared" ref="E456:E519" si="223">BF456</f>
        <v>6094322902228</v>
      </c>
      <c r="F456" s="59" t="str">
        <f t="shared" ref="F456:F519" si="224">BG456</f>
        <v>717-0563-AB-70</v>
      </c>
      <c r="G456" s="59" t="str">
        <f t="shared" ref="G456:G519" si="225">BA456</f>
        <v>2210326</v>
      </c>
      <c r="H456" s="59" t="str">
        <f t="shared" ref="H456:H519" si="226">BB456</f>
        <v>IPORTER (GB)</v>
      </c>
      <c r="I456" s="57" t="str">
        <f t="shared" ref="I456:I519" si="227">AL456</f>
        <v>정영민</v>
      </c>
      <c r="J456" s="57">
        <f t="shared" ref="J456:J519" si="228">AN456</f>
        <v>13837</v>
      </c>
      <c r="K456" s="57" t="str">
        <f t="shared" ref="K456:K519" si="229">AO456</f>
        <v/>
      </c>
      <c r="L456" s="57">
        <f t="shared" ref="L456:L519" si="230">AP456</f>
        <v>1</v>
      </c>
      <c r="M456" s="57">
        <f t="shared" ref="M456:M519" si="231">AQ456</f>
        <v>0.499</v>
      </c>
      <c r="N456" s="57">
        <f t="shared" ref="N456:N519" si="232">AR456</f>
        <v>4.4999999999999998E-2</v>
      </c>
      <c r="O456" s="60">
        <f t="shared" ref="O456:O519" si="233">N456*0.7</f>
        <v>3.15E-2</v>
      </c>
      <c r="P456" s="60">
        <f>CEILING(IF(M456&gt;O456,M456,O456),$D$2)</f>
        <v>0.5</v>
      </c>
      <c r="Q456" s="61" t="str">
        <f t="shared" ref="Q456:Q519" si="234">AT456</f>
        <v>목록(Manifest)</v>
      </c>
      <c r="R456" s="88">
        <f t="shared" ref="R456:R519" si="235">AU456</f>
        <v>133.59</v>
      </c>
      <c r="S456" s="61" t="str">
        <f t="shared" ref="S456:S519" si="236">BI456</f>
        <v>OZ522</v>
      </c>
      <c r="T456" s="61" t="str">
        <f t="shared" ref="T456:T519" si="237">BJ456</f>
        <v>AIRZETA CO., LTD</v>
      </c>
      <c r="U456" s="61" t="str">
        <f t="shared" ref="U456:U519" si="238">BM456</f>
        <v>신용</v>
      </c>
      <c r="V456" s="99">
        <f>CEILING($B$2+(P456-0.5)*$C$2,1)</f>
        <v>7445</v>
      </c>
      <c r="W456" s="61">
        <v>4000</v>
      </c>
      <c r="X456" s="100">
        <f t="shared" si="212"/>
        <v>0</v>
      </c>
      <c r="Y456" s="100">
        <f t="shared" si="217"/>
        <v>0</v>
      </c>
      <c r="Z456" s="100">
        <f t="shared" si="213"/>
        <v>0</v>
      </c>
      <c r="AA456" s="100">
        <f t="shared" si="218"/>
        <v>0</v>
      </c>
      <c r="AB456" s="101">
        <f t="shared" si="214"/>
        <v>0</v>
      </c>
      <c r="AC456" s="102" t="str">
        <f>_xlfn.IFNA(VLOOKUP(D456,'사업자 통관'!F:H,3,0),"")</f>
        <v/>
      </c>
      <c r="AD456" s="102"/>
      <c r="AE456" s="103">
        <f t="shared" si="215"/>
        <v>4000</v>
      </c>
      <c r="AF456" s="104">
        <f t="shared" si="216"/>
        <v>11445</v>
      </c>
      <c r="AH456" s="126" t="s">
        <v>4689</v>
      </c>
      <c r="AI456" s="126" t="s">
        <v>9</v>
      </c>
      <c r="AJ456" s="126" t="s">
        <v>4690</v>
      </c>
      <c r="AK456" s="126" t="s">
        <v>5226</v>
      </c>
      <c r="AL456" s="126" t="s">
        <v>5227</v>
      </c>
      <c r="AM456" s="126" t="s">
        <v>5228</v>
      </c>
      <c r="AN456" s="126">
        <v>13837</v>
      </c>
      <c r="AO456" s="126" t="s">
        <v>130</v>
      </c>
      <c r="AP456" s="127">
        <v>1</v>
      </c>
      <c r="AQ456" s="128">
        <v>0.499</v>
      </c>
      <c r="AR456" s="128">
        <v>4.4999999999999998E-2</v>
      </c>
      <c r="AS456" s="128">
        <v>0.5</v>
      </c>
      <c r="AT456" s="126" t="s">
        <v>4</v>
      </c>
      <c r="AU456" s="128">
        <v>133.59</v>
      </c>
      <c r="AV456" s="126" t="s">
        <v>154</v>
      </c>
      <c r="AW456" s="126" t="s">
        <v>154</v>
      </c>
      <c r="AX456" s="126" t="s">
        <v>154</v>
      </c>
      <c r="AY456" s="126" t="s">
        <v>154</v>
      </c>
      <c r="AZ456" s="126" t="s">
        <v>154</v>
      </c>
      <c r="BA456" s="126" t="s">
        <v>132</v>
      </c>
      <c r="BB456" s="126" t="s">
        <v>70</v>
      </c>
      <c r="BC456" s="126" t="s">
        <v>547</v>
      </c>
      <c r="BD456" s="126" t="s">
        <v>130</v>
      </c>
      <c r="BE456" s="126" t="s">
        <v>156</v>
      </c>
      <c r="BF456" s="126" t="s">
        <v>5229</v>
      </c>
      <c r="BG456" s="126" t="s">
        <v>5230</v>
      </c>
      <c r="BH456" s="126" t="s">
        <v>5231</v>
      </c>
      <c r="BI456" s="126" t="s">
        <v>138</v>
      </c>
      <c r="BJ456" s="126" t="s">
        <v>2758</v>
      </c>
      <c r="BK456" s="126" t="s">
        <v>184</v>
      </c>
      <c r="BL456" s="126" t="s">
        <v>157</v>
      </c>
      <c r="BM456" s="126" t="s">
        <v>126</v>
      </c>
      <c r="BN456" s="126" t="s">
        <v>130</v>
      </c>
      <c r="BO456" s="126" t="s">
        <v>158</v>
      </c>
    </row>
    <row r="457" spans="1:67" ht="15">
      <c r="A457" s="58" t="str">
        <f t="shared" si="219"/>
        <v>2025-08-10</v>
      </c>
      <c r="B457" s="58" t="str">
        <f t="shared" si="220"/>
        <v>LHR</v>
      </c>
      <c r="C457" s="58" t="str">
        <f t="shared" si="221"/>
        <v>99431913770</v>
      </c>
      <c r="D457" s="58" t="str">
        <f t="shared" si="222"/>
        <v>PGB028761677</v>
      </c>
      <c r="E457" s="59" t="str">
        <f t="shared" si="223"/>
        <v>6094322902457</v>
      </c>
      <c r="F457" s="59" t="str">
        <f t="shared" si="224"/>
        <v>717-1290-ED-88</v>
      </c>
      <c r="G457" s="59" t="str">
        <f t="shared" si="225"/>
        <v>2210326</v>
      </c>
      <c r="H457" s="59" t="str">
        <f t="shared" si="226"/>
        <v>IPORTER (GB)</v>
      </c>
      <c r="I457" s="57" t="str">
        <f t="shared" si="227"/>
        <v>이동희</v>
      </c>
      <c r="J457" s="57">
        <f t="shared" si="228"/>
        <v>13824</v>
      </c>
      <c r="K457" s="57" t="str">
        <f t="shared" si="229"/>
        <v/>
      </c>
      <c r="L457" s="57">
        <f t="shared" si="230"/>
        <v>1</v>
      </c>
      <c r="M457" s="57">
        <f t="shared" si="231"/>
        <v>0.499</v>
      </c>
      <c r="N457" s="57">
        <f t="shared" si="232"/>
        <v>4.4999999999999998E-2</v>
      </c>
      <c r="O457" s="60">
        <f t="shared" si="233"/>
        <v>3.15E-2</v>
      </c>
      <c r="P457" s="60">
        <f>CEILING(IF(M457&gt;O457,M457,O457),$D$2)</f>
        <v>0.5</v>
      </c>
      <c r="Q457" s="61" t="str">
        <f t="shared" si="234"/>
        <v>목록(Manifest)</v>
      </c>
      <c r="R457" s="88">
        <f t="shared" si="235"/>
        <v>27.71</v>
      </c>
      <c r="S457" s="61" t="str">
        <f t="shared" si="236"/>
        <v>OZ522</v>
      </c>
      <c r="T457" s="61" t="str">
        <f t="shared" si="237"/>
        <v>AIRZETA CO., LTD</v>
      </c>
      <c r="U457" s="61" t="str">
        <f t="shared" si="238"/>
        <v>신용</v>
      </c>
      <c r="V457" s="99">
        <f>CEILING($B$2+(P457-0.5)*$C$2,1)</f>
        <v>7445</v>
      </c>
      <c r="W457" s="61">
        <v>4000</v>
      </c>
      <c r="X457" s="100">
        <f t="shared" si="212"/>
        <v>0</v>
      </c>
      <c r="Y457" s="100">
        <f t="shared" si="217"/>
        <v>0</v>
      </c>
      <c r="Z457" s="100">
        <f t="shared" si="213"/>
        <v>0</v>
      </c>
      <c r="AA457" s="100">
        <f t="shared" si="218"/>
        <v>0</v>
      </c>
      <c r="AB457" s="101">
        <f t="shared" si="214"/>
        <v>0</v>
      </c>
      <c r="AC457" s="102" t="str">
        <f>_xlfn.IFNA(VLOOKUP(D457,'사업자 통관'!F:H,3,0),"")</f>
        <v/>
      </c>
      <c r="AD457" s="102"/>
      <c r="AE457" s="103">
        <f t="shared" si="215"/>
        <v>4000</v>
      </c>
      <c r="AF457" s="104">
        <f t="shared" si="216"/>
        <v>11445</v>
      </c>
      <c r="AH457" s="126" t="s">
        <v>4689</v>
      </c>
      <c r="AI457" s="126" t="s">
        <v>9</v>
      </c>
      <c r="AJ457" s="126" t="s">
        <v>4690</v>
      </c>
      <c r="AK457" s="126" t="s">
        <v>5232</v>
      </c>
      <c r="AL457" s="126" t="s">
        <v>394</v>
      </c>
      <c r="AM457" s="126" t="s">
        <v>610</v>
      </c>
      <c r="AN457" s="126">
        <v>13824</v>
      </c>
      <c r="AO457" s="126" t="s">
        <v>130</v>
      </c>
      <c r="AP457" s="127">
        <v>1</v>
      </c>
      <c r="AQ457" s="128">
        <v>0.499</v>
      </c>
      <c r="AR457" s="128">
        <v>4.4999999999999998E-2</v>
      </c>
      <c r="AS457" s="128">
        <v>0.5</v>
      </c>
      <c r="AT457" s="126" t="s">
        <v>4</v>
      </c>
      <c r="AU457" s="128">
        <v>27.71</v>
      </c>
      <c r="AV457" s="126" t="s">
        <v>154</v>
      </c>
      <c r="AW457" s="126" t="s">
        <v>154</v>
      </c>
      <c r="AX457" s="126" t="s">
        <v>154</v>
      </c>
      <c r="AY457" s="126" t="s">
        <v>154</v>
      </c>
      <c r="AZ457" s="126" t="s">
        <v>154</v>
      </c>
      <c r="BA457" s="126" t="s">
        <v>132</v>
      </c>
      <c r="BB457" s="126" t="s">
        <v>70</v>
      </c>
      <c r="BC457" s="126" t="s">
        <v>5233</v>
      </c>
      <c r="BD457" s="126" t="s">
        <v>130</v>
      </c>
      <c r="BE457" s="126" t="s">
        <v>156</v>
      </c>
      <c r="BF457" s="126" t="s">
        <v>5234</v>
      </c>
      <c r="BG457" s="126" t="s">
        <v>5235</v>
      </c>
      <c r="BH457" s="126" t="s">
        <v>5236</v>
      </c>
      <c r="BI457" s="126" t="s">
        <v>138</v>
      </c>
      <c r="BJ457" s="126" t="s">
        <v>2758</v>
      </c>
      <c r="BK457" s="126" t="s">
        <v>184</v>
      </c>
      <c r="BL457" s="126" t="s">
        <v>157</v>
      </c>
      <c r="BM457" s="126" t="s">
        <v>126</v>
      </c>
      <c r="BN457" s="126" t="s">
        <v>130</v>
      </c>
      <c r="BO457" s="126" t="s">
        <v>158</v>
      </c>
    </row>
    <row r="458" spans="1:67" ht="15">
      <c r="A458" s="58" t="str">
        <f t="shared" si="219"/>
        <v>2025-08-10</v>
      </c>
      <c r="B458" s="58" t="str">
        <f t="shared" si="220"/>
        <v>LHR</v>
      </c>
      <c r="C458" s="58" t="str">
        <f t="shared" si="221"/>
        <v>99431913770</v>
      </c>
      <c r="D458" s="58" t="str">
        <f t="shared" si="222"/>
        <v>PGB028761459</v>
      </c>
      <c r="E458" s="59" t="str">
        <f t="shared" si="223"/>
        <v>6094322902239</v>
      </c>
      <c r="F458" s="59" t="str">
        <f t="shared" si="224"/>
        <v>717-1304-AD-105</v>
      </c>
      <c r="G458" s="59" t="str">
        <f t="shared" si="225"/>
        <v>2210326</v>
      </c>
      <c r="H458" s="59" t="str">
        <f t="shared" si="226"/>
        <v>IPORTER (GB)</v>
      </c>
      <c r="I458" s="57" t="str">
        <f t="shared" si="227"/>
        <v>최미진</v>
      </c>
      <c r="J458" s="57">
        <f t="shared" si="228"/>
        <v>22635</v>
      </c>
      <c r="K458" s="57" t="str">
        <f t="shared" si="229"/>
        <v/>
      </c>
      <c r="L458" s="57">
        <f t="shared" si="230"/>
        <v>1</v>
      </c>
      <c r="M458" s="57">
        <f t="shared" si="231"/>
        <v>0.998</v>
      </c>
      <c r="N458" s="57">
        <f t="shared" si="232"/>
        <v>4.4999999999999998E-2</v>
      </c>
      <c r="O458" s="60">
        <f t="shared" si="233"/>
        <v>3.15E-2</v>
      </c>
      <c r="P458" s="60">
        <f>CEILING(IF(M458&gt;O458,M458,O458),$D$2)</f>
        <v>1</v>
      </c>
      <c r="Q458" s="61" t="str">
        <f t="shared" si="234"/>
        <v>목록(Manifest)</v>
      </c>
      <c r="R458" s="88">
        <f t="shared" si="235"/>
        <v>116.08</v>
      </c>
      <c r="S458" s="61" t="str">
        <f t="shared" si="236"/>
        <v>OZ522</v>
      </c>
      <c r="T458" s="61" t="str">
        <f t="shared" si="237"/>
        <v>AIRZETA CO., LTD</v>
      </c>
      <c r="U458" s="61" t="str">
        <f t="shared" si="238"/>
        <v>신용</v>
      </c>
      <c r="V458" s="99">
        <f>CEILING($B$2+(P458-0.5)*$C$2,1)</f>
        <v>10273</v>
      </c>
      <c r="W458" s="61">
        <v>4000</v>
      </c>
      <c r="X458" s="100">
        <f t="shared" si="212"/>
        <v>0</v>
      </c>
      <c r="Y458" s="100">
        <f t="shared" si="217"/>
        <v>0</v>
      </c>
      <c r="Z458" s="100">
        <f t="shared" si="213"/>
        <v>0</v>
      </c>
      <c r="AA458" s="100">
        <f t="shared" si="218"/>
        <v>0</v>
      </c>
      <c r="AB458" s="101">
        <f t="shared" si="214"/>
        <v>0</v>
      </c>
      <c r="AC458" s="102" t="str">
        <f>_xlfn.IFNA(VLOOKUP(D458,'사업자 통관'!F:H,3,0),"")</f>
        <v/>
      </c>
      <c r="AD458" s="102"/>
      <c r="AE458" s="103">
        <f t="shared" si="215"/>
        <v>4000</v>
      </c>
      <c r="AF458" s="104">
        <f t="shared" si="216"/>
        <v>14273</v>
      </c>
      <c r="AH458" s="126" t="s">
        <v>4689</v>
      </c>
      <c r="AI458" s="126" t="s">
        <v>9</v>
      </c>
      <c r="AJ458" s="126" t="s">
        <v>4690</v>
      </c>
      <c r="AK458" s="126" t="s">
        <v>2661</v>
      </c>
      <c r="AL458" s="126" t="s">
        <v>363</v>
      </c>
      <c r="AM458" s="126" t="s">
        <v>364</v>
      </c>
      <c r="AN458" s="126">
        <v>22635</v>
      </c>
      <c r="AO458" s="126" t="s">
        <v>130</v>
      </c>
      <c r="AP458" s="127">
        <v>1</v>
      </c>
      <c r="AQ458" s="128">
        <v>0.998</v>
      </c>
      <c r="AR458" s="128">
        <v>4.4999999999999998E-2</v>
      </c>
      <c r="AS458" s="128">
        <v>1</v>
      </c>
      <c r="AT458" s="126" t="s">
        <v>4</v>
      </c>
      <c r="AU458" s="128">
        <v>116.08</v>
      </c>
      <c r="AV458" s="126" t="s">
        <v>154</v>
      </c>
      <c r="AW458" s="126" t="s">
        <v>154</v>
      </c>
      <c r="AX458" s="126" t="s">
        <v>154</v>
      </c>
      <c r="AY458" s="126" t="s">
        <v>154</v>
      </c>
      <c r="AZ458" s="126" t="s">
        <v>154</v>
      </c>
      <c r="BA458" s="126" t="s">
        <v>132</v>
      </c>
      <c r="BB458" s="126" t="s">
        <v>70</v>
      </c>
      <c r="BC458" s="126" t="s">
        <v>177</v>
      </c>
      <c r="BD458" s="126" t="s">
        <v>130</v>
      </c>
      <c r="BE458" s="126" t="s">
        <v>156</v>
      </c>
      <c r="BF458" s="126" t="s">
        <v>5237</v>
      </c>
      <c r="BG458" s="126" t="s">
        <v>5238</v>
      </c>
      <c r="BH458" s="126" t="s">
        <v>5239</v>
      </c>
      <c r="BI458" s="126" t="s">
        <v>138</v>
      </c>
      <c r="BJ458" s="126" t="s">
        <v>2758</v>
      </c>
      <c r="BK458" s="126" t="s">
        <v>184</v>
      </c>
      <c r="BL458" s="126" t="s">
        <v>157</v>
      </c>
      <c r="BM458" s="126" t="s">
        <v>126</v>
      </c>
      <c r="BN458" s="126" t="s">
        <v>130</v>
      </c>
      <c r="BO458" s="126" t="s">
        <v>158</v>
      </c>
    </row>
    <row r="459" spans="1:67" ht="15">
      <c r="A459" s="58" t="str">
        <f t="shared" si="219"/>
        <v>2025-08-10</v>
      </c>
      <c r="B459" s="58" t="str">
        <f t="shared" si="220"/>
        <v>LHR</v>
      </c>
      <c r="C459" s="58" t="str">
        <f t="shared" si="221"/>
        <v>99431913770</v>
      </c>
      <c r="D459" s="58" t="str">
        <f t="shared" si="222"/>
        <v>PGB028761675</v>
      </c>
      <c r="E459" s="59" t="str">
        <f t="shared" si="223"/>
        <v>6094322902455</v>
      </c>
      <c r="F459" s="59" t="str">
        <f t="shared" si="224"/>
        <v>717-0608-BC-47</v>
      </c>
      <c r="G459" s="59" t="str">
        <f t="shared" si="225"/>
        <v>2210326</v>
      </c>
      <c r="H459" s="59" t="str">
        <f t="shared" si="226"/>
        <v>IPORTER (GB)</v>
      </c>
      <c r="I459" s="57" t="str">
        <f t="shared" si="227"/>
        <v>김동환</v>
      </c>
      <c r="J459" s="57">
        <f t="shared" si="228"/>
        <v>8107</v>
      </c>
      <c r="K459" s="57" t="str">
        <f t="shared" si="229"/>
        <v/>
      </c>
      <c r="L459" s="57">
        <f t="shared" si="230"/>
        <v>1</v>
      </c>
      <c r="M459" s="57">
        <f t="shared" si="231"/>
        <v>0.998</v>
      </c>
      <c r="N459" s="57">
        <f t="shared" si="232"/>
        <v>4.4999999999999998E-2</v>
      </c>
      <c r="O459" s="60">
        <f t="shared" si="233"/>
        <v>3.15E-2</v>
      </c>
      <c r="P459" s="60">
        <f>CEILING(IF(M459&gt;O459,M459,O459),$D$2)</f>
        <v>1</v>
      </c>
      <c r="Q459" s="61" t="str">
        <f t="shared" si="234"/>
        <v>목록(Manifest)</v>
      </c>
      <c r="R459" s="88">
        <f t="shared" si="235"/>
        <v>112.42</v>
      </c>
      <c r="S459" s="61" t="str">
        <f t="shared" si="236"/>
        <v>OZ522</v>
      </c>
      <c r="T459" s="61" t="str">
        <f t="shared" si="237"/>
        <v>AIRZETA CO., LTD</v>
      </c>
      <c r="U459" s="61" t="str">
        <f t="shared" si="238"/>
        <v>신용</v>
      </c>
      <c r="V459" s="99">
        <f>CEILING($B$2+(P459-0.5)*$C$2,1)</f>
        <v>10273</v>
      </c>
      <c r="W459" s="61">
        <v>4000</v>
      </c>
      <c r="X459" s="100">
        <f t="shared" si="212"/>
        <v>0</v>
      </c>
      <c r="Y459" s="100">
        <f t="shared" si="217"/>
        <v>0</v>
      </c>
      <c r="Z459" s="100">
        <f t="shared" si="213"/>
        <v>0</v>
      </c>
      <c r="AA459" s="100">
        <f t="shared" si="218"/>
        <v>0</v>
      </c>
      <c r="AB459" s="101">
        <f t="shared" si="214"/>
        <v>0</v>
      </c>
      <c r="AC459" s="102" t="str">
        <f>_xlfn.IFNA(VLOOKUP(D459,'사업자 통관'!F:H,3,0),"")</f>
        <v/>
      </c>
      <c r="AD459" s="102"/>
      <c r="AE459" s="103">
        <f t="shared" si="215"/>
        <v>4000</v>
      </c>
      <c r="AF459" s="104">
        <f t="shared" si="216"/>
        <v>14273</v>
      </c>
      <c r="AH459" s="126" t="s">
        <v>4689</v>
      </c>
      <c r="AI459" s="126" t="s">
        <v>9</v>
      </c>
      <c r="AJ459" s="126" t="s">
        <v>4690</v>
      </c>
      <c r="AK459" s="126" t="s">
        <v>5240</v>
      </c>
      <c r="AL459" s="126" t="s">
        <v>682</v>
      </c>
      <c r="AM459" s="126" t="s">
        <v>5241</v>
      </c>
      <c r="AN459" s="126">
        <v>8107</v>
      </c>
      <c r="AO459" s="126" t="s">
        <v>130</v>
      </c>
      <c r="AP459" s="127">
        <v>1</v>
      </c>
      <c r="AQ459" s="128">
        <v>0.998</v>
      </c>
      <c r="AR459" s="128">
        <v>4.4999999999999998E-2</v>
      </c>
      <c r="AS459" s="128">
        <v>1</v>
      </c>
      <c r="AT459" s="126" t="s">
        <v>4</v>
      </c>
      <c r="AU459" s="128">
        <v>112.42</v>
      </c>
      <c r="AV459" s="126" t="s">
        <v>154</v>
      </c>
      <c r="AW459" s="126" t="s">
        <v>154</v>
      </c>
      <c r="AX459" s="126" t="s">
        <v>154</v>
      </c>
      <c r="AY459" s="126" t="s">
        <v>154</v>
      </c>
      <c r="AZ459" s="126" t="s">
        <v>154</v>
      </c>
      <c r="BA459" s="126" t="s">
        <v>132</v>
      </c>
      <c r="BB459" s="126" t="s">
        <v>70</v>
      </c>
      <c r="BC459" s="126" t="s">
        <v>169</v>
      </c>
      <c r="BD459" s="126" t="s">
        <v>130</v>
      </c>
      <c r="BE459" s="126" t="s">
        <v>156</v>
      </c>
      <c r="BF459" s="126" t="s">
        <v>5242</v>
      </c>
      <c r="BG459" s="126" t="s">
        <v>5243</v>
      </c>
      <c r="BH459" s="126" t="s">
        <v>5244</v>
      </c>
      <c r="BI459" s="126" t="s">
        <v>138</v>
      </c>
      <c r="BJ459" s="126" t="s">
        <v>2758</v>
      </c>
      <c r="BK459" s="126" t="s">
        <v>184</v>
      </c>
      <c r="BL459" s="126" t="s">
        <v>157</v>
      </c>
      <c r="BM459" s="126" t="s">
        <v>126</v>
      </c>
      <c r="BN459" s="126" t="s">
        <v>130</v>
      </c>
      <c r="BO459" s="126" t="s">
        <v>158</v>
      </c>
    </row>
    <row r="460" spans="1:67" ht="15">
      <c r="A460" s="58" t="str">
        <f t="shared" si="219"/>
        <v>2025-08-10</v>
      </c>
      <c r="B460" s="58" t="str">
        <f t="shared" si="220"/>
        <v>LHR</v>
      </c>
      <c r="C460" s="58" t="str">
        <f t="shared" si="221"/>
        <v>99431913770</v>
      </c>
      <c r="D460" s="58" t="str">
        <f t="shared" si="222"/>
        <v>PGB028761607</v>
      </c>
      <c r="E460" s="59" t="str">
        <f t="shared" si="223"/>
        <v>6094322902387</v>
      </c>
      <c r="F460" s="59" t="str">
        <f t="shared" si="224"/>
        <v>717-0618-FB-52</v>
      </c>
      <c r="G460" s="59" t="str">
        <f t="shared" si="225"/>
        <v>2210326</v>
      </c>
      <c r="H460" s="59" t="str">
        <f t="shared" si="226"/>
        <v>IPORTER (GB)</v>
      </c>
      <c r="I460" s="57" t="str">
        <f t="shared" si="227"/>
        <v>김주영</v>
      </c>
      <c r="J460" s="57">
        <f t="shared" si="228"/>
        <v>11520</v>
      </c>
      <c r="K460" s="57" t="str">
        <f t="shared" si="229"/>
        <v/>
      </c>
      <c r="L460" s="57">
        <f t="shared" si="230"/>
        <v>1</v>
      </c>
      <c r="M460" s="57">
        <f t="shared" si="231"/>
        <v>2</v>
      </c>
      <c r="N460" s="57">
        <f t="shared" si="232"/>
        <v>4.4999999999999998E-2</v>
      </c>
      <c r="O460" s="60">
        <f t="shared" si="233"/>
        <v>3.15E-2</v>
      </c>
      <c r="P460" s="60">
        <f>CEILING(IF(M460&gt;O460,M460,O460),$D$2)</f>
        <v>2</v>
      </c>
      <c r="Q460" s="61" t="str">
        <f t="shared" si="234"/>
        <v>일반(목록배제,Normal-Manifest Exception)</v>
      </c>
      <c r="R460" s="88">
        <f t="shared" si="235"/>
        <v>47.6</v>
      </c>
      <c r="S460" s="61" t="str">
        <f t="shared" si="236"/>
        <v>OZ522</v>
      </c>
      <c r="T460" s="61" t="str">
        <f t="shared" si="237"/>
        <v>AIRZETA CO., LTD</v>
      </c>
      <c r="U460" s="61" t="str">
        <f t="shared" si="238"/>
        <v>신용</v>
      </c>
      <c r="V460" s="99">
        <f>CEILING($B$2+(P460-0.5)*$C$2,1)</f>
        <v>15928</v>
      </c>
      <c r="W460" s="61">
        <v>4000</v>
      </c>
      <c r="X460" s="100">
        <f t="shared" si="212"/>
        <v>0</v>
      </c>
      <c r="Y460" s="100">
        <f t="shared" si="217"/>
        <v>0</v>
      </c>
      <c r="Z460" s="100">
        <f t="shared" si="213"/>
        <v>0</v>
      </c>
      <c r="AA460" s="100">
        <f t="shared" si="218"/>
        <v>0</v>
      </c>
      <c r="AB460" s="101">
        <f t="shared" si="214"/>
        <v>1000</v>
      </c>
      <c r="AC460" s="102" t="str">
        <f>_xlfn.IFNA(VLOOKUP(D460,'사업자 통관'!F:H,3,0),"")</f>
        <v/>
      </c>
      <c r="AD460" s="102"/>
      <c r="AE460" s="103">
        <f t="shared" si="215"/>
        <v>5000</v>
      </c>
      <c r="AF460" s="104">
        <f t="shared" si="216"/>
        <v>20928</v>
      </c>
      <c r="AH460" s="126" t="s">
        <v>4689</v>
      </c>
      <c r="AI460" s="126" t="s">
        <v>9</v>
      </c>
      <c r="AJ460" s="126" t="s">
        <v>4690</v>
      </c>
      <c r="AK460" s="126" t="s">
        <v>5245</v>
      </c>
      <c r="AL460" s="126" t="s">
        <v>5246</v>
      </c>
      <c r="AM460" s="126" t="s">
        <v>5247</v>
      </c>
      <c r="AN460" s="126">
        <v>11520</v>
      </c>
      <c r="AO460" s="126" t="s">
        <v>130</v>
      </c>
      <c r="AP460" s="127">
        <v>1</v>
      </c>
      <c r="AQ460" s="128">
        <v>2</v>
      </c>
      <c r="AR460" s="128">
        <v>4.4999999999999998E-2</v>
      </c>
      <c r="AS460" s="128">
        <v>2.1</v>
      </c>
      <c r="AT460" s="126" t="s">
        <v>5</v>
      </c>
      <c r="AU460" s="128">
        <v>47.6</v>
      </c>
      <c r="AV460" s="126" t="s">
        <v>154</v>
      </c>
      <c r="AW460" s="126" t="s">
        <v>154</v>
      </c>
      <c r="AX460" s="126" t="s">
        <v>154</v>
      </c>
      <c r="AY460" s="126" t="s">
        <v>154</v>
      </c>
      <c r="AZ460" s="126" t="s">
        <v>154</v>
      </c>
      <c r="BA460" s="126" t="s">
        <v>132</v>
      </c>
      <c r="BB460" s="126" t="s">
        <v>70</v>
      </c>
      <c r="BC460" s="126" t="s">
        <v>5248</v>
      </c>
      <c r="BD460" s="126" t="s">
        <v>130</v>
      </c>
      <c r="BE460" s="126" t="s">
        <v>156</v>
      </c>
      <c r="BF460" s="126" t="s">
        <v>5249</v>
      </c>
      <c r="BG460" s="126" t="s">
        <v>5250</v>
      </c>
      <c r="BH460" s="126" t="s">
        <v>5251</v>
      </c>
      <c r="BI460" s="126" t="s">
        <v>138</v>
      </c>
      <c r="BJ460" s="126" t="s">
        <v>2758</v>
      </c>
      <c r="BK460" s="126" t="s">
        <v>184</v>
      </c>
      <c r="BL460" s="126" t="s">
        <v>157</v>
      </c>
      <c r="BM460" s="126" t="s">
        <v>126</v>
      </c>
      <c r="BN460" s="126" t="s">
        <v>130</v>
      </c>
      <c r="BO460" s="126" t="s">
        <v>158</v>
      </c>
    </row>
    <row r="461" spans="1:67" ht="15">
      <c r="A461" s="58" t="str">
        <f t="shared" si="219"/>
        <v>2025-08-10</v>
      </c>
      <c r="B461" s="58" t="str">
        <f t="shared" si="220"/>
        <v>LHR</v>
      </c>
      <c r="C461" s="58" t="str">
        <f t="shared" si="221"/>
        <v>99431913770</v>
      </c>
      <c r="D461" s="58" t="str">
        <f t="shared" si="222"/>
        <v>PGB028761506</v>
      </c>
      <c r="E461" s="59" t="str">
        <f t="shared" si="223"/>
        <v>6094322902286</v>
      </c>
      <c r="F461" s="59" t="str">
        <f t="shared" si="224"/>
        <v>717-0344-EB-16</v>
      </c>
      <c r="G461" s="59" t="str">
        <f t="shared" si="225"/>
        <v>2210326</v>
      </c>
      <c r="H461" s="59" t="str">
        <f t="shared" si="226"/>
        <v>IPORTER (GB)</v>
      </c>
      <c r="I461" s="57" t="str">
        <f t="shared" si="227"/>
        <v>정온누리</v>
      </c>
      <c r="J461" s="57">
        <f t="shared" si="228"/>
        <v>7028</v>
      </c>
      <c r="K461" s="57" t="str">
        <f t="shared" si="229"/>
        <v/>
      </c>
      <c r="L461" s="57">
        <f t="shared" si="230"/>
        <v>1</v>
      </c>
      <c r="M461" s="57">
        <f t="shared" si="231"/>
        <v>0.499</v>
      </c>
      <c r="N461" s="57">
        <f t="shared" si="232"/>
        <v>4.4999999999999998E-2</v>
      </c>
      <c r="O461" s="60">
        <f t="shared" si="233"/>
        <v>3.15E-2</v>
      </c>
      <c r="P461" s="60">
        <f>CEILING(IF(M461&gt;O461,M461,O461),$D$2)</f>
        <v>0.5</v>
      </c>
      <c r="Q461" s="61" t="str">
        <f t="shared" si="234"/>
        <v>목록(Manifest)</v>
      </c>
      <c r="R461" s="88">
        <f t="shared" si="235"/>
        <v>14.87</v>
      </c>
      <c r="S461" s="61" t="str">
        <f t="shared" si="236"/>
        <v>OZ522</v>
      </c>
      <c r="T461" s="61" t="str">
        <f t="shared" si="237"/>
        <v>AIRZETA CO., LTD</v>
      </c>
      <c r="U461" s="61" t="str">
        <f t="shared" si="238"/>
        <v>신용</v>
      </c>
      <c r="V461" s="99">
        <f>CEILING($B$2+(P461-0.5)*$C$2,1)</f>
        <v>7445</v>
      </c>
      <c r="W461" s="61">
        <v>4000</v>
      </c>
      <c r="X461" s="100">
        <f t="shared" si="212"/>
        <v>0</v>
      </c>
      <c r="Y461" s="100">
        <f t="shared" si="217"/>
        <v>0</v>
      </c>
      <c r="Z461" s="100">
        <f t="shared" si="213"/>
        <v>0</v>
      </c>
      <c r="AA461" s="100">
        <f t="shared" si="218"/>
        <v>0</v>
      </c>
      <c r="AB461" s="101">
        <f t="shared" si="214"/>
        <v>0</v>
      </c>
      <c r="AC461" s="102" t="str">
        <f>_xlfn.IFNA(VLOOKUP(D461,'사업자 통관'!F:H,3,0),"")</f>
        <v/>
      </c>
      <c r="AD461" s="102"/>
      <c r="AE461" s="103">
        <f t="shared" si="215"/>
        <v>4000</v>
      </c>
      <c r="AF461" s="104">
        <f t="shared" si="216"/>
        <v>11445</v>
      </c>
      <c r="AH461" s="126" t="s">
        <v>4689</v>
      </c>
      <c r="AI461" s="126" t="s">
        <v>9</v>
      </c>
      <c r="AJ461" s="126" t="s">
        <v>4690</v>
      </c>
      <c r="AK461" s="126" t="s">
        <v>5252</v>
      </c>
      <c r="AL461" s="126" t="s">
        <v>5253</v>
      </c>
      <c r="AM461" s="126" t="s">
        <v>5254</v>
      </c>
      <c r="AN461" s="126">
        <v>7028</v>
      </c>
      <c r="AO461" s="126" t="s">
        <v>130</v>
      </c>
      <c r="AP461" s="127">
        <v>1</v>
      </c>
      <c r="AQ461" s="128">
        <v>0.499</v>
      </c>
      <c r="AR461" s="128">
        <v>4.4999999999999998E-2</v>
      </c>
      <c r="AS461" s="128">
        <v>0.5</v>
      </c>
      <c r="AT461" s="126" t="s">
        <v>4</v>
      </c>
      <c r="AU461" s="128">
        <v>14.87</v>
      </c>
      <c r="AV461" s="126" t="s">
        <v>154</v>
      </c>
      <c r="AW461" s="126" t="s">
        <v>154</v>
      </c>
      <c r="AX461" s="126" t="s">
        <v>154</v>
      </c>
      <c r="AY461" s="126" t="s">
        <v>154</v>
      </c>
      <c r="AZ461" s="126" t="s">
        <v>154</v>
      </c>
      <c r="BA461" s="126" t="s">
        <v>132</v>
      </c>
      <c r="BB461" s="126" t="s">
        <v>70</v>
      </c>
      <c r="BC461" s="126" t="s">
        <v>339</v>
      </c>
      <c r="BD461" s="126" t="s">
        <v>130</v>
      </c>
      <c r="BE461" s="126" t="s">
        <v>156</v>
      </c>
      <c r="BF461" s="126" t="s">
        <v>5255</v>
      </c>
      <c r="BG461" s="126" t="s">
        <v>5256</v>
      </c>
      <c r="BH461" s="126" t="s">
        <v>5257</v>
      </c>
      <c r="BI461" s="126" t="s">
        <v>138</v>
      </c>
      <c r="BJ461" s="126" t="s">
        <v>2758</v>
      </c>
      <c r="BK461" s="126" t="s">
        <v>184</v>
      </c>
      <c r="BL461" s="126" t="s">
        <v>157</v>
      </c>
      <c r="BM461" s="126" t="s">
        <v>126</v>
      </c>
      <c r="BN461" s="126" t="s">
        <v>130</v>
      </c>
      <c r="BO461" s="126" t="s">
        <v>158</v>
      </c>
    </row>
    <row r="462" spans="1:67" ht="15">
      <c r="A462" s="58" t="str">
        <f t="shared" si="219"/>
        <v>2025-08-10</v>
      </c>
      <c r="B462" s="58" t="str">
        <f t="shared" si="220"/>
        <v>LHR</v>
      </c>
      <c r="C462" s="58" t="str">
        <f t="shared" si="221"/>
        <v>99431913770</v>
      </c>
      <c r="D462" s="58" t="str">
        <f t="shared" si="222"/>
        <v>PGB028761610</v>
      </c>
      <c r="E462" s="59" t="str">
        <f t="shared" si="223"/>
        <v>6094322902390</v>
      </c>
      <c r="F462" s="59" t="str">
        <f t="shared" si="224"/>
        <v>717-1265-EF-98</v>
      </c>
      <c r="G462" s="59" t="str">
        <f t="shared" si="225"/>
        <v>2210326</v>
      </c>
      <c r="H462" s="59" t="str">
        <f t="shared" si="226"/>
        <v>IPORTER (GB)</v>
      </c>
      <c r="I462" s="57" t="str">
        <f t="shared" si="227"/>
        <v>권정운</v>
      </c>
      <c r="J462" s="57">
        <f t="shared" si="228"/>
        <v>16811</v>
      </c>
      <c r="K462" s="57" t="str">
        <f t="shared" si="229"/>
        <v/>
      </c>
      <c r="L462" s="57">
        <f t="shared" si="230"/>
        <v>1</v>
      </c>
      <c r="M462" s="57">
        <f t="shared" si="231"/>
        <v>0.73</v>
      </c>
      <c r="N462" s="57">
        <f t="shared" si="232"/>
        <v>4.4999999999999998E-2</v>
      </c>
      <c r="O462" s="60">
        <f t="shared" si="233"/>
        <v>3.15E-2</v>
      </c>
      <c r="P462" s="60">
        <f>CEILING(IF(M462&gt;O462,M462,O462),$D$2)</f>
        <v>1</v>
      </c>
      <c r="Q462" s="61" t="str">
        <f t="shared" si="234"/>
        <v>목록(Manifest)</v>
      </c>
      <c r="R462" s="88">
        <f t="shared" si="235"/>
        <v>140.05000000000001</v>
      </c>
      <c r="S462" s="61" t="str">
        <f t="shared" si="236"/>
        <v>OZ522</v>
      </c>
      <c r="T462" s="61" t="str">
        <f t="shared" si="237"/>
        <v>AIRZETA CO., LTD</v>
      </c>
      <c r="U462" s="61" t="str">
        <f t="shared" si="238"/>
        <v>신용</v>
      </c>
      <c r="V462" s="99">
        <f>CEILING($B$2+(P462-0.5)*$C$2,1)</f>
        <v>10273</v>
      </c>
      <c r="W462" s="61">
        <v>4000</v>
      </c>
      <c r="X462" s="100">
        <f t="shared" si="212"/>
        <v>0</v>
      </c>
      <c r="Y462" s="100">
        <f t="shared" si="217"/>
        <v>0</v>
      </c>
      <c r="Z462" s="100">
        <f t="shared" si="213"/>
        <v>0</v>
      </c>
      <c r="AA462" s="100">
        <f t="shared" si="218"/>
        <v>0</v>
      </c>
      <c r="AB462" s="101">
        <f t="shared" si="214"/>
        <v>0</v>
      </c>
      <c r="AC462" s="102" t="str">
        <f>_xlfn.IFNA(VLOOKUP(D462,'사업자 통관'!F:H,3,0),"")</f>
        <v/>
      </c>
      <c r="AD462" s="102"/>
      <c r="AE462" s="103">
        <f t="shared" si="215"/>
        <v>4000</v>
      </c>
      <c r="AF462" s="104">
        <f t="shared" si="216"/>
        <v>14273</v>
      </c>
      <c r="AH462" s="126" t="s">
        <v>4689</v>
      </c>
      <c r="AI462" s="126" t="s">
        <v>9</v>
      </c>
      <c r="AJ462" s="126" t="s">
        <v>4690</v>
      </c>
      <c r="AK462" s="126" t="s">
        <v>5258</v>
      </c>
      <c r="AL462" s="126" t="s">
        <v>5259</v>
      </c>
      <c r="AM462" s="126" t="s">
        <v>5260</v>
      </c>
      <c r="AN462" s="126">
        <v>16811</v>
      </c>
      <c r="AO462" s="126" t="s">
        <v>130</v>
      </c>
      <c r="AP462" s="127">
        <v>1</v>
      </c>
      <c r="AQ462" s="128">
        <v>0.73</v>
      </c>
      <c r="AR462" s="128">
        <v>4.4999999999999998E-2</v>
      </c>
      <c r="AS462" s="128">
        <v>0.8</v>
      </c>
      <c r="AT462" s="126" t="s">
        <v>4</v>
      </c>
      <c r="AU462" s="128">
        <v>140.05000000000001</v>
      </c>
      <c r="AV462" s="126" t="s">
        <v>154</v>
      </c>
      <c r="AW462" s="126" t="s">
        <v>154</v>
      </c>
      <c r="AX462" s="126" t="s">
        <v>154</v>
      </c>
      <c r="AY462" s="126" t="s">
        <v>154</v>
      </c>
      <c r="AZ462" s="126" t="s">
        <v>154</v>
      </c>
      <c r="BA462" s="126" t="s">
        <v>132</v>
      </c>
      <c r="BB462" s="126" t="s">
        <v>70</v>
      </c>
      <c r="BC462" s="126" t="s">
        <v>159</v>
      </c>
      <c r="BD462" s="126" t="s">
        <v>130</v>
      </c>
      <c r="BE462" s="126" t="s">
        <v>156</v>
      </c>
      <c r="BF462" s="126" t="s">
        <v>5261</v>
      </c>
      <c r="BG462" s="126" t="s">
        <v>5262</v>
      </c>
      <c r="BH462" s="126" t="s">
        <v>5263</v>
      </c>
      <c r="BI462" s="126" t="s">
        <v>138</v>
      </c>
      <c r="BJ462" s="126" t="s">
        <v>2758</v>
      </c>
      <c r="BK462" s="126" t="s">
        <v>184</v>
      </c>
      <c r="BL462" s="126" t="s">
        <v>157</v>
      </c>
      <c r="BM462" s="126" t="s">
        <v>126</v>
      </c>
      <c r="BN462" s="126" t="s">
        <v>130</v>
      </c>
      <c r="BO462" s="126" t="s">
        <v>158</v>
      </c>
    </row>
    <row r="463" spans="1:67" ht="15">
      <c r="A463" s="58" t="str">
        <f t="shared" si="219"/>
        <v>2025-08-10</v>
      </c>
      <c r="B463" s="58" t="str">
        <f t="shared" si="220"/>
        <v>LHR</v>
      </c>
      <c r="C463" s="58" t="str">
        <f t="shared" si="221"/>
        <v>99431913770</v>
      </c>
      <c r="D463" s="58" t="str">
        <f t="shared" si="222"/>
        <v>PGB028761344</v>
      </c>
      <c r="E463" s="59" t="str">
        <f t="shared" si="223"/>
        <v>6094322902124</v>
      </c>
      <c r="F463" s="59" t="str">
        <f t="shared" si="224"/>
        <v>716-9201-AC-21</v>
      </c>
      <c r="G463" s="59" t="str">
        <f t="shared" si="225"/>
        <v>2210326</v>
      </c>
      <c r="H463" s="59" t="str">
        <f t="shared" si="226"/>
        <v>IPORTER (GB)</v>
      </c>
      <c r="I463" s="57" t="str">
        <f t="shared" si="227"/>
        <v>최우영</v>
      </c>
      <c r="J463" s="57">
        <f t="shared" si="228"/>
        <v>49108</v>
      </c>
      <c r="K463" s="57" t="str">
        <f t="shared" si="229"/>
        <v/>
      </c>
      <c r="L463" s="57">
        <f t="shared" si="230"/>
        <v>1</v>
      </c>
      <c r="M463" s="57">
        <f t="shared" si="231"/>
        <v>2.9390000000000001</v>
      </c>
      <c r="N463" s="57">
        <f t="shared" si="232"/>
        <v>4.218</v>
      </c>
      <c r="O463" s="60">
        <f t="shared" si="233"/>
        <v>2.9525999999999999</v>
      </c>
      <c r="P463" s="60">
        <f>CEILING(IF(M463&gt;O463,M463,O463),$D$2)</f>
        <v>3</v>
      </c>
      <c r="Q463" s="61" t="str">
        <f t="shared" si="234"/>
        <v>간이(Simple)</v>
      </c>
      <c r="R463" s="88">
        <f t="shared" si="235"/>
        <v>159.76</v>
      </c>
      <c r="S463" s="61" t="str">
        <f t="shared" si="236"/>
        <v>OZ522</v>
      </c>
      <c r="T463" s="61" t="str">
        <f t="shared" si="237"/>
        <v>AIRZETA CO., LTD</v>
      </c>
      <c r="U463" s="61" t="str">
        <f t="shared" si="238"/>
        <v>신용</v>
      </c>
      <c r="V463" s="99">
        <f>CEILING($B$2+(P463-0.5)*$C$2,1)</f>
        <v>21583</v>
      </c>
      <c r="W463" s="61">
        <v>4000</v>
      </c>
      <c r="X463" s="100">
        <f t="shared" si="212"/>
        <v>0</v>
      </c>
      <c r="Y463" s="100">
        <f t="shared" si="217"/>
        <v>0</v>
      </c>
      <c r="Z463" s="100">
        <f t="shared" si="213"/>
        <v>500</v>
      </c>
      <c r="AA463" s="100">
        <f t="shared" si="218"/>
        <v>0</v>
      </c>
      <c r="AB463" s="101">
        <f t="shared" si="214"/>
        <v>1000</v>
      </c>
      <c r="AC463" s="102" t="str">
        <f>_xlfn.IFNA(VLOOKUP(D463,'사업자 통관'!F:H,3,0),"")</f>
        <v/>
      </c>
      <c r="AD463" s="102"/>
      <c r="AE463" s="103">
        <f t="shared" si="215"/>
        <v>5500</v>
      </c>
      <c r="AF463" s="104">
        <f t="shared" si="216"/>
        <v>27083</v>
      </c>
      <c r="AH463" s="126" t="s">
        <v>4689</v>
      </c>
      <c r="AI463" s="126" t="s">
        <v>9</v>
      </c>
      <c r="AJ463" s="126" t="s">
        <v>4690</v>
      </c>
      <c r="AK463" s="126" t="s">
        <v>5264</v>
      </c>
      <c r="AL463" s="126" t="s">
        <v>241</v>
      </c>
      <c r="AM463" s="126" t="s">
        <v>242</v>
      </c>
      <c r="AN463" s="126">
        <v>49108</v>
      </c>
      <c r="AO463" s="126" t="s">
        <v>130</v>
      </c>
      <c r="AP463" s="127">
        <v>1</v>
      </c>
      <c r="AQ463" s="128">
        <v>2.9390000000000001</v>
      </c>
      <c r="AR463" s="128">
        <v>4.218</v>
      </c>
      <c r="AS463" s="128">
        <v>4.3</v>
      </c>
      <c r="AT463" s="126" t="s">
        <v>6</v>
      </c>
      <c r="AU463" s="128">
        <v>159.76</v>
      </c>
      <c r="AV463" s="126" t="s">
        <v>154</v>
      </c>
      <c r="AW463" s="126" t="s">
        <v>154</v>
      </c>
      <c r="AX463" s="126" t="s">
        <v>154</v>
      </c>
      <c r="AY463" s="126" t="s">
        <v>154</v>
      </c>
      <c r="AZ463" s="126" t="s">
        <v>154</v>
      </c>
      <c r="BA463" s="126" t="s">
        <v>132</v>
      </c>
      <c r="BB463" s="126" t="s">
        <v>70</v>
      </c>
      <c r="BC463" s="126" t="s">
        <v>163</v>
      </c>
      <c r="BD463" s="126" t="s">
        <v>130</v>
      </c>
      <c r="BE463" s="126" t="s">
        <v>156</v>
      </c>
      <c r="BF463" s="126" t="s">
        <v>5265</v>
      </c>
      <c r="BG463" s="126" t="s">
        <v>5266</v>
      </c>
      <c r="BH463" s="126" t="s">
        <v>5267</v>
      </c>
      <c r="BI463" s="126" t="s">
        <v>138</v>
      </c>
      <c r="BJ463" s="126" t="s">
        <v>2758</v>
      </c>
      <c r="BK463" s="126" t="s">
        <v>184</v>
      </c>
      <c r="BL463" s="126" t="s">
        <v>157</v>
      </c>
      <c r="BM463" s="126" t="s">
        <v>126</v>
      </c>
      <c r="BN463" s="126" t="s">
        <v>130</v>
      </c>
      <c r="BO463" s="126" t="s">
        <v>158</v>
      </c>
    </row>
    <row r="464" spans="1:67" ht="15">
      <c r="A464" s="58" t="str">
        <f t="shared" si="219"/>
        <v>2025-08-10</v>
      </c>
      <c r="B464" s="58" t="str">
        <f t="shared" si="220"/>
        <v>LHR</v>
      </c>
      <c r="C464" s="58" t="str">
        <f t="shared" si="221"/>
        <v>99431913770</v>
      </c>
      <c r="D464" s="58" t="str">
        <f t="shared" si="222"/>
        <v>PGB028761749</v>
      </c>
      <c r="E464" s="59" t="str">
        <f t="shared" si="223"/>
        <v>6094322902529</v>
      </c>
      <c r="F464" s="59" t="str">
        <f t="shared" si="224"/>
        <v>717-0621-BF-57</v>
      </c>
      <c r="G464" s="59" t="str">
        <f t="shared" si="225"/>
        <v>2210326</v>
      </c>
      <c r="H464" s="59" t="str">
        <f t="shared" si="226"/>
        <v>IPORTER (GB)</v>
      </c>
      <c r="I464" s="57" t="str">
        <f t="shared" si="227"/>
        <v>윤재희</v>
      </c>
      <c r="J464" s="57">
        <f t="shared" si="228"/>
        <v>44204</v>
      </c>
      <c r="K464" s="57" t="str">
        <f t="shared" si="229"/>
        <v/>
      </c>
      <c r="L464" s="57">
        <f t="shared" si="230"/>
        <v>1</v>
      </c>
      <c r="M464" s="57">
        <f t="shared" si="231"/>
        <v>4.9989999999999997</v>
      </c>
      <c r="N464" s="57">
        <f t="shared" si="232"/>
        <v>13.744</v>
      </c>
      <c r="O464" s="60">
        <f t="shared" si="233"/>
        <v>9.6207999999999991</v>
      </c>
      <c r="P464" s="60">
        <f>CEILING(IF(M464&gt;O464,M464,O464),$D$2)</f>
        <v>10</v>
      </c>
      <c r="Q464" s="61" t="str">
        <f t="shared" si="234"/>
        <v>간이(Simple)</v>
      </c>
      <c r="R464" s="88">
        <f t="shared" si="235"/>
        <v>661.3</v>
      </c>
      <c r="S464" s="61" t="str">
        <f t="shared" si="236"/>
        <v>OZ522</v>
      </c>
      <c r="T464" s="61" t="str">
        <f t="shared" si="237"/>
        <v>AIRZETA CO., LTD</v>
      </c>
      <c r="U464" s="61" t="str">
        <f t="shared" si="238"/>
        <v>신용</v>
      </c>
      <c r="V464" s="99">
        <f>CEILING($B$2+(P464-0.5)*$C$2,1)</f>
        <v>61168</v>
      </c>
      <c r="W464" s="61">
        <v>4000</v>
      </c>
      <c r="X464" s="100">
        <f t="shared" si="212"/>
        <v>0</v>
      </c>
      <c r="Y464" s="100">
        <f t="shared" si="217"/>
        <v>0</v>
      </c>
      <c r="Z464" s="100">
        <f t="shared" si="213"/>
        <v>1000</v>
      </c>
      <c r="AA464" s="100">
        <f t="shared" si="218"/>
        <v>0</v>
      </c>
      <c r="AB464" s="101">
        <f t="shared" si="214"/>
        <v>1000</v>
      </c>
      <c r="AC464" s="102" t="str">
        <f>_xlfn.IFNA(VLOOKUP(D464,'사업자 통관'!F:H,3,0),"")</f>
        <v/>
      </c>
      <c r="AD464" s="102"/>
      <c r="AE464" s="103">
        <f t="shared" si="215"/>
        <v>6000</v>
      </c>
      <c r="AF464" s="104">
        <f t="shared" si="216"/>
        <v>67168</v>
      </c>
      <c r="AH464" s="126" t="s">
        <v>4689</v>
      </c>
      <c r="AI464" s="126" t="s">
        <v>9</v>
      </c>
      <c r="AJ464" s="126" t="s">
        <v>4690</v>
      </c>
      <c r="AK464" s="126" t="s">
        <v>5268</v>
      </c>
      <c r="AL464" s="126" t="s">
        <v>5269</v>
      </c>
      <c r="AM464" s="126" t="s">
        <v>5270</v>
      </c>
      <c r="AN464" s="126">
        <v>44204</v>
      </c>
      <c r="AO464" s="126" t="s">
        <v>130</v>
      </c>
      <c r="AP464" s="127">
        <v>1</v>
      </c>
      <c r="AQ464" s="128">
        <v>4.9989999999999997</v>
      </c>
      <c r="AR464" s="128">
        <v>13.744</v>
      </c>
      <c r="AS464" s="128">
        <v>14</v>
      </c>
      <c r="AT464" s="126" t="s">
        <v>6</v>
      </c>
      <c r="AU464" s="128">
        <v>661.3</v>
      </c>
      <c r="AV464" s="126" t="s">
        <v>154</v>
      </c>
      <c r="AW464" s="126" t="s">
        <v>154</v>
      </c>
      <c r="AX464" s="126" t="s">
        <v>154</v>
      </c>
      <c r="AY464" s="126" t="s">
        <v>154</v>
      </c>
      <c r="AZ464" s="126" t="s">
        <v>154</v>
      </c>
      <c r="BA464" s="126" t="s">
        <v>132</v>
      </c>
      <c r="BB464" s="126" t="s">
        <v>70</v>
      </c>
      <c r="BC464" s="126" t="s">
        <v>163</v>
      </c>
      <c r="BD464" s="126" t="s">
        <v>130</v>
      </c>
      <c r="BE464" s="126" t="s">
        <v>156</v>
      </c>
      <c r="BF464" s="126" t="s">
        <v>5271</v>
      </c>
      <c r="BG464" s="126" t="s">
        <v>5272</v>
      </c>
      <c r="BH464" s="126" t="s">
        <v>5273</v>
      </c>
      <c r="BI464" s="126" t="s">
        <v>138</v>
      </c>
      <c r="BJ464" s="126" t="s">
        <v>2758</v>
      </c>
      <c r="BK464" s="126" t="s">
        <v>184</v>
      </c>
      <c r="BL464" s="126" t="s">
        <v>157</v>
      </c>
      <c r="BM464" s="126" t="s">
        <v>126</v>
      </c>
      <c r="BN464" s="126" t="s">
        <v>130</v>
      </c>
      <c r="BO464" s="126" t="s">
        <v>158</v>
      </c>
    </row>
    <row r="465" spans="1:67" ht="15">
      <c r="A465" s="58" t="str">
        <f t="shared" si="219"/>
        <v>2025-08-10</v>
      </c>
      <c r="B465" s="58" t="str">
        <f t="shared" si="220"/>
        <v>LHR</v>
      </c>
      <c r="C465" s="58" t="str">
        <f t="shared" si="221"/>
        <v>99431913770</v>
      </c>
      <c r="D465" s="58" t="str">
        <f t="shared" si="222"/>
        <v>PGB028761707</v>
      </c>
      <c r="E465" s="59" t="str">
        <f t="shared" si="223"/>
        <v>6094322902487</v>
      </c>
      <c r="F465" s="59" t="str">
        <f t="shared" si="224"/>
        <v>717-0620-DA-56</v>
      </c>
      <c r="G465" s="59" t="str">
        <f t="shared" si="225"/>
        <v>2210326</v>
      </c>
      <c r="H465" s="59" t="str">
        <f t="shared" si="226"/>
        <v>IPORTER (GB)</v>
      </c>
      <c r="I465" s="57" t="str">
        <f t="shared" si="227"/>
        <v>김선중</v>
      </c>
      <c r="J465" s="57">
        <f t="shared" si="228"/>
        <v>21521</v>
      </c>
      <c r="K465" s="57" t="str">
        <f t="shared" si="229"/>
        <v/>
      </c>
      <c r="L465" s="57">
        <f t="shared" si="230"/>
        <v>1</v>
      </c>
      <c r="M465" s="57">
        <f t="shared" si="231"/>
        <v>4.9989999999999997</v>
      </c>
      <c r="N465" s="57">
        <f t="shared" si="232"/>
        <v>13.744</v>
      </c>
      <c r="O465" s="60">
        <f t="shared" si="233"/>
        <v>9.6207999999999991</v>
      </c>
      <c r="P465" s="60">
        <f>CEILING(IF(M465&gt;O465,M465,O465),$D$2)</f>
        <v>10</v>
      </c>
      <c r="Q465" s="61" t="str">
        <f t="shared" si="234"/>
        <v>간이(Simple)</v>
      </c>
      <c r="R465" s="88">
        <f t="shared" si="235"/>
        <v>694.37</v>
      </c>
      <c r="S465" s="61" t="str">
        <f t="shared" si="236"/>
        <v>OZ522</v>
      </c>
      <c r="T465" s="61" t="str">
        <f t="shared" si="237"/>
        <v>AIRZETA CO., LTD</v>
      </c>
      <c r="U465" s="61" t="str">
        <f t="shared" si="238"/>
        <v>신용</v>
      </c>
      <c r="V465" s="99">
        <f>CEILING($B$2+(P465-0.5)*$C$2,1)</f>
        <v>61168</v>
      </c>
      <c r="W465" s="61">
        <v>4000</v>
      </c>
      <c r="X465" s="100">
        <f t="shared" si="212"/>
        <v>0</v>
      </c>
      <c r="Y465" s="100">
        <f t="shared" si="217"/>
        <v>0</v>
      </c>
      <c r="Z465" s="100">
        <f t="shared" si="213"/>
        <v>1000</v>
      </c>
      <c r="AA465" s="100">
        <f t="shared" si="218"/>
        <v>0</v>
      </c>
      <c r="AB465" s="101">
        <f t="shared" si="214"/>
        <v>1000</v>
      </c>
      <c r="AC465" s="102" t="str">
        <f>_xlfn.IFNA(VLOOKUP(D465,'사업자 통관'!F:H,3,0),"")</f>
        <v/>
      </c>
      <c r="AD465" s="102"/>
      <c r="AE465" s="103">
        <f t="shared" si="215"/>
        <v>6000</v>
      </c>
      <c r="AF465" s="104">
        <f t="shared" si="216"/>
        <v>67168</v>
      </c>
      <c r="AH465" s="126" t="s">
        <v>4689</v>
      </c>
      <c r="AI465" s="126" t="s">
        <v>9</v>
      </c>
      <c r="AJ465" s="126" t="s">
        <v>4690</v>
      </c>
      <c r="AK465" s="126" t="s">
        <v>5274</v>
      </c>
      <c r="AL465" s="126" t="s">
        <v>5275</v>
      </c>
      <c r="AM465" s="126" t="s">
        <v>5276</v>
      </c>
      <c r="AN465" s="126">
        <v>21521</v>
      </c>
      <c r="AO465" s="126" t="s">
        <v>130</v>
      </c>
      <c r="AP465" s="127">
        <v>1</v>
      </c>
      <c r="AQ465" s="128">
        <v>4.9989999999999997</v>
      </c>
      <c r="AR465" s="128">
        <v>13.744</v>
      </c>
      <c r="AS465" s="128">
        <v>14</v>
      </c>
      <c r="AT465" s="126" t="s">
        <v>6</v>
      </c>
      <c r="AU465" s="128">
        <v>694.37</v>
      </c>
      <c r="AV465" s="126" t="s">
        <v>154</v>
      </c>
      <c r="AW465" s="126" t="s">
        <v>154</v>
      </c>
      <c r="AX465" s="126" t="s">
        <v>154</v>
      </c>
      <c r="AY465" s="126" t="s">
        <v>154</v>
      </c>
      <c r="AZ465" s="126" t="s">
        <v>154</v>
      </c>
      <c r="BA465" s="126" t="s">
        <v>132</v>
      </c>
      <c r="BB465" s="126" t="s">
        <v>70</v>
      </c>
      <c r="BC465" s="126" t="s">
        <v>163</v>
      </c>
      <c r="BD465" s="126" t="s">
        <v>130</v>
      </c>
      <c r="BE465" s="126" t="s">
        <v>156</v>
      </c>
      <c r="BF465" s="126" t="s">
        <v>5277</v>
      </c>
      <c r="BG465" s="126" t="s">
        <v>5278</v>
      </c>
      <c r="BH465" s="126" t="s">
        <v>5279</v>
      </c>
      <c r="BI465" s="126" t="s">
        <v>138</v>
      </c>
      <c r="BJ465" s="126" t="s">
        <v>2758</v>
      </c>
      <c r="BK465" s="126" t="s">
        <v>184</v>
      </c>
      <c r="BL465" s="126" t="s">
        <v>157</v>
      </c>
      <c r="BM465" s="126" t="s">
        <v>126</v>
      </c>
      <c r="BN465" s="126" t="s">
        <v>130</v>
      </c>
      <c r="BO465" s="126" t="s">
        <v>158</v>
      </c>
    </row>
    <row r="466" spans="1:67" ht="15">
      <c r="A466" s="58" t="str">
        <f t="shared" si="219"/>
        <v>2025-08-10</v>
      </c>
      <c r="B466" s="58" t="str">
        <f t="shared" si="220"/>
        <v>LHR</v>
      </c>
      <c r="C466" s="58" t="str">
        <f t="shared" si="221"/>
        <v>99431913770</v>
      </c>
      <c r="D466" s="58" t="str">
        <f t="shared" si="222"/>
        <v>PGB028761655</v>
      </c>
      <c r="E466" s="59" t="str">
        <f t="shared" si="223"/>
        <v>6094322902435</v>
      </c>
      <c r="F466" s="59" t="str">
        <f t="shared" si="224"/>
        <v>717-0374-DE-4</v>
      </c>
      <c r="G466" s="59" t="str">
        <f t="shared" si="225"/>
        <v>2210326</v>
      </c>
      <c r="H466" s="59" t="str">
        <f t="shared" si="226"/>
        <v>IPORTER (GB)</v>
      </c>
      <c r="I466" s="57" t="str">
        <f t="shared" si="227"/>
        <v>박희자</v>
      </c>
      <c r="J466" s="57">
        <f t="shared" si="228"/>
        <v>51385</v>
      </c>
      <c r="K466" s="57" t="str">
        <f t="shared" si="229"/>
        <v>[식물검역]</v>
      </c>
      <c r="L466" s="57">
        <f t="shared" si="230"/>
        <v>1</v>
      </c>
      <c r="M466" s="57">
        <f t="shared" si="231"/>
        <v>0.83899999999999997</v>
      </c>
      <c r="N466" s="57">
        <f t="shared" si="232"/>
        <v>4.4999999999999998E-2</v>
      </c>
      <c r="O466" s="60">
        <f t="shared" si="233"/>
        <v>3.15E-2</v>
      </c>
      <c r="P466" s="60">
        <f>CEILING(IF(M466&gt;O466,M466,O466),$D$2)</f>
        <v>1</v>
      </c>
      <c r="Q466" s="61" t="str">
        <f t="shared" si="234"/>
        <v>식물검역(Plants Inspection)</v>
      </c>
      <c r="R466" s="88">
        <f t="shared" si="235"/>
        <v>14.52</v>
      </c>
      <c r="S466" s="61" t="str">
        <f t="shared" si="236"/>
        <v>OZ522</v>
      </c>
      <c r="T466" s="61" t="str">
        <f t="shared" si="237"/>
        <v>AIRZETA CO., LTD</v>
      </c>
      <c r="U466" s="61" t="str">
        <f t="shared" si="238"/>
        <v>신용</v>
      </c>
      <c r="V466" s="99">
        <f>CEILING($B$2+(P466-0.5)*$C$2,1)</f>
        <v>10273</v>
      </c>
      <c r="W466" s="61">
        <v>4000</v>
      </c>
      <c r="X466" s="100">
        <f t="shared" si="212"/>
        <v>0</v>
      </c>
      <c r="Y466" s="100">
        <f t="shared" si="217"/>
        <v>0</v>
      </c>
      <c r="Z466" s="100">
        <f t="shared" si="213"/>
        <v>0</v>
      </c>
      <c r="AA466" s="100">
        <f t="shared" si="218"/>
        <v>0</v>
      </c>
      <c r="AB466" s="101">
        <f t="shared" si="214"/>
        <v>0</v>
      </c>
      <c r="AC466" s="102" t="str">
        <f>_xlfn.IFNA(VLOOKUP(D466,'사업자 통관'!F:H,3,0),"")</f>
        <v/>
      </c>
      <c r="AD466" s="102"/>
      <c r="AE466" s="103">
        <f t="shared" si="215"/>
        <v>4000</v>
      </c>
      <c r="AF466" s="104">
        <f t="shared" si="216"/>
        <v>14273</v>
      </c>
      <c r="AH466" s="126" t="s">
        <v>4689</v>
      </c>
      <c r="AI466" s="126" t="s">
        <v>9</v>
      </c>
      <c r="AJ466" s="126" t="s">
        <v>4690</v>
      </c>
      <c r="AK466" s="126" t="s">
        <v>5280</v>
      </c>
      <c r="AL466" s="126" t="s">
        <v>5281</v>
      </c>
      <c r="AM466" s="126" t="s">
        <v>5282</v>
      </c>
      <c r="AN466" s="126">
        <v>51385</v>
      </c>
      <c r="AO466" s="126" t="s">
        <v>3846</v>
      </c>
      <c r="AP466" s="127">
        <v>1</v>
      </c>
      <c r="AQ466" s="128">
        <v>0.83899999999999997</v>
      </c>
      <c r="AR466" s="128">
        <v>4.4999999999999998E-2</v>
      </c>
      <c r="AS466" s="128">
        <v>0.9</v>
      </c>
      <c r="AT466" s="126" t="s">
        <v>215</v>
      </c>
      <c r="AU466" s="128">
        <v>14.52</v>
      </c>
      <c r="AV466" s="126" t="s">
        <v>154</v>
      </c>
      <c r="AW466" s="126" t="s">
        <v>154</v>
      </c>
      <c r="AX466" s="126" t="s">
        <v>154</v>
      </c>
      <c r="AY466" s="126" t="s">
        <v>154</v>
      </c>
      <c r="AZ466" s="126" t="s">
        <v>154</v>
      </c>
      <c r="BA466" s="126" t="s">
        <v>132</v>
      </c>
      <c r="BB466" s="126" t="s">
        <v>70</v>
      </c>
      <c r="BC466" s="126" t="s">
        <v>155</v>
      </c>
      <c r="BD466" s="126" t="s">
        <v>130</v>
      </c>
      <c r="BE466" s="126" t="s">
        <v>156</v>
      </c>
      <c r="BF466" s="126" t="s">
        <v>5283</v>
      </c>
      <c r="BG466" s="126" t="s">
        <v>5284</v>
      </c>
      <c r="BH466" s="126" t="s">
        <v>5285</v>
      </c>
      <c r="BI466" s="126" t="s">
        <v>138</v>
      </c>
      <c r="BJ466" s="126" t="s">
        <v>2758</v>
      </c>
      <c r="BK466" s="126" t="s">
        <v>184</v>
      </c>
      <c r="BL466" s="126" t="s">
        <v>157</v>
      </c>
      <c r="BM466" s="126" t="s">
        <v>126</v>
      </c>
      <c r="BN466" s="126" t="s">
        <v>130</v>
      </c>
      <c r="BO466" s="126" t="s">
        <v>158</v>
      </c>
    </row>
    <row r="467" spans="1:67" ht="15">
      <c r="A467" s="58" t="str">
        <f t="shared" si="219"/>
        <v>2025-08-15</v>
      </c>
      <c r="B467" s="58" t="str">
        <f t="shared" si="220"/>
        <v>LHR</v>
      </c>
      <c r="C467" s="58" t="str">
        <f t="shared" si="221"/>
        <v>99431913781</v>
      </c>
      <c r="D467" s="58" t="str">
        <f t="shared" si="222"/>
        <v>PGB028761386</v>
      </c>
      <c r="E467" s="59" t="str">
        <f t="shared" si="223"/>
        <v>6094322902166</v>
      </c>
      <c r="F467" s="59" t="str">
        <f t="shared" si="224"/>
        <v>716-6566-AC-32</v>
      </c>
      <c r="G467" s="59" t="str">
        <f t="shared" si="225"/>
        <v>2210326</v>
      </c>
      <c r="H467" s="59" t="str">
        <f t="shared" si="226"/>
        <v>IPORTER (GB)</v>
      </c>
      <c r="I467" s="57" t="str">
        <f t="shared" si="227"/>
        <v>박소희</v>
      </c>
      <c r="J467" s="57">
        <f t="shared" si="228"/>
        <v>22869</v>
      </c>
      <c r="K467" s="57" t="str">
        <f t="shared" si="229"/>
        <v/>
      </c>
      <c r="L467" s="57">
        <f t="shared" si="230"/>
        <v>1</v>
      </c>
      <c r="M467" s="57">
        <f t="shared" si="231"/>
        <v>0.499</v>
      </c>
      <c r="N467" s="57">
        <f t="shared" si="232"/>
        <v>4.4999999999999998E-2</v>
      </c>
      <c r="O467" s="60">
        <f t="shared" si="233"/>
        <v>3.15E-2</v>
      </c>
      <c r="P467" s="60">
        <f>CEILING(IF(M467&gt;O467,M467,O467),$D$2)</f>
        <v>0.5</v>
      </c>
      <c r="Q467" s="61" t="str">
        <f t="shared" si="234"/>
        <v>일반(목록배제,Normal-Manifest Exception)</v>
      </c>
      <c r="R467" s="88">
        <f t="shared" si="235"/>
        <v>54.6</v>
      </c>
      <c r="S467" s="61" t="str">
        <f t="shared" si="236"/>
        <v>OZ522D</v>
      </c>
      <c r="T467" s="61" t="str">
        <f t="shared" si="237"/>
        <v>ASIANA AIRLINES</v>
      </c>
      <c r="U467" s="61" t="str">
        <f t="shared" si="238"/>
        <v>신용</v>
      </c>
      <c r="V467" s="99">
        <f>CEILING($B$2+(P467-0.5)*$C$2,1)</f>
        <v>7445</v>
      </c>
      <c r="W467" s="61">
        <v>4000</v>
      </c>
      <c r="X467" s="100">
        <f t="shared" si="212"/>
        <v>0</v>
      </c>
      <c r="Y467" s="100">
        <f t="shared" si="217"/>
        <v>0</v>
      </c>
      <c r="Z467" s="100">
        <f t="shared" si="213"/>
        <v>0</v>
      </c>
      <c r="AA467" s="100">
        <f t="shared" si="218"/>
        <v>0</v>
      </c>
      <c r="AB467" s="101">
        <f t="shared" si="214"/>
        <v>1000</v>
      </c>
      <c r="AC467" s="102" t="str">
        <f>_xlfn.IFNA(VLOOKUP(D467,'사업자 통관'!F:H,3,0),"")</f>
        <v/>
      </c>
      <c r="AD467" s="102"/>
      <c r="AE467" s="103">
        <f t="shared" si="215"/>
        <v>5000</v>
      </c>
      <c r="AF467" s="104">
        <f t="shared" si="216"/>
        <v>12445</v>
      </c>
      <c r="AH467" s="126" t="s">
        <v>1545</v>
      </c>
      <c r="AI467" s="126" t="s">
        <v>9</v>
      </c>
      <c r="AJ467" s="126" t="s">
        <v>5286</v>
      </c>
      <c r="AK467" s="126" t="s">
        <v>5287</v>
      </c>
      <c r="AL467" s="126" t="s">
        <v>5288</v>
      </c>
      <c r="AM467" s="126" t="s">
        <v>5289</v>
      </c>
      <c r="AN467" s="126">
        <v>22869</v>
      </c>
      <c r="AO467" s="126" t="s">
        <v>130</v>
      </c>
      <c r="AP467" s="127">
        <v>1</v>
      </c>
      <c r="AQ467" s="128">
        <v>0.499</v>
      </c>
      <c r="AR467" s="128">
        <v>4.4999999999999998E-2</v>
      </c>
      <c r="AS467" s="128">
        <v>0.5</v>
      </c>
      <c r="AT467" s="126" t="s">
        <v>5</v>
      </c>
      <c r="AU467" s="128">
        <v>54.6</v>
      </c>
      <c r="AV467" s="126" t="s">
        <v>154</v>
      </c>
      <c r="AW467" s="126" t="s">
        <v>154</v>
      </c>
      <c r="AX467" s="126" t="s">
        <v>154</v>
      </c>
      <c r="AY467" s="126" t="s">
        <v>154</v>
      </c>
      <c r="AZ467" s="126" t="s">
        <v>154</v>
      </c>
      <c r="BA467" s="126" t="s">
        <v>132</v>
      </c>
      <c r="BB467" s="126" t="s">
        <v>70</v>
      </c>
      <c r="BC467" s="126" t="s">
        <v>313</v>
      </c>
      <c r="BD467" s="126" t="s">
        <v>130</v>
      </c>
      <c r="BE467" s="126" t="s">
        <v>156</v>
      </c>
      <c r="BF467" s="126" t="s">
        <v>5290</v>
      </c>
      <c r="BG467" s="126" t="s">
        <v>5291</v>
      </c>
      <c r="BH467" s="126" t="s">
        <v>5292</v>
      </c>
      <c r="BI467" s="126" t="s">
        <v>5293</v>
      </c>
      <c r="BJ467" s="126" t="s">
        <v>32</v>
      </c>
      <c r="BK467" s="126" t="s">
        <v>184</v>
      </c>
      <c r="BL467" s="126" t="s">
        <v>157</v>
      </c>
      <c r="BM467" s="126" t="s">
        <v>126</v>
      </c>
      <c r="BN467" s="126" t="s">
        <v>130</v>
      </c>
      <c r="BO467" s="126" t="s">
        <v>158</v>
      </c>
    </row>
    <row r="468" spans="1:67" ht="15">
      <c r="A468" s="58" t="str">
        <f t="shared" si="219"/>
        <v>2025-08-15</v>
      </c>
      <c r="B468" s="58" t="str">
        <f t="shared" si="220"/>
        <v>LHR</v>
      </c>
      <c r="C468" s="58" t="str">
        <f t="shared" si="221"/>
        <v>99431913781</v>
      </c>
      <c r="D468" s="58" t="str">
        <f t="shared" si="222"/>
        <v>PGB028761375</v>
      </c>
      <c r="E468" s="59" t="str">
        <f t="shared" si="223"/>
        <v>6094322902155</v>
      </c>
      <c r="F468" s="59" t="str">
        <f t="shared" si="224"/>
        <v>716-4662-FF-42</v>
      </c>
      <c r="G468" s="59" t="str">
        <f t="shared" si="225"/>
        <v>2210326</v>
      </c>
      <c r="H468" s="59" t="str">
        <f t="shared" si="226"/>
        <v>IPORTER (GB)</v>
      </c>
      <c r="I468" s="57" t="str">
        <f t="shared" si="227"/>
        <v>하고운</v>
      </c>
      <c r="J468" s="57">
        <f t="shared" si="228"/>
        <v>28423</v>
      </c>
      <c r="K468" s="57" t="str">
        <f t="shared" si="229"/>
        <v/>
      </c>
      <c r="L468" s="57">
        <f t="shared" si="230"/>
        <v>1</v>
      </c>
      <c r="M468" s="57">
        <f t="shared" si="231"/>
        <v>0.499</v>
      </c>
      <c r="N468" s="57">
        <f t="shared" si="232"/>
        <v>4.4999999999999998E-2</v>
      </c>
      <c r="O468" s="60">
        <f t="shared" si="233"/>
        <v>3.15E-2</v>
      </c>
      <c r="P468" s="60">
        <f>CEILING(IF(M468&gt;O468,M468,O468),$D$2)</f>
        <v>0.5</v>
      </c>
      <c r="Q468" s="61" t="str">
        <f t="shared" si="234"/>
        <v>목록(Manifest)</v>
      </c>
      <c r="R468" s="88">
        <f t="shared" si="235"/>
        <v>73.41</v>
      </c>
      <c r="S468" s="61" t="str">
        <f t="shared" si="236"/>
        <v>OZ522D</v>
      </c>
      <c r="T468" s="61" t="str">
        <f t="shared" si="237"/>
        <v>ASIANA AIRLINES</v>
      </c>
      <c r="U468" s="61" t="str">
        <f t="shared" si="238"/>
        <v>신용</v>
      </c>
      <c r="V468" s="99">
        <f>CEILING($B$2+(P468-0.5)*$C$2,1)</f>
        <v>7445</v>
      </c>
      <c r="W468" s="61">
        <v>4000</v>
      </c>
      <c r="X468" s="100">
        <f t="shared" si="212"/>
        <v>0</v>
      </c>
      <c r="Y468" s="100">
        <f t="shared" si="217"/>
        <v>0</v>
      </c>
      <c r="Z468" s="100">
        <f t="shared" si="213"/>
        <v>0</v>
      </c>
      <c r="AA468" s="100">
        <f t="shared" si="218"/>
        <v>0</v>
      </c>
      <c r="AB468" s="101">
        <f t="shared" si="214"/>
        <v>0</v>
      </c>
      <c r="AC468" s="102" t="str">
        <f>_xlfn.IFNA(VLOOKUP(D468,'사업자 통관'!F:H,3,0),"")</f>
        <v/>
      </c>
      <c r="AD468" s="102"/>
      <c r="AE468" s="103">
        <f t="shared" si="215"/>
        <v>4000</v>
      </c>
      <c r="AF468" s="104">
        <f t="shared" si="216"/>
        <v>11445</v>
      </c>
      <c r="AH468" s="126" t="s">
        <v>1545</v>
      </c>
      <c r="AI468" s="126" t="s">
        <v>9</v>
      </c>
      <c r="AJ468" s="126" t="s">
        <v>5286</v>
      </c>
      <c r="AK468" s="126" t="s">
        <v>5294</v>
      </c>
      <c r="AL468" s="126" t="s">
        <v>360</v>
      </c>
      <c r="AM468" s="126" t="s">
        <v>361</v>
      </c>
      <c r="AN468" s="126">
        <v>28423</v>
      </c>
      <c r="AO468" s="126" t="s">
        <v>130</v>
      </c>
      <c r="AP468" s="127">
        <v>1</v>
      </c>
      <c r="AQ468" s="128">
        <v>0.499</v>
      </c>
      <c r="AR468" s="128">
        <v>4.4999999999999998E-2</v>
      </c>
      <c r="AS468" s="128">
        <v>0.5</v>
      </c>
      <c r="AT468" s="126" t="s">
        <v>4</v>
      </c>
      <c r="AU468" s="128">
        <v>73.41</v>
      </c>
      <c r="AV468" s="126" t="s">
        <v>154</v>
      </c>
      <c r="AW468" s="126" t="s">
        <v>154</v>
      </c>
      <c r="AX468" s="126" t="s">
        <v>154</v>
      </c>
      <c r="AY468" s="126" t="s">
        <v>154</v>
      </c>
      <c r="AZ468" s="126" t="s">
        <v>154</v>
      </c>
      <c r="BA468" s="126" t="s">
        <v>132</v>
      </c>
      <c r="BB468" s="126" t="s">
        <v>70</v>
      </c>
      <c r="BC468" s="126" t="s">
        <v>159</v>
      </c>
      <c r="BD468" s="126" t="s">
        <v>130</v>
      </c>
      <c r="BE468" s="126" t="s">
        <v>156</v>
      </c>
      <c r="BF468" s="126" t="s">
        <v>5295</v>
      </c>
      <c r="BG468" s="126" t="s">
        <v>5296</v>
      </c>
      <c r="BH468" s="126" t="s">
        <v>5297</v>
      </c>
      <c r="BI468" s="126" t="s">
        <v>5293</v>
      </c>
      <c r="BJ468" s="126" t="s">
        <v>32</v>
      </c>
      <c r="BK468" s="126" t="s">
        <v>184</v>
      </c>
      <c r="BL468" s="126" t="s">
        <v>157</v>
      </c>
      <c r="BM468" s="126" t="s">
        <v>126</v>
      </c>
      <c r="BN468" s="126" t="s">
        <v>130</v>
      </c>
      <c r="BO468" s="126" t="s">
        <v>158</v>
      </c>
    </row>
    <row r="469" spans="1:67" ht="15">
      <c r="A469" s="58" t="str">
        <f t="shared" si="219"/>
        <v>2025-08-15</v>
      </c>
      <c r="B469" s="58" t="str">
        <f t="shared" si="220"/>
        <v>LHR</v>
      </c>
      <c r="C469" s="58" t="str">
        <f t="shared" si="221"/>
        <v>99431913781</v>
      </c>
      <c r="D469" s="58" t="str">
        <f t="shared" si="222"/>
        <v>PGB028761845</v>
      </c>
      <c r="E469" s="59" t="str">
        <f t="shared" si="223"/>
        <v>6094322902625</v>
      </c>
      <c r="F469" s="59" t="str">
        <f t="shared" si="224"/>
        <v>717-2856-EA-58</v>
      </c>
      <c r="G469" s="59" t="str">
        <f t="shared" si="225"/>
        <v>2210326</v>
      </c>
      <c r="H469" s="59" t="str">
        <f t="shared" si="226"/>
        <v>IPORTER (GB)</v>
      </c>
      <c r="I469" s="57" t="str">
        <f t="shared" si="227"/>
        <v>황설아</v>
      </c>
      <c r="J469" s="57">
        <f t="shared" si="228"/>
        <v>6762</v>
      </c>
      <c r="K469" s="57" t="str">
        <f t="shared" si="229"/>
        <v/>
      </c>
      <c r="L469" s="57">
        <f t="shared" si="230"/>
        <v>1</v>
      </c>
      <c r="M469" s="57">
        <f t="shared" si="231"/>
        <v>0.499</v>
      </c>
      <c r="N469" s="57">
        <f t="shared" si="232"/>
        <v>0.77100000000000002</v>
      </c>
      <c r="O469" s="60">
        <f t="shared" si="233"/>
        <v>0.53969999999999996</v>
      </c>
      <c r="P469" s="60">
        <f>CEILING(IF(M469&gt;O469,M469,O469),$D$2)</f>
        <v>1</v>
      </c>
      <c r="Q469" s="61" t="str">
        <f t="shared" si="234"/>
        <v>목록(Manifest)</v>
      </c>
      <c r="R469" s="88">
        <f t="shared" si="235"/>
        <v>107.95</v>
      </c>
      <c r="S469" s="61" t="str">
        <f t="shared" si="236"/>
        <v>OZ522D</v>
      </c>
      <c r="T469" s="61" t="str">
        <f t="shared" si="237"/>
        <v>ASIANA AIRLINES</v>
      </c>
      <c r="U469" s="61" t="str">
        <f t="shared" si="238"/>
        <v>신용</v>
      </c>
      <c r="V469" s="99">
        <f>CEILING($B$2+(P469-0.5)*$C$2,1)</f>
        <v>10273</v>
      </c>
      <c r="W469" s="61">
        <v>4000</v>
      </c>
      <c r="X469" s="100">
        <f t="shared" si="212"/>
        <v>0</v>
      </c>
      <c r="Y469" s="100">
        <f t="shared" si="217"/>
        <v>0</v>
      </c>
      <c r="Z469" s="100">
        <f t="shared" si="213"/>
        <v>0</v>
      </c>
      <c r="AA469" s="100">
        <f t="shared" si="218"/>
        <v>0</v>
      </c>
      <c r="AB469" s="101">
        <f t="shared" si="214"/>
        <v>0</v>
      </c>
      <c r="AC469" s="102" t="str">
        <f>_xlfn.IFNA(VLOOKUP(D469,'사업자 통관'!F:H,3,0),"")</f>
        <v/>
      </c>
      <c r="AD469" s="102"/>
      <c r="AE469" s="103">
        <f t="shared" si="215"/>
        <v>4000</v>
      </c>
      <c r="AF469" s="104">
        <f t="shared" si="216"/>
        <v>14273</v>
      </c>
      <c r="AH469" s="126" t="s">
        <v>1545</v>
      </c>
      <c r="AI469" s="126" t="s">
        <v>9</v>
      </c>
      <c r="AJ469" s="126" t="s">
        <v>5286</v>
      </c>
      <c r="AK469" s="126" t="s">
        <v>5298</v>
      </c>
      <c r="AL469" s="126" t="s">
        <v>5299</v>
      </c>
      <c r="AM469" s="126" t="s">
        <v>5300</v>
      </c>
      <c r="AN469" s="126">
        <v>6762</v>
      </c>
      <c r="AO469" s="126" t="s">
        <v>130</v>
      </c>
      <c r="AP469" s="127">
        <v>1</v>
      </c>
      <c r="AQ469" s="128">
        <v>0.499</v>
      </c>
      <c r="AR469" s="128">
        <v>0.77100000000000002</v>
      </c>
      <c r="AS469" s="128">
        <v>0.8</v>
      </c>
      <c r="AT469" s="126" t="s">
        <v>4</v>
      </c>
      <c r="AU469" s="128">
        <v>107.95</v>
      </c>
      <c r="AV469" s="126" t="s">
        <v>154</v>
      </c>
      <c r="AW469" s="126" t="s">
        <v>154</v>
      </c>
      <c r="AX469" s="126" t="s">
        <v>154</v>
      </c>
      <c r="AY469" s="126" t="s">
        <v>154</v>
      </c>
      <c r="AZ469" s="126" t="s">
        <v>154</v>
      </c>
      <c r="BA469" s="126" t="s">
        <v>132</v>
      </c>
      <c r="BB469" s="126" t="s">
        <v>70</v>
      </c>
      <c r="BC469" s="126" t="s">
        <v>169</v>
      </c>
      <c r="BD469" s="126" t="s">
        <v>130</v>
      </c>
      <c r="BE469" s="126" t="s">
        <v>156</v>
      </c>
      <c r="BF469" s="126" t="s">
        <v>5301</v>
      </c>
      <c r="BG469" s="126" t="s">
        <v>5302</v>
      </c>
      <c r="BH469" s="126" t="s">
        <v>5303</v>
      </c>
      <c r="BI469" s="126" t="s">
        <v>5293</v>
      </c>
      <c r="BJ469" s="126" t="s">
        <v>32</v>
      </c>
      <c r="BK469" s="126" t="s">
        <v>184</v>
      </c>
      <c r="BL469" s="126" t="s">
        <v>157</v>
      </c>
      <c r="BM469" s="126" t="s">
        <v>126</v>
      </c>
      <c r="BN469" s="126" t="s">
        <v>130</v>
      </c>
      <c r="BO469" s="126" t="s">
        <v>158</v>
      </c>
    </row>
    <row r="470" spans="1:67" ht="15">
      <c r="A470" s="58" t="str">
        <f t="shared" si="219"/>
        <v>2025-08-15</v>
      </c>
      <c r="B470" s="58" t="str">
        <f t="shared" si="220"/>
        <v>LHR</v>
      </c>
      <c r="C470" s="58" t="str">
        <f t="shared" si="221"/>
        <v>99431913781</v>
      </c>
      <c r="D470" s="58" t="str">
        <f t="shared" si="222"/>
        <v>PGB028761742</v>
      </c>
      <c r="E470" s="59" t="str">
        <f t="shared" si="223"/>
        <v>6094322902522</v>
      </c>
      <c r="F470" s="59" t="str">
        <f t="shared" si="224"/>
        <v>717-1993-CF-17</v>
      </c>
      <c r="G470" s="59" t="str">
        <f t="shared" si="225"/>
        <v>2210326</v>
      </c>
      <c r="H470" s="59" t="str">
        <f t="shared" si="226"/>
        <v>IPORTER (GB)</v>
      </c>
      <c r="I470" s="57" t="str">
        <f t="shared" si="227"/>
        <v>전명진</v>
      </c>
      <c r="J470" s="57">
        <f t="shared" si="228"/>
        <v>54850</v>
      </c>
      <c r="K470" s="57" t="str">
        <f t="shared" si="229"/>
        <v/>
      </c>
      <c r="L470" s="57">
        <f t="shared" si="230"/>
        <v>1</v>
      </c>
      <c r="M470" s="57">
        <f t="shared" si="231"/>
        <v>0.499</v>
      </c>
      <c r="N470" s="57">
        <f t="shared" si="232"/>
        <v>4.4999999999999998E-2</v>
      </c>
      <c r="O470" s="60">
        <f t="shared" si="233"/>
        <v>3.15E-2</v>
      </c>
      <c r="P470" s="60">
        <f>CEILING(IF(M470&gt;O470,M470,O470),$D$2)</f>
        <v>0.5</v>
      </c>
      <c r="Q470" s="61" t="str">
        <f t="shared" si="234"/>
        <v>목록(Manifest)</v>
      </c>
      <c r="R470" s="88">
        <f t="shared" si="235"/>
        <v>40.53</v>
      </c>
      <c r="S470" s="61" t="str">
        <f t="shared" si="236"/>
        <v>OZ522D</v>
      </c>
      <c r="T470" s="61" t="str">
        <f t="shared" si="237"/>
        <v>ASIANA AIRLINES</v>
      </c>
      <c r="U470" s="61" t="str">
        <f t="shared" si="238"/>
        <v>신용</v>
      </c>
      <c r="V470" s="99">
        <f>CEILING($B$2+(P470-0.5)*$C$2,1)</f>
        <v>7445</v>
      </c>
      <c r="W470" s="61">
        <v>4000</v>
      </c>
      <c r="X470" s="100">
        <f t="shared" si="212"/>
        <v>0</v>
      </c>
      <c r="Y470" s="100">
        <f t="shared" si="217"/>
        <v>0</v>
      </c>
      <c r="Z470" s="100">
        <f t="shared" si="213"/>
        <v>0</v>
      </c>
      <c r="AA470" s="100">
        <f t="shared" si="218"/>
        <v>0</v>
      </c>
      <c r="AB470" s="101">
        <f t="shared" si="214"/>
        <v>0</v>
      </c>
      <c r="AC470" s="102" t="str">
        <f>_xlfn.IFNA(VLOOKUP(D470,'사업자 통관'!F:H,3,0),"")</f>
        <v/>
      </c>
      <c r="AD470" s="102"/>
      <c r="AE470" s="103">
        <f t="shared" si="215"/>
        <v>4000</v>
      </c>
      <c r="AF470" s="104">
        <f t="shared" si="216"/>
        <v>11445</v>
      </c>
      <c r="AH470" s="126" t="s">
        <v>1545</v>
      </c>
      <c r="AI470" s="126" t="s">
        <v>9</v>
      </c>
      <c r="AJ470" s="126" t="s">
        <v>5286</v>
      </c>
      <c r="AK470" s="126" t="s">
        <v>5304</v>
      </c>
      <c r="AL470" s="126" t="s">
        <v>5305</v>
      </c>
      <c r="AM470" s="126" t="s">
        <v>5306</v>
      </c>
      <c r="AN470" s="126">
        <v>54850</v>
      </c>
      <c r="AO470" s="126" t="s">
        <v>130</v>
      </c>
      <c r="AP470" s="127">
        <v>1</v>
      </c>
      <c r="AQ470" s="128">
        <v>0.499</v>
      </c>
      <c r="AR470" s="128">
        <v>4.4999999999999998E-2</v>
      </c>
      <c r="AS470" s="128">
        <v>0.5</v>
      </c>
      <c r="AT470" s="126" t="s">
        <v>4</v>
      </c>
      <c r="AU470" s="128">
        <v>40.53</v>
      </c>
      <c r="AV470" s="126" t="s">
        <v>154</v>
      </c>
      <c r="AW470" s="126" t="s">
        <v>154</v>
      </c>
      <c r="AX470" s="126" t="s">
        <v>154</v>
      </c>
      <c r="AY470" s="126" t="s">
        <v>154</v>
      </c>
      <c r="AZ470" s="126" t="s">
        <v>154</v>
      </c>
      <c r="BA470" s="126" t="s">
        <v>132</v>
      </c>
      <c r="BB470" s="126" t="s">
        <v>70</v>
      </c>
      <c r="BC470" s="126" t="s">
        <v>163</v>
      </c>
      <c r="BD470" s="126" t="s">
        <v>130</v>
      </c>
      <c r="BE470" s="126" t="s">
        <v>156</v>
      </c>
      <c r="BF470" s="126" t="s">
        <v>5307</v>
      </c>
      <c r="BG470" s="126" t="s">
        <v>5308</v>
      </c>
      <c r="BH470" s="126" t="s">
        <v>5309</v>
      </c>
      <c r="BI470" s="126" t="s">
        <v>5293</v>
      </c>
      <c r="BJ470" s="126" t="s">
        <v>32</v>
      </c>
      <c r="BK470" s="126" t="s">
        <v>184</v>
      </c>
      <c r="BL470" s="126" t="s">
        <v>157</v>
      </c>
      <c r="BM470" s="126" t="s">
        <v>126</v>
      </c>
      <c r="BN470" s="126" t="s">
        <v>130</v>
      </c>
      <c r="BO470" s="126" t="s">
        <v>158</v>
      </c>
    </row>
    <row r="471" spans="1:67" ht="15">
      <c r="A471" s="58" t="str">
        <f t="shared" si="219"/>
        <v>2025-08-15</v>
      </c>
      <c r="B471" s="58" t="str">
        <f t="shared" si="220"/>
        <v>LHR</v>
      </c>
      <c r="C471" s="58" t="str">
        <f t="shared" si="221"/>
        <v>99431913781</v>
      </c>
      <c r="D471" s="58" t="str">
        <f t="shared" si="222"/>
        <v>PGB028761804</v>
      </c>
      <c r="E471" s="59" t="str">
        <f t="shared" si="223"/>
        <v>6094322902584</v>
      </c>
      <c r="F471" s="59" t="str">
        <f t="shared" si="224"/>
        <v>717-2017-DF-20</v>
      </c>
      <c r="G471" s="59" t="str">
        <f t="shared" si="225"/>
        <v>2210326</v>
      </c>
      <c r="H471" s="59" t="str">
        <f t="shared" si="226"/>
        <v>IPORTER (GB)</v>
      </c>
      <c r="I471" s="57" t="str">
        <f t="shared" si="227"/>
        <v>민경태</v>
      </c>
      <c r="J471" s="57">
        <f t="shared" si="228"/>
        <v>16819</v>
      </c>
      <c r="K471" s="57" t="str">
        <f t="shared" si="229"/>
        <v/>
      </c>
      <c r="L471" s="57">
        <f t="shared" si="230"/>
        <v>1</v>
      </c>
      <c r="M471" s="57">
        <f t="shared" si="231"/>
        <v>1.161</v>
      </c>
      <c r="N471" s="57">
        <f t="shared" si="232"/>
        <v>4.4999999999999998E-2</v>
      </c>
      <c r="O471" s="60">
        <f t="shared" si="233"/>
        <v>3.15E-2</v>
      </c>
      <c r="P471" s="60">
        <f>CEILING(IF(M471&gt;O471,M471,O471),$D$2)</f>
        <v>1.5</v>
      </c>
      <c r="Q471" s="61" t="str">
        <f t="shared" si="234"/>
        <v>목록(Manifest)</v>
      </c>
      <c r="R471" s="88">
        <f t="shared" si="235"/>
        <v>146.69</v>
      </c>
      <c r="S471" s="61" t="str">
        <f t="shared" si="236"/>
        <v>OZ522D</v>
      </c>
      <c r="T471" s="61" t="str">
        <f t="shared" si="237"/>
        <v>ASIANA AIRLINES</v>
      </c>
      <c r="U471" s="61" t="str">
        <f t="shared" si="238"/>
        <v>신용</v>
      </c>
      <c r="V471" s="99">
        <f>CEILING($B$2+(P471-0.5)*$C$2,1)</f>
        <v>13100</v>
      </c>
      <c r="W471" s="61">
        <v>4000</v>
      </c>
      <c r="X471" s="100">
        <f t="shared" si="212"/>
        <v>0</v>
      </c>
      <c r="Y471" s="100">
        <f t="shared" si="217"/>
        <v>0</v>
      </c>
      <c r="Z471" s="100">
        <f t="shared" si="213"/>
        <v>0</v>
      </c>
      <c r="AA471" s="100">
        <f t="shared" si="218"/>
        <v>0</v>
      </c>
      <c r="AB471" s="101">
        <f t="shared" si="214"/>
        <v>0</v>
      </c>
      <c r="AC471" s="102" t="str">
        <f>_xlfn.IFNA(VLOOKUP(D471,'사업자 통관'!F:H,3,0),"")</f>
        <v/>
      </c>
      <c r="AD471" s="102"/>
      <c r="AE471" s="103">
        <f t="shared" si="215"/>
        <v>4000</v>
      </c>
      <c r="AF471" s="104">
        <f t="shared" si="216"/>
        <v>17100</v>
      </c>
      <c r="AH471" s="126" t="s">
        <v>1545</v>
      </c>
      <c r="AI471" s="126" t="s">
        <v>9</v>
      </c>
      <c r="AJ471" s="126" t="s">
        <v>5286</v>
      </c>
      <c r="AK471" s="126" t="s">
        <v>5310</v>
      </c>
      <c r="AL471" s="126" t="s">
        <v>623</v>
      </c>
      <c r="AM471" s="126" t="s">
        <v>624</v>
      </c>
      <c r="AN471" s="126">
        <v>16819</v>
      </c>
      <c r="AO471" s="126" t="s">
        <v>130</v>
      </c>
      <c r="AP471" s="127">
        <v>1</v>
      </c>
      <c r="AQ471" s="128">
        <v>1.161</v>
      </c>
      <c r="AR471" s="128">
        <v>4.4999999999999998E-2</v>
      </c>
      <c r="AS471" s="128">
        <v>1.2</v>
      </c>
      <c r="AT471" s="126" t="s">
        <v>4</v>
      </c>
      <c r="AU471" s="128">
        <v>146.69</v>
      </c>
      <c r="AV471" s="126" t="s">
        <v>154</v>
      </c>
      <c r="AW471" s="126" t="s">
        <v>154</v>
      </c>
      <c r="AX471" s="126" t="s">
        <v>154</v>
      </c>
      <c r="AY471" s="126" t="s">
        <v>154</v>
      </c>
      <c r="AZ471" s="126" t="s">
        <v>154</v>
      </c>
      <c r="BA471" s="126" t="s">
        <v>132</v>
      </c>
      <c r="BB471" s="126" t="s">
        <v>70</v>
      </c>
      <c r="BC471" s="126" t="s">
        <v>5311</v>
      </c>
      <c r="BD471" s="126" t="s">
        <v>130</v>
      </c>
      <c r="BE471" s="126" t="s">
        <v>156</v>
      </c>
      <c r="BF471" s="126" t="s">
        <v>5312</v>
      </c>
      <c r="BG471" s="126" t="s">
        <v>5313</v>
      </c>
      <c r="BH471" s="126" t="s">
        <v>5314</v>
      </c>
      <c r="BI471" s="126" t="s">
        <v>5293</v>
      </c>
      <c r="BJ471" s="126" t="s">
        <v>32</v>
      </c>
      <c r="BK471" s="126" t="s">
        <v>184</v>
      </c>
      <c r="BL471" s="126" t="s">
        <v>157</v>
      </c>
      <c r="BM471" s="126" t="s">
        <v>126</v>
      </c>
      <c r="BN471" s="126" t="s">
        <v>130</v>
      </c>
      <c r="BO471" s="126" t="s">
        <v>158</v>
      </c>
    </row>
    <row r="472" spans="1:67" ht="15">
      <c r="A472" s="58" t="str">
        <f t="shared" si="219"/>
        <v>2025-08-15</v>
      </c>
      <c r="B472" s="58" t="str">
        <f t="shared" si="220"/>
        <v>LHR</v>
      </c>
      <c r="C472" s="58" t="str">
        <f t="shared" si="221"/>
        <v>99431913781</v>
      </c>
      <c r="D472" s="58" t="str">
        <f t="shared" si="222"/>
        <v>PGB028761608</v>
      </c>
      <c r="E472" s="59" t="str">
        <f t="shared" si="223"/>
        <v>6094322902388</v>
      </c>
      <c r="F472" s="59" t="str">
        <f t="shared" si="224"/>
        <v>717-2028-AB-21</v>
      </c>
      <c r="G472" s="59" t="str">
        <f t="shared" si="225"/>
        <v>2210326</v>
      </c>
      <c r="H472" s="59" t="str">
        <f t="shared" si="226"/>
        <v>IPORTER (GB)</v>
      </c>
      <c r="I472" s="57" t="str">
        <f t="shared" si="227"/>
        <v>윤선희</v>
      </c>
      <c r="J472" s="57">
        <f t="shared" si="228"/>
        <v>18024</v>
      </c>
      <c r="K472" s="57" t="str">
        <f t="shared" si="229"/>
        <v/>
      </c>
      <c r="L472" s="57">
        <f t="shared" si="230"/>
        <v>1</v>
      </c>
      <c r="M472" s="57">
        <f t="shared" si="231"/>
        <v>0.499</v>
      </c>
      <c r="N472" s="57">
        <f t="shared" si="232"/>
        <v>4.4999999999999998E-2</v>
      </c>
      <c r="O472" s="60">
        <f t="shared" si="233"/>
        <v>3.15E-2</v>
      </c>
      <c r="P472" s="60">
        <f>CEILING(IF(M472&gt;O472,M472,O472),$D$2)</f>
        <v>0.5</v>
      </c>
      <c r="Q472" s="61" t="str">
        <f t="shared" si="234"/>
        <v>목록(Manifest)</v>
      </c>
      <c r="R472" s="88">
        <f t="shared" si="235"/>
        <v>57.82</v>
      </c>
      <c r="S472" s="61" t="str">
        <f t="shared" si="236"/>
        <v>OZ522D</v>
      </c>
      <c r="T472" s="61" t="str">
        <f t="shared" si="237"/>
        <v>ASIANA AIRLINES</v>
      </c>
      <c r="U472" s="61" t="str">
        <f t="shared" si="238"/>
        <v>신용</v>
      </c>
      <c r="V472" s="99">
        <f>CEILING($B$2+(P472-0.5)*$C$2,1)</f>
        <v>7445</v>
      </c>
      <c r="W472" s="61">
        <v>4000</v>
      </c>
      <c r="X472" s="100">
        <f t="shared" si="212"/>
        <v>0</v>
      </c>
      <c r="Y472" s="100">
        <f t="shared" si="217"/>
        <v>0</v>
      </c>
      <c r="Z472" s="100">
        <f t="shared" si="213"/>
        <v>0</v>
      </c>
      <c r="AA472" s="100">
        <f t="shared" si="218"/>
        <v>0</v>
      </c>
      <c r="AB472" s="101">
        <f t="shared" si="214"/>
        <v>0</v>
      </c>
      <c r="AC472" s="102" t="str">
        <f>_xlfn.IFNA(VLOOKUP(D472,'사업자 통관'!F:H,3,0),"")</f>
        <v/>
      </c>
      <c r="AD472" s="102"/>
      <c r="AE472" s="103">
        <f t="shared" si="215"/>
        <v>4000</v>
      </c>
      <c r="AF472" s="104">
        <f t="shared" si="216"/>
        <v>11445</v>
      </c>
      <c r="AH472" s="126" t="s">
        <v>1545</v>
      </c>
      <c r="AI472" s="126" t="s">
        <v>9</v>
      </c>
      <c r="AJ472" s="126" t="s">
        <v>5286</v>
      </c>
      <c r="AK472" s="126" t="s">
        <v>5315</v>
      </c>
      <c r="AL472" s="126" t="s">
        <v>5316</v>
      </c>
      <c r="AM472" s="126" t="s">
        <v>5317</v>
      </c>
      <c r="AN472" s="126">
        <v>18024</v>
      </c>
      <c r="AO472" s="126" t="s">
        <v>130</v>
      </c>
      <c r="AP472" s="127">
        <v>1</v>
      </c>
      <c r="AQ472" s="128">
        <v>0.499</v>
      </c>
      <c r="AR472" s="128">
        <v>4.4999999999999998E-2</v>
      </c>
      <c r="AS472" s="128">
        <v>0.5</v>
      </c>
      <c r="AT472" s="126" t="s">
        <v>4</v>
      </c>
      <c r="AU472" s="128">
        <v>57.82</v>
      </c>
      <c r="AV472" s="126" t="s">
        <v>154</v>
      </c>
      <c r="AW472" s="126" t="s">
        <v>154</v>
      </c>
      <c r="AX472" s="126" t="s">
        <v>154</v>
      </c>
      <c r="AY472" s="126" t="s">
        <v>154</v>
      </c>
      <c r="AZ472" s="126" t="s">
        <v>154</v>
      </c>
      <c r="BA472" s="126" t="s">
        <v>132</v>
      </c>
      <c r="BB472" s="126" t="s">
        <v>70</v>
      </c>
      <c r="BC472" s="126" t="s">
        <v>5318</v>
      </c>
      <c r="BD472" s="126" t="s">
        <v>130</v>
      </c>
      <c r="BE472" s="126" t="s">
        <v>156</v>
      </c>
      <c r="BF472" s="126" t="s">
        <v>5319</v>
      </c>
      <c r="BG472" s="126" t="s">
        <v>5320</v>
      </c>
      <c r="BH472" s="126" t="s">
        <v>5321</v>
      </c>
      <c r="BI472" s="126" t="s">
        <v>5293</v>
      </c>
      <c r="BJ472" s="126" t="s">
        <v>32</v>
      </c>
      <c r="BK472" s="126" t="s">
        <v>184</v>
      </c>
      <c r="BL472" s="126" t="s">
        <v>157</v>
      </c>
      <c r="BM472" s="126" t="s">
        <v>126</v>
      </c>
      <c r="BN472" s="126" t="s">
        <v>130</v>
      </c>
      <c r="BO472" s="126" t="s">
        <v>158</v>
      </c>
    </row>
    <row r="473" spans="1:67" ht="15">
      <c r="A473" s="58" t="str">
        <f t="shared" si="219"/>
        <v>2025-08-15</v>
      </c>
      <c r="B473" s="58" t="str">
        <f t="shared" si="220"/>
        <v>LHR</v>
      </c>
      <c r="C473" s="58" t="str">
        <f t="shared" si="221"/>
        <v>99431913781</v>
      </c>
      <c r="D473" s="58" t="str">
        <f t="shared" si="222"/>
        <v>PGB028761458</v>
      </c>
      <c r="E473" s="59" t="str">
        <f t="shared" si="223"/>
        <v>6094322902238</v>
      </c>
      <c r="F473" s="59" t="str">
        <f t="shared" si="224"/>
        <v>716-6471-BA-40</v>
      </c>
      <c r="G473" s="59" t="str">
        <f t="shared" si="225"/>
        <v>2210326</v>
      </c>
      <c r="H473" s="59" t="str">
        <f t="shared" si="226"/>
        <v>IPORTER (GB)</v>
      </c>
      <c r="I473" s="57" t="str">
        <f t="shared" si="227"/>
        <v>노민규</v>
      </c>
      <c r="J473" s="57">
        <f t="shared" si="228"/>
        <v>13279</v>
      </c>
      <c r="K473" s="57" t="str">
        <f t="shared" si="229"/>
        <v/>
      </c>
      <c r="L473" s="57">
        <f t="shared" si="230"/>
        <v>1</v>
      </c>
      <c r="M473" s="57">
        <f t="shared" si="231"/>
        <v>0.499</v>
      </c>
      <c r="N473" s="57">
        <f t="shared" si="232"/>
        <v>4.4999999999999998E-2</v>
      </c>
      <c r="O473" s="60">
        <f t="shared" si="233"/>
        <v>3.15E-2</v>
      </c>
      <c r="P473" s="60">
        <f>CEILING(IF(M473&gt;O473,M473,O473),$D$2)</f>
        <v>0.5</v>
      </c>
      <c r="Q473" s="61" t="str">
        <f t="shared" si="234"/>
        <v>목록(Manifest)</v>
      </c>
      <c r="R473" s="88">
        <f t="shared" si="235"/>
        <v>140.04</v>
      </c>
      <c r="S473" s="61" t="str">
        <f t="shared" si="236"/>
        <v>OZ522D</v>
      </c>
      <c r="T473" s="61" t="str">
        <f t="shared" si="237"/>
        <v>ASIANA AIRLINES</v>
      </c>
      <c r="U473" s="61" t="str">
        <f t="shared" si="238"/>
        <v>신용</v>
      </c>
      <c r="V473" s="99">
        <f>CEILING($B$2+(P473-0.5)*$C$2,1)</f>
        <v>7445</v>
      </c>
      <c r="W473" s="61">
        <v>4000</v>
      </c>
      <c r="X473" s="100">
        <f t="shared" si="212"/>
        <v>0</v>
      </c>
      <c r="Y473" s="100">
        <f t="shared" si="217"/>
        <v>0</v>
      </c>
      <c r="Z473" s="100">
        <f t="shared" si="213"/>
        <v>0</v>
      </c>
      <c r="AA473" s="100">
        <f t="shared" si="218"/>
        <v>0</v>
      </c>
      <c r="AB473" s="101">
        <f t="shared" si="214"/>
        <v>0</v>
      </c>
      <c r="AC473" s="102" t="str">
        <f>_xlfn.IFNA(VLOOKUP(D473,'사업자 통관'!F:H,3,0),"")</f>
        <v/>
      </c>
      <c r="AD473" s="102"/>
      <c r="AE473" s="103">
        <f t="shared" si="215"/>
        <v>4000</v>
      </c>
      <c r="AF473" s="104">
        <f t="shared" si="216"/>
        <v>11445</v>
      </c>
      <c r="AH473" s="126" t="s">
        <v>1545</v>
      </c>
      <c r="AI473" s="126" t="s">
        <v>9</v>
      </c>
      <c r="AJ473" s="126" t="s">
        <v>5286</v>
      </c>
      <c r="AK473" s="126" t="s">
        <v>5322</v>
      </c>
      <c r="AL473" s="126" t="s">
        <v>3517</v>
      </c>
      <c r="AM473" s="126" t="s">
        <v>3518</v>
      </c>
      <c r="AN473" s="126">
        <v>13279</v>
      </c>
      <c r="AO473" s="126" t="s">
        <v>130</v>
      </c>
      <c r="AP473" s="127">
        <v>1</v>
      </c>
      <c r="AQ473" s="128">
        <v>0.499</v>
      </c>
      <c r="AR473" s="128">
        <v>4.4999999999999998E-2</v>
      </c>
      <c r="AS473" s="128">
        <v>0.5</v>
      </c>
      <c r="AT473" s="126" t="s">
        <v>4</v>
      </c>
      <c r="AU473" s="128">
        <v>140.04</v>
      </c>
      <c r="AV473" s="126" t="s">
        <v>154</v>
      </c>
      <c r="AW473" s="126" t="s">
        <v>154</v>
      </c>
      <c r="AX473" s="126" t="s">
        <v>154</v>
      </c>
      <c r="AY473" s="126" t="s">
        <v>154</v>
      </c>
      <c r="AZ473" s="126" t="s">
        <v>154</v>
      </c>
      <c r="BA473" s="126" t="s">
        <v>132</v>
      </c>
      <c r="BB473" s="126" t="s">
        <v>70</v>
      </c>
      <c r="BC473" s="126" t="s">
        <v>3519</v>
      </c>
      <c r="BD473" s="126" t="s">
        <v>130</v>
      </c>
      <c r="BE473" s="126" t="s">
        <v>156</v>
      </c>
      <c r="BF473" s="126" t="s">
        <v>5323</v>
      </c>
      <c r="BG473" s="126" t="s">
        <v>5324</v>
      </c>
      <c r="BH473" s="126" t="s">
        <v>5325</v>
      </c>
      <c r="BI473" s="126" t="s">
        <v>5293</v>
      </c>
      <c r="BJ473" s="126" t="s">
        <v>32</v>
      </c>
      <c r="BK473" s="126" t="s">
        <v>184</v>
      </c>
      <c r="BL473" s="126" t="s">
        <v>157</v>
      </c>
      <c r="BM473" s="126" t="s">
        <v>126</v>
      </c>
      <c r="BN473" s="126" t="s">
        <v>130</v>
      </c>
      <c r="BO473" s="126" t="s">
        <v>158</v>
      </c>
    </row>
    <row r="474" spans="1:67" ht="15">
      <c r="A474" s="58" t="str">
        <f t="shared" si="219"/>
        <v>2025-08-15</v>
      </c>
      <c r="B474" s="58" t="str">
        <f t="shared" si="220"/>
        <v>LHR</v>
      </c>
      <c r="C474" s="58" t="str">
        <f t="shared" si="221"/>
        <v>99431913781</v>
      </c>
      <c r="D474" s="58" t="str">
        <f t="shared" si="222"/>
        <v>PGB028761631</v>
      </c>
      <c r="E474" s="59" t="str">
        <f t="shared" si="223"/>
        <v>6094322902411</v>
      </c>
      <c r="F474" s="59" t="str">
        <f t="shared" si="224"/>
        <v>717-2919-BF-59</v>
      </c>
      <c r="G474" s="59" t="str">
        <f t="shared" si="225"/>
        <v>2210326</v>
      </c>
      <c r="H474" s="59" t="str">
        <f t="shared" si="226"/>
        <v>IPORTER (GB)</v>
      </c>
      <c r="I474" s="57" t="str">
        <f t="shared" si="227"/>
        <v>부지윤</v>
      </c>
      <c r="J474" s="57">
        <f t="shared" si="228"/>
        <v>63097</v>
      </c>
      <c r="K474" s="57" t="str">
        <f t="shared" si="229"/>
        <v/>
      </c>
      <c r="L474" s="57">
        <f t="shared" si="230"/>
        <v>1</v>
      </c>
      <c r="M474" s="57">
        <f t="shared" si="231"/>
        <v>0.499</v>
      </c>
      <c r="N474" s="57">
        <f t="shared" si="232"/>
        <v>4.4999999999999998E-2</v>
      </c>
      <c r="O474" s="60">
        <f t="shared" si="233"/>
        <v>3.15E-2</v>
      </c>
      <c r="P474" s="60">
        <f>CEILING(IF(M474&gt;O474,M474,O474),$D$2)</f>
        <v>0.5</v>
      </c>
      <c r="Q474" s="61" t="str">
        <f t="shared" si="234"/>
        <v>목록(Manifest)</v>
      </c>
      <c r="R474" s="88">
        <f t="shared" si="235"/>
        <v>52.01</v>
      </c>
      <c r="S474" s="61" t="str">
        <f t="shared" si="236"/>
        <v>OZ522D</v>
      </c>
      <c r="T474" s="61" t="str">
        <f t="shared" si="237"/>
        <v>ASIANA AIRLINES</v>
      </c>
      <c r="U474" s="61" t="str">
        <f t="shared" si="238"/>
        <v>신용</v>
      </c>
      <c r="V474" s="99">
        <f>CEILING($B$2+(P474-0.5)*$C$2,1)</f>
        <v>7445</v>
      </c>
      <c r="W474" s="61">
        <v>4000</v>
      </c>
      <c r="X474" s="100">
        <f t="shared" si="212"/>
        <v>0</v>
      </c>
      <c r="Y474" s="100">
        <f t="shared" si="217"/>
        <v>500</v>
      </c>
      <c r="Z474" s="100">
        <f t="shared" si="213"/>
        <v>0</v>
      </c>
      <c r="AA474" s="100">
        <f t="shared" si="218"/>
        <v>0</v>
      </c>
      <c r="AB474" s="101">
        <f t="shared" si="214"/>
        <v>0</v>
      </c>
      <c r="AC474" s="102" t="str">
        <f>_xlfn.IFNA(VLOOKUP(D474,'사업자 통관'!F:H,3,0),"")</f>
        <v/>
      </c>
      <c r="AD474" s="102"/>
      <c r="AE474" s="103">
        <f t="shared" si="215"/>
        <v>4500</v>
      </c>
      <c r="AF474" s="104">
        <f t="shared" si="216"/>
        <v>11945</v>
      </c>
      <c r="AH474" s="126" t="s">
        <v>1545</v>
      </c>
      <c r="AI474" s="126" t="s">
        <v>9</v>
      </c>
      <c r="AJ474" s="126" t="s">
        <v>5286</v>
      </c>
      <c r="AK474" s="126" t="s">
        <v>5326</v>
      </c>
      <c r="AL474" s="126" t="s">
        <v>5327</v>
      </c>
      <c r="AM474" s="126" t="s">
        <v>5328</v>
      </c>
      <c r="AN474" s="126">
        <v>63097</v>
      </c>
      <c r="AO474" s="126" t="s">
        <v>130</v>
      </c>
      <c r="AP474" s="127">
        <v>1</v>
      </c>
      <c r="AQ474" s="128">
        <v>0.499</v>
      </c>
      <c r="AR474" s="128">
        <v>4.4999999999999998E-2</v>
      </c>
      <c r="AS474" s="128">
        <v>0.5</v>
      </c>
      <c r="AT474" s="126" t="s">
        <v>4</v>
      </c>
      <c r="AU474" s="128">
        <v>52.01</v>
      </c>
      <c r="AV474" s="126" t="s">
        <v>154</v>
      </c>
      <c r="AW474" s="126" t="s">
        <v>154</v>
      </c>
      <c r="AX474" s="126" t="s">
        <v>154</v>
      </c>
      <c r="AY474" s="126" t="s">
        <v>154</v>
      </c>
      <c r="AZ474" s="126" t="s">
        <v>154</v>
      </c>
      <c r="BA474" s="126" t="s">
        <v>132</v>
      </c>
      <c r="BB474" s="126" t="s">
        <v>70</v>
      </c>
      <c r="BC474" s="126" t="s">
        <v>5329</v>
      </c>
      <c r="BD474" s="126" t="s">
        <v>130</v>
      </c>
      <c r="BE474" s="126" t="s">
        <v>156</v>
      </c>
      <c r="BF474" s="126" t="s">
        <v>5330</v>
      </c>
      <c r="BG474" s="126" t="s">
        <v>5331</v>
      </c>
      <c r="BH474" s="126" t="s">
        <v>5332</v>
      </c>
      <c r="BI474" s="126" t="s">
        <v>5293</v>
      </c>
      <c r="BJ474" s="126" t="s">
        <v>32</v>
      </c>
      <c r="BK474" s="126" t="s">
        <v>184</v>
      </c>
      <c r="BL474" s="126" t="s">
        <v>157</v>
      </c>
      <c r="BM474" s="126" t="s">
        <v>126</v>
      </c>
      <c r="BN474" s="126" t="s">
        <v>130</v>
      </c>
      <c r="BO474" s="126" t="s">
        <v>158</v>
      </c>
    </row>
    <row r="475" spans="1:67" ht="15">
      <c r="A475" s="58" t="str">
        <f t="shared" si="219"/>
        <v>2025-08-15</v>
      </c>
      <c r="B475" s="58" t="str">
        <f t="shared" si="220"/>
        <v>LHR</v>
      </c>
      <c r="C475" s="58" t="str">
        <f t="shared" si="221"/>
        <v>99431913781</v>
      </c>
      <c r="D475" s="58" t="str">
        <f t="shared" si="222"/>
        <v>PGB028761819</v>
      </c>
      <c r="E475" s="59" t="str">
        <f t="shared" si="223"/>
        <v>6094322902599</v>
      </c>
      <c r="F475" s="59" t="str">
        <f t="shared" si="224"/>
        <v>717-2887-DB-52</v>
      </c>
      <c r="G475" s="59" t="str">
        <f t="shared" si="225"/>
        <v>2210326</v>
      </c>
      <c r="H475" s="59" t="str">
        <f t="shared" si="226"/>
        <v>IPORTER (GB)</v>
      </c>
      <c r="I475" s="57" t="str">
        <f t="shared" si="227"/>
        <v>이성실</v>
      </c>
      <c r="J475" s="57">
        <f t="shared" si="228"/>
        <v>42074</v>
      </c>
      <c r="K475" s="57" t="str">
        <f t="shared" si="229"/>
        <v/>
      </c>
      <c r="L475" s="57">
        <f t="shared" si="230"/>
        <v>1</v>
      </c>
      <c r="M475" s="57">
        <f t="shared" si="231"/>
        <v>0.499</v>
      </c>
      <c r="N475" s="57">
        <f t="shared" si="232"/>
        <v>4.4999999999999998E-2</v>
      </c>
      <c r="O475" s="60">
        <f t="shared" si="233"/>
        <v>3.15E-2</v>
      </c>
      <c r="P475" s="60">
        <f>CEILING(IF(M475&gt;O475,M475,O475),$D$2)</f>
        <v>0.5</v>
      </c>
      <c r="Q475" s="61" t="str">
        <f t="shared" si="234"/>
        <v>목록(Manifest)</v>
      </c>
      <c r="R475" s="88">
        <f t="shared" si="235"/>
        <v>49.34</v>
      </c>
      <c r="S475" s="61" t="str">
        <f t="shared" si="236"/>
        <v>OZ522D</v>
      </c>
      <c r="T475" s="61" t="str">
        <f t="shared" si="237"/>
        <v>ASIANA AIRLINES</v>
      </c>
      <c r="U475" s="61" t="str">
        <f t="shared" si="238"/>
        <v>신용</v>
      </c>
      <c r="V475" s="99">
        <f>CEILING($B$2+(P475-0.5)*$C$2,1)</f>
        <v>7445</v>
      </c>
      <c r="W475" s="61">
        <v>4000</v>
      </c>
      <c r="X475" s="100">
        <f t="shared" si="212"/>
        <v>0</v>
      </c>
      <c r="Y475" s="100">
        <f t="shared" si="217"/>
        <v>0</v>
      </c>
      <c r="Z475" s="100">
        <f t="shared" si="213"/>
        <v>0</v>
      </c>
      <c r="AA475" s="100">
        <f t="shared" si="218"/>
        <v>0</v>
      </c>
      <c r="AB475" s="101">
        <f t="shared" si="214"/>
        <v>0</v>
      </c>
      <c r="AC475" s="102" t="str">
        <f>_xlfn.IFNA(VLOOKUP(D475,'사업자 통관'!F:H,3,0),"")</f>
        <v/>
      </c>
      <c r="AD475" s="102"/>
      <c r="AE475" s="103">
        <f t="shared" si="215"/>
        <v>4000</v>
      </c>
      <c r="AF475" s="104">
        <f t="shared" si="216"/>
        <v>11445</v>
      </c>
      <c r="AH475" s="126" t="s">
        <v>1545</v>
      </c>
      <c r="AI475" s="126" t="s">
        <v>9</v>
      </c>
      <c r="AJ475" s="126" t="s">
        <v>5286</v>
      </c>
      <c r="AK475" s="126" t="s">
        <v>5333</v>
      </c>
      <c r="AL475" s="126" t="s">
        <v>5334</v>
      </c>
      <c r="AM475" s="126" t="s">
        <v>5335</v>
      </c>
      <c r="AN475" s="126">
        <v>42074</v>
      </c>
      <c r="AO475" s="126" t="s">
        <v>130</v>
      </c>
      <c r="AP475" s="127">
        <v>1</v>
      </c>
      <c r="AQ475" s="128">
        <v>0.499</v>
      </c>
      <c r="AR475" s="128">
        <v>4.4999999999999998E-2</v>
      </c>
      <c r="AS475" s="128">
        <v>0.5</v>
      </c>
      <c r="AT475" s="126" t="s">
        <v>4</v>
      </c>
      <c r="AU475" s="128">
        <v>49.34</v>
      </c>
      <c r="AV475" s="126" t="s">
        <v>154</v>
      </c>
      <c r="AW475" s="126" t="s">
        <v>154</v>
      </c>
      <c r="AX475" s="126" t="s">
        <v>154</v>
      </c>
      <c r="AY475" s="126" t="s">
        <v>154</v>
      </c>
      <c r="AZ475" s="126" t="s">
        <v>154</v>
      </c>
      <c r="BA475" s="126" t="s">
        <v>132</v>
      </c>
      <c r="BB475" s="126" t="s">
        <v>70</v>
      </c>
      <c r="BC475" s="126" t="s">
        <v>162</v>
      </c>
      <c r="BD475" s="126" t="s">
        <v>130</v>
      </c>
      <c r="BE475" s="126" t="s">
        <v>156</v>
      </c>
      <c r="BF475" s="126" t="s">
        <v>5336</v>
      </c>
      <c r="BG475" s="126" t="s">
        <v>5337</v>
      </c>
      <c r="BH475" s="126" t="s">
        <v>5338</v>
      </c>
      <c r="BI475" s="126" t="s">
        <v>5293</v>
      </c>
      <c r="BJ475" s="126" t="s">
        <v>32</v>
      </c>
      <c r="BK475" s="126" t="s">
        <v>184</v>
      </c>
      <c r="BL475" s="126" t="s">
        <v>157</v>
      </c>
      <c r="BM475" s="126" t="s">
        <v>126</v>
      </c>
      <c r="BN475" s="126" t="s">
        <v>130</v>
      </c>
      <c r="BO475" s="126" t="s">
        <v>158</v>
      </c>
    </row>
    <row r="476" spans="1:67" ht="15">
      <c r="A476" s="58" t="str">
        <f t="shared" si="219"/>
        <v>2025-08-15</v>
      </c>
      <c r="B476" s="58" t="str">
        <f t="shared" si="220"/>
        <v>LHR</v>
      </c>
      <c r="C476" s="58" t="str">
        <f t="shared" si="221"/>
        <v>99431913781</v>
      </c>
      <c r="D476" s="58" t="str">
        <f t="shared" si="222"/>
        <v>PGB028761820</v>
      </c>
      <c r="E476" s="59" t="str">
        <f t="shared" si="223"/>
        <v>6094322902600</v>
      </c>
      <c r="F476" s="59" t="str">
        <f t="shared" si="224"/>
        <v>717-2863-FE-55</v>
      </c>
      <c r="G476" s="59" t="str">
        <f t="shared" si="225"/>
        <v>2210326</v>
      </c>
      <c r="H476" s="59" t="str">
        <f t="shared" si="226"/>
        <v>IPORTER (GB)</v>
      </c>
      <c r="I476" s="57" t="str">
        <f t="shared" si="227"/>
        <v>박성환</v>
      </c>
      <c r="J476" s="57">
        <f t="shared" si="228"/>
        <v>18487</v>
      </c>
      <c r="K476" s="57" t="str">
        <f t="shared" si="229"/>
        <v/>
      </c>
      <c r="L476" s="57">
        <f t="shared" si="230"/>
        <v>1</v>
      </c>
      <c r="M476" s="57">
        <f t="shared" si="231"/>
        <v>1.3109999999999999</v>
      </c>
      <c r="N476" s="57">
        <f t="shared" si="232"/>
        <v>4.4999999999999998E-2</v>
      </c>
      <c r="O476" s="60">
        <f t="shared" si="233"/>
        <v>3.15E-2</v>
      </c>
      <c r="P476" s="60">
        <f>CEILING(IF(M476&gt;O476,M476,O476),$D$2)</f>
        <v>1.5</v>
      </c>
      <c r="Q476" s="61" t="str">
        <f t="shared" si="234"/>
        <v>간이(Simple)</v>
      </c>
      <c r="R476" s="88">
        <f t="shared" si="235"/>
        <v>186.47</v>
      </c>
      <c r="S476" s="61" t="str">
        <f t="shared" si="236"/>
        <v>OZ522D</v>
      </c>
      <c r="T476" s="61" t="str">
        <f t="shared" si="237"/>
        <v>ASIANA AIRLINES</v>
      </c>
      <c r="U476" s="61" t="str">
        <f t="shared" si="238"/>
        <v>신용</v>
      </c>
      <c r="V476" s="99">
        <f>CEILING($B$2+(P476-0.5)*$C$2,1)</f>
        <v>13100</v>
      </c>
      <c r="W476" s="61">
        <v>4000</v>
      </c>
      <c r="X476" s="100">
        <f t="shared" si="212"/>
        <v>0</v>
      </c>
      <c r="Y476" s="100">
        <f t="shared" si="217"/>
        <v>0</v>
      </c>
      <c r="Z476" s="100">
        <f t="shared" si="213"/>
        <v>0</v>
      </c>
      <c r="AA476" s="100">
        <f t="shared" si="218"/>
        <v>0</v>
      </c>
      <c r="AB476" s="101">
        <f t="shared" si="214"/>
        <v>1000</v>
      </c>
      <c r="AC476" s="102" t="str">
        <f>_xlfn.IFNA(VLOOKUP(D476,'사업자 통관'!F:H,3,0),"")</f>
        <v/>
      </c>
      <c r="AD476" s="102"/>
      <c r="AE476" s="103">
        <f t="shared" si="215"/>
        <v>5000</v>
      </c>
      <c r="AF476" s="104">
        <f t="shared" si="216"/>
        <v>18100</v>
      </c>
      <c r="AH476" s="126" t="s">
        <v>1545</v>
      </c>
      <c r="AI476" s="126" t="s">
        <v>9</v>
      </c>
      <c r="AJ476" s="126" t="s">
        <v>5286</v>
      </c>
      <c r="AK476" s="126" t="s">
        <v>5339</v>
      </c>
      <c r="AL476" s="126" t="s">
        <v>5340</v>
      </c>
      <c r="AM476" s="126" t="s">
        <v>5341</v>
      </c>
      <c r="AN476" s="126">
        <v>18487</v>
      </c>
      <c r="AO476" s="126" t="s">
        <v>130</v>
      </c>
      <c r="AP476" s="127">
        <v>1</v>
      </c>
      <c r="AQ476" s="128">
        <v>1.3109999999999999</v>
      </c>
      <c r="AR476" s="128">
        <v>4.4999999999999998E-2</v>
      </c>
      <c r="AS476" s="128">
        <v>1.4</v>
      </c>
      <c r="AT476" s="126" t="s">
        <v>6</v>
      </c>
      <c r="AU476" s="128">
        <v>186.47</v>
      </c>
      <c r="AV476" s="126" t="s">
        <v>154</v>
      </c>
      <c r="AW476" s="126" t="s">
        <v>154</v>
      </c>
      <c r="AX476" s="126" t="s">
        <v>154</v>
      </c>
      <c r="AY476" s="126" t="s">
        <v>154</v>
      </c>
      <c r="AZ476" s="126" t="s">
        <v>154</v>
      </c>
      <c r="BA476" s="126" t="s">
        <v>132</v>
      </c>
      <c r="BB476" s="126" t="s">
        <v>70</v>
      </c>
      <c r="BC476" s="126" t="s">
        <v>174</v>
      </c>
      <c r="BD476" s="126" t="s">
        <v>130</v>
      </c>
      <c r="BE476" s="126" t="s">
        <v>156</v>
      </c>
      <c r="BF476" s="126" t="s">
        <v>5342</v>
      </c>
      <c r="BG476" s="126" t="s">
        <v>5343</v>
      </c>
      <c r="BH476" s="126" t="s">
        <v>5344</v>
      </c>
      <c r="BI476" s="126" t="s">
        <v>5293</v>
      </c>
      <c r="BJ476" s="126" t="s">
        <v>32</v>
      </c>
      <c r="BK476" s="126" t="s">
        <v>184</v>
      </c>
      <c r="BL476" s="126" t="s">
        <v>157</v>
      </c>
      <c r="BM476" s="126" t="s">
        <v>126</v>
      </c>
      <c r="BN476" s="126" t="s">
        <v>130</v>
      </c>
      <c r="BO476" s="126" t="s">
        <v>158</v>
      </c>
    </row>
    <row r="477" spans="1:67" ht="15">
      <c r="A477" s="58" t="str">
        <f t="shared" si="219"/>
        <v>2025-08-15</v>
      </c>
      <c r="B477" s="58" t="str">
        <f t="shared" si="220"/>
        <v>LHR</v>
      </c>
      <c r="C477" s="58" t="str">
        <f t="shared" si="221"/>
        <v>99431913781</v>
      </c>
      <c r="D477" s="58" t="str">
        <f t="shared" si="222"/>
        <v>PGB028761729</v>
      </c>
      <c r="E477" s="59" t="str">
        <f t="shared" si="223"/>
        <v>6094322902509</v>
      </c>
      <c r="F477" s="59" t="str">
        <f t="shared" si="224"/>
        <v>717-2888-DA-65</v>
      </c>
      <c r="G477" s="59" t="str">
        <f t="shared" si="225"/>
        <v>2210326</v>
      </c>
      <c r="H477" s="59" t="str">
        <f t="shared" si="226"/>
        <v>IPORTER (GB)</v>
      </c>
      <c r="I477" s="57" t="str">
        <f t="shared" si="227"/>
        <v>박소담</v>
      </c>
      <c r="J477" s="57">
        <f t="shared" si="228"/>
        <v>63274</v>
      </c>
      <c r="K477" s="57" t="str">
        <f t="shared" si="229"/>
        <v/>
      </c>
      <c r="L477" s="57">
        <f t="shared" si="230"/>
        <v>1</v>
      </c>
      <c r="M477" s="57">
        <f t="shared" si="231"/>
        <v>0.499</v>
      </c>
      <c r="N477" s="57">
        <f t="shared" si="232"/>
        <v>4.4999999999999998E-2</v>
      </c>
      <c r="O477" s="60">
        <f t="shared" si="233"/>
        <v>3.15E-2</v>
      </c>
      <c r="P477" s="60">
        <f>CEILING(IF(M477&gt;O477,M477,O477),$D$2)</f>
        <v>0.5</v>
      </c>
      <c r="Q477" s="61" t="str">
        <f t="shared" si="234"/>
        <v>목록(Manifest)</v>
      </c>
      <c r="R477" s="88">
        <f t="shared" si="235"/>
        <v>103.22</v>
      </c>
      <c r="S477" s="61" t="str">
        <f t="shared" si="236"/>
        <v>OZ522D</v>
      </c>
      <c r="T477" s="61" t="str">
        <f t="shared" si="237"/>
        <v>ASIANA AIRLINES</v>
      </c>
      <c r="U477" s="61" t="str">
        <f t="shared" si="238"/>
        <v>신용</v>
      </c>
      <c r="V477" s="99">
        <f>CEILING($B$2+(P477-0.5)*$C$2,1)</f>
        <v>7445</v>
      </c>
      <c r="W477" s="61">
        <v>4000</v>
      </c>
      <c r="X477" s="100">
        <f t="shared" si="212"/>
        <v>0</v>
      </c>
      <c r="Y477" s="100">
        <f t="shared" si="217"/>
        <v>500</v>
      </c>
      <c r="Z477" s="100">
        <f t="shared" si="213"/>
        <v>0</v>
      </c>
      <c r="AA477" s="100">
        <f t="shared" si="218"/>
        <v>0</v>
      </c>
      <c r="AB477" s="101">
        <f t="shared" si="214"/>
        <v>0</v>
      </c>
      <c r="AC477" s="102" t="str">
        <f>_xlfn.IFNA(VLOOKUP(D477,'사업자 통관'!F:H,3,0),"")</f>
        <v/>
      </c>
      <c r="AD477" s="102"/>
      <c r="AE477" s="103">
        <f t="shared" si="215"/>
        <v>4500</v>
      </c>
      <c r="AF477" s="104">
        <f t="shared" si="216"/>
        <v>11945</v>
      </c>
      <c r="AH477" s="126" t="s">
        <v>1545</v>
      </c>
      <c r="AI477" s="126" t="s">
        <v>9</v>
      </c>
      <c r="AJ477" s="126" t="s">
        <v>5286</v>
      </c>
      <c r="AK477" s="126" t="s">
        <v>5345</v>
      </c>
      <c r="AL477" s="126" t="s">
        <v>5346</v>
      </c>
      <c r="AM477" s="126" t="s">
        <v>5347</v>
      </c>
      <c r="AN477" s="126">
        <v>63274</v>
      </c>
      <c r="AO477" s="126" t="s">
        <v>130</v>
      </c>
      <c r="AP477" s="127">
        <v>1</v>
      </c>
      <c r="AQ477" s="128">
        <v>0.499</v>
      </c>
      <c r="AR477" s="128">
        <v>4.4999999999999998E-2</v>
      </c>
      <c r="AS477" s="128">
        <v>0.5</v>
      </c>
      <c r="AT477" s="126" t="s">
        <v>4</v>
      </c>
      <c r="AU477" s="128">
        <v>103.22</v>
      </c>
      <c r="AV477" s="126" t="s">
        <v>154</v>
      </c>
      <c r="AW477" s="126" t="s">
        <v>154</v>
      </c>
      <c r="AX477" s="126" t="s">
        <v>154</v>
      </c>
      <c r="AY477" s="126" t="s">
        <v>154</v>
      </c>
      <c r="AZ477" s="126" t="s">
        <v>154</v>
      </c>
      <c r="BA477" s="126" t="s">
        <v>132</v>
      </c>
      <c r="BB477" s="126" t="s">
        <v>70</v>
      </c>
      <c r="BC477" s="126" t="s">
        <v>5348</v>
      </c>
      <c r="BD477" s="126" t="s">
        <v>130</v>
      </c>
      <c r="BE477" s="126" t="s">
        <v>156</v>
      </c>
      <c r="BF477" s="126" t="s">
        <v>5349</v>
      </c>
      <c r="BG477" s="126" t="s">
        <v>5350</v>
      </c>
      <c r="BH477" s="126" t="s">
        <v>5351</v>
      </c>
      <c r="BI477" s="126" t="s">
        <v>5293</v>
      </c>
      <c r="BJ477" s="126" t="s">
        <v>32</v>
      </c>
      <c r="BK477" s="126" t="s">
        <v>184</v>
      </c>
      <c r="BL477" s="126" t="s">
        <v>157</v>
      </c>
      <c r="BM477" s="126" t="s">
        <v>126</v>
      </c>
      <c r="BN477" s="126" t="s">
        <v>130</v>
      </c>
      <c r="BO477" s="126" t="s">
        <v>158</v>
      </c>
    </row>
    <row r="478" spans="1:67" ht="15">
      <c r="A478" s="58" t="str">
        <f t="shared" si="219"/>
        <v>2025-08-15</v>
      </c>
      <c r="B478" s="58" t="str">
        <f t="shared" si="220"/>
        <v>LHR</v>
      </c>
      <c r="C478" s="58" t="str">
        <f t="shared" si="221"/>
        <v>99431913781</v>
      </c>
      <c r="D478" s="58" t="str">
        <f t="shared" si="222"/>
        <v>PGB028761690</v>
      </c>
      <c r="E478" s="59" t="str">
        <f t="shared" si="223"/>
        <v>6094322902470</v>
      </c>
      <c r="F478" s="59" t="str">
        <f t="shared" si="224"/>
        <v>717-2023-CA-19</v>
      </c>
      <c r="G478" s="59" t="str">
        <f t="shared" si="225"/>
        <v>2210326</v>
      </c>
      <c r="H478" s="59" t="str">
        <f t="shared" si="226"/>
        <v>IPORTER (GB)</v>
      </c>
      <c r="I478" s="57" t="str">
        <f t="shared" si="227"/>
        <v>김진경</v>
      </c>
      <c r="J478" s="57">
        <f t="shared" si="228"/>
        <v>7397</v>
      </c>
      <c r="K478" s="57" t="str">
        <f t="shared" si="229"/>
        <v/>
      </c>
      <c r="L478" s="57">
        <f t="shared" si="230"/>
        <v>1</v>
      </c>
      <c r="M478" s="57">
        <f t="shared" si="231"/>
        <v>0.499</v>
      </c>
      <c r="N478" s="57">
        <f t="shared" si="232"/>
        <v>4.4999999999999998E-2</v>
      </c>
      <c r="O478" s="60">
        <f t="shared" si="233"/>
        <v>3.15E-2</v>
      </c>
      <c r="P478" s="60">
        <f>CEILING(IF(M478&gt;O478,M478,O478),$D$2)</f>
        <v>0.5</v>
      </c>
      <c r="Q478" s="61" t="str">
        <f t="shared" si="234"/>
        <v>목록(Manifest)</v>
      </c>
      <c r="R478" s="88">
        <f t="shared" si="235"/>
        <v>137.43</v>
      </c>
      <c r="S478" s="61" t="str">
        <f t="shared" si="236"/>
        <v>OZ522D</v>
      </c>
      <c r="T478" s="61" t="str">
        <f t="shared" si="237"/>
        <v>ASIANA AIRLINES</v>
      </c>
      <c r="U478" s="61" t="str">
        <f t="shared" si="238"/>
        <v>신용</v>
      </c>
      <c r="V478" s="99">
        <f>CEILING($B$2+(P478-0.5)*$C$2,1)</f>
        <v>7445</v>
      </c>
      <c r="W478" s="61">
        <v>4000</v>
      </c>
      <c r="X478" s="100">
        <f t="shared" si="212"/>
        <v>0</v>
      </c>
      <c r="Y478" s="100">
        <f t="shared" si="217"/>
        <v>0</v>
      </c>
      <c r="Z478" s="100">
        <f t="shared" si="213"/>
        <v>0</v>
      </c>
      <c r="AA478" s="100">
        <f t="shared" si="218"/>
        <v>0</v>
      </c>
      <c r="AB478" s="101">
        <f t="shared" si="214"/>
        <v>0</v>
      </c>
      <c r="AC478" s="102" t="str">
        <f>_xlfn.IFNA(VLOOKUP(D478,'사업자 통관'!F:H,3,0),"")</f>
        <v/>
      </c>
      <c r="AD478" s="102"/>
      <c r="AE478" s="103">
        <f t="shared" si="215"/>
        <v>4000</v>
      </c>
      <c r="AF478" s="104">
        <f t="shared" si="216"/>
        <v>11445</v>
      </c>
      <c r="AH478" s="126" t="s">
        <v>1545</v>
      </c>
      <c r="AI478" s="126" t="s">
        <v>9</v>
      </c>
      <c r="AJ478" s="126" t="s">
        <v>5286</v>
      </c>
      <c r="AK478" s="126" t="s">
        <v>5352</v>
      </c>
      <c r="AL478" s="126" t="s">
        <v>4479</v>
      </c>
      <c r="AM478" s="126" t="s">
        <v>4480</v>
      </c>
      <c r="AN478" s="126">
        <v>7397</v>
      </c>
      <c r="AO478" s="126" t="s">
        <v>130</v>
      </c>
      <c r="AP478" s="127">
        <v>1</v>
      </c>
      <c r="AQ478" s="128">
        <v>0.499</v>
      </c>
      <c r="AR478" s="128">
        <v>4.4999999999999998E-2</v>
      </c>
      <c r="AS478" s="128">
        <v>0.5</v>
      </c>
      <c r="AT478" s="126" t="s">
        <v>4</v>
      </c>
      <c r="AU478" s="128">
        <v>137.43</v>
      </c>
      <c r="AV478" s="126" t="s">
        <v>154</v>
      </c>
      <c r="AW478" s="126" t="s">
        <v>154</v>
      </c>
      <c r="AX478" s="126" t="s">
        <v>154</v>
      </c>
      <c r="AY478" s="126" t="s">
        <v>154</v>
      </c>
      <c r="AZ478" s="126" t="s">
        <v>154</v>
      </c>
      <c r="BA478" s="126" t="s">
        <v>132</v>
      </c>
      <c r="BB478" s="126" t="s">
        <v>70</v>
      </c>
      <c r="BC478" s="126" t="s">
        <v>166</v>
      </c>
      <c r="BD478" s="126" t="s">
        <v>130</v>
      </c>
      <c r="BE478" s="126" t="s">
        <v>156</v>
      </c>
      <c r="BF478" s="126" t="s">
        <v>5353</v>
      </c>
      <c r="BG478" s="126" t="s">
        <v>5354</v>
      </c>
      <c r="BH478" s="126" t="s">
        <v>5355</v>
      </c>
      <c r="BI478" s="126" t="s">
        <v>5293</v>
      </c>
      <c r="BJ478" s="126" t="s">
        <v>32</v>
      </c>
      <c r="BK478" s="126" t="s">
        <v>184</v>
      </c>
      <c r="BL478" s="126" t="s">
        <v>157</v>
      </c>
      <c r="BM478" s="126" t="s">
        <v>126</v>
      </c>
      <c r="BN478" s="126" t="s">
        <v>130</v>
      </c>
      <c r="BO478" s="126" t="s">
        <v>158</v>
      </c>
    </row>
    <row r="479" spans="1:67" ht="15">
      <c r="A479" s="58" t="str">
        <f t="shared" si="219"/>
        <v>2025-08-15</v>
      </c>
      <c r="B479" s="58" t="str">
        <f t="shared" si="220"/>
        <v>LHR</v>
      </c>
      <c r="C479" s="58" t="str">
        <f t="shared" si="221"/>
        <v>99431913781</v>
      </c>
      <c r="D479" s="58" t="str">
        <f t="shared" si="222"/>
        <v>PGB028761726</v>
      </c>
      <c r="E479" s="59" t="str">
        <f t="shared" si="223"/>
        <v>6094322902506</v>
      </c>
      <c r="F479" s="59" t="str">
        <f t="shared" si="224"/>
        <v>717-2056-DE-24</v>
      </c>
      <c r="G479" s="59" t="str">
        <f t="shared" si="225"/>
        <v>2210326</v>
      </c>
      <c r="H479" s="59" t="str">
        <f t="shared" si="226"/>
        <v>IPORTER (GB)</v>
      </c>
      <c r="I479" s="57" t="str">
        <f t="shared" si="227"/>
        <v>김효섭</v>
      </c>
      <c r="J479" s="57">
        <f t="shared" si="228"/>
        <v>12903</v>
      </c>
      <c r="K479" s="57" t="str">
        <f t="shared" si="229"/>
        <v/>
      </c>
      <c r="L479" s="57">
        <f t="shared" si="230"/>
        <v>1</v>
      </c>
      <c r="M479" s="57">
        <f t="shared" si="231"/>
        <v>0.499</v>
      </c>
      <c r="N479" s="57">
        <f t="shared" si="232"/>
        <v>4.4999999999999998E-2</v>
      </c>
      <c r="O479" s="60">
        <f t="shared" si="233"/>
        <v>3.15E-2</v>
      </c>
      <c r="P479" s="60">
        <f>CEILING(IF(M479&gt;O479,M479,O479),$D$2)</f>
        <v>0.5</v>
      </c>
      <c r="Q479" s="61" t="str">
        <f t="shared" si="234"/>
        <v>목록(Manifest)</v>
      </c>
      <c r="R479" s="88">
        <f t="shared" si="235"/>
        <v>50.68</v>
      </c>
      <c r="S479" s="61" t="str">
        <f t="shared" si="236"/>
        <v>OZ522D</v>
      </c>
      <c r="T479" s="61" t="str">
        <f t="shared" si="237"/>
        <v>ASIANA AIRLINES</v>
      </c>
      <c r="U479" s="61" t="str">
        <f t="shared" si="238"/>
        <v>신용</v>
      </c>
      <c r="V479" s="99">
        <f>CEILING($B$2+(P479-0.5)*$C$2,1)</f>
        <v>7445</v>
      </c>
      <c r="W479" s="61">
        <v>4000</v>
      </c>
      <c r="X479" s="100">
        <f t="shared" si="212"/>
        <v>0</v>
      </c>
      <c r="Y479" s="100">
        <f t="shared" si="217"/>
        <v>0</v>
      </c>
      <c r="Z479" s="100">
        <f t="shared" si="213"/>
        <v>0</v>
      </c>
      <c r="AA479" s="100">
        <f t="shared" si="218"/>
        <v>0</v>
      </c>
      <c r="AB479" s="101">
        <f t="shared" si="214"/>
        <v>0</v>
      </c>
      <c r="AC479" s="102" t="str">
        <f>_xlfn.IFNA(VLOOKUP(D479,'사업자 통관'!F:H,3,0),"")</f>
        <v/>
      </c>
      <c r="AD479" s="102"/>
      <c r="AE479" s="103">
        <f t="shared" si="215"/>
        <v>4000</v>
      </c>
      <c r="AF479" s="104">
        <f t="shared" si="216"/>
        <v>11445</v>
      </c>
      <c r="AH479" s="126" t="s">
        <v>1545</v>
      </c>
      <c r="AI479" s="126" t="s">
        <v>9</v>
      </c>
      <c r="AJ479" s="126" t="s">
        <v>5286</v>
      </c>
      <c r="AK479" s="126" t="s">
        <v>5356</v>
      </c>
      <c r="AL479" s="126" t="s">
        <v>1324</v>
      </c>
      <c r="AM479" s="126" t="s">
        <v>1325</v>
      </c>
      <c r="AN479" s="126">
        <v>12903</v>
      </c>
      <c r="AO479" s="126" t="s">
        <v>130</v>
      </c>
      <c r="AP479" s="127">
        <v>1</v>
      </c>
      <c r="AQ479" s="128">
        <v>0.499</v>
      </c>
      <c r="AR479" s="128">
        <v>4.4999999999999998E-2</v>
      </c>
      <c r="AS479" s="128">
        <v>0.5</v>
      </c>
      <c r="AT479" s="126" t="s">
        <v>4</v>
      </c>
      <c r="AU479" s="128">
        <v>50.68</v>
      </c>
      <c r="AV479" s="126" t="s">
        <v>154</v>
      </c>
      <c r="AW479" s="126" t="s">
        <v>154</v>
      </c>
      <c r="AX479" s="126" t="s">
        <v>154</v>
      </c>
      <c r="AY479" s="126" t="s">
        <v>154</v>
      </c>
      <c r="AZ479" s="126" t="s">
        <v>154</v>
      </c>
      <c r="BA479" s="126" t="s">
        <v>132</v>
      </c>
      <c r="BB479" s="126" t="s">
        <v>70</v>
      </c>
      <c r="BC479" s="126" t="s">
        <v>533</v>
      </c>
      <c r="BD479" s="126" t="s">
        <v>130</v>
      </c>
      <c r="BE479" s="126" t="s">
        <v>156</v>
      </c>
      <c r="BF479" s="126" t="s">
        <v>5357</v>
      </c>
      <c r="BG479" s="126" t="s">
        <v>5358</v>
      </c>
      <c r="BH479" s="126" t="s">
        <v>5359</v>
      </c>
      <c r="BI479" s="126" t="s">
        <v>5293</v>
      </c>
      <c r="BJ479" s="126" t="s">
        <v>32</v>
      </c>
      <c r="BK479" s="126" t="s">
        <v>184</v>
      </c>
      <c r="BL479" s="126" t="s">
        <v>157</v>
      </c>
      <c r="BM479" s="126" t="s">
        <v>126</v>
      </c>
      <c r="BN479" s="126" t="s">
        <v>130</v>
      </c>
      <c r="BO479" s="126" t="s">
        <v>158</v>
      </c>
    </row>
    <row r="480" spans="1:67" ht="15">
      <c r="A480" s="58" t="str">
        <f t="shared" si="219"/>
        <v>2025-08-15</v>
      </c>
      <c r="B480" s="58" t="str">
        <f t="shared" si="220"/>
        <v>LHR</v>
      </c>
      <c r="C480" s="58" t="str">
        <f t="shared" si="221"/>
        <v>99431913781</v>
      </c>
      <c r="D480" s="58" t="str">
        <f t="shared" si="222"/>
        <v>PGB028761332</v>
      </c>
      <c r="E480" s="59" t="str">
        <f t="shared" si="223"/>
        <v>6094322902112</v>
      </c>
      <c r="F480" s="59" t="str">
        <f t="shared" si="224"/>
        <v>717-0318-FE-69</v>
      </c>
      <c r="G480" s="59" t="str">
        <f t="shared" si="225"/>
        <v>2210326</v>
      </c>
      <c r="H480" s="59" t="str">
        <f t="shared" si="226"/>
        <v>IPORTER (GB)</v>
      </c>
      <c r="I480" s="57" t="str">
        <f t="shared" si="227"/>
        <v>김석근</v>
      </c>
      <c r="J480" s="57">
        <f t="shared" si="228"/>
        <v>12773</v>
      </c>
      <c r="K480" s="57" t="str">
        <f t="shared" si="229"/>
        <v/>
      </c>
      <c r="L480" s="57">
        <f t="shared" si="230"/>
        <v>1</v>
      </c>
      <c r="M480" s="57">
        <f t="shared" si="231"/>
        <v>5.1980000000000004</v>
      </c>
      <c r="N480" s="57">
        <f t="shared" si="232"/>
        <v>5.851</v>
      </c>
      <c r="O480" s="60">
        <f t="shared" si="233"/>
        <v>4.0956999999999999</v>
      </c>
      <c r="P480" s="60">
        <f>CEILING(IF(M480&gt;O480,M480,O480),$D$2)</f>
        <v>5.5</v>
      </c>
      <c r="Q480" s="61" t="str">
        <f t="shared" si="234"/>
        <v>목록(Manifest)</v>
      </c>
      <c r="R480" s="88">
        <f t="shared" si="235"/>
        <v>137.18</v>
      </c>
      <c r="S480" s="61" t="str">
        <f t="shared" si="236"/>
        <v>OZ522D</v>
      </c>
      <c r="T480" s="61" t="str">
        <f t="shared" si="237"/>
        <v>ASIANA AIRLINES</v>
      </c>
      <c r="U480" s="61" t="str">
        <f t="shared" si="238"/>
        <v>신용</v>
      </c>
      <c r="V480" s="99">
        <f>CEILING($B$2+(P480-0.5)*$C$2,1)</f>
        <v>35720</v>
      </c>
      <c r="W480" s="61">
        <v>4000</v>
      </c>
      <c r="X480" s="100">
        <f t="shared" si="212"/>
        <v>0</v>
      </c>
      <c r="Y480" s="100">
        <f t="shared" si="217"/>
        <v>0</v>
      </c>
      <c r="Z480" s="100">
        <f t="shared" si="213"/>
        <v>1000</v>
      </c>
      <c r="AA480" s="100">
        <f t="shared" si="218"/>
        <v>0</v>
      </c>
      <c r="AB480" s="101">
        <f t="shared" si="214"/>
        <v>0</v>
      </c>
      <c r="AC480" s="102" t="str">
        <f>_xlfn.IFNA(VLOOKUP(D480,'사업자 통관'!F:H,3,0),"")</f>
        <v/>
      </c>
      <c r="AD480" s="102"/>
      <c r="AE480" s="103">
        <f t="shared" si="215"/>
        <v>5000</v>
      </c>
      <c r="AF480" s="104">
        <f t="shared" si="216"/>
        <v>40720</v>
      </c>
      <c r="AH480" s="126" t="s">
        <v>1545</v>
      </c>
      <c r="AI480" s="126" t="s">
        <v>9</v>
      </c>
      <c r="AJ480" s="126" t="s">
        <v>5286</v>
      </c>
      <c r="AK480" s="126" t="s">
        <v>2647</v>
      </c>
      <c r="AL480" s="126" t="s">
        <v>226</v>
      </c>
      <c r="AM480" s="126" t="s">
        <v>227</v>
      </c>
      <c r="AN480" s="126">
        <v>12773</v>
      </c>
      <c r="AO480" s="126" t="s">
        <v>130</v>
      </c>
      <c r="AP480" s="127">
        <v>1</v>
      </c>
      <c r="AQ480" s="128">
        <v>5.1980000000000004</v>
      </c>
      <c r="AR480" s="128">
        <v>5.851</v>
      </c>
      <c r="AS480" s="128">
        <v>6</v>
      </c>
      <c r="AT480" s="126" t="s">
        <v>4</v>
      </c>
      <c r="AU480" s="128">
        <v>137.18</v>
      </c>
      <c r="AV480" s="126" t="s">
        <v>154</v>
      </c>
      <c r="AW480" s="126" t="s">
        <v>154</v>
      </c>
      <c r="AX480" s="126" t="s">
        <v>154</v>
      </c>
      <c r="AY480" s="126" t="s">
        <v>154</v>
      </c>
      <c r="AZ480" s="126" t="s">
        <v>154</v>
      </c>
      <c r="BA480" s="126" t="s">
        <v>132</v>
      </c>
      <c r="BB480" s="126" t="s">
        <v>70</v>
      </c>
      <c r="BC480" s="126" t="s">
        <v>159</v>
      </c>
      <c r="BD480" s="126" t="s">
        <v>130</v>
      </c>
      <c r="BE480" s="126" t="s">
        <v>156</v>
      </c>
      <c r="BF480" s="126" t="s">
        <v>5360</v>
      </c>
      <c r="BG480" s="126" t="s">
        <v>5361</v>
      </c>
      <c r="BH480" s="126" t="s">
        <v>5362</v>
      </c>
      <c r="BI480" s="126" t="s">
        <v>5293</v>
      </c>
      <c r="BJ480" s="126" t="s">
        <v>32</v>
      </c>
      <c r="BK480" s="126" t="s">
        <v>184</v>
      </c>
      <c r="BL480" s="126" t="s">
        <v>157</v>
      </c>
      <c r="BM480" s="126" t="s">
        <v>126</v>
      </c>
      <c r="BN480" s="126" t="s">
        <v>130</v>
      </c>
      <c r="BO480" s="126" t="s">
        <v>158</v>
      </c>
    </row>
    <row r="481" spans="1:67" ht="15">
      <c r="A481" s="58" t="str">
        <f t="shared" si="219"/>
        <v>2025-08-15</v>
      </c>
      <c r="B481" s="58" t="str">
        <f t="shared" si="220"/>
        <v>LHR</v>
      </c>
      <c r="C481" s="58" t="str">
        <f t="shared" si="221"/>
        <v>99431913781</v>
      </c>
      <c r="D481" s="58" t="str">
        <f t="shared" si="222"/>
        <v>PGB028761782</v>
      </c>
      <c r="E481" s="59" t="str">
        <f t="shared" si="223"/>
        <v>6094322902562</v>
      </c>
      <c r="F481" s="59" t="str">
        <f t="shared" si="224"/>
        <v>717-0595-BF-70</v>
      </c>
      <c r="G481" s="59" t="str">
        <f t="shared" si="225"/>
        <v>2210326</v>
      </c>
      <c r="H481" s="59" t="str">
        <f t="shared" si="226"/>
        <v>IPORTER (GB)</v>
      </c>
      <c r="I481" s="57" t="str">
        <f t="shared" si="227"/>
        <v>이진문</v>
      </c>
      <c r="J481" s="57">
        <f t="shared" si="228"/>
        <v>3439</v>
      </c>
      <c r="K481" s="57" t="str">
        <f t="shared" si="229"/>
        <v/>
      </c>
      <c r="L481" s="57">
        <f t="shared" si="230"/>
        <v>1</v>
      </c>
      <c r="M481" s="57">
        <f t="shared" si="231"/>
        <v>0.998</v>
      </c>
      <c r="N481" s="57">
        <f t="shared" si="232"/>
        <v>4.4999999999999998E-2</v>
      </c>
      <c r="O481" s="60">
        <f t="shared" si="233"/>
        <v>3.15E-2</v>
      </c>
      <c r="P481" s="60">
        <f>CEILING(IF(M481&gt;O481,M481,O481),$D$2)</f>
        <v>1</v>
      </c>
      <c r="Q481" s="61" t="str">
        <f t="shared" si="234"/>
        <v>목록(Manifest)</v>
      </c>
      <c r="R481" s="88">
        <f t="shared" si="235"/>
        <v>113.35</v>
      </c>
      <c r="S481" s="61" t="str">
        <f t="shared" si="236"/>
        <v>OZ522D</v>
      </c>
      <c r="T481" s="61" t="str">
        <f t="shared" si="237"/>
        <v>ASIANA AIRLINES</v>
      </c>
      <c r="U481" s="61" t="str">
        <f t="shared" si="238"/>
        <v>신용</v>
      </c>
      <c r="V481" s="99">
        <f>CEILING($B$2+(P481-0.5)*$C$2,1)</f>
        <v>10273</v>
      </c>
      <c r="W481" s="61">
        <v>4000</v>
      </c>
      <c r="X481" s="100">
        <f t="shared" si="212"/>
        <v>0</v>
      </c>
      <c r="Y481" s="100">
        <f t="shared" si="217"/>
        <v>0</v>
      </c>
      <c r="Z481" s="100">
        <f t="shared" si="213"/>
        <v>0</v>
      </c>
      <c r="AA481" s="100">
        <f t="shared" si="218"/>
        <v>0</v>
      </c>
      <c r="AB481" s="101">
        <f t="shared" si="214"/>
        <v>0</v>
      </c>
      <c r="AC481" s="102" t="str">
        <f>_xlfn.IFNA(VLOOKUP(D481,'사업자 통관'!F:H,3,0),"")</f>
        <v/>
      </c>
      <c r="AD481" s="102"/>
      <c r="AE481" s="103">
        <f t="shared" si="215"/>
        <v>4000</v>
      </c>
      <c r="AF481" s="104">
        <f t="shared" si="216"/>
        <v>14273</v>
      </c>
      <c r="AH481" s="126" t="s">
        <v>1545</v>
      </c>
      <c r="AI481" s="126" t="s">
        <v>9</v>
      </c>
      <c r="AJ481" s="126" t="s">
        <v>5286</v>
      </c>
      <c r="AK481" s="126" t="s">
        <v>5363</v>
      </c>
      <c r="AL481" s="126" t="s">
        <v>4545</v>
      </c>
      <c r="AM481" s="126" t="s">
        <v>4546</v>
      </c>
      <c r="AN481" s="126">
        <v>3439</v>
      </c>
      <c r="AO481" s="126" t="s">
        <v>130</v>
      </c>
      <c r="AP481" s="127">
        <v>1</v>
      </c>
      <c r="AQ481" s="128">
        <v>0.998</v>
      </c>
      <c r="AR481" s="128">
        <v>4.4999999999999998E-2</v>
      </c>
      <c r="AS481" s="128">
        <v>1</v>
      </c>
      <c r="AT481" s="126" t="s">
        <v>4</v>
      </c>
      <c r="AU481" s="128">
        <v>113.35</v>
      </c>
      <c r="AV481" s="126" t="s">
        <v>154</v>
      </c>
      <c r="AW481" s="126" t="s">
        <v>154</v>
      </c>
      <c r="AX481" s="126" t="s">
        <v>154</v>
      </c>
      <c r="AY481" s="126" t="s">
        <v>154</v>
      </c>
      <c r="AZ481" s="126" t="s">
        <v>154</v>
      </c>
      <c r="BA481" s="126" t="s">
        <v>132</v>
      </c>
      <c r="BB481" s="126" t="s">
        <v>70</v>
      </c>
      <c r="BC481" s="126" t="s">
        <v>169</v>
      </c>
      <c r="BD481" s="126" t="s">
        <v>130</v>
      </c>
      <c r="BE481" s="126" t="s">
        <v>156</v>
      </c>
      <c r="BF481" s="126" t="s">
        <v>5364</v>
      </c>
      <c r="BG481" s="126" t="s">
        <v>5365</v>
      </c>
      <c r="BH481" s="126" t="s">
        <v>5366</v>
      </c>
      <c r="BI481" s="126" t="s">
        <v>5293</v>
      </c>
      <c r="BJ481" s="126" t="s">
        <v>32</v>
      </c>
      <c r="BK481" s="126" t="s">
        <v>184</v>
      </c>
      <c r="BL481" s="126" t="s">
        <v>157</v>
      </c>
      <c r="BM481" s="126" t="s">
        <v>126</v>
      </c>
      <c r="BN481" s="126" t="s">
        <v>130</v>
      </c>
      <c r="BO481" s="126" t="s">
        <v>158</v>
      </c>
    </row>
    <row r="482" spans="1:67" ht="15">
      <c r="A482" s="58" t="str">
        <f t="shared" si="219"/>
        <v>2025-08-15</v>
      </c>
      <c r="B482" s="58" t="str">
        <f t="shared" si="220"/>
        <v>LHR</v>
      </c>
      <c r="C482" s="58" t="str">
        <f t="shared" si="221"/>
        <v>99431913781</v>
      </c>
      <c r="D482" s="58" t="str">
        <f t="shared" si="222"/>
        <v>PGB028761372</v>
      </c>
      <c r="E482" s="59" t="str">
        <f t="shared" si="223"/>
        <v>6094322902152</v>
      </c>
      <c r="F482" s="59" t="str">
        <f t="shared" si="224"/>
        <v>716-4438-CE-4</v>
      </c>
      <c r="G482" s="59" t="str">
        <f t="shared" si="225"/>
        <v>2210326</v>
      </c>
      <c r="H482" s="59" t="str">
        <f t="shared" si="226"/>
        <v>IPORTER (GB)</v>
      </c>
      <c r="I482" s="57" t="str">
        <f t="shared" si="227"/>
        <v>박윤옥</v>
      </c>
      <c r="J482" s="57">
        <f t="shared" si="228"/>
        <v>7509</v>
      </c>
      <c r="K482" s="57" t="str">
        <f t="shared" si="229"/>
        <v/>
      </c>
      <c r="L482" s="57">
        <f t="shared" si="230"/>
        <v>1</v>
      </c>
      <c r="M482" s="57">
        <f t="shared" si="231"/>
        <v>0.499</v>
      </c>
      <c r="N482" s="57">
        <f t="shared" si="232"/>
        <v>4.4999999999999998E-2</v>
      </c>
      <c r="O482" s="60">
        <f t="shared" si="233"/>
        <v>3.15E-2</v>
      </c>
      <c r="P482" s="60">
        <f>CEILING(IF(M482&gt;O482,M482,O482),$D$2)</f>
        <v>0.5</v>
      </c>
      <c r="Q482" s="61" t="str">
        <f t="shared" si="234"/>
        <v>목록(Manifest)</v>
      </c>
      <c r="R482" s="88">
        <f t="shared" si="235"/>
        <v>76.02</v>
      </c>
      <c r="S482" s="61" t="str">
        <f t="shared" si="236"/>
        <v>OZ522D</v>
      </c>
      <c r="T482" s="61" t="str">
        <f t="shared" si="237"/>
        <v>ASIANA AIRLINES</v>
      </c>
      <c r="U482" s="61" t="str">
        <f t="shared" si="238"/>
        <v>신용</v>
      </c>
      <c r="V482" s="99">
        <f>CEILING($B$2+(P482-0.5)*$C$2,1)</f>
        <v>7445</v>
      </c>
      <c r="W482" s="61">
        <v>4000</v>
      </c>
      <c r="X482" s="100">
        <f t="shared" si="212"/>
        <v>0</v>
      </c>
      <c r="Y482" s="100">
        <f t="shared" si="217"/>
        <v>0</v>
      </c>
      <c r="Z482" s="100">
        <f t="shared" si="213"/>
        <v>0</v>
      </c>
      <c r="AA482" s="100">
        <f t="shared" si="218"/>
        <v>0</v>
      </c>
      <c r="AB482" s="101">
        <f t="shared" si="214"/>
        <v>0</v>
      </c>
      <c r="AC482" s="102" t="str">
        <f>_xlfn.IFNA(VLOOKUP(D482,'사업자 통관'!F:H,3,0),"")</f>
        <v/>
      </c>
      <c r="AD482" s="102"/>
      <c r="AE482" s="103">
        <f t="shared" si="215"/>
        <v>4000</v>
      </c>
      <c r="AF482" s="104">
        <f t="shared" si="216"/>
        <v>11445</v>
      </c>
      <c r="AH482" s="126" t="s">
        <v>1545</v>
      </c>
      <c r="AI482" s="126" t="s">
        <v>9</v>
      </c>
      <c r="AJ482" s="126" t="s">
        <v>5286</v>
      </c>
      <c r="AK482" s="126" t="s">
        <v>5367</v>
      </c>
      <c r="AL482" s="126" t="s">
        <v>5368</v>
      </c>
      <c r="AM482" s="126" t="s">
        <v>5369</v>
      </c>
      <c r="AN482" s="126">
        <v>7509</v>
      </c>
      <c r="AO482" s="126" t="s">
        <v>130</v>
      </c>
      <c r="AP482" s="127">
        <v>1</v>
      </c>
      <c r="AQ482" s="128">
        <v>0.499</v>
      </c>
      <c r="AR482" s="128">
        <v>4.4999999999999998E-2</v>
      </c>
      <c r="AS482" s="128">
        <v>0.5</v>
      </c>
      <c r="AT482" s="126" t="s">
        <v>4</v>
      </c>
      <c r="AU482" s="128">
        <v>76.02</v>
      </c>
      <c r="AV482" s="126" t="s">
        <v>154</v>
      </c>
      <c r="AW482" s="126" t="s">
        <v>154</v>
      </c>
      <c r="AX482" s="126" t="s">
        <v>154</v>
      </c>
      <c r="AY482" s="126" t="s">
        <v>154</v>
      </c>
      <c r="AZ482" s="126" t="s">
        <v>154</v>
      </c>
      <c r="BA482" s="126" t="s">
        <v>132</v>
      </c>
      <c r="BB482" s="126" t="s">
        <v>70</v>
      </c>
      <c r="BC482" s="126" t="s">
        <v>292</v>
      </c>
      <c r="BD482" s="126" t="s">
        <v>130</v>
      </c>
      <c r="BE482" s="126" t="s">
        <v>156</v>
      </c>
      <c r="BF482" s="126" t="s">
        <v>5370</v>
      </c>
      <c r="BG482" s="126" t="s">
        <v>5371</v>
      </c>
      <c r="BH482" s="126" t="s">
        <v>5372</v>
      </c>
      <c r="BI482" s="126" t="s">
        <v>5293</v>
      </c>
      <c r="BJ482" s="126" t="s">
        <v>32</v>
      </c>
      <c r="BK482" s="126" t="s">
        <v>184</v>
      </c>
      <c r="BL482" s="126" t="s">
        <v>157</v>
      </c>
      <c r="BM482" s="126" t="s">
        <v>126</v>
      </c>
      <c r="BN482" s="126" t="s">
        <v>130</v>
      </c>
      <c r="BO482" s="126" t="s">
        <v>158</v>
      </c>
    </row>
    <row r="483" spans="1:67" ht="15">
      <c r="A483" s="58" t="str">
        <f t="shared" si="219"/>
        <v>2025-08-15</v>
      </c>
      <c r="B483" s="58" t="str">
        <f t="shared" si="220"/>
        <v>LHR</v>
      </c>
      <c r="C483" s="58" t="str">
        <f t="shared" si="221"/>
        <v>99431913781</v>
      </c>
      <c r="D483" s="58" t="str">
        <f t="shared" si="222"/>
        <v>PGB028761860</v>
      </c>
      <c r="E483" s="59" t="str">
        <f t="shared" si="223"/>
        <v>6094322902640</v>
      </c>
      <c r="F483" s="59" t="str">
        <f t="shared" si="224"/>
        <v>717-1938-CC-5</v>
      </c>
      <c r="G483" s="59" t="str">
        <f t="shared" si="225"/>
        <v>2210326</v>
      </c>
      <c r="H483" s="59" t="str">
        <f t="shared" si="226"/>
        <v>IPORTER (GB)</v>
      </c>
      <c r="I483" s="57" t="str">
        <f t="shared" si="227"/>
        <v>황동인</v>
      </c>
      <c r="J483" s="57">
        <f t="shared" si="228"/>
        <v>13360</v>
      </c>
      <c r="K483" s="57" t="str">
        <f t="shared" si="229"/>
        <v/>
      </c>
      <c r="L483" s="57">
        <f t="shared" si="230"/>
        <v>1</v>
      </c>
      <c r="M483" s="57">
        <f t="shared" si="231"/>
        <v>0.499</v>
      </c>
      <c r="N483" s="57">
        <f t="shared" si="232"/>
        <v>4.4999999999999998E-2</v>
      </c>
      <c r="O483" s="60">
        <f t="shared" si="233"/>
        <v>3.15E-2</v>
      </c>
      <c r="P483" s="60">
        <f>CEILING(IF(M483&gt;O483,M483,O483),$D$2)</f>
        <v>0.5</v>
      </c>
      <c r="Q483" s="61" t="str">
        <f t="shared" si="234"/>
        <v>목록(Manifest)</v>
      </c>
      <c r="R483" s="88">
        <f t="shared" si="235"/>
        <v>113.35</v>
      </c>
      <c r="S483" s="61" t="str">
        <f t="shared" si="236"/>
        <v>OZ522D</v>
      </c>
      <c r="T483" s="61" t="str">
        <f t="shared" si="237"/>
        <v>ASIANA AIRLINES</v>
      </c>
      <c r="U483" s="61" t="str">
        <f t="shared" si="238"/>
        <v>신용</v>
      </c>
      <c r="V483" s="99">
        <f>CEILING($B$2+(P483-0.5)*$C$2,1)</f>
        <v>7445</v>
      </c>
      <c r="W483" s="61">
        <v>4000</v>
      </c>
      <c r="X483" s="100">
        <f t="shared" si="212"/>
        <v>0</v>
      </c>
      <c r="Y483" s="100">
        <f t="shared" si="217"/>
        <v>0</v>
      </c>
      <c r="Z483" s="100">
        <f t="shared" si="213"/>
        <v>0</v>
      </c>
      <c r="AA483" s="100">
        <f t="shared" si="218"/>
        <v>0</v>
      </c>
      <c r="AB483" s="101">
        <f t="shared" si="214"/>
        <v>0</v>
      </c>
      <c r="AC483" s="102" t="str">
        <f>_xlfn.IFNA(VLOOKUP(D483,'사업자 통관'!F:H,3,0),"")</f>
        <v/>
      </c>
      <c r="AD483" s="102"/>
      <c r="AE483" s="103">
        <f t="shared" si="215"/>
        <v>4000</v>
      </c>
      <c r="AF483" s="104">
        <f t="shared" si="216"/>
        <v>11445</v>
      </c>
      <c r="AH483" s="126" t="s">
        <v>1545</v>
      </c>
      <c r="AI483" s="126" t="s">
        <v>9</v>
      </c>
      <c r="AJ483" s="126" t="s">
        <v>5286</v>
      </c>
      <c r="AK483" s="126" t="s">
        <v>5373</v>
      </c>
      <c r="AL483" s="126" t="s">
        <v>4224</v>
      </c>
      <c r="AM483" s="126" t="s">
        <v>4225</v>
      </c>
      <c r="AN483" s="126">
        <v>13360</v>
      </c>
      <c r="AO483" s="126" t="s">
        <v>130</v>
      </c>
      <c r="AP483" s="127">
        <v>1</v>
      </c>
      <c r="AQ483" s="128">
        <v>0.499</v>
      </c>
      <c r="AR483" s="128">
        <v>4.4999999999999998E-2</v>
      </c>
      <c r="AS483" s="128">
        <v>0.5</v>
      </c>
      <c r="AT483" s="126" t="s">
        <v>4</v>
      </c>
      <c r="AU483" s="128">
        <v>113.35</v>
      </c>
      <c r="AV483" s="126" t="s">
        <v>154</v>
      </c>
      <c r="AW483" s="126" t="s">
        <v>154</v>
      </c>
      <c r="AX483" s="126" t="s">
        <v>154</v>
      </c>
      <c r="AY483" s="126" t="s">
        <v>154</v>
      </c>
      <c r="AZ483" s="126" t="s">
        <v>154</v>
      </c>
      <c r="BA483" s="126" t="s">
        <v>132</v>
      </c>
      <c r="BB483" s="126" t="s">
        <v>70</v>
      </c>
      <c r="BC483" s="126" t="s">
        <v>169</v>
      </c>
      <c r="BD483" s="126" t="s">
        <v>130</v>
      </c>
      <c r="BE483" s="126" t="s">
        <v>156</v>
      </c>
      <c r="BF483" s="126" t="s">
        <v>5374</v>
      </c>
      <c r="BG483" s="126" t="s">
        <v>5375</v>
      </c>
      <c r="BH483" s="126" t="s">
        <v>5376</v>
      </c>
      <c r="BI483" s="126" t="s">
        <v>5293</v>
      </c>
      <c r="BJ483" s="126" t="s">
        <v>32</v>
      </c>
      <c r="BK483" s="126" t="s">
        <v>184</v>
      </c>
      <c r="BL483" s="126" t="s">
        <v>157</v>
      </c>
      <c r="BM483" s="126" t="s">
        <v>126</v>
      </c>
      <c r="BN483" s="126" t="s">
        <v>130</v>
      </c>
      <c r="BO483" s="126" t="s">
        <v>158</v>
      </c>
    </row>
    <row r="484" spans="1:67" ht="15">
      <c r="A484" s="58" t="str">
        <f t="shared" si="219"/>
        <v>2025-08-15</v>
      </c>
      <c r="B484" s="58" t="str">
        <f t="shared" si="220"/>
        <v>LHR</v>
      </c>
      <c r="C484" s="58" t="str">
        <f t="shared" si="221"/>
        <v>99431913781</v>
      </c>
      <c r="D484" s="58" t="str">
        <f t="shared" si="222"/>
        <v>PGB028761630</v>
      </c>
      <c r="E484" s="59" t="str">
        <f t="shared" si="223"/>
        <v>6094322902410</v>
      </c>
      <c r="F484" s="59" t="str">
        <f t="shared" si="224"/>
        <v>717-1268-FC-10</v>
      </c>
      <c r="G484" s="59" t="str">
        <f t="shared" si="225"/>
        <v>2210326</v>
      </c>
      <c r="H484" s="59" t="str">
        <f t="shared" si="226"/>
        <v>IPORTER (GB)</v>
      </c>
      <c r="I484" s="57" t="str">
        <f t="shared" si="227"/>
        <v>오혜미</v>
      </c>
      <c r="J484" s="57">
        <f t="shared" si="228"/>
        <v>13012</v>
      </c>
      <c r="K484" s="57" t="str">
        <f t="shared" si="229"/>
        <v/>
      </c>
      <c r="L484" s="57">
        <f t="shared" si="230"/>
        <v>1</v>
      </c>
      <c r="M484" s="57">
        <f t="shared" si="231"/>
        <v>0.499</v>
      </c>
      <c r="N484" s="57">
        <f t="shared" si="232"/>
        <v>4.4999999999999998E-2</v>
      </c>
      <c r="O484" s="60">
        <f t="shared" si="233"/>
        <v>3.15E-2</v>
      </c>
      <c r="P484" s="60">
        <f>CEILING(IF(M484&gt;O484,M484,O484),$D$2)</f>
        <v>0.5</v>
      </c>
      <c r="Q484" s="61" t="str">
        <f t="shared" si="234"/>
        <v>목록(Manifest)</v>
      </c>
      <c r="R484" s="88">
        <f t="shared" si="235"/>
        <v>48.01</v>
      </c>
      <c r="S484" s="61" t="str">
        <f t="shared" si="236"/>
        <v>OZ522D</v>
      </c>
      <c r="T484" s="61" t="str">
        <f t="shared" si="237"/>
        <v>ASIANA AIRLINES</v>
      </c>
      <c r="U484" s="61" t="str">
        <f t="shared" si="238"/>
        <v>신용</v>
      </c>
      <c r="V484" s="99">
        <f>CEILING($B$2+(P484-0.5)*$C$2,1)</f>
        <v>7445</v>
      </c>
      <c r="W484" s="61">
        <v>4000</v>
      </c>
      <c r="X484" s="100">
        <f t="shared" si="212"/>
        <v>0</v>
      </c>
      <c r="Y484" s="100">
        <f t="shared" si="217"/>
        <v>0</v>
      </c>
      <c r="Z484" s="100">
        <f t="shared" si="213"/>
        <v>0</v>
      </c>
      <c r="AA484" s="100">
        <f t="shared" si="218"/>
        <v>0</v>
      </c>
      <c r="AB484" s="101">
        <f t="shared" si="214"/>
        <v>0</v>
      </c>
      <c r="AC484" s="102" t="str">
        <f>_xlfn.IFNA(VLOOKUP(D484,'사업자 통관'!F:H,3,0),"")</f>
        <v/>
      </c>
      <c r="AD484" s="102"/>
      <c r="AE484" s="103">
        <f t="shared" si="215"/>
        <v>4000</v>
      </c>
      <c r="AF484" s="104">
        <f t="shared" si="216"/>
        <v>11445</v>
      </c>
      <c r="AH484" s="126" t="s">
        <v>1545</v>
      </c>
      <c r="AI484" s="126" t="s">
        <v>9</v>
      </c>
      <c r="AJ484" s="126" t="s">
        <v>5286</v>
      </c>
      <c r="AK484" s="126" t="s">
        <v>5377</v>
      </c>
      <c r="AL484" s="126" t="s">
        <v>5378</v>
      </c>
      <c r="AM484" s="126" t="s">
        <v>5379</v>
      </c>
      <c r="AN484" s="126">
        <v>13012</v>
      </c>
      <c r="AO484" s="126" t="s">
        <v>130</v>
      </c>
      <c r="AP484" s="127">
        <v>1</v>
      </c>
      <c r="AQ484" s="128">
        <v>0.499</v>
      </c>
      <c r="AR484" s="128">
        <v>4.4999999999999998E-2</v>
      </c>
      <c r="AS484" s="128">
        <v>0.5</v>
      </c>
      <c r="AT484" s="126" t="s">
        <v>4</v>
      </c>
      <c r="AU484" s="128">
        <v>48.01</v>
      </c>
      <c r="AV484" s="126" t="s">
        <v>154</v>
      </c>
      <c r="AW484" s="126" t="s">
        <v>154</v>
      </c>
      <c r="AX484" s="126" t="s">
        <v>154</v>
      </c>
      <c r="AY484" s="126" t="s">
        <v>154</v>
      </c>
      <c r="AZ484" s="126" t="s">
        <v>154</v>
      </c>
      <c r="BA484" s="126" t="s">
        <v>132</v>
      </c>
      <c r="BB484" s="126" t="s">
        <v>70</v>
      </c>
      <c r="BC484" s="126" t="s">
        <v>5380</v>
      </c>
      <c r="BD484" s="126" t="s">
        <v>130</v>
      </c>
      <c r="BE484" s="126" t="s">
        <v>156</v>
      </c>
      <c r="BF484" s="126" t="s">
        <v>5381</v>
      </c>
      <c r="BG484" s="126" t="s">
        <v>5382</v>
      </c>
      <c r="BH484" s="126" t="s">
        <v>5383</v>
      </c>
      <c r="BI484" s="126" t="s">
        <v>5293</v>
      </c>
      <c r="BJ484" s="126" t="s">
        <v>32</v>
      </c>
      <c r="BK484" s="126" t="s">
        <v>184</v>
      </c>
      <c r="BL484" s="126" t="s">
        <v>157</v>
      </c>
      <c r="BM484" s="126" t="s">
        <v>126</v>
      </c>
      <c r="BN484" s="126" t="s">
        <v>130</v>
      </c>
      <c r="BO484" s="126" t="s">
        <v>158</v>
      </c>
    </row>
    <row r="485" spans="1:67" ht="15">
      <c r="A485" s="58" t="str">
        <f t="shared" si="219"/>
        <v>2025-08-15</v>
      </c>
      <c r="B485" s="58" t="str">
        <f t="shared" si="220"/>
        <v>LHR</v>
      </c>
      <c r="C485" s="58" t="str">
        <f t="shared" si="221"/>
        <v>99431913781</v>
      </c>
      <c r="D485" s="58" t="str">
        <f t="shared" si="222"/>
        <v>PGB028761574</v>
      </c>
      <c r="E485" s="59" t="str">
        <f t="shared" si="223"/>
        <v>6094322902354</v>
      </c>
      <c r="F485" s="59" t="str">
        <f t="shared" si="224"/>
        <v>717-1951-CA-11</v>
      </c>
      <c r="G485" s="59" t="str">
        <f t="shared" si="225"/>
        <v>2210326</v>
      </c>
      <c r="H485" s="59" t="str">
        <f t="shared" si="226"/>
        <v>IPORTER (GB)</v>
      </c>
      <c r="I485" s="57" t="str">
        <f t="shared" si="227"/>
        <v>황순노</v>
      </c>
      <c r="J485" s="57">
        <f t="shared" si="228"/>
        <v>11346</v>
      </c>
      <c r="K485" s="57" t="str">
        <f t="shared" si="229"/>
        <v/>
      </c>
      <c r="L485" s="57">
        <f t="shared" si="230"/>
        <v>1</v>
      </c>
      <c r="M485" s="57">
        <f t="shared" si="231"/>
        <v>0.998</v>
      </c>
      <c r="N485" s="57">
        <f t="shared" si="232"/>
        <v>1.7689999999999999</v>
      </c>
      <c r="O485" s="60">
        <f t="shared" si="233"/>
        <v>1.2383</v>
      </c>
      <c r="P485" s="60">
        <f>CEILING(IF(M485&gt;O485,M485,O485),$D$2)</f>
        <v>1.5</v>
      </c>
      <c r="Q485" s="61" t="str">
        <f t="shared" si="234"/>
        <v>목록(Manifest)</v>
      </c>
      <c r="R485" s="88">
        <f t="shared" si="235"/>
        <v>147.82</v>
      </c>
      <c r="S485" s="61" t="str">
        <f t="shared" si="236"/>
        <v>OZ522D</v>
      </c>
      <c r="T485" s="61" t="str">
        <f t="shared" si="237"/>
        <v>ASIANA AIRLINES</v>
      </c>
      <c r="U485" s="61" t="str">
        <f t="shared" si="238"/>
        <v>신용</v>
      </c>
      <c r="V485" s="99">
        <f>CEILING($B$2+(P485-0.5)*$C$2,1)</f>
        <v>13100</v>
      </c>
      <c r="W485" s="61">
        <v>4000</v>
      </c>
      <c r="X485" s="100">
        <f t="shared" si="212"/>
        <v>0</v>
      </c>
      <c r="Y485" s="100">
        <f t="shared" si="217"/>
        <v>0</v>
      </c>
      <c r="Z485" s="100">
        <f t="shared" si="213"/>
        <v>0</v>
      </c>
      <c r="AA485" s="100">
        <f t="shared" si="218"/>
        <v>0</v>
      </c>
      <c r="AB485" s="101">
        <f t="shared" si="214"/>
        <v>0</v>
      </c>
      <c r="AC485" s="102" t="str">
        <f>_xlfn.IFNA(VLOOKUP(D485,'사업자 통관'!F:H,3,0),"")</f>
        <v/>
      </c>
      <c r="AD485" s="102"/>
      <c r="AE485" s="103">
        <f t="shared" si="215"/>
        <v>4000</v>
      </c>
      <c r="AF485" s="104">
        <f t="shared" si="216"/>
        <v>17100</v>
      </c>
      <c r="AH485" s="126" t="s">
        <v>1545</v>
      </c>
      <c r="AI485" s="126" t="s">
        <v>9</v>
      </c>
      <c r="AJ485" s="126" t="s">
        <v>5286</v>
      </c>
      <c r="AK485" s="126" t="s">
        <v>2607</v>
      </c>
      <c r="AL485" s="126" t="s">
        <v>238</v>
      </c>
      <c r="AM485" s="126" t="s">
        <v>239</v>
      </c>
      <c r="AN485" s="126">
        <v>11346</v>
      </c>
      <c r="AO485" s="126" t="s">
        <v>130</v>
      </c>
      <c r="AP485" s="127">
        <v>1</v>
      </c>
      <c r="AQ485" s="128">
        <v>0.998</v>
      </c>
      <c r="AR485" s="128">
        <v>1.7689999999999999</v>
      </c>
      <c r="AS485" s="128">
        <v>1.8</v>
      </c>
      <c r="AT485" s="126" t="s">
        <v>4</v>
      </c>
      <c r="AU485" s="128">
        <v>147.82</v>
      </c>
      <c r="AV485" s="126" t="s">
        <v>154</v>
      </c>
      <c r="AW485" s="126" t="s">
        <v>154</v>
      </c>
      <c r="AX485" s="126" t="s">
        <v>154</v>
      </c>
      <c r="AY485" s="126" t="s">
        <v>154</v>
      </c>
      <c r="AZ485" s="126" t="s">
        <v>154</v>
      </c>
      <c r="BA485" s="126" t="s">
        <v>132</v>
      </c>
      <c r="BB485" s="126" t="s">
        <v>70</v>
      </c>
      <c r="BC485" s="126" t="s">
        <v>159</v>
      </c>
      <c r="BD485" s="126" t="s">
        <v>130</v>
      </c>
      <c r="BE485" s="126" t="s">
        <v>156</v>
      </c>
      <c r="BF485" s="126" t="s">
        <v>5384</v>
      </c>
      <c r="BG485" s="126" t="s">
        <v>5385</v>
      </c>
      <c r="BH485" s="126" t="s">
        <v>5386</v>
      </c>
      <c r="BI485" s="126" t="s">
        <v>5293</v>
      </c>
      <c r="BJ485" s="126" t="s">
        <v>32</v>
      </c>
      <c r="BK485" s="126" t="s">
        <v>184</v>
      </c>
      <c r="BL485" s="126" t="s">
        <v>157</v>
      </c>
      <c r="BM485" s="126" t="s">
        <v>126</v>
      </c>
      <c r="BN485" s="126" t="s">
        <v>130</v>
      </c>
      <c r="BO485" s="126" t="s">
        <v>158</v>
      </c>
    </row>
    <row r="486" spans="1:67" ht="15">
      <c r="A486" s="58" t="str">
        <f t="shared" si="219"/>
        <v>2025-08-15</v>
      </c>
      <c r="B486" s="58" t="str">
        <f t="shared" si="220"/>
        <v>LHR</v>
      </c>
      <c r="C486" s="58" t="str">
        <f t="shared" si="221"/>
        <v>99431913781</v>
      </c>
      <c r="D486" s="58" t="str">
        <f t="shared" si="222"/>
        <v>PGB028761808</v>
      </c>
      <c r="E486" s="59" t="str">
        <f t="shared" si="223"/>
        <v>6094322902588</v>
      </c>
      <c r="F486" s="59" t="str">
        <f t="shared" si="224"/>
        <v>717-2858-CF-64</v>
      </c>
      <c r="G486" s="59" t="str">
        <f t="shared" si="225"/>
        <v>2210326</v>
      </c>
      <c r="H486" s="59" t="str">
        <f t="shared" si="226"/>
        <v>IPORTER (GB)</v>
      </c>
      <c r="I486" s="57" t="str">
        <f t="shared" si="227"/>
        <v>이솔아</v>
      </c>
      <c r="J486" s="57">
        <f t="shared" si="228"/>
        <v>34304</v>
      </c>
      <c r="K486" s="57" t="str">
        <f t="shared" si="229"/>
        <v/>
      </c>
      <c r="L486" s="57">
        <f t="shared" si="230"/>
        <v>1</v>
      </c>
      <c r="M486" s="57">
        <f t="shared" si="231"/>
        <v>0.499</v>
      </c>
      <c r="N486" s="57">
        <f t="shared" si="232"/>
        <v>4.4999999999999998E-2</v>
      </c>
      <c r="O486" s="60">
        <f t="shared" si="233"/>
        <v>3.15E-2</v>
      </c>
      <c r="P486" s="60">
        <f>CEILING(IF(M486&gt;O486,M486,O486),$D$2)</f>
        <v>0.5</v>
      </c>
      <c r="Q486" s="61" t="str">
        <f t="shared" si="234"/>
        <v>목록(Manifest)</v>
      </c>
      <c r="R486" s="88">
        <f t="shared" si="235"/>
        <v>113.35</v>
      </c>
      <c r="S486" s="61" t="str">
        <f t="shared" si="236"/>
        <v>OZ522D</v>
      </c>
      <c r="T486" s="61" t="str">
        <f t="shared" si="237"/>
        <v>ASIANA AIRLINES</v>
      </c>
      <c r="U486" s="61" t="str">
        <f t="shared" si="238"/>
        <v>신용</v>
      </c>
      <c r="V486" s="99">
        <f>CEILING($B$2+(P486-0.5)*$C$2,1)</f>
        <v>7445</v>
      </c>
      <c r="W486" s="61">
        <v>4000</v>
      </c>
      <c r="X486" s="100">
        <f t="shared" si="212"/>
        <v>0</v>
      </c>
      <c r="Y486" s="100">
        <f t="shared" si="217"/>
        <v>0</v>
      </c>
      <c r="Z486" s="100">
        <f t="shared" si="213"/>
        <v>0</v>
      </c>
      <c r="AA486" s="100">
        <f t="shared" si="218"/>
        <v>0</v>
      </c>
      <c r="AB486" s="101">
        <f t="shared" si="214"/>
        <v>0</v>
      </c>
      <c r="AC486" s="102" t="str">
        <f>_xlfn.IFNA(VLOOKUP(D486,'사업자 통관'!F:H,3,0),"")</f>
        <v/>
      </c>
      <c r="AD486" s="102"/>
      <c r="AE486" s="103">
        <f t="shared" si="215"/>
        <v>4000</v>
      </c>
      <c r="AF486" s="104">
        <f t="shared" si="216"/>
        <v>11445</v>
      </c>
      <c r="AH486" s="126" t="s">
        <v>1545</v>
      </c>
      <c r="AI486" s="126" t="s">
        <v>9</v>
      </c>
      <c r="AJ486" s="126" t="s">
        <v>5286</v>
      </c>
      <c r="AK486" s="126" t="s">
        <v>5387</v>
      </c>
      <c r="AL486" s="126" t="s">
        <v>5388</v>
      </c>
      <c r="AM486" s="126" t="s">
        <v>5389</v>
      </c>
      <c r="AN486" s="126">
        <v>34304</v>
      </c>
      <c r="AO486" s="126" t="s">
        <v>130</v>
      </c>
      <c r="AP486" s="127">
        <v>1</v>
      </c>
      <c r="AQ486" s="128">
        <v>0.499</v>
      </c>
      <c r="AR486" s="128">
        <v>4.4999999999999998E-2</v>
      </c>
      <c r="AS486" s="128">
        <v>0.5</v>
      </c>
      <c r="AT486" s="126" t="s">
        <v>4</v>
      </c>
      <c r="AU486" s="128">
        <v>113.35</v>
      </c>
      <c r="AV486" s="126" t="s">
        <v>154</v>
      </c>
      <c r="AW486" s="126" t="s">
        <v>154</v>
      </c>
      <c r="AX486" s="126" t="s">
        <v>154</v>
      </c>
      <c r="AY486" s="126" t="s">
        <v>154</v>
      </c>
      <c r="AZ486" s="126" t="s">
        <v>154</v>
      </c>
      <c r="BA486" s="126" t="s">
        <v>132</v>
      </c>
      <c r="BB486" s="126" t="s">
        <v>70</v>
      </c>
      <c r="BC486" s="126" t="s">
        <v>169</v>
      </c>
      <c r="BD486" s="126" t="s">
        <v>130</v>
      </c>
      <c r="BE486" s="126" t="s">
        <v>156</v>
      </c>
      <c r="BF486" s="126" t="s">
        <v>5390</v>
      </c>
      <c r="BG486" s="126" t="s">
        <v>5391</v>
      </c>
      <c r="BH486" s="126" t="s">
        <v>5392</v>
      </c>
      <c r="BI486" s="126" t="s">
        <v>5293</v>
      </c>
      <c r="BJ486" s="126" t="s">
        <v>32</v>
      </c>
      <c r="BK486" s="126" t="s">
        <v>184</v>
      </c>
      <c r="BL486" s="126" t="s">
        <v>157</v>
      </c>
      <c r="BM486" s="126" t="s">
        <v>126</v>
      </c>
      <c r="BN486" s="126" t="s">
        <v>130</v>
      </c>
      <c r="BO486" s="126" t="s">
        <v>158</v>
      </c>
    </row>
    <row r="487" spans="1:67" ht="15">
      <c r="A487" s="58" t="str">
        <f t="shared" si="219"/>
        <v>2025-08-15</v>
      </c>
      <c r="B487" s="58" t="str">
        <f t="shared" si="220"/>
        <v>LHR</v>
      </c>
      <c r="C487" s="58" t="str">
        <f t="shared" si="221"/>
        <v>99431913781</v>
      </c>
      <c r="D487" s="58" t="str">
        <f t="shared" si="222"/>
        <v>PGB028761796</v>
      </c>
      <c r="E487" s="59" t="str">
        <f t="shared" si="223"/>
        <v>6094322902576</v>
      </c>
      <c r="F487" s="59" t="str">
        <f t="shared" si="224"/>
        <v>717-2011-CB-47</v>
      </c>
      <c r="G487" s="59" t="str">
        <f t="shared" si="225"/>
        <v>2210326</v>
      </c>
      <c r="H487" s="59" t="str">
        <f t="shared" si="226"/>
        <v>IPORTER (GB)</v>
      </c>
      <c r="I487" s="57" t="str">
        <f t="shared" si="227"/>
        <v>자리코퍼레이션</v>
      </c>
      <c r="J487" s="57">
        <f t="shared" si="228"/>
        <v>6664</v>
      </c>
      <c r="K487" s="57" t="str">
        <f t="shared" si="229"/>
        <v>[사업자]</v>
      </c>
      <c r="L487" s="57">
        <f t="shared" si="230"/>
        <v>1</v>
      </c>
      <c r="M487" s="57">
        <f t="shared" si="231"/>
        <v>0.998</v>
      </c>
      <c r="N487" s="57">
        <f t="shared" si="232"/>
        <v>0.998</v>
      </c>
      <c r="O487" s="60">
        <f t="shared" si="233"/>
        <v>0.6986</v>
      </c>
      <c r="P487" s="60">
        <f>CEILING(IF(M487&gt;O487,M487,O487),$D$2)</f>
        <v>1</v>
      </c>
      <c r="Q487" s="61" t="str">
        <f t="shared" si="234"/>
        <v>일반(목록배제,Normal-Manifest Exception)</v>
      </c>
      <c r="R487" s="88">
        <f t="shared" si="235"/>
        <v>106.68</v>
      </c>
      <c r="S487" s="61" t="str">
        <f t="shared" si="236"/>
        <v>OZ522D</v>
      </c>
      <c r="T487" s="61" t="str">
        <f t="shared" si="237"/>
        <v>ASIANA AIRLINES</v>
      </c>
      <c r="U487" s="61" t="str">
        <f t="shared" si="238"/>
        <v>신용</v>
      </c>
      <c r="V487" s="99">
        <f>CEILING($B$2+(P487-0.5)*$C$2,1)</f>
        <v>10273</v>
      </c>
      <c r="W487" s="61">
        <v>4000</v>
      </c>
      <c r="X487" s="100">
        <f t="shared" si="212"/>
        <v>0</v>
      </c>
      <c r="Y487" s="100">
        <f t="shared" si="217"/>
        <v>0</v>
      </c>
      <c r="Z487" s="100">
        <f t="shared" si="213"/>
        <v>0</v>
      </c>
      <c r="AA487" s="100">
        <f t="shared" si="218"/>
        <v>0</v>
      </c>
      <c r="AB487" s="101">
        <f t="shared" si="214"/>
        <v>10000</v>
      </c>
      <c r="AC487" s="151" t="s">
        <v>2551</v>
      </c>
      <c r="AD487" s="102"/>
      <c r="AE487" s="103">
        <f t="shared" si="215"/>
        <v>14000</v>
      </c>
      <c r="AF487" s="104">
        <f t="shared" si="216"/>
        <v>24273</v>
      </c>
      <c r="AH487" s="126" t="s">
        <v>1545</v>
      </c>
      <c r="AI487" s="126" t="s">
        <v>9</v>
      </c>
      <c r="AJ487" s="126" t="s">
        <v>5286</v>
      </c>
      <c r="AK487" s="126" t="s">
        <v>5393</v>
      </c>
      <c r="AL487" s="126" t="s">
        <v>5394</v>
      </c>
      <c r="AM487" s="126" t="s">
        <v>5395</v>
      </c>
      <c r="AN487" s="126">
        <v>6664</v>
      </c>
      <c r="AO487" s="126" t="s">
        <v>137</v>
      </c>
      <c r="AP487" s="127">
        <v>1</v>
      </c>
      <c r="AQ487" s="128">
        <v>0.998</v>
      </c>
      <c r="AR487" s="128">
        <v>0.998</v>
      </c>
      <c r="AS487" s="128">
        <v>1</v>
      </c>
      <c r="AT487" s="126" t="s">
        <v>5</v>
      </c>
      <c r="AU487" s="128">
        <v>106.68</v>
      </c>
      <c r="AV487" s="126" t="s">
        <v>154</v>
      </c>
      <c r="AW487" s="126" t="s">
        <v>154</v>
      </c>
      <c r="AX487" s="126" t="s">
        <v>154</v>
      </c>
      <c r="AY487" s="126" t="s">
        <v>154</v>
      </c>
      <c r="AZ487" s="126" t="s">
        <v>154</v>
      </c>
      <c r="BA487" s="126" t="s">
        <v>132</v>
      </c>
      <c r="BB487" s="126" t="s">
        <v>70</v>
      </c>
      <c r="BC487" s="126" t="s">
        <v>5396</v>
      </c>
      <c r="BD487" s="126" t="s">
        <v>130</v>
      </c>
      <c r="BE487" s="126" t="s">
        <v>156</v>
      </c>
      <c r="BF487" s="126" t="s">
        <v>5397</v>
      </c>
      <c r="BG487" s="126" t="s">
        <v>5398</v>
      </c>
      <c r="BH487" s="126" t="s">
        <v>5399</v>
      </c>
      <c r="BI487" s="126" t="s">
        <v>5293</v>
      </c>
      <c r="BJ487" s="126" t="s">
        <v>32</v>
      </c>
      <c r="BK487" s="126" t="s">
        <v>184</v>
      </c>
      <c r="BL487" s="126" t="s">
        <v>157</v>
      </c>
      <c r="BM487" s="126" t="s">
        <v>126</v>
      </c>
      <c r="BN487" s="126" t="s">
        <v>130</v>
      </c>
      <c r="BO487" s="126" t="s">
        <v>158</v>
      </c>
    </row>
    <row r="488" spans="1:67" ht="15">
      <c r="A488" s="58" t="str">
        <f t="shared" si="219"/>
        <v>2025-08-15</v>
      </c>
      <c r="B488" s="58" t="str">
        <f t="shared" si="220"/>
        <v>LHR</v>
      </c>
      <c r="C488" s="58" t="str">
        <f t="shared" si="221"/>
        <v>99431913781</v>
      </c>
      <c r="D488" s="58" t="str">
        <f t="shared" si="222"/>
        <v>PGB028761525</v>
      </c>
      <c r="E488" s="59" t="str">
        <f t="shared" si="223"/>
        <v>6094322902305</v>
      </c>
      <c r="F488" s="59" t="str">
        <f t="shared" si="224"/>
        <v>717-0332-BE-60</v>
      </c>
      <c r="G488" s="59" t="str">
        <f t="shared" si="225"/>
        <v>2210326</v>
      </c>
      <c r="H488" s="59" t="str">
        <f t="shared" si="226"/>
        <v>IPORTER (GB)</v>
      </c>
      <c r="I488" s="57" t="str">
        <f t="shared" si="227"/>
        <v>최원준</v>
      </c>
      <c r="J488" s="57">
        <f t="shared" si="228"/>
        <v>2858</v>
      </c>
      <c r="K488" s="57" t="str">
        <f t="shared" si="229"/>
        <v/>
      </c>
      <c r="L488" s="57">
        <f t="shared" si="230"/>
        <v>1</v>
      </c>
      <c r="M488" s="57">
        <f t="shared" si="231"/>
        <v>1.6279999999999999</v>
      </c>
      <c r="N488" s="57">
        <f t="shared" si="232"/>
        <v>2.2229999999999999</v>
      </c>
      <c r="O488" s="60">
        <f t="shared" si="233"/>
        <v>1.5560999999999998</v>
      </c>
      <c r="P488" s="60">
        <f>CEILING(IF(M488&gt;O488,M488,O488),$D$2)</f>
        <v>2</v>
      </c>
      <c r="Q488" s="61" t="str">
        <f t="shared" si="234"/>
        <v>목록(Manifest)</v>
      </c>
      <c r="R488" s="88">
        <f t="shared" si="235"/>
        <v>75.959999999999994</v>
      </c>
      <c r="S488" s="61" t="str">
        <f t="shared" si="236"/>
        <v>OZ522D</v>
      </c>
      <c r="T488" s="61" t="str">
        <f t="shared" si="237"/>
        <v>ASIANA AIRLINES</v>
      </c>
      <c r="U488" s="61" t="str">
        <f t="shared" si="238"/>
        <v>신용</v>
      </c>
      <c r="V488" s="99">
        <f>CEILING($B$2+(P488-0.5)*$C$2,1)</f>
        <v>15928</v>
      </c>
      <c r="W488" s="61">
        <v>4000</v>
      </c>
      <c r="X488" s="100">
        <f t="shared" si="212"/>
        <v>0</v>
      </c>
      <c r="Y488" s="100">
        <f t="shared" si="217"/>
        <v>0</v>
      </c>
      <c r="Z488" s="100">
        <f t="shared" si="213"/>
        <v>0</v>
      </c>
      <c r="AA488" s="100">
        <f t="shared" si="218"/>
        <v>0</v>
      </c>
      <c r="AB488" s="101">
        <f t="shared" si="214"/>
        <v>0</v>
      </c>
      <c r="AC488" s="102" t="str">
        <f>_xlfn.IFNA(VLOOKUP(D488,'사업자 통관'!F:H,3,0),"")</f>
        <v/>
      </c>
      <c r="AD488" s="102"/>
      <c r="AE488" s="103">
        <f t="shared" si="215"/>
        <v>4000</v>
      </c>
      <c r="AF488" s="104">
        <f t="shared" si="216"/>
        <v>19928</v>
      </c>
      <c r="AH488" s="126" t="s">
        <v>1545</v>
      </c>
      <c r="AI488" s="126" t="s">
        <v>9</v>
      </c>
      <c r="AJ488" s="126" t="s">
        <v>5286</v>
      </c>
      <c r="AK488" s="126" t="s">
        <v>5400</v>
      </c>
      <c r="AL488" s="126" t="s">
        <v>258</v>
      </c>
      <c r="AM488" s="126" t="s">
        <v>259</v>
      </c>
      <c r="AN488" s="126">
        <v>2858</v>
      </c>
      <c r="AO488" s="126" t="s">
        <v>130</v>
      </c>
      <c r="AP488" s="127">
        <v>1</v>
      </c>
      <c r="AQ488" s="128">
        <v>1.6279999999999999</v>
      </c>
      <c r="AR488" s="128">
        <v>2.2229999999999999</v>
      </c>
      <c r="AS488" s="128">
        <v>2.2999999999999998</v>
      </c>
      <c r="AT488" s="126" t="s">
        <v>4</v>
      </c>
      <c r="AU488" s="128">
        <v>75.959999999999994</v>
      </c>
      <c r="AV488" s="126" t="s">
        <v>154</v>
      </c>
      <c r="AW488" s="126" t="s">
        <v>154</v>
      </c>
      <c r="AX488" s="126" t="s">
        <v>154</v>
      </c>
      <c r="AY488" s="126" t="s">
        <v>154</v>
      </c>
      <c r="AZ488" s="126" t="s">
        <v>154</v>
      </c>
      <c r="BA488" s="126" t="s">
        <v>132</v>
      </c>
      <c r="BB488" s="126" t="s">
        <v>70</v>
      </c>
      <c r="BC488" s="126" t="s">
        <v>163</v>
      </c>
      <c r="BD488" s="126" t="s">
        <v>130</v>
      </c>
      <c r="BE488" s="126" t="s">
        <v>156</v>
      </c>
      <c r="BF488" s="126" t="s">
        <v>5401</v>
      </c>
      <c r="BG488" s="126" t="s">
        <v>5402</v>
      </c>
      <c r="BH488" s="126" t="s">
        <v>5403</v>
      </c>
      <c r="BI488" s="126" t="s">
        <v>5293</v>
      </c>
      <c r="BJ488" s="126" t="s">
        <v>32</v>
      </c>
      <c r="BK488" s="126" t="s">
        <v>184</v>
      </c>
      <c r="BL488" s="126" t="s">
        <v>157</v>
      </c>
      <c r="BM488" s="126" t="s">
        <v>126</v>
      </c>
      <c r="BN488" s="126" t="s">
        <v>130</v>
      </c>
      <c r="BO488" s="126" t="s">
        <v>158</v>
      </c>
    </row>
    <row r="489" spans="1:67" ht="15">
      <c r="A489" s="58" t="str">
        <f t="shared" si="219"/>
        <v>2025-08-15</v>
      </c>
      <c r="B489" s="58" t="str">
        <f t="shared" si="220"/>
        <v>LHR</v>
      </c>
      <c r="C489" s="58" t="str">
        <f t="shared" si="221"/>
        <v>99431913781</v>
      </c>
      <c r="D489" s="58" t="str">
        <f t="shared" si="222"/>
        <v>PGB028761802</v>
      </c>
      <c r="E489" s="59" t="str">
        <f t="shared" si="223"/>
        <v>6094322902582</v>
      </c>
      <c r="F489" s="59" t="str">
        <f t="shared" si="224"/>
        <v>717-2044-CC-61</v>
      </c>
      <c r="G489" s="59" t="str">
        <f t="shared" si="225"/>
        <v>2210326</v>
      </c>
      <c r="H489" s="59" t="str">
        <f t="shared" si="226"/>
        <v>IPORTER (GB)</v>
      </c>
      <c r="I489" s="57" t="str">
        <f t="shared" si="227"/>
        <v>이슬</v>
      </c>
      <c r="J489" s="57">
        <f t="shared" si="228"/>
        <v>16582</v>
      </c>
      <c r="K489" s="57" t="str">
        <f t="shared" si="229"/>
        <v/>
      </c>
      <c r="L489" s="57">
        <f t="shared" si="230"/>
        <v>1</v>
      </c>
      <c r="M489" s="57">
        <f t="shared" si="231"/>
        <v>0.499</v>
      </c>
      <c r="N489" s="57">
        <f t="shared" si="232"/>
        <v>4.4999999999999998E-2</v>
      </c>
      <c r="O489" s="60">
        <f t="shared" si="233"/>
        <v>3.15E-2</v>
      </c>
      <c r="P489" s="60">
        <f>CEILING(IF(M489&gt;O489,M489,O489),$D$2)</f>
        <v>0.5</v>
      </c>
      <c r="Q489" s="61" t="str">
        <f t="shared" si="234"/>
        <v>목록(Manifest)</v>
      </c>
      <c r="R489" s="88">
        <f t="shared" si="235"/>
        <v>17.32</v>
      </c>
      <c r="S489" s="61" t="str">
        <f t="shared" si="236"/>
        <v>OZ522D</v>
      </c>
      <c r="T489" s="61" t="str">
        <f t="shared" si="237"/>
        <v>ASIANA AIRLINES</v>
      </c>
      <c r="U489" s="61" t="str">
        <f t="shared" si="238"/>
        <v>신용</v>
      </c>
      <c r="V489" s="99">
        <f>CEILING($B$2+(P489-0.5)*$C$2,1)</f>
        <v>7445</v>
      </c>
      <c r="W489" s="61">
        <v>4000</v>
      </c>
      <c r="X489" s="100">
        <f t="shared" si="212"/>
        <v>0</v>
      </c>
      <c r="Y489" s="100">
        <f t="shared" si="217"/>
        <v>0</v>
      </c>
      <c r="Z489" s="100">
        <f t="shared" si="213"/>
        <v>0</v>
      </c>
      <c r="AA489" s="100">
        <f t="shared" si="218"/>
        <v>0</v>
      </c>
      <c r="AB489" s="101">
        <f t="shared" si="214"/>
        <v>0</v>
      </c>
      <c r="AC489" s="102" t="str">
        <f>_xlfn.IFNA(VLOOKUP(D489,'사업자 통관'!F:H,3,0),"")</f>
        <v/>
      </c>
      <c r="AD489" s="102"/>
      <c r="AE489" s="103">
        <f t="shared" si="215"/>
        <v>4000</v>
      </c>
      <c r="AF489" s="104">
        <f t="shared" si="216"/>
        <v>11445</v>
      </c>
      <c r="AH489" s="126" t="s">
        <v>1545</v>
      </c>
      <c r="AI489" s="126" t="s">
        <v>9</v>
      </c>
      <c r="AJ489" s="126" t="s">
        <v>5286</v>
      </c>
      <c r="AK489" s="126" t="s">
        <v>5404</v>
      </c>
      <c r="AL489" s="126" t="s">
        <v>387</v>
      </c>
      <c r="AM489" s="126" t="s">
        <v>5405</v>
      </c>
      <c r="AN489" s="126">
        <v>16582</v>
      </c>
      <c r="AO489" s="126" t="s">
        <v>130</v>
      </c>
      <c r="AP489" s="127">
        <v>1</v>
      </c>
      <c r="AQ489" s="128">
        <v>0.499</v>
      </c>
      <c r="AR489" s="128">
        <v>4.4999999999999998E-2</v>
      </c>
      <c r="AS489" s="128">
        <v>0.5</v>
      </c>
      <c r="AT489" s="126" t="s">
        <v>4</v>
      </c>
      <c r="AU489" s="128">
        <v>17.32</v>
      </c>
      <c r="AV489" s="126" t="s">
        <v>154</v>
      </c>
      <c r="AW489" s="126" t="s">
        <v>154</v>
      </c>
      <c r="AX489" s="126" t="s">
        <v>154</v>
      </c>
      <c r="AY489" s="126" t="s">
        <v>154</v>
      </c>
      <c r="AZ489" s="126" t="s">
        <v>154</v>
      </c>
      <c r="BA489" s="126" t="s">
        <v>132</v>
      </c>
      <c r="BB489" s="126" t="s">
        <v>70</v>
      </c>
      <c r="BC489" s="126" t="s">
        <v>162</v>
      </c>
      <c r="BD489" s="126" t="s">
        <v>130</v>
      </c>
      <c r="BE489" s="126" t="s">
        <v>156</v>
      </c>
      <c r="BF489" s="126" t="s">
        <v>5406</v>
      </c>
      <c r="BG489" s="126" t="s">
        <v>5407</v>
      </c>
      <c r="BH489" s="126" t="s">
        <v>5408</v>
      </c>
      <c r="BI489" s="126" t="s">
        <v>5293</v>
      </c>
      <c r="BJ489" s="126" t="s">
        <v>32</v>
      </c>
      <c r="BK489" s="126" t="s">
        <v>184</v>
      </c>
      <c r="BL489" s="126" t="s">
        <v>157</v>
      </c>
      <c r="BM489" s="126" t="s">
        <v>126</v>
      </c>
      <c r="BN489" s="126" t="s">
        <v>130</v>
      </c>
      <c r="BO489" s="126" t="s">
        <v>158</v>
      </c>
    </row>
    <row r="490" spans="1:67" ht="15">
      <c r="A490" s="58" t="str">
        <f t="shared" si="219"/>
        <v>2025-08-15</v>
      </c>
      <c r="B490" s="58" t="str">
        <f t="shared" si="220"/>
        <v>LHR</v>
      </c>
      <c r="C490" s="58" t="str">
        <f t="shared" si="221"/>
        <v>99431913781</v>
      </c>
      <c r="D490" s="58" t="str">
        <f t="shared" si="222"/>
        <v>PGB028761659</v>
      </c>
      <c r="E490" s="59" t="str">
        <f t="shared" si="223"/>
        <v>6094322902439</v>
      </c>
      <c r="F490" s="59" t="str">
        <f t="shared" si="224"/>
        <v>717-1346-AB-41</v>
      </c>
      <c r="G490" s="59" t="str">
        <f t="shared" si="225"/>
        <v>2210326</v>
      </c>
      <c r="H490" s="59" t="str">
        <f t="shared" si="226"/>
        <v>IPORTER (GB)</v>
      </c>
      <c r="I490" s="57" t="str">
        <f t="shared" si="227"/>
        <v>이중길</v>
      </c>
      <c r="J490" s="57">
        <f t="shared" si="228"/>
        <v>44971</v>
      </c>
      <c r="K490" s="57" t="str">
        <f t="shared" si="229"/>
        <v/>
      </c>
      <c r="L490" s="57">
        <f t="shared" si="230"/>
        <v>1</v>
      </c>
      <c r="M490" s="57">
        <f t="shared" si="231"/>
        <v>1.302</v>
      </c>
      <c r="N490" s="57">
        <f t="shared" si="232"/>
        <v>2.2229999999999999</v>
      </c>
      <c r="O490" s="60">
        <f t="shared" si="233"/>
        <v>1.5560999999999998</v>
      </c>
      <c r="P490" s="60">
        <f>CEILING(IF(M490&gt;O490,M490,O490),$D$2)</f>
        <v>2</v>
      </c>
      <c r="Q490" s="61" t="str">
        <f t="shared" si="234"/>
        <v>목록(Manifest)</v>
      </c>
      <c r="R490" s="88">
        <f t="shared" si="235"/>
        <v>88.02</v>
      </c>
      <c r="S490" s="61" t="str">
        <f t="shared" si="236"/>
        <v>OZ522D</v>
      </c>
      <c r="T490" s="61" t="str">
        <f t="shared" si="237"/>
        <v>ASIANA AIRLINES</v>
      </c>
      <c r="U490" s="61" t="str">
        <f t="shared" si="238"/>
        <v>신용</v>
      </c>
      <c r="V490" s="99">
        <f>CEILING($B$2+(P490-0.5)*$C$2,1)</f>
        <v>15928</v>
      </c>
      <c r="W490" s="61">
        <v>4000</v>
      </c>
      <c r="X490" s="100">
        <f t="shared" si="212"/>
        <v>0</v>
      </c>
      <c r="Y490" s="100">
        <f t="shared" si="217"/>
        <v>0</v>
      </c>
      <c r="Z490" s="100">
        <f t="shared" si="213"/>
        <v>0</v>
      </c>
      <c r="AA490" s="100">
        <f t="shared" si="218"/>
        <v>0</v>
      </c>
      <c r="AB490" s="101">
        <f t="shared" si="214"/>
        <v>0</v>
      </c>
      <c r="AC490" s="102" t="str">
        <f>_xlfn.IFNA(VLOOKUP(D490,'사업자 통관'!F:H,3,0),"")</f>
        <v/>
      </c>
      <c r="AD490" s="102"/>
      <c r="AE490" s="103">
        <f t="shared" si="215"/>
        <v>4000</v>
      </c>
      <c r="AF490" s="104">
        <f t="shared" si="216"/>
        <v>19928</v>
      </c>
      <c r="AH490" s="126" t="s">
        <v>1545</v>
      </c>
      <c r="AI490" s="126" t="s">
        <v>9</v>
      </c>
      <c r="AJ490" s="126" t="s">
        <v>5286</v>
      </c>
      <c r="AK490" s="126" t="s">
        <v>5409</v>
      </c>
      <c r="AL490" s="126" t="s">
        <v>5410</v>
      </c>
      <c r="AM490" s="126" t="s">
        <v>5411</v>
      </c>
      <c r="AN490" s="126">
        <v>44971</v>
      </c>
      <c r="AO490" s="126" t="s">
        <v>130</v>
      </c>
      <c r="AP490" s="127">
        <v>1</v>
      </c>
      <c r="AQ490" s="128">
        <v>1.302</v>
      </c>
      <c r="AR490" s="128">
        <v>2.2229999999999999</v>
      </c>
      <c r="AS490" s="128">
        <v>2.2999999999999998</v>
      </c>
      <c r="AT490" s="126" t="s">
        <v>4</v>
      </c>
      <c r="AU490" s="128">
        <v>88.02</v>
      </c>
      <c r="AV490" s="126" t="s">
        <v>154</v>
      </c>
      <c r="AW490" s="126" t="s">
        <v>154</v>
      </c>
      <c r="AX490" s="126" t="s">
        <v>154</v>
      </c>
      <c r="AY490" s="126" t="s">
        <v>154</v>
      </c>
      <c r="AZ490" s="126" t="s">
        <v>154</v>
      </c>
      <c r="BA490" s="126" t="s">
        <v>132</v>
      </c>
      <c r="BB490" s="126" t="s">
        <v>70</v>
      </c>
      <c r="BC490" s="126" t="s">
        <v>356</v>
      </c>
      <c r="BD490" s="126" t="s">
        <v>130</v>
      </c>
      <c r="BE490" s="126" t="s">
        <v>156</v>
      </c>
      <c r="BF490" s="126" t="s">
        <v>5412</v>
      </c>
      <c r="BG490" s="126" t="s">
        <v>5413</v>
      </c>
      <c r="BH490" s="126" t="s">
        <v>5414</v>
      </c>
      <c r="BI490" s="126" t="s">
        <v>5293</v>
      </c>
      <c r="BJ490" s="126" t="s">
        <v>32</v>
      </c>
      <c r="BK490" s="126" t="s">
        <v>184</v>
      </c>
      <c r="BL490" s="126" t="s">
        <v>157</v>
      </c>
      <c r="BM490" s="126" t="s">
        <v>126</v>
      </c>
      <c r="BN490" s="126" t="s">
        <v>130</v>
      </c>
      <c r="BO490" s="126" t="s">
        <v>158</v>
      </c>
    </row>
    <row r="491" spans="1:67" ht="15">
      <c r="A491" s="58" t="str">
        <f t="shared" si="219"/>
        <v>2025-08-15</v>
      </c>
      <c r="B491" s="58" t="str">
        <f t="shared" si="220"/>
        <v>LHR</v>
      </c>
      <c r="C491" s="58" t="str">
        <f t="shared" si="221"/>
        <v>99431913781</v>
      </c>
      <c r="D491" s="58" t="str">
        <f t="shared" si="222"/>
        <v>PGB028761830</v>
      </c>
      <c r="E491" s="59" t="str">
        <f t="shared" si="223"/>
        <v>6094322902610</v>
      </c>
      <c r="F491" s="59" t="str">
        <f t="shared" si="224"/>
        <v>717-2869-EF-54</v>
      </c>
      <c r="G491" s="59" t="str">
        <f t="shared" si="225"/>
        <v>2210326</v>
      </c>
      <c r="H491" s="59" t="str">
        <f t="shared" si="226"/>
        <v>IPORTER (GB)</v>
      </c>
      <c r="I491" s="57" t="str">
        <f t="shared" si="227"/>
        <v>신섭</v>
      </c>
      <c r="J491" s="57">
        <f t="shared" si="228"/>
        <v>25522</v>
      </c>
      <c r="K491" s="57" t="str">
        <f t="shared" si="229"/>
        <v/>
      </c>
      <c r="L491" s="57">
        <f t="shared" si="230"/>
        <v>1</v>
      </c>
      <c r="M491" s="57">
        <f t="shared" si="231"/>
        <v>0.621</v>
      </c>
      <c r="N491" s="57">
        <f t="shared" si="232"/>
        <v>4.4999999999999998E-2</v>
      </c>
      <c r="O491" s="60">
        <f t="shared" si="233"/>
        <v>3.15E-2</v>
      </c>
      <c r="P491" s="60">
        <f>CEILING(IF(M491&gt;O491,M491,O491),$D$2)</f>
        <v>1</v>
      </c>
      <c r="Q491" s="61" t="str">
        <f t="shared" si="234"/>
        <v>목록(Manifest)</v>
      </c>
      <c r="R491" s="88">
        <f t="shared" si="235"/>
        <v>119.34</v>
      </c>
      <c r="S491" s="61" t="str">
        <f t="shared" si="236"/>
        <v>OZ522D</v>
      </c>
      <c r="T491" s="61" t="str">
        <f t="shared" si="237"/>
        <v>ASIANA AIRLINES</v>
      </c>
      <c r="U491" s="61" t="str">
        <f t="shared" si="238"/>
        <v>신용</v>
      </c>
      <c r="V491" s="99">
        <f>CEILING($B$2+(P491-0.5)*$C$2,1)</f>
        <v>10273</v>
      </c>
      <c r="W491" s="61">
        <v>4000</v>
      </c>
      <c r="X491" s="100">
        <f t="shared" si="212"/>
        <v>0</v>
      </c>
      <c r="Y491" s="100">
        <f t="shared" si="217"/>
        <v>0</v>
      </c>
      <c r="Z491" s="100">
        <f t="shared" si="213"/>
        <v>0</v>
      </c>
      <c r="AA491" s="100">
        <f t="shared" si="218"/>
        <v>0</v>
      </c>
      <c r="AB491" s="101">
        <f t="shared" si="214"/>
        <v>0</v>
      </c>
      <c r="AC491" s="102" t="str">
        <f>_xlfn.IFNA(VLOOKUP(D491,'사업자 통관'!F:H,3,0),"")</f>
        <v/>
      </c>
      <c r="AD491" s="102"/>
      <c r="AE491" s="103">
        <f t="shared" si="215"/>
        <v>4000</v>
      </c>
      <c r="AF491" s="104">
        <f t="shared" si="216"/>
        <v>14273</v>
      </c>
      <c r="AH491" s="126" t="s">
        <v>1545</v>
      </c>
      <c r="AI491" s="126" t="s">
        <v>9</v>
      </c>
      <c r="AJ491" s="126" t="s">
        <v>5286</v>
      </c>
      <c r="AK491" s="126" t="s">
        <v>5415</v>
      </c>
      <c r="AL491" s="126" t="s">
        <v>5416</v>
      </c>
      <c r="AM491" s="126" t="s">
        <v>5417</v>
      </c>
      <c r="AN491" s="126">
        <v>25522</v>
      </c>
      <c r="AO491" s="126" t="s">
        <v>130</v>
      </c>
      <c r="AP491" s="127">
        <v>1</v>
      </c>
      <c r="AQ491" s="128">
        <v>0.621</v>
      </c>
      <c r="AR491" s="128">
        <v>4.4999999999999998E-2</v>
      </c>
      <c r="AS491" s="128">
        <v>0.7</v>
      </c>
      <c r="AT491" s="126" t="s">
        <v>4</v>
      </c>
      <c r="AU491" s="128">
        <v>119.34</v>
      </c>
      <c r="AV491" s="126" t="s">
        <v>154</v>
      </c>
      <c r="AW491" s="126" t="s">
        <v>154</v>
      </c>
      <c r="AX491" s="126" t="s">
        <v>154</v>
      </c>
      <c r="AY491" s="126" t="s">
        <v>154</v>
      </c>
      <c r="AZ491" s="126" t="s">
        <v>154</v>
      </c>
      <c r="BA491" s="126" t="s">
        <v>132</v>
      </c>
      <c r="BB491" s="126" t="s">
        <v>70</v>
      </c>
      <c r="BC491" s="126" t="s">
        <v>163</v>
      </c>
      <c r="BD491" s="126" t="s">
        <v>130</v>
      </c>
      <c r="BE491" s="126" t="s">
        <v>156</v>
      </c>
      <c r="BF491" s="126" t="s">
        <v>5418</v>
      </c>
      <c r="BG491" s="126" t="s">
        <v>5419</v>
      </c>
      <c r="BH491" s="126" t="s">
        <v>5420</v>
      </c>
      <c r="BI491" s="126" t="s">
        <v>5293</v>
      </c>
      <c r="BJ491" s="126" t="s">
        <v>32</v>
      </c>
      <c r="BK491" s="126" t="s">
        <v>184</v>
      </c>
      <c r="BL491" s="126" t="s">
        <v>157</v>
      </c>
      <c r="BM491" s="126" t="s">
        <v>126</v>
      </c>
      <c r="BN491" s="126" t="s">
        <v>130</v>
      </c>
      <c r="BO491" s="126" t="s">
        <v>158</v>
      </c>
    </row>
    <row r="492" spans="1:67" ht="15">
      <c r="A492" s="58" t="str">
        <f t="shared" si="219"/>
        <v>2025-08-15</v>
      </c>
      <c r="B492" s="58" t="str">
        <f t="shared" si="220"/>
        <v>LHR</v>
      </c>
      <c r="C492" s="58" t="str">
        <f t="shared" si="221"/>
        <v>99431913781</v>
      </c>
      <c r="D492" s="58" t="str">
        <f t="shared" si="222"/>
        <v>PGB028761709</v>
      </c>
      <c r="E492" s="59" t="str">
        <f t="shared" si="223"/>
        <v>6094322902489</v>
      </c>
      <c r="F492" s="59" t="str">
        <f t="shared" si="224"/>
        <v>717-2057-BC-27</v>
      </c>
      <c r="G492" s="59" t="str">
        <f t="shared" si="225"/>
        <v>2210326</v>
      </c>
      <c r="H492" s="59" t="str">
        <f t="shared" si="226"/>
        <v>IPORTER (GB)</v>
      </c>
      <c r="I492" s="57" t="str">
        <f t="shared" si="227"/>
        <v>배성열</v>
      </c>
      <c r="J492" s="57">
        <f t="shared" si="228"/>
        <v>34635</v>
      </c>
      <c r="K492" s="57" t="str">
        <f t="shared" si="229"/>
        <v/>
      </c>
      <c r="L492" s="57">
        <f t="shared" si="230"/>
        <v>1</v>
      </c>
      <c r="M492" s="57">
        <f t="shared" si="231"/>
        <v>0.499</v>
      </c>
      <c r="N492" s="57">
        <f t="shared" si="232"/>
        <v>4.4999999999999998E-2</v>
      </c>
      <c r="O492" s="60">
        <f t="shared" si="233"/>
        <v>3.15E-2</v>
      </c>
      <c r="P492" s="60">
        <f>CEILING(IF(M492&gt;O492,M492,O492),$D$2)</f>
        <v>0.5</v>
      </c>
      <c r="Q492" s="61" t="str">
        <f t="shared" si="234"/>
        <v>목록(Manifest)</v>
      </c>
      <c r="R492" s="88">
        <f t="shared" si="235"/>
        <v>16</v>
      </c>
      <c r="S492" s="61" t="str">
        <f t="shared" si="236"/>
        <v>OZ522D</v>
      </c>
      <c r="T492" s="61" t="str">
        <f t="shared" si="237"/>
        <v>ASIANA AIRLINES</v>
      </c>
      <c r="U492" s="61" t="str">
        <f t="shared" si="238"/>
        <v>신용</v>
      </c>
      <c r="V492" s="99">
        <f>CEILING($B$2+(P492-0.5)*$C$2,1)</f>
        <v>7445</v>
      </c>
      <c r="W492" s="61">
        <v>4000</v>
      </c>
      <c r="X492" s="100">
        <f t="shared" si="212"/>
        <v>0</v>
      </c>
      <c r="Y492" s="100">
        <f t="shared" si="217"/>
        <v>0</v>
      </c>
      <c r="Z492" s="100">
        <f t="shared" si="213"/>
        <v>0</v>
      </c>
      <c r="AA492" s="100">
        <f t="shared" si="218"/>
        <v>0</v>
      </c>
      <c r="AB492" s="101">
        <f t="shared" si="214"/>
        <v>0</v>
      </c>
      <c r="AC492" s="102" t="str">
        <f>_xlfn.IFNA(VLOOKUP(D492,'사업자 통관'!F:H,3,0),"")</f>
        <v/>
      </c>
      <c r="AD492" s="102"/>
      <c r="AE492" s="103">
        <f t="shared" si="215"/>
        <v>4000</v>
      </c>
      <c r="AF492" s="104">
        <f t="shared" si="216"/>
        <v>11445</v>
      </c>
      <c r="AH492" s="126" t="s">
        <v>1545</v>
      </c>
      <c r="AI492" s="126" t="s">
        <v>9</v>
      </c>
      <c r="AJ492" s="126" t="s">
        <v>5286</v>
      </c>
      <c r="AK492" s="126" t="s">
        <v>5421</v>
      </c>
      <c r="AL492" s="126" t="s">
        <v>5422</v>
      </c>
      <c r="AM492" s="126" t="s">
        <v>5423</v>
      </c>
      <c r="AN492" s="126">
        <v>34635</v>
      </c>
      <c r="AO492" s="126" t="s">
        <v>130</v>
      </c>
      <c r="AP492" s="127">
        <v>1</v>
      </c>
      <c r="AQ492" s="128">
        <v>0.499</v>
      </c>
      <c r="AR492" s="128">
        <v>4.4999999999999998E-2</v>
      </c>
      <c r="AS492" s="128">
        <v>0.5</v>
      </c>
      <c r="AT492" s="126" t="s">
        <v>4</v>
      </c>
      <c r="AU492" s="128">
        <v>16</v>
      </c>
      <c r="AV492" s="126" t="s">
        <v>154</v>
      </c>
      <c r="AW492" s="126" t="s">
        <v>154</v>
      </c>
      <c r="AX492" s="126" t="s">
        <v>154</v>
      </c>
      <c r="AY492" s="126" t="s">
        <v>154</v>
      </c>
      <c r="AZ492" s="126" t="s">
        <v>154</v>
      </c>
      <c r="BA492" s="126" t="s">
        <v>132</v>
      </c>
      <c r="BB492" s="126" t="s">
        <v>70</v>
      </c>
      <c r="BC492" s="126" t="s">
        <v>5424</v>
      </c>
      <c r="BD492" s="126" t="s">
        <v>130</v>
      </c>
      <c r="BE492" s="126" t="s">
        <v>156</v>
      </c>
      <c r="BF492" s="126" t="s">
        <v>5425</v>
      </c>
      <c r="BG492" s="126" t="s">
        <v>5426</v>
      </c>
      <c r="BH492" s="126" t="s">
        <v>5427</v>
      </c>
      <c r="BI492" s="126" t="s">
        <v>5293</v>
      </c>
      <c r="BJ492" s="126" t="s">
        <v>32</v>
      </c>
      <c r="BK492" s="126" t="s">
        <v>184</v>
      </c>
      <c r="BL492" s="126" t="s">
        <v>157</v>
      </c>
      <c r="BM492" s="126" t="s">
        <v>126</v>
      </c>
      <c r="BN492" s="126" t="s">
        <v>130</v>
      </c>
      <c r="BO492" s="126" t="s">
        <v>158</v>
      </c>
    </row>
    <row r="493" spans="1:67" ht="15">
      <c r="A493" s="58" t="str">
        <f t="shared" si="219"/>
        <v>2025-08-15</v>
      </c>
      <c r="B493" s="58" t="str">
        <f t="shared" si="220"/>
        <v>LHR</v>
      </c>
      <c r="C493" s="58" t="str">
        <f t="shared" si="221"/>
        <v>99431913781</v>
      </c>
      <c r="D493" s="58" t="str">
        <f t="shared" si="222"/>
        <v>PGB028761745</v>
      </c>
      <c r="E493" s="59" t="str">
        <f t="shared" si="223"/>
        <v>6094322902525</v>
      </c>
      <c r="F493" s="59" t="str">
        <f t="shared" si="224"/>
        <v>717-0612-FF-63</v>
      </c>
      <c r="G493" s="59" t="str">
        <f t="shared" si="225"/>
        <v>2210326</v>
      </c>
      <c r="H493" s="59" t="str">
        <f t="shared" si="226"/>
        <v>IPORTER (GB)</v>
      </c>
      <c r="I493" s="57" t="str">
        <f t="shared" si="227"/>
        <v>윤재선</v>
      </c>
      <c r="J493" s="57">
        <f t="shared" si="228"/>
        <v>13581</v>
      </c>
      <c r="K493" s="57" t="str">
        <f t="shared" si="229"/>
        <v/>
      </c>
      <c r="L493" s="57">
        <f t="shared" si="230"/>
        <v>1</v>
      </c>
      <c r="M493" s="57">
        <f t="shared" si="231"/>
        <v>1.5009999999999999</v>
      </c>
      <c r="N493" s="57">
        <f t="shared" si="232"/>
        <v>5.3979999999999997</v>
      </c>
      <c r="O493" s="60">
        <f t="shared" si="233"/>
        <v>3.7785999999999995</v>
      </c>
      <c r="P493" s="60">
        <f>CEILING(IF(M493&gt;O493,M493,O493),$D$2)</f>
        <v>4</v>
      </c>
      <c r="Q493" s="61" t="str">
        <f t="shared" si="234"/>
        <v>목록(Manifest)</v>
      </c>
      <c r="R493" s="88">
        <f t="shared" si="235"/>
        <v>58.85</v>
      </c>
      <c r="S493" s="61" t="str">
        <f t="shared" si="236"/>
        <v>OZ522D</v>
      </c>
      <c r="T493" s="61" t="str">
        <f t="shared" si="237"/>
        <v>ASIANA AIRLINES</v>
      </c>
      <c r="U493" s="61" t="str">
        <f t="shared" si="238"/>
        <v>신용</v>
      </c>
      <c r="V493" s="99">
        <f>CEILING($B$2+(P493-0.5)*$C$2,1)</f>
        <v>27238</v>
      </c>
      <c r="W493" s="61">
        <v>4000</v>
      </c>
      <c r="X493" s="100">
        <f t="shared" si="212"/>
        <v>0</v>
      </c>
      <c r="Y493" s="100">
        <f t="shared" si="217"/>
        <v>0</v>
      </c>
      <c r="Z493" s="100">
        <f t="shared" si="213"/>
        <v>500</v>
      </c>
      <c r="AA493" s="100">
        <f t="shared" si="218"/>
        <v>0</v>
      </c>
      <c r="AB493" s="101">
        <f t="shared" si="214"/>
        <v>0</v>
      </c>
      <c r="AC493" s="102" t="str">
        <f>_xlfn.IFNA(VLOOKUP(D493,'사업자 통관'!F:H,3,0),"")</f>
        <v/>
      </c>
      <c r="AD493" s="102"/>
      <c r="AE493" s="103">
        <f t="shared" si="215"/>
        <v>4500</v>
      </c>
      <c r="AF493" s="104">
        <f t="shared" si="216"/>
        <v>31738</v>
      </c>
      <c r="AH493" s="126" t="s">
        <v>1545</v>
      </c>
      <c r="AI493" s="126" t="s">
        <v>9</v>
      </c>
      <c r="AJ493" s="126" t="s">
        <v>5286</v>
      </c>
      <c r="AK493" s="126" t="s">
        <v>5428</v>
      </c>
      <c r="AL493" s="126" t="s">
        <v>5429</v>
      </c>
      <c r="AM493" s="126" t="s">
        <v>5430</v>
      </c>
      <c r="AN493" s="126">
        <v>13581</v>
      </c>
      <c r="AO493" s="126" t="s">
        <v>130</v>
      </c>
      <c r="AP493" s="127">
        <v>1</v>
      </c>
      <c r="AQ493" s="128">
        <v>1.5009999999999999</v>
      </c>
      <c r="AR493" s="128">
        <v>5.3979999999999997</v>
      </c>
      <c r="AS493" s="128">
        <v>5.5</v>
      </c>
      <c r="AT493" s="126" t="s">
        <v>4</v>
      </c>
      <c r="AU493" s="128">
        <v>58.85</v>
      </c>
      <c r="AV493" s="126" t="s">
        <v>154</v>
      </c>
      <c r="AW493" s="126" t="s">
        <v>154</v>
      </c>
      <c r="AX493" s="126" t="s">
        <v>154</v>
      </c>
      <c r="AY493" s="126" t="s">
        <v>154</v>
      </c>
      <c r="AZ493" s="126" t="s">
        <v>154</v>
      </c>
      <c r="BA493" s="126" t="s">
        <v>132</v>
      </c>
      <c r="BB493" s="126" t="s">
        <v>70</v>
      </c>
      <c r="BC493" s="126" t="s">
        <v>162</v>
      </c>
      <c r="BD493" s="126" t="s">
        <v>130</v>
      </c>
      <c r="BE493" s="126" t="s">
        <v>156</v>
      </c>
      <c r="BF493" s="126" t="s">
        <v>5431</v>
      </c>
      <c r="BG493" s="126" t="s">
        <v>5432</v>
      </c>
      <c r="BH493" s="126" t="s">
        <v>5433</v>
      </c>
      <c r="BI493" s="126" t="s">
        <v>5293</v>
      </c>
      <c r="BJ493" s="126" t="s">
        <v>32</v>
      </c>
      <c r="BK493" s="126" t="s">
        <v>184</v>
      </c>
      <c r="BL493" s="126" t="s">
        <v>157</v>
      </c>
      <c r="BM493" s="126" t="s">
        <v>126</v>
      </c>
      <c r="BN493" s="126" t="s">
        <v>130</v>
      </c>
      <c r="BO493" s="126" t="s">
        <v>158</v>
      </c>
    </row>
    <row r="494" spans="1:67" ht="15">
      <c r="A494" s="58" t="str">
        <f t="shared" si="219"/>
        <v>2025-08-15</v>
      </c>
      <c r="B494" s="58" t="str">
        <f t="shared" si="220"/>
        <v>LHR</v>
      </c>
      <c r="C494" s="58" t="str">
        <f t="shared" si="221"/>
        <v>99431913781</v>
      </c>
      <c r="D494" s="58" t="str">
        <f t="shared" si="222"/>
        <v>PGB028761864</v>
      </c>
      <c r="E494" s="59" t="str">
        <f t="shared" si="223"/>
        <v>6094322902644</v>
      </c>
      <c r="F494" s="59" t="str">
        <f t="shared" si="224"/>
        <v>717-1944-AE-9</v>
      </c>
      <c r="G494" s="59" t="str">
        <f t="shared" si="225"/>
        <v>2210326</v>
      </c>
      <c r="H494" s="59" t="str">
        <f t="shared" si="226"/>
        <v>IPORTER (GB)</v>
      </c>
      <c r="I494" s="57" t="str">
        <f t="shared" si="227"/>
        <v>오영석</v>
      </c>
      <c r="J494" s="57">
        <f t="shared" si="228"/>
        <v>13534</v>
      </c>
      <c r="K494" s="57" t="str">
        <f t="shared" si="229"/>
        <v/>
      </c>
      <c r="L494" s="57">
        <f t="shared" si="230"/>
        <v>1</v>
      </c>
      <c r="M494" s="57">
        <f t="shared" si="231"/>
        <v>0.499</v>
      </c>
      <c r="N494" s="57">
        <f t="shared" si="232"/>
        <v>4.4999999999999998E-2</v>
      </c>
      <c r="O494" s="60">
        <f t="shared" si="233"/>
        <v>3.15E-2</v>
      </c>
      <c r="P494" s="60">
        <f>CEILING(IF(M494&gt;O494,M494,O494),$D$2)</f>
        <v>0.5</v>
      </c>
      <c r="Q494" s="61" t="str">
        <f t="shared" si="234"/>
        <v>목록(Manifest)</v>
      </c>
      <c r="R494" s="88">
        <f t="shared" si="235"/>
        <v>113.35</v>
      </c>
      <c r="S494" s="61" t="str">
        <f t="shared" si="236"/>
        <v>OZ522D</v>
      </c>
      <c r="T494" s="61" t="str">
        <f t="shared" si="237"/>
        <v>ASIANA AIRLINES</v>
      </c>
      <c r="U494" s="61" t="str">
        <f t="shared" si="238"/>
        <v>신용</v>
      </c>
      <c r="V494" s="99">
        <f>CEILING($B$2+(P494-0.5)*$C$2,1)</f>
        <v>7445</v>
      </c>
      <c r="W494" s="61">
        <v>4000</v>
      </c>
      <c r="X494" s="100">
        <f t="shared" si="212"/>
        <v>0</v>
      </c>
      <c r="Y494" s="100">
        <f t="shared" si="217"/>
        <v>0</v>
      </c>
      <c r="Z494" s="100">
        <f t="shared" si="213"/>
        <v>0</v>
      </c>
      <c r="AA494" s="100">
        <f t="shared" si="218"/>
        <v>0</v>
      </c>
      <c r="AB494" s="101">
        <f t="shared" si="214"/>
        <v>0</v>
      </c>
      <c r="AC494" s="102" t="str">
        <f>_xlfn.IFNA(VLOOKUP(D494,'사업자 통관'!F:H,3,0),"")</f>
        <v/>
      </c>
      <c r="AD494" s="102"/>
      <c r="AE494" s="103">
        <f t="shared" si="215"/>
        <v>4000</v>
      </c>
      <c r="AF494" s="104">
        <f t="shared" si="216"/>
        <v>11445</v>
      </c>
      <c r="AH494" s="126" t="s">
        <v>1545</v>
      </c>
      <c r="AI494" s="126" t="s">
        <v>9</v>
      </c>
      <c r="AJ494" s="126" t="s">
        <v>5286</v>
      </c>
      <c r="AK494" s="126" t="s">
        <v>5434</v>
      </c>
      <c r="AL494" s="126" t="s">
        <v>4141</v>
      </c>
      <c r="AM494" s="126" t="s">
        <v>4142</v>
      </c>
      <c r="AN494" s="126">
        <v>13534</v>
      </c>
      <c r="AO494" s="126" t="s">
        <v>130</v>
      </c>
      <c r="AP494" s="127">
        <v>1</v>
      </c>
      <c r="AQ494" s="128">
        <v>0.499</v>
      </c>
      <c r="AR494" s="128">
        <v>4.4999999999999998E-2</v>
      </c>
      <c r="AS494" s="128">
        <v>0.5</v>
      </c>
      <c r="AT494" s="126" t="s">
        <v>4</v>
      </c>
      <c r="AU494" s="128">
        <v>113.35</v>
      </c>
      <c r="AV494" s="126" t="s">
        <v>154</v>
      </c>
      <c r="AW494" s="126" t="s">
        <v>154</v>
      </c>
      <c r="AX494" s="126" t="s">
        <v>154</v>
      </c>
      <c r="AY494" s="126" t="s">
        <v>154</v>
      </c>
      <c r="AZ494" s="126" t="s">
        <v>154</v>
      </c>
      <c r="BA494" s="126" t="s">
        <v>132</v>
      </c>
      <c r="BB494" s="126" t="s">
        <v>70</v>
      </c>
      <c r="BC494" s="126" t="s">
        <v>169</v>
      </c>
      <c r="BD494" s="126" t="s">
        <v>130</v>
      </c>
      <c r="BE494" s="126" t="s">
        <v>156</v>
      </c>
      <c r="BF494" s="126" t="s">
        <v>5435</v>
      </c>
      <c r="BG494" s="126" t="s">
        <v>5436</v>
      </c>
      <c r="BH494" s="126" t="s">
        <v>5437</v>
      </c>
      <c r="BI494" s="126" t="s">
        <v>5293</v>
      </c>
      <c r="BJ494" s="126" t="s">
        <v>32</v>
      </c>
      <c r="BK494" s="126" t="s">
        <v>184</v>
      </c>
      <c r="BL494" s="126" t="s">
        <v>157</v>
      </c>
      <c r="BM494" s="126" t="s">
        <v>126</v>
      </c>
      <c r="BN494" s="126" t="s">
        <v>130</v>
      </c>
      <c r="BO494" s="126" t="s">
        <v>158</v>
      </c>
    </row>
    <row r="495" spans="1:67" ht="15">
      <c r="A495" s="58" t="str">
        <f t="shared" si="219"/>
        <v>2025-08-15</v>
      </c>
      <c r="B495" s="58" t="str">
        <f t="shared" si="220"/>
        <v>LHR</v>
      </c>
      <c r="C495" s="58" t="str">
        <f t="shared" si="221"/>
        <v>99431913781</v>
      </c>
      <c r="D495" s="58" t="str">
        <f t="shared" si="222"/>
        <v>PGB028761861</v>
      </c>
      <c r="E495" s="59" t="str">
        <f t="shared" si="223"/>
        <v>6094322902641</v>
      </c>
      <c r="F495" s="59" t="str">
        <f t="shared" si="224"/>
        <v>717-1940-FF-6</v>
      </c>
      <c r="G495" s="59" t="str">
        <f t="shared" si="225"/>
        <v>2210326</v>
      </c>
      <c r="H495" s="59" t="str">
        <f t="shared" si="226"/>
        <v>IPORTER (GB)</v>
      </c>
      <c r="I495" s="57" t="str">
        <f t="shared" si="227"/>
        <v>천호석</v>
      </c>
      <c r="J495" s="57">
        <f t="shared" si="228"/>
        <v>13360</v>
      </c>
      <c r="K495" s="57" t="str">
        <f t="shared" si="229"/>
        <v/>
      </c>
      <c r="L495" s="57">
        <f t="shared" si="230"/>
        <v>1</v>
      </c>
      <c r="M495" s="57">
        <f t="shared" si="231"/>
        <v>0.499</v>
      </c>
      <c r="N495" s="57">
        <f t="shared" si="232"/>
        <v>4.4999999999999998E-2</v>
      </c>
      <c r="O495" s="60">
        <f t="shared" si="233"/>
        <v>3.15E-2</v>
      </c>
      <c r="P495" s="60">
        <f>CEILING(IF(M495&gt;O495,M495,O495),$D$2)</f>
        <v>0.5</v>
      </c>
      <c r="Q495" s="61" t="str">
        <f t="shared" si="234"/>
        <v>목록(Manifest)</v>
      </c>
      <c r="R495" s="88">
        <f t="shared" si="235"/>
        <v>113.35</v>
      </c>
      <c r="S495" s="61" t="str">
        <f t="shared" si="236"/>
        <v>OZ522D</v>
      </c>
      <c r="T495" s="61" t="str">
        <f t="shared" si="237"/>
        <v>ASIANA AIRLINES</v>
      </c>
      <c r="U495" s="61" t="str">
        <f t="shared" si="238"/>
        <v>신용</v>
      </c>
      <c r="V495" s="99">
        <f>CEILING($B$2+(P495-0.5)*$C$2,1)</f>
        <v>7445</v>
      </c>
      <c r="W495" s="61">
        <v>4000</v>
      </c>
      <c r="X495" s="100">
        <f t="shared" si="212"/>
        <v>0</v>
      </c>
      <c r="Y495" s="100">
        <f t="shared" si="217"/>
        <v>0</v>
      </c>
      <c r="Z495" s="100">
        <f t="shared" si="213"/>
        <v>0</v>
      </c>
      <c r="AA495" s="100">
        <f t="shared" si="218"/>
        <v>0</v>
      </c>
      <c r="AB495" s="101">
        <f t="shared" si="214"/>
        <v>0</v>
      </c>
      <c r="AC495" s="102" t="str">
        <f>_xlfn.IFNA(VLOOKUP(D495,'사업자 통관'!F:H,3,0),"")</f>
        <v/>
      </c>
      <c r="AD495" s="102"/>
      <c r="AE495" s="103">
        <f t="shared" si="215"/>
        <v>4000</v>
      </c>
      <c r="AF495" s="104">
        <f t="shared" si="216"/>
        <v>11445</v>
      </c>
      <c r="AH495" s="126" t="s">
        <v>1545</v>
      </c>
      <c r="AI495" s="126" t="s">
        <v>9</v>
      </c>
      <c r="AJ495" s="126" t="s">
        <v>5286</v>
      </c>
      <c r="AK495" s="126" t="s">
        <v>5438</v>
      </c>
      <c r="AL495" s="126" t="s">
        <v>4135</v>
      </c>
      <c r="AM495" s="126" t="s">
        <v>4136</v>
      </c>
      <c r="AN495" s="126">
        <v>13360</v>
      </c>
      <c r="AO495" s="126" t="s">
        <v>130</v>
      </c>
      <c r="AP495" s="127">
        <v>1</v>
      </c>
      <c r="AQ495" s="128">
        <v>0.499</v>
      </c>
      <c r="AR495" s="128">
        <v>4.4999999999999998E-2</v>
      </c>
      <c r="AS495" s="128">
        <v>0.5</v>
      </c>
      <c r="AT495" s="126" t="s">
        <v>4</v>
      </c>
      <c r="AU495" s="128">
        <v>113.35</v>
      </c>
      <c r="AV495" s="126" t="s">
        <v>154</v>
      </c>
      <c r="AW495" s="126" t="s">
        <v>154</v>
      </c>
      <c r="AX495" s="126" t="s">
        <v>154</v>
      </c>
      <c r="AY495" s="126" t="s">
        <v>154</v>
      </c>
      <c r="AZ495" s="126" t="s">
        <v>154</v>
      </c>
      <c r="BA495" s="126" t="s">
        <v>132</v>
      </c>
      <c r="BB495" s="126" t="s">
        <v>70</v>
      </c>
      <c r="BC495" s="126" t="s">
        <v>169</v>
      </c>
      <c r="BD495" s="126" t="s">
        <v>130</v>
      </c>
      <c r="BE495" s="126" t="s">
        <v>156</v>
      </c>
      <c r="BF495" s="126" t="s">
        <v>5439</v>
      </c>
      <c r="BG495" s="126" t="s">
        <v>5440</v>
      </c>
      <c r="BH495" s="126" t="s">
        <v>5441</v>
      </c>
      <c r="BI495" s="126" t="s">
        <v>5293</v>
      </c>
      <c r="BJ495" s="126" t="s">
        <v>32</v>
      </c>
      <c r="BK495" s="126" t="s">
        <v>184</v>
      </c>
      <c r="BL495" s="126" t="s">
        <v>157</v>
      </c>
      <c r="BM495" s="126" t="s">
        <v>126</v>
      </c>
      <c r="BN495" s="126" t="s">
        <v>130</v>
      </c>
      <c r="BO495" s="126" t="s">
        <v>158</v>
      </c>
    </row>
    <row r="496" spans="1:67" ht="15">
      <c r="A496" s="58" t="str">
        <f t="shared" si="219"/>
        <v>2025-08-15</v>
      </c>
      <c r="B496" s="58" t="str">
        <f t="shared" si="220"/>
        <v>LHR</v>
      </c>
      <c r="C496" s="58" t="str">
        <f t="shared" si="221"/>
        <v>99431913781</v>
      </c>
      <c r="D496" s="58" t="str">
        <f t="shared" si="222"/>
        <v>PGB028761653</v>
      </c>
      <c r="E496" s="59" t="str">
        <f t="shared" si="223"/>
        <v>6094322902433</v>
      </c>
      <c r="F496" s="59" t="str">
        <f t="shared" si="224"/>
        <v>717-2865-DE-1</v>
      </c>
      <c r="G496" s="59" t="str">
        <f t="shared" si="225"/>
        <v>2210326</v>
      </c>
      <c r="H496" s="59" t="str">
        <f t="shared" si="226"/>
        <v>IPORTER (GB)</v>
      </c>
      <c r="I496" s="57" t="str">
        <f t="shared" si="227"/>
        <v>김성준</v>
      </c>
      <c r="J496" s="57">
        <f t="shared" si="228"/>
        <v>61071</v>
      </c>
      <c r="K496" s="57" t="str">
        <f t="shared" si="229"/>
        <v/>
      </c>
      <c r="L496" s="57">
        <f t="shared" si="230"/>
        <v>1</v>
      </c>
      <c r="M496" s="57">
        <f t="shared" si="231"/>
        <v>2</v>
      </c>
      <c r="N496" s="57">
        <f t="shared" si="232"/>
        <v>1.7689999999999999</v>
      </c>
      <c r="O496" s="60">
        <f t="shared" si="233"/>
        <v>1.2383</v>
      </c>
      <c r="P496" s="60">
        <f>CEILING(IF(M496&gt;O496,M496,O496),$D$2)</f>
        <v>2</v>
      </c>
      <c r="Q496" s="61" t="str">
        <f t="shared" si="234"/>
        <v>목록(Manifest)</v>
      </c>
      <c r="R496" s="88">
        <f t="shared" si="235"/>
        <v>8.65</v>
      </c>
      <c r="S496" s="61" t="str">
        <f t="shared" si="236"/>
        <v>OZ522D</v>
      </c>
      <c r="T496" s="61" t="str">
        <f t="shared" si="237"/>
        <v>ASIANA AIRLINES</v>
      </c>
      <c r="U496" s="61" t="str">
        <f t="shared" si="238"/>
        <v>신용</v>
      </c>
      <c r="V496" s="99">
        <f>CEILING($B$2+(P496-0.5)*$C$2,1)</f>
        <v>15928</v>
      </c>
      <c r="W496" s="61">
        <v>4000</v>
      </c>
      <c r="X496" s="100">
        <f t="shared" si="212"/>
        <v>0</v>
      </c>
      <c r="Y496" s="100">
        <f t="shared" si="217"/>
        <v>0</v>
      </c>
      <c r="Z496" s="100">
        <f t="shared" si="213"/>
        <v>0</v>
      </c>
      <c r="AA496" s="100">
        <f t="shared" si="218"/>
        <v>0</v>
      </c>
      <c r="AB496" s="101">
        <f t="shared" si="214"/>
        <v>0</v>
      </c>
      <c r="AC496" s="102" t="str">
        <f>_xlfn.IFNA(VLOOKUP(D496,'사업자 통관'!F:H,3,0),"")</f>
        <v/>
      </c>
      <c r="AD496" s="102"/>
      <c r="AE496" s="103">
        <f t="shared" si="215"/>
        <v>4000</v>
      </c>
      <c r="AF496" s="104">
        <f t="shared" si="216"/>
        <v>19928</v>
      </c>
      <c r="AH496" s="126" t="s">
        <v>1545</v>
      </c>
      <c r="AI496" s="126" t="s">
        <v>9</v>
      </c>
      <c r="AJ496" s="126" t="s">
        <v>5286</v>
      </c>
      <c r="AK496" s="126" t="s">
        <v>5442</v>
      </c>
      <c r="AL496" s="126" t="s">
        <v>5443</v>
      </c>
      <c r="AM496" s="126" t="s">
        <v>5444</v>
      </c>
      <c r="AN496" s="126">
        <v>61071</v>
      </c>
      <c r="AO496" s="126" t="s">
        <v>130</v>
      </c>
      <c r="AP496" s="127">
        <v>1</v>
      </c>
      <c r="AQ496" s="128">
        <v>2</v>
      </c>
      <c r="AR496" s="128">
        <v>1.7689999999999999</v>
      </c>
      <c r="AS496" s="128">
        <v>2.1</v>
      </c>
      <c r="AT496" s="126" t="s">
        <v>4</v>
      </c>
      <c r="AU496" s="128">
        <v>8.65</v>
      </c>
      <c r="AV496" s="126" t="s">
        <v>154</v>
      </c>
      <c r="AW496" s="126" t="s">
        <v>154</v>
      </c>
      <c r="AX496" s="126" t="s">
        <v>154</v>
      </c>
      <c r="AY496" s="126" t="s">
        <v>154</v>
      </c>
      <c r="AZ496" s="126" t="s">
        <v>154</v>
      </c>
      <c r="BA496" s="126" t="s">
        <v>132</v>
      </c>
      <c r="BB496" s="126" t="s">
        <v>70</v>
      </c>
      <c r="BC496" s="126" t="s">
        <v>155</v>
      </c>
      <c r="BD496" s="126" t="s">
        <v>130</v>
      </c>
      <c r="BE496" s="126" t="s">
        <v>156</v>
      </c>
      <c r="BF496" s="126" t="s">
        <v>5445</v>
      </c>
      <c r="BG496" s="126" t="s">
        <v>5446</v>
      </c>
      <c r="BH496" s="126" t="s">
        <v>5447</v>
      </c>
      <c r="BI496" s="126" t="s">
        <v>5293</v>
      </c>
      <c r="BJ496" s="126" t="s">
        <v>32</v>
      </c>
      <c r="BK496" s="126" t="s">
        <v>184</v>
      </c>
      <c r="BL496" s="126" t="s">
        <v>157</v>
      </c>
      <c r="BM496" s="126" t="s">
        <v>126</v>
      </c>
      <c r="BN496" s="126" t="s">
        <v>130</v>
      </c>
      <c r="BO496" s="126" t="s">
        <v>158</v>
      </c>
    </row>
    <row r="497" spans="1:67" ht="15">
      <c r="A497" s="58" t="str">
        <f t="shared" si="219"/>
        <v>2025-08-15</v>
      </c>
      <c r="B497" s="58" t="str">
        <f t="shared" si="220"/>
        <v>LHR</v>
      </c>
      <c r="C497" s="58" t="str">
        <f t="shared" si="221"/>
        <v>99431913781</v>
      </c>
      <c r="D497" s="58" t="str">
        <f t="shared" si="222"/>
        <v>PGB028761519</v>
      </c>
      <c r="E497" s="59" t="str">
        <f t="shared" si="223"/>
        <v>6094372989764 (4)</v>
      </c>
      <c r="F497" s="59" t="str">
        <f t="shared" si="224"/>
        <v>717-2819-DE-50</v>
      </c>
      <c r="G497" s="59" t="str">
        <f t="shared" si="225"/>
        <v>2210326</v>
      </c>
      <c r="H497" s="59" t="str">
        <f t="shared" si="226"/>
        <v>IPORTER (GB)</v>
      </c>
      <c r="I497" s="57" t="str">
        <f t="shared" si="227"/>
        <v>이지혜</v>
      </c>
      <c r="J497" s="57">
        <f t="shared" si="228"/>
        <v>14103</v>
      </c>
      <c r="K497" s="57" t="str">
        <f t="shared" si="229"/>
        <v>[사업자]</v>
      </c>
      <c r="L497" s="57">
        <f t="shared" si="230"/>
        <v>4</v>
      </c>
      <c r="M497" s="57">
        <f t="shared" si="231"/>
        <v>8.1829999999999998</v>
      </c>
      <c r="N497" s="57">
        <f t="shared" si="232"/>
        <v>9.843</v>
      </c>
      <c r="O497" s="60">
        <f t="shared" si="233"/>
        <v>6.8900999999999994</v>
      </c>
      <c r="P497" s="60">
        <f>CEILING(IF(M497&gt;O497,M497,O497),$D$2)</f>
        <v>8.5</v>
      </c>
      <c r="Q497" s="61" t="str">
        <f t="shared" si="234"/>
        <v>일반(목록배제,Normal-Manifest Exception)</v>
      </c>
      <c r="R497" s="88">
        <f t="shared" si="235"/>
        <v>103.62</v>
      </c>
      <c r="S497" s="61" t="str">
        <f t="shared" si="236"/>
        <v>OZ522D</v>
      </c>
      <c r="T497" s="61" t="str">
        <f t="shared" si="237"/>
        <v>ASIANA AIRLINES</v>
      </c>
      <c r="U497" s="61" t="str">
        <f t="shared" si="238"/>
        <v>신용</v>
      </c>
      <c r="V497" s="99">
        <f>CEILING($B$2+(P497-0.5)*$C$2,1)</f>
        <v>52685</v>
      </c>
      <c r="W497" s="61">
        <v>4000</v>
      </c>
      <c r="X497" s="100">
        <f t="shared" si="212"/>
        <v>4500</v>
      </c>
      <c r="Y497" s="100">
        <f t="shared" si="217"/>
        <v>0</v>
      </c>
      <c r="Z497" s="100">
        <f t="shared" si="213"/>
        <v>2000</v>
      </c>
      <c r="AA497" s="100">
        <f t="shared" si="218"/>
        <v>0</v>
      </c>
      <c r="AB497" s="101">
        <f t="shared" si="214"/>
        <v>10000</v>
      </c>
      <c r="AC497" s="151" t="s">
        <v>2551</v>
      </c>
      <c r="AD497" s="102"/>
      <c r="AE497" s="103">
        <f t="shared" si="215"/>
        <v>20500</v>
      </c>
      <c r="AF497" s="104">
        <f t="shared" si="216"/>
        <v>73185</v>
      </c>
      <c r="AH497" s="126" t="s">
        <v>1545</v>
      </c>
      <c r="AI497" s="126" t="s">
        <v>9</v>
      </c>
      <c r="AJ497" s="126" t="s">
        <v>5286</v>
      </c>
      <c r="AK497" s="126" t="s">
        <v>2681</v>
      </c>
      <c r="AL497" s="126" t="s">
        <v>5448</v>
      </c>
      <c r="AM497" s="126" t="s">
        <v>5449</v>
      </c>
      <c r="AN497" s="126">
        <v>14103</v>
      </c>
      <c r="AO497" s="126" t="s">
        <v>137</v>
      </c>
      <c r="AP497" s="127">
        <v>4</v>
      </c>
      <c r="AQ497" s="128">
        <v>8.1829999999999998</v>
      </c>
      <c r="AR497" s="128">
        <v>9.843</v>
      </c>
      <c r="AS497" s="128">
        <v>10</v>
      </c>
      <c r="AT497" s="126" t="s">
        <v>5</v>
      </c>
      <c r="AU497" s="128">
        <v>103.62</v>
      </c>
      <c r="AV497" s="126" t="s">
        <v>154</v>
      </c>
      <c r="AW497" s="126" t="s">
        <v>154</v>
      </c>
      <c r="AX497" s="126" t="s">
        <v>154</v>
      </c>
      <c r="AY497" s="126" t="s">
        <v>154</v>
      </c>
      <c r="AZ497" s="126" t="s">
        <v>154</v>
      </c>
      <c r="BA497" s="126" t="s">
        <v>132</v>
      </c>
      <c r="BB497" s="126" t="s">
        <v>70</v>
      </c>
      <c r="BC497" s="126" t="s">
        <v>163</v>
      </c>
      <c r="BD497" s="126" t="s">
        <v>130</v>
      </c>
      <c r="BE497" s="126" t="s">
        <v>156</v>
      </c>
      <c r="BF497" s="126" t="s">
        <v>5450</v>
      </c>
      <c r="BG497" s="126" t="s">
        <v>5451</v>
      </c>
      <c r="BH497" s="126" t="s">
        <v>5452</v>
      </c>
      <c r="BI497" s="126" t="s">
        <v>5293</v>
      </c>
      <c r="BJ497" s="126" t="s">
        <v>32</v>
      </c>
      <c r="BK497" s="126" t="s">
        <v>184</v>
      </c>
      <c r="BL497" s="126" t="s">
        <v>157</v>
      </c>
      <c r="BM497" s="126" t="s">
        <v>126</v>
      </c>
      <c r="BN497" s="126" t="s">
        <v>130</v>
      </c>
      <c r="BO497" s="126" t="s">
        <v>158</v>
      </c>
    </row>
    <row r="498" spans="1:67" ht="15">
      <c r="A498" s="58" t="str">
        <f t="shared" si="219"/>
        <v>2025-08-15</v>
      </c>
      <c r="B498" s="58" t="str">
        <f t="shared" si="220"/>
        <v>LHR</v>
      </c>
      <c r="C498" s="58" t="str">
        <f t="shared" si="221"/>
        <v>99431913781</v>
      </c>
      <c r="D498" s="58" t="str">
        <f t="shared" si="222"/>
        <v>PGB028761692</v>
      </c>
      <c r="E498" s="59" t="str">
        <f t="shared" si="223"/>
        <v>6094322902472</v>
      </c>
      <c r="F498" s="59" t="str">
        <f t="shared" si="224"/>
        <v>717-1969-CF-12</v>
      </c>
      <c r="G498" s="59" t="str">
        <f t="shared" si="225"/>
        <v>2210326</v>
      </c>
      <c r="H498" s="59" t="str">
        <f t="shared" si="226"/>
        <v>IPORTER (GB)</v>
      </c>
      <c r="I498" s="57" t="str">
        <f t="shared" si="227"/>
        <v>천강민</v>
      </c>
      <c r="J498" s="57">
        <f t="shared" si="228"/>
        <v>28692</v>
      </c>
      <c r="K498" s="57" t="str">
        <f t="shared" si="229"/>
        <v/>
      </c>
      <c r="L498" s="57">
        <f t="shared" si="230"/>
        <v>1</v>
      </c>
      <c r="M498" s="57">
        <f t="shared" si="231"/>
        <v>0.499</v>
      </c>
      <c r="N498" s="57">
        <f t="shared" si="232"/>
        <v>4.4999999999999998E-2</v>
      </c>
      <c r="O498" s="60">
        <f t="shared" si="233"/>
        <v>3.15E-2</v>
      </c>
      <c r="P498" s="60">
        <f>CEILING(IF(M498&gt;O498,M498,O498),$D$2)</f>
        <v>0.5</v>
      </c>
      <c r="Q498" s="61" t="str">
        <f t="shared" si="234"/>
        <v>목록(Manifest)</v>
      </c>
      <c r="R498" s="88">
        <f t="shared" si="235"/>
        <v>18.670000000000002</v>
      </c>
      <c r="S498" s="61" t="str">
        <f t="shared" si="236"/>
        <v>OZ522D</v>
      </c>
      <c r="T498" s="61" t="str">
        <f t="shared" si="237"/>
        <v>ASIANA AIRLINES</v>
      </c>
      <c r="U498" s="61" t="str">
        <f t="shared" si="238"/>
        <v>신용</v>
      </c>
      <c r="V498" s="99">
        <f>CEILING($B$2+(P498-0.5)*$C$2,1)</f>
        <v>7445</v>
      </c>
      <c r="W498" s="61">
        <v>4000</v>
      </c>
      <c r="X498" s="100">
        <f t="shared" si="212"/>
        <v>0</v>
      </c>
      <c r="Y498" s="100">
        <f t="shared" si="217"/>
        <v>0</v>
      </c>
      <c r="Z498" s="100">
        <f t="shared" si="213"/>
        <v>0</v>
      </c>
      <c r="AA498" s="100">
        <f t="shared" si="218"/>
        <v>0</v>
      </c>
      <c r="AB498" s="101">
        <f t="shared" si="214"/>
        <v>0</v>
      </c>
      <c r="AC498" s="102" t="str">
        <f>_xlfn.IFNA(VLOOKUP(D498,'사업자 통관'!F:H,3,0),"")</f>
        <v/>
      </c>
      <c r="AD498" s="102"/>
      <c r="AE498" s="103">
        <f t="shared" si="215"/>
        <v>4000</v>
      </c>
      <c r="AF498" s="104">
        <f t="shared" si="216"/>
        <v>11445</v>
      </c>
      <c r="AH498" s="126" t="s">
        <v>1545</v>
      </c>
      <c r="AI498" s="126" t="s">
        <v>9</v>
      </c>
      <c r="AJ498" s="126" t="s">
        <v>5286</v>
      </c>
      <c r="AK498" s="126" t="s">
        <v>5453</v>
      </c>
      <c r="AL498" s="126" t="s">
        <v>5454</v>
      </c>
      <c r="AM498" s="126" t="s">
        <v>5455</v>
      </c>
      <c r="AN498" s="126">
        <v>28692</v>
      </c>
      <c r="AO498" s="126" t="s">
        <v>130</v>
      </c>
      <c r="AP498" s="127">
        <v>1</v>
      </c>
      <c r="AQ498" s="128">
        <v>0.499</v>
      </c>
      <c r="AR498" s="128">
        <v>4.4999999999999998E-2</v>
      </c>
      <c r="AS498" s="128">
        <v>0.5</v>
      </c>
      <c r="AT498" s="126" t="s">
        <v>4</v>
      </c>
      <c r="AU498" s="128">
        <v>18.670000000000002</v>
      </c>
      <c r="AV498" s="126" t="s">
        <v>154</v>
      </c>
      <c r="AW498" s="126" t="s">
        <v>154</v>
      </c>
      <c r="AX498" s="126" t="s">
        <v>154</v>
      </c>
      <c r="AY498" s="126" t="s">
        <v>154</v>
      </c>
      <c r="AZ498" s="126" t="s">
        <v>154</v>
      </c>
      <c r="BA498" s="126" t="s">
        <v>132</v>
      </c>
      <c r="BB498" s="126" t="s">
        <v>70</v>
      </c>
      <c r="BC498" s="126" t="s">
        <v>163</v>
      </c>
      <c r="BD498" s="126" t="s">
        <v>130</v>
      </c>
      <c r="BE498" s="126" t="s">
        <v>156</v>
      </c>
      <c r="BF498" s="126" t="s">
        <v>5456</v>
      </c>
      <c r="BG498" s="126" t="s">
        <v>5457</v>
      </c>
      <c r="BH498" s="126" t="s">
        <v>5458</v>
      </c>
      <c r="BI498" s="126" t="s">
        <v>5293</v>
      </c>
      <c r="BJ498" s="126" t="s">
        <v>32</v>
      </c>
      <c r="BK498" s="126" t="s">
        <v>184</v>
      </c>
      <c r="BL498" s="126" t="s">
        <v>157</v>
      </c>
      <c r="BM498" s="126" t="s">
        <v>126</v>
      </c>
      <c r="BN498" s="126" t="s">
        <v>130</v>
      </c>
      <c r="BO498" s="126" t="s">
        <v>158</v>
      </c>
    </row>
    <row r="499" spans="1:67" ht="15">
      <c r="A499" s="58" t="str">
        <f t="shared" si="219"/>
        <v>2025-08-15</v>
      </c>
      <c r="B499" s="58" t="str">
        <f t="shared" si="220"/>
        <v>LHR</v>
      </c>
      <c r="C499" s="58" t="str">
        <f t="shared" si="221"/>
        <v>99431913781</v>
      </c>
      <c r="D499" s="58" t="str">
        <f t="shared" si="222"/>
        <v>PGB028761602</v>
      </c>
      <c r="E499" s="59" t="str">
        <f t="shared" si="223"/>
        <v>6094322902382</v>
      </c>
      <c r="F499" s="59" t="str">
        <f t="shared" si="224"/>
        <v>717-1282-EC-48</v>
      </c>
      <c r="G499" s="59" t="str">
        <f t="shared" si="225"/>
        <v>2210326</v>
      </c>
      <c r="H499" s="59" t="str">
        <f t="shared" si="226"/>
        <v>IPORTER (GB)</v>
      </c>
      <c r="I499" s="57" t="str">
        <f t="shared" si="227"/>
        <v>최우영</v>
      </c>
      <c r="J499" s="57">
        <f t="shared" si="228"/>
        <v>49108</v>
      </c>
      <c r="K499" s="57" t="str">
        <f t="shared" si="229"/>
        <v/>
      </c>
      <c r="L499" s="57">
        <f t="shared" si="230"/>
        <v>1</v>
      </c>
      <c r="M499" s="57">
        <f t="shared" si="231"/>
        <v>1.66</v>
      </c>
      <c r="N499" s="57">
        <f t="shared" si="232"/>
        <v>4.4999999999999998E-2</v>
      </c>
      <c r="O499" s="60">
        <f t="shared" si="233"/>
        <v>3.15E-2</v>
      </c>
      <c r="P499" s="60">
        <f>CEILING(IF(M499&gt;O499,M499,O499),$D$2)</f>
        <v>2</v>
      </c>
      <c r="Q499" s="61" t="str">
        <f t="shared" si="234"/>
        <v>목록(Manifest)</v>
      </c>
      <c r="R499" s="88">
        <f t="shared" si="235"/>
        <v>91.98</v>
      </c>
      <c r="S499" s="61" t="str">
        <f t="shared" si="236"/>
        <v>OZ522D</v>
      </c>
      <c r="T499" s="61" t="str">
        <f t="shared" si="237"/>
        <v>ASIANA AIRLINES</v>
      </c>
      <c r="U499" s="61" t="str">
        <f t="shared" si="238"/>
        <v>신용</v>
      </c>
      <c r="V499" s="99">
        <f>CEILING($B$2+(P499-0.5)*$C$2,1)</f>
        <v>15928</v>
      </c>
      <c r="W499" s="61">
        <v>4000</v>
      </c>
      <c r="X499" s="100">
        <f t="shared" si="212"/>
        <v>0</v>
      </c>
      <c r="Y499" s="100">
        <f t="shared" si="217"/>
        <v>0</v>
      </c>
      <c r="Z499" s="100">
        <f t="shared" si="213"/>
        <v>0</v>
      </c>
      <c r="AA499" s="100">
        <f t="shared" si="218"/>
        <v>0</v>
      </c>
      <c r="AB499" s="101">
        <f t="shared" si="214"/>
        <v>0</v>
      </c>
      <c r="AC499" s="102" t="str">
        <f>_xlfn.IFNA(VLOOKUP(D499,'사업자 통관'!F:H,3,0),"")</f>
        <v/>
      </c>
      <c r="AD499" s="102"/>
      <c r="AE499" s="103">
        <f t="shared" si="215"/>
        <v>4000</v>
      </c>
      <c r="AF499" s="104">
        <f t="shared" si="216"/>
        <v>19928</v>
      </c>
      <c r="AH499" s="126" t="s">
        <v>1545</v>
      </c>
      <c r="AI499" s="126" t="s">
        <v>9</v>
      </c>
      <c r="AJ499" s="126" t="s">
        <v>5286</v>
      </c>
      <c r="AK499" s="126" t="s">
        <v>5459</v>
      </c>
      <c r="AL499" s="126" t="s">
        <v>241</v>
      </c>
      <c r="AM499" s="126" t="s">
        <v>242</v>
      </c>
      <c r="AN499" s="126">
        <v>49108</v>
      </c>
      <c r="AO499" s="126" t="s">
        <v>130</v>
      </c>
      <c r="AP499" s="127">
        <v>1</v>
      </c>
      <c r="AQ499" s="128">
        <v>1.66</v>
      </c>
      <c r="AR499" s="128">
        <v>4.4999999999999998E-2</v>
      </c>
      <c r="AS499" s="128">
        <v>1.7</v>
      </c>
      <c r="AT499" s="126" t="s">
        <v>4</v>
      </c>
      <c r="AU499" s="128">
        <v>91.98</v>
      </c>
      <c r="AV499" s="126" t="s">
        <v>154</v>
      </c>
      <c r="AW499" s="126" t="s">
        <v>154</v>
      </c>
      <c r="AX499" s="126" t="s">
        <v>154</v>
      </c>
      <c r="AY499" s="126" t="s">
        <v>154</v>
      </c>
      <c r="AZ499" s="126" t="s">
        <v>154</v>
      </c>
      <c r="BA499" s="126" t="s">
        <v>132</v>
      </c>
      <c r="BB499" s="126" t="s">
        <v>70</v>
      </c>
      <c r="BC499" s="126" t="s">
        <v>163</v>
      </c>
      <c r="BD499" s="126" t="s">
        <v>130</v>
      </c>
      <c r="BE499" s="126" t="s">
        <v>156</v>
      </c>
      <c r="BF499" s="126" t="s">
        <v>5460</v>
      </c>
      <c r="BG499" s="126" t="s">
        <v>5461</v>
      </c>
      <c r="BH499" s="126" t="s">
        <v>5462</v>
      </c>
      <c r="BI499" s="126" t="s">
        <v>5293</v>
      </c>
      <c r="BJ499" s="126" t="s">
        <v>32</v>
      </c>
      <c r="BK499" s="126" t="s">
        <v>184</v>
      </c>
      <c r="BL499" s="126" t="s">
        <v>157</v>
      </c>
      <c r="BM499" s="126" t="s">
        <v>126</v>
      </c>
      <c r="BN499" s="126" t="s">
        <v>130</v>
      </c>
      <c r="BO499" s="126" t="s">
        <v>158</v>
      </c>
    </row>
    <row r="500" spans="1:67" ht="15">
      <c r="A500" s="58" t="str">
        <f t="shared" si="219"/>
        <v>2025-08-15</v>
      </c>
      <c r="B500" s="58" t="str">
        <f t="shared" si="220"/>
        <v>LHR</v>
      </c>
      <c r="C500" s="58" t="str">
        <f t="shared" si="221"/>
        <v>99431913781</v>
      </c>
      <c r="D500" s="58" t="str">
        <f t="shared" si="222"/>
        <v>PGB028761784</v>
      </c>
      <c r="E500" s="59" t="str">
        <f t="shared" si="223"/>
        <v>6094322902564</v>
      </c>
      <c r="F500" s="59" t="str">
        <f t="shared" si="224"/>
        <v>717-2002-CE-44</v>
      </c>
      <c r="G500" s="59" t="str">
        <f t="shared" si="225"/>
        <v>2210326</v>
      </c>
      <c r="H500" s="59" t="str">
        <f t="shared" si="226"/>
        <v>IPORTER (GB)</v>
      </c>
      <c r="I500" s="57" t="str">
        <f t="shared" si="227"/>
        <v>이후영</v>
      </c>
      <c r="J500" s="57">
        <f t="shared" si="228"/>
        <v>13606</v>
      </c>
      <c r="K500" s="57" t="str">
        <f t="shared" si="229"/>
        <v/>
      </c>
      <c r="L500" s="57">
        <f t="shared" si="230"/>
        <v>1</v>
      </c>
      <c r="M500" s="57">
        <f t="shared" si="231"/>
        <v>0.88900000000000001</v>
      </c>
      <c r="N500" s="57">
        <f t="shared" si="232"/>
        <v>4.4999999999999998E-2</v>
      </c>
      <c r="O500" s="60">
        <f t="shared" si="233"/>
        <v>3.15E-2</v>
      </c>
      <c r="P500" s="60">
        <f>CEILING(IF(M500&gt;O500,M500,O500),$D$2)</f>
        <v>1</v>
      </c>
      <c r="Q500" s="61" t="str">
        <f t="shared" si="234"/>
        <v>목록(Manifest)</v>
      </c>
      <c r="R500" s="88">
        <f t="shared" si="235"/>
        <v>13.34</v>
      </c>
      <c r="S500" s="61" t="str">
        <f t="shared" si="236"/>
        <v>OZ522D</v>
      </c>
      <c r="T500" s="61" t="str">
        <f t="shared" si="237"/>
        <v>ASIANA AIRLINES</v>
      </c>
      <c r="U500" s="61" t="str">
        <f t="shared" si="238"/>
        <v>신용</v>
      </c>
      <c r="V500" s="99">
        <f>CEILING($B$2+(P500-0.5)*$C$2,1)</f>
        <v>10273</v>
      </c>
      <c r="W500" s="61">
        <v>4000</v>
      </c>
      <c r="X500" s="100">
        <f t="shared" si="212"/>
        <v>0</v>
      </c>
      <c r="Y500" s="100">
        <f t="shared" si="217"/>
        <v>0</v>
      </c>
      <c r="Z500" s="100">
        <f t="shared" si="213"/>
        <v>0</v>
      </c>
      <c r="AA500" s="100">
        <f t="shared" si="218"/>
        <v>0</v>
      </c>
      <c r="AB500" s="101">
        <f t="shared" si="214"/>
        <v>0</v>
      </c>
      <c r="AC500" s="102" t="str">
        <f>_xlfn.IFNA(VLOOKUP(D500,'사업자 통관'!F:H,3,0),"")</f>
        <v/>
      </c>
      <c r="AD500" s="102"/>
      <c r="AE500" s="103">
        <f t="shared" si="215"/>
        <v>4000</v>
      </c>
      <c r="AF500" s="104">
        <f t="shared" si="216"/>
        <v>14273</v>
      </c>
      <c r="AH500" s="126" t="s">
        <v>1545</v>
      </c>
      <c r="AI500" s="126" t="s">
        <v>9</v>
      </c>
      <c r="AJ500" s="126" t="s">
        <v>5286</v>
      </c>
      <c r="AK500" s="126" t="s">
        <v>5463</v>
      </c>
      <c r="AL500" s="126" t="s">
        <v>3199</v>
      </c>
      <c r="AM500" s="126" t="s">
        <v>3200</v>
      </c>
      <c r="AN500" s="126">
        <v>13606</v>
      </c>
      <c r="AO500" s="126" t="s">
        <v>130</v>
      </c>
      <c r="AP500" s="127">
        <v>1</v>
      </c>
      <c r="AQ500" s="128">
        <v>0.88900000000000001</v>
      </c>
      <c r="AR500" s="128">
        <v>4.4999999999999998E-2</v>
      </c>
      <c r="AS500" s="128">
        <v>0.9</v>
      </c>
      <c r="AT500" s="126" t="s">
        <v>4</v>
      </c>
      <c r="AU500" s="128">
        <v>13.34</v>
      </c>
      <c r="AV500" s="126" t="s">
        <v>154</v>
      </c>
      <c r="AW500" s="126" t="s">
        <v>154</v>
      </c>
      <c r="AX500" s="126" t="s">
        <v>154</v>
      </c>
      <c r="AY500" s="126" t="s">
        <v>154</v>
      </c>
      <c r="AZ500" s="126" t="s">
        <v>154</v>
      </c>
      <c r="BA500" s="126" t="s">
        <v>132</v>
      </c>
      <c r="BB500" s="126" t="s">
        <v>70</v>
      </c>
      <c r="BC500" s="126" t="s">
        <v>159</v>
      </c>
      <c r="BD500" s="126" t="s">
        <v>130</v>
      </c>
      <c r="BE500" s="126" t="s">
        <v>156</v>
      </c>
      <c r="BF500" s="126" t="s">
        <v>5464</v>
      </c>
      <c r="BG500" s="126" t="s">
        <v>5465</v>
      </c>
      <c r="BH500" s="126" t="s">
        <v>5466</v>
      </c>
      <c r="BI500" s="126" t="s">
        <v>5293</v>
      </c>
      <c r="BJ500" s="126" t="s">
        <v>32</v>
      </c>
      <c r="BK500" s="126" t="s">
        <v>184</v>
      </c>
      <c r="BL500" s="126" t="s">
        <v>157</v>
      </c>
      <c r="BM500" s="126" t="s">
        <v>126</v>
      </c>
      <c r="BN500" s="126" t="s">
        <v>130</v>
      </c>
      <c r="BO500" s="126" t="s">
        <v>158</v>
      </c>
    </row>
    <row r="501" spans="1:67" ht="15">
      <c r="A501" s="58" t="str">
        <f t="shared" si="219"/>
        <v>2025-08-15</v>
      </c>
      <c r="B501" s="58" t="str">
        <f t="shared" si="220"/>
        <v>LHR</v>
      </c>
      <c r="C501" s="58" t="str">
        <f t="shared" si="221"/>
        <v>99431913781</v>
      </c>
      <c r="D501" s="58" t="str">
        <f t="shared" si="222"/>
        <v>PGB028761815</v>
      </c>
      <c r="E501" s="59" t="str">
        <f t="shared" si="223"/>
        <v>6094322902595</v>
      </c>
      <c r="F501" s="59" t="str">
        <f t="shared" si="224"/>
        <v>717-2049-DC-2</v>
      </c>
      <c r="G501" s="59" t="str">
        <f t="shared" si="225"/>
        <v>2210326</v>
      </c>
      <c r="H501" s="59" t="str">
        <f t="shared" si="226"/>
        <v>IPORTER (GB)</v>
      </c>
      <c r="I501" s="57" t="str">
        <f t="shared" si="227"/>
        <v>정은미</v>
      </c>
      <c r="J501" s="57">
        <f t="shared" si="228"/>
        <v>2721</v>
      </c>
      <c r="K501" s="57" t="str">
        <f t="shared" si="229"/>
        <v>일반전환</v>
      </c>
      <c r="L501" s="57">
        <f t="shared" si="230"/>
        <v>1</v>
      </c>
      <c r="M501" s="57">
        <f t="shared" si="231"/>
        <v>0.499</v>
      </c>
      <c r="N501" s="57">
        <f t="shared" si="232"/>
        <v>4.4999999999999998E-2</v>
      </c>
      <c r="O501" s="60">
        <f t="shared" si="233"/>
        <v>3.15E-2</v>
      </c>
      <c r="P501" s="60">
        <f>CEILING(IF(M501&gt;O501,M501,O501),$D$2)</f>
        <v>0.5</v>
      </c>
      <c r="Q501" s="61" t="str">
        <f t="shared" si="234"/>
        <v>일반(목록배제,Normal-Manifest Exception)</v>
      </c>
      <c r="R501" s="88">
        <f t="shared" si="235"/>
        <v>22.87</v>
      </c>
      <c r="S501" s="61" t="str">
        <f t="shared" si="236"/>
        <v>OZ522D</v>
      </c>
      <c r="T501" s="61" t="str">
        <f t="shared" si="237"/>
        <v>ASIANA AIRLINES</v>
      </c>
      <c r="U501" s="61" t="str">
        <f t="shared" si="238"/>
        <v>신용</v>
      </c>
      <c r="V501" s="99">
        <f>CEILING($B$2+(P501-0.5)*$C$2,1)</f>
        <v>7445</v>
      </c>
      <c r="W501" s="61">
        <v>4000</v>
      </c>
      <c r="X501" s="100">
        <f t="shared" si="212"/>
        <v>0</v>
      </c>
      <c r="Y501" s="100">
        <f t="shared" si="217"/>
        <v>0</v>
      </c>
      <c r="Z501" s="100">
        <f t="shared" si="213"/>
        <v>0</v>
      </c>
      <c r="AA501" s="100">
        <f t="shared" si="218"/>
        <v>0</v>
      </c>
      <c r="AB501" s="101">
        <f t="shared" si="214"/>
        <v>1000</v>
      </c>
      <c r="AC501" s="102" t="str">
        <f>_xlfn.IFNA(VLOOKUP(D501,'사업자 통관'!F:H,3,0),"")</f>
        <v/>
      </c>
      <c r="AD501" s="102"/>
      <c r="AE501" s="103">
        <f t="shared" si="215"/>
        <v>5000</v>
      </c>
      <c r="AF501" s="104">
        <f t="shared" si="216"/>
        <v>12445</v>
      </c>
      <c r="AH501" s="126" t="s">
        <v>1545</v>
      </c>
      <c r="AI501" s="126" t="s">
        <v>9</v>
      </c>
      <c r="AJ501" s="126" t="s">
        <v>5286</v>
      </c>
      <c r="AK501" s="126" t="s">
        <v>5467</v>
      </c>
      <c r="AL501" s="126" t="s">
        <v>5468</v>
      </c>
      <c r="AM501" s="126" t="s">
        <v>5469</v>
      </c>
      <c r="AN501" s="126">
        <v>2721</v>
      </c>
      <c r="AO501" s="126" t="s">
        <v>876</v>
      </c>
      <c r="AP501" s="127">
        <v>1</v>
      </c>
      <c r="AQ501" s="128">
        <v>0.499</v>
      </c>
      <c r="AR501" s="128">
        <v>4.4999999999999998E-2</v>
      </c>
      <c r="AS501" s="128">
        <v>0.5</v>
      </c>
      <c r="AT501" s="126" t="s">
        <v>5</v>
      </c>
      <c r="AU501" s="128">
        <v>22.87</v>
      </c>
      <c r="AV501" s="126" t="s">
        <v>154</v>
      </c>
      <c r="AW501" s="126" t="s">
        <v>154</v>
      </c>
      <c r="AX501" s="126" t="s">
        <v>154</v>
      </c>
      <c r="AY501" s="126" t="s">
        <v>154</v>
      </c>
      <c r="AZ501" s="126" t="s">
        <v>154</v>
      </c>
      <c r="BA501" s="126" t="s">
        <v>132</v>
      </c>
      <c r="BB501" s="126" t="s">
        <v>70</v>
      </c>
      <c r="BC501" s="126" t="s">
        <v>155</v>
      </c>
      <c r="BD501" s="126" t="s">
        <v>130</v>
      </c>
      <c r="BE501" s="126" t="s">
        <v>156</v>
      </c>
      <c r="BF501" s="126" t="s">
        <v>5470</v>
      </c>
      <c r="BG501" s="126" t="s">
        <v>5471</v>
      </c>
      <c r="BH501" s="126" t="s">
        <v>5472</v>
      </c>
      <c r="BI501" s="126" t="s">
        <v>5293</v>
      </c>
      <c r="BJ501" s="126" t="s">
        <v>32</v>
      </c>
      <c r="BK501" s="126" t="s">
        <v>184</v>
      </c>
      <c r="BL501" s="126" t="s">
        <v>157</v>
      </c>
      <c r="BM501" s="126" t="s">
        <v>126</v>
      </c>
      <c r="BN501" s="126" t="s">
        <v>130</v>
      </c>
      <c r="BO501" s="126" t="s">
        <v>158</v>
      </c>
    </row>
    <row r="502" spans="1:67" ht="15">
      <c r="A502" s="58" t="str">
        <f t="shared" si="219"/>
        <v>2025-08-15</v>
      </c>
      <c r="B502" s="58" t="str">
        <f t="shared" si="220"/>
        <v>LHR</v>
      </c>
      <c r="C502" s="58" t="str">
        <f t="shared" si="221"/>
        <v>99431913781</v>
      </c>
      <c r="D502" s="58" t="str">
        <f t="shared" si="222"/>
        <v>PGB028761863</v>
      </c>
      <c r="E502" s="59" t="str">
        <f t="shared" si="223"/>
        <v>6094322902643</v>
      </c>
      <c r="F502" s="59" t="str">
        <f t="shared" si="224"/>
        <v>717-1942-DB-8</v>
      </c>
      <c r="G502" s="59" t="str">
        <f t="shared" si="225"/>
        <v>2210326</v>
      </c>
      <c r="H502" s="59" t="str">
        <f t="shared" si="226"/>
        <v>IPORTER (GB)</v>
      </c>
      <c r="I502" s="57" t="str">
        <f t="shared" si="227"/>
        <v>김정섭</v>
      </c>
      <c r="J502" s="57">
        <f t="shared" si="228"/>
        <v>12807</v>
      </c>
      <c r="K502" s="57" t="str">
        <f t="shared" si="229"/>
        <v/>
      </c>
      <c r="L502" s="57">
        <f t="shared" si="230"/>
        <v>1</v>
      </c>
      <c r="M502" s="57">
        <f t="shared" si="231"/>
        <v>0.499</v>
      </c>
      <c r="N502" s="57">
        <f t="shared" si="232"/>
        <v>4.4999999999999998E-2</v>
      </c>
      <c r="O502" s="60">
        <f t="shared" si="233"/>
        <v>3.15E-2</v>
      </c>
      <c r="P502" s="60">
        <f>CEILING(IF(M502&gt;O502,M502,O502),$D$2)</f>
        <v>0.5</v>
      </c>
      <c r="Q502" s="61" t="str">
        <f t="shared" si="234"/>
        <v>목록(Manifest)</v>
      </c>
      <c r="R502" s="88">
        <f t="shared" si="235"/>
        <v>113.35</v>
      </c>
      <c r="S502" s="61" t="str">
        <f t="shared" si="236"/>
        <v>OZ522D</v>
      </c>
      <c r="T502" s="61" t="str">
        <f t="shared" si="237"/>
        <v>ASIANA AIRLINES</v>
      </c>
      <c r="U502" s="61" t="str">
        <f t="shared" si="238"/>
        <v>신용</v>
      </c>
      <c r="V502" s="99">
        <f>CEILING($B$2+(P502-0.5)*$C$2,1)</f>
        <v>7445</v>
      </c>
      <c r="W502" s="61">
        <v>4000</v>
      </c>
      <c r="X502" s="100">
        <f t="shared" si="212"/>
        <v>0</v>
      </c>
      <c r="Y502" s="100">
        <f t="shared" si="217"/>
        <v>0</v>
      </c>
      <c r="Z502" s="100">
        <f t="shared" si="213"/>
        <v>0</v>
      </c>
      <c r="AA502" s="100">
        <f t="shared" si="218"/>
        <v>0</v>
      </c>
      <c r="AB502" s="101">
        <f t="shared" si="214"/>
        <v>0</v>
      </c>
      <c r="AC502" s="102" t="str">
        <f>_xlfn.IFNA(VLOOKUP(D502,'사업자 통관'!F:H,3,0),"")</f>
        <v/>
      </c>
      <c r="AD502" s="102"/>
      <c r="AE502" s="103">
        <f t="shared" si="215"/>
        <v>4000</v>
      </c>
      <c r="AF502" s="104">
        <f t="shared" si="216"/>
        <v>11445</v>
      </c>
      <c r="AH502" s="126" t="s">
        <v>1545</v>
      </c>
      <c r="AI502" s="126" t="s">
        <v>9</v>
      </c>
      <c r="AJ502" s="126" t="s">
        <v>5286</v>
      </c>
      <c r="AK502" s="126" t="s">
        <v>5473</v>
      </c>
      <c r="AL502" s="126" t="s">
        <v>4178</v>
      </c>
      <c r="AM502" s="126" t="s">
        <v>4179</v>
      </c>
      <c r="AN502" s="126">
        <v>12807</v>
      </c>
      <c r="AO502" s="126" t="s">
        <v>130</v>
      </c>
      <c r="AP502" s="127">
        <v>1</v>
      </c>
      <c r="AQ502" s="128">
        <v>0.499</v>
      </c>
      <c r="AR502" s="128">
        <v>4.4999999999999998E-2</v>
      </c>
      <c r="AS502" s="128">
        <v>0.5</v>
      </c>
      <c r="AT502" s="126" t="s">
        <v>4</v>
      </c>
      <c r="AU502" s="128">
        <v>113.35</v>
      </c>
      <c r="AV502" s="126" t="s">
        <v>154</v>
      </c>
      <c r="AW502" s="126" t="s">
        <v>154</v>
      </c>
      <c r="AX502" s="126" t="s">
        <v>154</v>
      </c>
      <c r="AY502" s="126" t="s">
        <v>154</v>
      </c>
      <c r="AZ502" s="126" t="s">
        <v>154</v>
      </c>
      <c r="BA502" s="126" t="s">
        <v>132</v>
      </c>
      <c r="BB502" s="126" t="s">
        <v>70</v>
      </c>
      <c r="BC502" s="126" t="s">
        <v>169</v>
      </c>
      <c r="BD502" s="126" t="s">
        <v>130</v>
      </c>
      <c r="BE502" s="126" t="s">
        <v>156</v>
      </c>
      <c r="BF502" s="126" t="s">
        <v>5474</v>
      </c>
      <c r="BG502" s="126" t="s">
        <v>5475</v>
      </c>
      <c r="BH502" s="126" t="s">
        <v>5476</v>
      </c>
      <c r="BI502" s="126" t="s">
        <v>5293</v>
      </c>
      <c r="BJ502" s="126" t="s">
        <v>32</v>
      </c>
      <c r="BK502" s="126" t="s">
        <v>184</v>
      </c>
      <c r="BL502" s="126" t="s">
        <v>157</v>
      </c>
      <c r="BM502" s="126" t="s">
        <v>126</v>
      </c>
      <c r="BN502" s="126" t="s">
        <v>130</v>
      </c>
      <c r="BO502" s="126" t="s">
        <v>158</v>
      </c>
    </row>
    <row r="503" spans="1:67" ht="15">
      <c r="A503" s="58" t="str">
        <f t="shared" si="219"/>
        <v>2025-08-15</v>
      </c>
      <c r="B503" s="58" t="str">
        <f t="shared" si="220"/>
        <v>LHR</v>
      </c>
      <c r="C503" s="58" t="str">
        <f t="shared" si="221"/>
        <v>99431913781</v>
      </c>
      <c r="D503" s="58" t="str">
        <f t="shared" si="222"/>
        <v>PGB028761281</v>
      </c>
      <c r="E503" s="59" t="str">
        <f t="shared" si="223"/>
        <v>6094322902061</v>
      </c>
      <c r="F503" s="59" t="str">
        <f t="shared" si="224"/>
        <v>717-1977-DF-14</v>
      </c>
      <c r="G503" s="59" t="str">
        <f t="shared" si="225"/>
        <v>2210326</v>
      </c>
      <c r="H503" s="59" t="str">
        <f t="shared" si="226"/>
        <v>IPORTER (GB)</v>
      </c>
      <c r="I503" s="57" t="str">
        <f t="shared" si="227"/>
        <v>양태준</v>
      </c>
      <c r="J503" s="57">
        <f t="shared" si="228"/>
        <v>52519</v>
      </c>
      <c r="K503" s="57" t="str">
        <f t="shared" si="229"/>
        <v/>
      </c>
      <c r="L503" s="57">
        <f t="shared" si="230"/>
        <v>1</v>
      </c>
      <c r="M503" s="57">
        <f t="shared" si="231"/>
        <v>1.619</v>
      </c>
      <c r="N503" s="57">
        <f t="shared" si="232"/>
        <v>4.4999999999999998E-2</v>
      </c>
      <c r="O503" s="60">
        <f t="shared" si="233"/>
        <v>3.15E-2</v>
      </c>
      <c r="P503" s="60">
        <f>CEILING(IF(M503&gt;O503,M503,O503),$D$2)</f>
        <v>2</v>
      </c>
      <c r="Q503" s="61" t="str">
        <f t="shared" si="234"/>
        <v>목록(Manifest)</v>
      </c>
      <c r="R503" s="88">
        <f t="shared" si="235"/>
        <v>124.83</v>
      </c>
      <c r="S503" s="61" t="str">
        <f t="shared" si="236"/>
        <v>OZ522D</v>
      </c>
      <c r="T503" s="61" t="str">
        <f t="shared" si="237"/>
        <v>ASIANA AIRLINES</v>
      </c>
      <c r="U503" s="61" t="str">
        <f t="shared" si="238"/>
        <v>신용</v>
      </c>
      <c r="V503" s="99">
        <f>CEILING($B$2+(P503-0.5)*$C$2,1)</f>
        <v>15928</v>
      </c>
      <c r="W503" s="61">
        <v>4000</v>
      </c>
      <c r="X503" s="100">
        <f t="shared" si="212"/>
        <v>0</v>
      </c>
      <c r="Y503" s="100">
        <f t="shared" si="217"/>
        <v>0</v>
      </c>
      <c r="Z503" s="100">
        <f t="shared" si="213"/>
        <v>0</v>
      </c>
      <c r="AA503" s="100">
        <f t="shared" si="218"/>
        <v>0</v>
      </c>
      <c r="AB503" s="101">
        <f t="shared" si="214"/>
        <v>0</v>
      </c>
      <c r="AC503" s="102" t="str">
        <f>_xlfn.IFNA(VLOOKUP(D503,'사업자 통관'!F:H,3,0),"")</f>
        <v/>
      </c>
      <c r="AD503" s="102"/>
      <c r="AE503" s="103">
        <f t="shared" si="215"/>
        <v>4000</v>
      </c>
      <c r="AF503" s="104">
        <f t="shared" si="216"/>
        <v>19928</v>
      </c>
      <c r="AH503" s="126" t="s">
        <v>1545</v>
      </c>
      <c r="AI503" s="126" t="s">
        <v>9</v>
      </c>
      <c r="AJ503" s="126" t="s">
        <v>5286</v>
      </c>
      <c r="AK503" s="126" t="s">
        <v>2663</v>
      </c>
      <c r="AL503" s="126" t="s">
        <v>531</v>
      </c>
      <c r="AM503" s="126" t="s">
        <v>532</v>
      </c>
      <c r="AN503" s="126">
        <v>52519</v>
      </c>
      <c r="AO503" s="126" t="s">
        <v>130</v>
      </c>
      <c r="AP503" s="127">
        <v>1</v>
      </c>
      <c r="AQ503" s="128">
        <v>1.619</v>
      </c>
      <c r="AR503" s="128">
        <v>4.4999999999999998E-2</v>
      </c>
      <c r="AS503" s="128">
        <v>1.7</v>
      </c>
      <c r="AT503" s="126" t="s">
        <v>4</v>
      </c>
      <c r="AU503" s="128">
        <v>124.83</v>
      </c>
      <c r="AV503" s="126" t="s">
        <v>154</v>
      </c>
      <c r="AW503" s="126" t="s">
        <v>154</v>
      </c>
      <c r="AX503" s="126" t="s">
        <v>154</v>
      </c>
      <c r="AY503" s="126" t="s">
        <v>154</v>
      </c>
      <c r="AZ503" s="126" t="s">
        <v>154</v>
      </c>
      <c r="BA503" s="126" t="s">
        <v>132</v>
      </c>
      <c r="BB503" s="126" t="s">
        <v>70</v>
      </c>
      <c r="BC503" s="126" t="s">
        <v>163</v>
      </c>
      <c r="BD503" s="126" t="s">
        <v>130</v>
      </c>
      <c r="BE503" s="126" t="s">
        <v>156</v>
      </c>
      <c r="BF503" s="126" t="s">
        <v>5477</v>
      </c>
      <c r="BG503" s="126" t="s">
        <v>5478</v>
      </c>
      <c r="BH503" s="126" t="s">
        <v>5479</v>
      </c>
      <c r="BI503" s="126" t="s">
        <v>5293</v>
      </c>
      <c r="BJ503" s="126" t="s">
        <v>32</v>
      </c>
      <c r="BK503" s="126" t="s">
        <v>184</v>
      </c>
      <c r="BL503" s="126" t="s">
        <v>157</v>
      </c>
      <c r="BM503" s="126" t="s">
        <v>126</v>
      </c>
      <c r="BN503" s="126" t="s">
        <v>130</v>
      </c>
      <c r="BO503" s="126" t="s">
        <v>158</v>
      </c>
    </row>
    <row r="504" spans="1:67" ht="15">
      <c r="A504" s="58" t="str">
        <f t="shared" si="219"/>
        <v>2025-08-15</v>
      </c>
      <c r="B504" s="58" t="str">
        <f t="shared" si="220"/>
        <v>LHR</v>
      </c>
      <c r="C504" s="58" t="str">
        <f t="shared" si="221"/>
        <v>99431913781</v>
      </c>
      <c r="D504" s="58" t="str">
        <f t="shared" si="222"/>
        <v>PGB028761499</v>
      </c>
      <c r="E504" s="59" t="str">
        <f t="shared" si="223"/>
        <v>6094322902279</v>
      </c>
      <c r="F504" s="59" t="str">
        <f t="shared" si="224"/>
        <v>717-0386-DB-38</v>
      </c>
      <c r="G504" s="59" t="str">
        <f t="shared" si="225"/>
        <v>2210326</v>
      </c>
      <c r="H504" s="59" t="str">
        <f t="shared" si="226"/>
        <v>IPORTER (GB)</v>
      </c>
      <c r="I504" s="57" t="str">
        <f t="shared" si="227"/>
        <v>박희진</v>
      </c>
      <c r="J504" s="57">
        <f t="shared" si="228"/>
        <v>5084</v>
      </c>
      <c r="K504" s="57" t="str">
        <f t="shared" si="229"/>
        <v/>
      </c>
      <c r="L504" s="57">
        <f t="shared" si="230"/>
        <v>1</v>
      </c>
      <c r="M504" s="57">
        <f t="shared" si="231"/>
        <v>0.499</v>
      </c>
      <c r="N504" s="57">
        <f t="shared" si="232"/>
        <v>4.4999999999999998E-2</v>
      </c>
      <c r="O504" s="60">
        <f t="shared" si="233"/>
        <v>3.15E-2</v>
      </c>
      <c r="P504" s="60">
        <f>CEILING(IF(M504&gt;O504,M504,O504),$D$2)</f>
        <v>0.5</v>
      </c>
      <c r="Q504" s="61" t="str">
        <f t="shared" si="234"/>
        <v>일반(목록배제,Normal-Manifest Exception)</v>
      </c>
      <c r="R504" s="88">
        <f t="shared" si="235"/>
        <v>54.6</v>
      </c>
      <c r="S504" s="61" t="str">
        <f t="shared" si="236"/>
        <v>OZ522D</v>
      </c>
      <c r="T504" s="61" t="str">
        <f t="shared" si="237"/>
        <v>ASIANA AIRLINES</v>
      </c>
      <c r="U504" s="61" t="str">
        <f t="shared" si="238"/>
        <v>신용</v>
      </c>
      <c r="V504" s="99">
        <f>CEILING($B$2+(P504-0.5)*$C$2,1)</f>
        <v>7445</v>
      </c>
      <c r="W504" s="61">
        <v>4000</v>
      </c>
      <c r="X504" s="100">
        <f t="shared" si="212"/>
        <v>0</v>
      </c>
      <c r="Y504" s="100">
        <f t="shared" si="217"/>
        <v>0</v>
      </c>
      <c r="Z504" s="100">
        <f t="shared" si="213"/>
        <v>0</v>
      </c>
      <c r="AA504" s="100">
        <f t="shared" si="218"/>
        <v>0</v>
      </c>
      <c r="AB504" s="101">
        <f t="shared" si="214"/>
        <v>1000</v>
      </c>
      <c r="AC504" s="102" t="str">
        <f>_xlfn.IFNA(VLOOKUP(D504,'사업자 통관'!F:H,3,0),"")</f>
        <v/>
      </c>
      <c r="AD504" s="102"/>
      <c r="AE504" s="103">
        <f t="shared" si="215"/>
        <v>5000</v>
      </c>
      <c r="AF504" s="104">
        <f t="shared" si="216"/>
        <v>12445</v>
      </c>
      <c r="AH504" s="126" t="s">
        <v>1545</v>
      </c>
      <c r="AI504" s="126" t="s">
        <v>9</v>
      </c>
      <c r="AJ504" s="126" t="s">
        <v>5286</v>
      </c>
      <c r="AK504" s="126" t="s">
        <v>5480</v>
      </c>
      <c r="AL504" s="126" t="s">
        <v>2772</v>
      </c>
      <c r="AM504" s="126" t="s">
        <v>5481</v>
      </c>
      <c r="AN504" s="126">
        <v>5084</v>
      </c>
      <c r="AO504" s="126" t="s">
        <v>130</v>
      </c>
      <c r="AP504" s="127">
        <v>1</v>
      </c>
      <c r="AQ504" s="128">
        <v>0.499</v>
      </c>
      <c r="AR504" s="128">
        <v>4.4999999999999998E-2</v>
      </c>
      <c r="AS504" s="128">
        <v>0.5</v>
      </c>
      <c r="AT504" s="126" t="s">
        <v>5</v>
      </c>
      <c r="AU504" s="128">
        <v>54.6</v>
      </c>
      <c r="AV504" s="126" t="s">
        <v>154</v>
      </c>
      <c r="AW504" s="126" t="s">
        <v>154</v>
      </c>
      <c r="AX504" s="126" t="s">
        <v>154</v>
      </c>
      <c r="AY504" s="126" t="s">
        <v>154</v>
      </c>
      <c r="AZ504" s="126" t="s">
        <v>154</v>
      </c>
      <c r="BA504" s="126" t="s">
        <v>132</v>
      </c>
      <c r="BB504" s="126" t="s">
        <v>70</v>
      </c>
      <c r="BC504" s="126" t="s">
        <v>313</v>
      </c>
      <c r="BD504" s="126" t="s">
        <v>130</v>
      </c>
      <c r="BE504" s="126" t="s">
        <v>156</v>
      </c>
      <c r="BF504" s="126" t="s">
        <v>5482</v>
      </c>
      <c r="BG504" s="126" t="s">
        <v>5483</v>
      </c>
      <c r="BH504" s="126" t="s">
        <v>5484</v>
      </c>
      <c r="BI504" s="126" t="s">
        <v>5293</v>
      </c>
      <c r="BJ504" s="126" t="s">
        <v>32</v>
      </c>
      <c r="BK504" s="126" t="s">
        <v>184</v>
      </c>
      <c r="BL504" s="126" t="s">
        <v>157</v>
      </c>
      <c r="BM504" s="126" t="s">
        <v>126</v>
      </c>
      <c r="BN504" s="126" t="s">
        <v>130</v>
      </c>
      <c r="BO504" s="126" t="s">
        <v>158</v>
      </c>
    </row>
    <row r="505" spans="1:67" ht="15">
      <c r="A505" s="58" t="str">
        <f t="shared" si="219"/>
        <v>2025-08-15</v>
      </c>
      <c r="B505" s="58" t="str">
        <f t="shared" si="220"/>
        <v>LHR</v>
      </c>
      <c r="C505" s="58" t="str">
        <f t="shared" si="221"/>
        <v>99431913781</v>
      </c>
      <c r="D505" s="58" t="str">
        <f t="shared" si="222"/>
        <v>PGB028761304</v>
      </c>
      <c r="E505" s="59" t="str">
        <f t="shared" si="223"/>
        <v>6094322902084</v>
      </c>
      <c r="F505" s="59" t="str">
        <f t="shared" si="224"/>
        <v>717-1970-FA-13</v>
      </c>
      <c r="G505" s="59" t="str">
        <f t="shared" si="225"/>
        <v>2210326</v>
      </c>
      <c r="H505" s="59" t="str">
        <f t="shared" si="226"/>
        <v>IPORTER (GB)</v>
      </c>
      <c r="I505" s="57" t="str">
        <f t="shared" si="227"/>
        <v>우준형</v>
      </c>
      <c r="J505" s="57">
        <f t="shared" si="228"/>
        <v>14591</v>
      </c>
      <c r="K505" s="57" t="str">
        <f t="shared" si="229"/>
        <v/>
      </c>
      <c r="L505" s="57">
        <f t="shared" si="230"/>
        <v>1</v>
      </c>
      <c r="M505" s="57">
        <f t="shared" si="231"/>
        <v>0.499</v>
      </c>
      <c r="N505" s="57">
        <f t="shared" si="232"/>
        <v>4.4999999999999998E-2</v>
      </c>
      <c r="O505" s="60">
        <f t="shared" si="233"/>
        <v>3.15E-2</v>
      </c>
      <c r="P505" s="60">
        <f>CEILING(IF(M505&gt;O505,M505,O505),$D$2)</f>
        <v>0.5</v>
      </c>
      <c r="Q505" s="61" t="str">
        <f t="shared" si="234"/>
        <v>목록(Manifest)</v>
      </c>
      <c r="R505" s="88">
        <f t="shared" si="235"/>
        <v>15.6</v>
      </c>
      <c r="S505" s="61" t="str">
        <f t="shared" si="236"/>
        <v>OZ522D</v>
      </c>
      <c r="T505" s="61" t="str">
        <f t="shared" si="237"/>
        <v>ASIANA AIRLINES</v>
      </c>
      <c r="U505" s="61" t="str">
        <f t="shared" si="238"/>
        <v>신용</v>
      </c>
      <c r="V505" s="99">
        <f>CEILING($B$2+(P505-0.5)*$C$2,1)</f>
        <v>7445</v>
      </c>
      <c r="W505" s="61">
        <v>4000</v>
      </c>
      <c r="X505" s="100">
        <f t="shared" si="212"/>
        <v>0</v>
      </c>
      <c r="Y505" s="100">
        <f t="shared" si="217"/>
        <v>0</v>
      </c>
      <c r="Z505" s="100">
        <f t="shared" si="213"/>
        <v>0</v>
      </c>
      <c r="AA505" s="100">
        <f t="shared" si="218"/>
        <v>0</v>
      </c>
      <c r="AB505" s="101">
        <f t="shared" si="214"/>
        <v>0</v>
      </c>
      <c r="AC505" s="102" t="str">
        <f>_xlfn.IFNA(VLOOKUP(D505,'사업자 통관'!F:H,3,0),"")</f>
        <v/>
      </c>
      <c r="AD505" s="102"/>
      <c r="AE505" s="103">
        <f t="shared" si="215"/>
        <v>4000</v>
      </c>
      <c r="AF505" s="104">
        <f t="shared" si="216"/>
        <v>11445</v>
      </c>
      <c r="AH505" s="126" t="s">
        <v>1545</v>
      </c>
      <c r="AI505" s="126" t="s">
        <v>9</v>
      </c>
      <c r="AJ505" s="126" t="s">
        <v>5286</v>
      </c>
      <c r="AK505" s="126" t="s">
        <v>5485</v>
      </c>
      <c r="AL505" s="126" t="s">
        <v>5486</v>
      </c>
      <c r="AM505" s="126" t="s">
        <v>5487</v>
      </c>
      <c r="AN505" s="126">
        <v>14591</v>
      </c>
      <c r="AO505" s="126" t="s">
        <v>130</v>
      </c>
      <c r="AP505" s="127">
        <v>1</v>
      </c>
      <c r="AQ505" s="128">
        <v>0.499</v>
      </c>
      <c r="AR505" s="128">
        <v>4.4999999999999998E-2</v>
      </c>
      <c r="AS505" s="128">
        <v>0.5</v>
      </c>
      <c r="AT505" s="126" t="s">
        <v>4</v>
      </c>
      <c r="AU505" s="128">
        <v>15.6</v>
      </c>
      <c r="AV505" s="126" t="s">
        <v>154</v>
      </c>
      <c r="AW505" s="126" t="s">
        <v>154</v>
      </c>
      <c r="AX505" s="126" t="s">
        <v>154</v>
      </c>
      <c r="AY505" s="126" t="s">
        <v>154</v>
      </c>
      <c r="AZ505" s="126" t="s">
        <v>154</v>
      </c>
      <c r="BA505" s="126" t="s">
        <v>132</v>
      </c>
      <c r="BB505" s="126" t="s">
        <v>70</v>
      </c>
      <c r="BC505" s="126" t="s">
        <v>163</v>
      </c>
      <c r="BD505" s="126" t="s">
        <v>130</v>
      </c>
      <c r="BE505" s="126" t="s">
        <v>156</v>
      </c>
      <c r="BF505" s="126" t="s">
        <v>5488</v>
      </c>
      <c r="BG505" s="126" t="s">
        <v>5489</v>
      </c>
      <c r="BH505" s="126" t="s">
        <v>5490</v>
      </c>
      <c r="BI505" s="126" t="s">
        <v>5293</v>
      </c>
      <c r="BJ505" s="126" t="s">
        <v>32</v>
      </c>
      <c r="BK505" s="126" t="s">
        <v>184</v>
      </c>
      <c r="BL505" s="126" t="s">
        <v>157</v>
      </c>
      <c r="BM505" s="126" t="s">
        <v>126</v>
      </c>
      <c r="BN505" s="126" t="s">
        <v>130</v>
      </c>
      <c r="BO505" s="126" t="s">
        <v>158</v>
      </c>
    </row>
    <row r="506" spans="1:67" ht="15">
      <c r="A506" s="58" t="str">
        <f t="shared" si="219"/>
        <v>2025-08-15</v>
      </c>
      <c r="B506" s="58" t="str">
        <f t="shared" si="220"/>
        <v>LHR</v>
      </c>
      <c r="C506" s="58" t="str">
        <f t="shared" si="221"/>
        <v>99431913781</v>
      </c>
      <c r="D506" s="58" t="str">
        <f t="shared" si="222"/>
        <v>PGB028761611</v>
      </c>
      <c r="E506" s="59" t="str">
        <f t="shared" si="223"/>
        <v>6094322902391</v>
      </c>
      <c r="F506" s="59" t="str">
        <f t="shared" si="224"/>
        <v>717-2065-EC-26</v>
      </c>
      <c r="G506" s="59" t="str">
        <f t="shared" si="225"/>
        <v>2210326</v>
      </c>
      <c r="H506" s="59" t="str">
        <f t="shared" si="226"/>
        <v>IPORTER (GB)</v>
      </c>
      <c r="I506" s="57" t="str">
        <f t="shared" si="227"/>
        <v>성지민</v>
      </c>
      <c r="J506" s="57">
        <f t="shared" si="228"/>
        <v>4187</v>
      </c>
      <c r="K506" s="57" t="str">
        <f t="shared" si="229"/>
        <v/>
      </c>
      <c r="L506" s="57">
        <f t="shared" si="230"/>
        <v>1</v>
      </c>
      <c r="M506" s="57">
        <f t="shared" si="231"/>
        <v>0.499</v>
      </c>
      <c r="N506" s="57">
        <f t="shared" si="232"/>
        <v>4.4999999999999998E-2</v>
      </c>
      <c r="O506" s="60">
        <f t="shared" si="233"/>
        <v>3.15E-2</v>
      </c>
      <c r="P506" s="60">
        <f>CEILING(IF(M506&gt;O506,M506,O506),$D$2)</f>
        <v>0.5</v>
      </c>
      <c r="Q506" s="61" t="str">
        <f t="shared" si="234"/>
        <v>목록(Manifest)</v>
      </c>
      <c r="R506" s="88">
        <f t="shared" si="235"/>
        <v>110.32</v>
      </c>
      <c r="S506" s="61" t="str">
        <f t="shared" si="236"/>
        <v>OZ522D</v>
      </c>
      <c r="T506" s="61" t="str">
        <f t="shared" si="237"/>
        <v>ASIANA AIRLINES</v>
      </c>
      <c r="U506" s="61" t="str">
        <f t="shared" si="238"/>
        <v>신용</v>
      </c>
      <c r="V506" s="99">
        <f>CEILING($B$2+(P506-0.5)*$C$2,1)</f>
        <v>7445</v>
      </c>
      <c r="W506" s="61">
        <v>4000</v>
      </c>
      <c r="X506" s="100">
        <f t="shared" si="212"/>
        <v>0</v>
      </c>
      <c r="Y506" s="100">
        <f t="shared" si="217"/>
        <v>0</v>
      </c>
      <c r="Z506" s="100">
        <f t="shared" si="213"/>
        <v>0</v>
      </c>
      <c r="AA506" s="100">
        <f t="shared" si="218"/>
        <v>0</v>
      </c>
      <c r="AB506" s="101">
        <f t="shared" si="214"/>
        <v>0</v>
      </c>
      <c r="AC506" s="102" t="str">
        <f>_xlfn.IFNA(VLOOKUP(D506,'사업자 통관'!F:H,3,0),"")</f>
        <v/>
      </c>
      <c r="AD506" s="102"/>
      <c r="AE506" s="103">
        <f t="shared" si="215"/>
        <v>4000</v>
      </c>
      <c r="AF506" s="104">
        <f t="shared" si="216"/>
        <v>11445</v>
      </c>
      <c r="AH506" s="126" t="s">
        <v>1545</v>
      </c>
      <c r="AI506" s="126" t="s">
        <v>9</v>
      </c>
      <c r="AJ506" s="126" t="s">
        <v>5286</v>
      </c>
      <c r="AK506" s="126" t="s">
        <v>5491</v>
      </c>
      <c r="AL506" s="126" t="s">
        <v>421</v>
      </c>
      <c r="AM506" s="126" t="s">
        <v>422</v>
      </c>
      <c r="AN506" s="126">
        <v>4187</v>
      </c>
      <c r="AO506" s="126" t="s">
        <v>130</v>
      </c>
      <c r="AP506" s="127">
        <v>1</v>
      </c>
      <c r="AQ506" s="128">
        <v>0.499</v>
      </c>
      <c r="AR506" s="128">
        <v>4.4999999999999998E-2</v>
      </c>
      <c r="AS506" s="128">
        <v>0.5</v>
      </c>
      <c r="AT506" s="126" t="s">
        <v>4</v>
      </c>
      <c r="AU506" s="128">
        <v>110.32</v>
      </c>
      <c r="AV506" s="126" t="s">
        <v>154</v>
      </c>
      <c r="AW506" s="126" t="s">
        <v>154</v>
      </c>
      <c r="AX506" s="126" t="s">
        <v>154</v>
      </c>
      <c r="AY506" s="126" t="s">
        <v>154</v>
      </c>
      <c r="AZ506" s="126" t="s">
        <v>154</v>
      </c>
      <c r="BA506" s="126" t="s">
        <v>132</v>
      </c>
      <c r="BB506" s="126" t="s">
        <v>70</v>
      </c>
      <c r="BC506" s="126" t="s">
        <v>166</v>
      </c>
      <c r="BD506" s="126" t="s">
        <v>130</v>
      </c>
      <c r="BE506" s="126" t="s">
        <v>156</v>
      </c>
      <c r="BF506" s="126" t="s">
        <v>5492</v>
      </c>
      <c r="BG506" s="126" t="s">
        <v>5493</v>
      </c>
      <c r="BH506" s="126" t="s">
        <v>5494</v>
      </c>
      <c r="BI506" s="126" t="s">
        <v>5293</v>
      </c>
      <c r="BJ506" s="126" t="s">
        <v>32</v>
      </c>
      <c r="BK506" s="126" t="s">
        <v>184</v>
      </c>
      <c r="BL506" s="126" t="s">
        <v>157</v>
      </c>
      <c r="BM506" s="126" t="s">
        <v>126</v>
      </c>
      <c r="BN506" s="126" t="s">
        <v>130</v>
      </c>
      <c r="BO506" s="126" t="s">
        <v>158</v>
      </c>
    </row>
    <row r="507" spans="1:67" ht="15">
      <c r="A507" s="58" t="str">
        <f t="shared" si="219"/>
        <v>2025-08-15</v>
      </c>
      <c r="B507" s="58" t="str">
        <f t="shared" si="220"/>
        <v>LHR</v>
      </c>
      <c r="C507" s="58" t="str">
        <f t="shared" si="221"/>
        <v>99431913781</v>
      </c>
      <c r="D507" s="58" t="str">
        <f t="shared" si="222"/>
        <v>PGB028760668</v>
      </c>
      <c r="E507" s="59" t="str">
        <f t="shared" si="223"/>
        <v>6094322901448</v>
      </c>
      <c r="F507" s="59" t="str">
        <f t="shared" si="224"/>
        <v>715-2160-CF-29</v>
      </c>
      <c r="G507" s="59" t="str">
        <f t="shared" si="225"/>
        <v>2210326</v>
      </c>
      <c r="H507" s="59" t="str">
        <f t="shared" si="226"/>
        <v>IPORTER (GB)</v>
      </c>
      <c r="I507" s="57" t="str">
        <f t="shared" si="227"/>
        <v>박준석</v>
      </c>
      <c r="J507" s="57">
        <f t="shared" si="228"/>
        <v>5066</v>
      </c>
      <c r="K507" s="57" t="str">
        <f t="shared" si="229"/>
        <v/>
      </c>
      <c r="L507" s="57">
        <f t="shared" si="230"/>
        <v>1</v>
      </c>
      <c r="M507" s="57">
        <f t="shared" si="231"/>
        <v>0.94799999999999995</v>
      </c>
      <c r="N507" s="57">
        <f t="shared" si="232"/>
        <v>1.7689999999999999</v>
      </c>
      <c r="O507" s="60">
        <f t="shared" si="233"/>
        <v>1.2383</v>
      </c>
      <c r="P507" s="60">
        <f>CEILING(IF(M507&gt;O507,M507,O507),$D$2)</f>
        <v>1.5</v>
      </c>
      <c r="Q507" s="61" t="str">
        <f t="shared" si="234"/>
        <v>목록(Manifest)</v>
      </c>
      <c r="R507" s="88">
        <f t="shared" si="235"/>
        <v>133.36000000000001</v>
      </c>
      <c r="S507" s="61" t="str">
        <f t="shared" si="236"/>
        <v>OZ522D</v>
      </c>
      <c r="T507" s="61" t="str">
        <f t="shared" si="237"/>
        <v>ASIANA AIRLINES</v>
      </c>
      <c r="U507" s="61" t="str">
        <f t="shared" si="238"/>
        <v>신용</v>
      </c>
      <c r="V507" s="99">
        <f>CEILING($B$2+(P507-0.5)*$C$2,1)</f>
        <v>13100</v>
      </c>
      <c r="W507" s="61">
        <v>4000</v>
      </c>
      <c r="X507" s="100">
        <f t="shared" si="212"/>
        <v>0</v>
      </c>
      <c r="Y507" s="100">
        <f t="shared" si="217"/>
        <v>0</v>
      </c>
      <c r="Z507" s="100">
        <f t="shared" si="213"/>
        <v>0</v>
      </c>
      <c r="AA507" s="100">
        <f t="shared" si="218"/>
        <v>0</v>
      </c>
      <c r="AB507" s="101">
        <f t="shared" si="214"/>
        <v>0</v>
      </c>
      <c r="AC507" s="102" t="str">
        <f>_xlfn.IFNA(VLOOKUP(D507,'사업자 통관'!F:H,3,0),"")</f>
        <v/>
      </c>
      <c r="AD507" s="102"/>
      <c r="AE507" s="103">
        <f t="shared" si="215"/>
        <v>4000</v>
      </c>
      <c r="AF507" s="104">
        <f t="shared" si="216"/>
        <v>17100</v>
      </c>
      <c r="AH507" s="126" t="s">
        <v>1545</v>
      </c>
      <c r="AI507" s="126" t="s">
        <v>9</v>
      </c>
      <c r="AJ507" s="126" t="s">
        <v>5286</v>
      </c>
      <c r="AK507" s="126" t="s">
        <v>5495</v>
      </c>
      <c r="AL507" s="126" t="s">
        <v>5496</v>
      </c>
      <c r="AM507" s="126" t="s">
        <v>5497</v>
      </c>
      <c r="AN507" s="126">
        <v>5066</v>
      </c>
      <c r="AO507" s="126" t="s">
        <v>130</v>
      </c>
      <c r="AP507" s="127">
        <v>1</v>
      </c>
      <c r="AQ507" s="128">
        <v>0.94799999999999995</v>
      </c>
      <c r="AR507" s="128">
        <v>1.7689999999999999</v>
      </c>
      <c r="AS507" s="128">
        <v>1.8</v>
      </c>
      <c r="AT507" s="126" t="s">
        <v>4</v>
      </c>
      <c r="AU507" s="128">
        <v>133.36000000000001</v>
      </c>
      <c r="AV507" s="126" t="s">
        <v>154</v>
      </c>
      <c r="AW507" s="126" t="s">
        <v>154</v>
      </c>
      <c r="AX507" s="126" t="s">
        <v>154</v>
      </c>
      <c r="AY507" s="126" t="s">
        <v>154</v>
      </c>
      <c r="AZ507" s="126" t="s">
        <v>154</v>
      </c>
      <c r="BA507" s="126" t="s">
        <v>132</v>
      </c>
      <c r="BB507" s="126" t="s">
        <v>70</v>
      </c>
      <c r="BC507" s="126" t="s">
        <v>5498</v>
      </c>
      <c r="BD507" s="126" t="s">
        <v>130</v>
      </c>
      <c r="BE507" s="126" t="s">
        <v>156</v>
      </c>
      <c r="BF507" s="126" t="s">
        <v>5499</v>
      </c>
      <c r="BG507" s="126" t="s">
        <v>5500</v>
      </c>
      <c r="BH507" s="126" t="s">
        <v>5501</v>
      </c>
      <c r="BI507" s="126" t="s">
        <v>5293</v>
      </c>
      <c r="BJ507" s="126" t="s">
        <v>32</v>
      </c>
      <c r="BK507" s="126" t="s">
        <v>184</v>
      </c>
      <c r="BL507" s="126" t="s">
        <v>157</v>
      </c>
      <c r="BM507" s="126" t="s">
        <v>126</v>
      </c>
      <c r="BN507" s="126" t="s">
        <v>130</v>
      </c>
      <c r="BO507" s="126" t="s">
        <v>158</v>
      </c>
    </row>
    <row r="508" spans="1:67" ht="15">
      <c r="A508" s="58" t="str">
        <f t="shared" si="219"/>
        <v>2025-08-15</v>
      </c>
      <c r="B508" s="58" t="str">
        <f t="shared" si="220"/>
        <v>LHR</v>
      </c>
      <c r="C508" s="58" t="str">
        <f t="shared" si="221"/>
        <v>99431913781</v>
      </c>
      <c r="D508" s="58" t="str">
        <f t="shared" si="222"/>
        <v>PGB028761855</v>
      </c>
      <c r="E508" s="59" t="str">
        <f t="shared" si="223"/>
        <v>6094322902635</v>
      </c>
      <c r="F508" s="59" t="str">
        <f t="shared" si="224"/>
        <v>717-2874-AA-3</v>
      </c>
      <c r="G508" s="59" t="str">
        <f t="shared" si="225"/>
        <v>2210326</v>
      </c>
      <c r="H508" s="59" t="str">
        <f t="shared" si="226"/>
        <v>IPORTER (GB)</v>
      </c>
      <c r="I508" s="57" t="str">
        <f t="shared" si="227"/>
        <v>김경수</v>
      </c>
      <c r="J508" s="57">
        <f t="shared" si="228"/>
        <v>5274</v>
      </c>
      <c r="K508" s="57" t="str">
        <f t="shared" si="229"/>
        <v/>
      </c>
      <c r="L508" s="57">
        <f t="shared" si="230"/>
        <v>1</v>
      </c>
      <c r="M508" s="57">
        <f t="shared" si="231"/>
        <v>3.5019999999999998</v>
      </c>
      <c r="N508" s="57">
        <f t="shared" si="232"/>
        <v>4.4999999999999998E-2</v>
      </c>
      <c r="O508" s="60">
        <f t="shared" si="233"/>
        <v>3.15E-2</v>
      </c>
      <c r="P508" s="60">
        <f>CEILING(IF(M508&gt;O508,M508,O508),$D$2)</f>
        <v>4</v>
      </c>
      <c r="Q508" s="61" t="str">
        <f t="shared" si="234"/>
        <v>목록(Manifest)</v>
      </c>
      <c r="R508" s="88">
        <f t="shared" si="235"/>
        <v>15.2</v>
      </c>
      <c r="S508" s="61" t="str">
        <f t="shared" si="236"/>
        <v>OZ522D</v>
      </c>
      <c r="T508" s="61" t="str">
        <f t="shared" si="237"/>
        <v>ASIANA AIRLINES</v>
      </c>
      <c r="U508" s="61" t="str">
        <f t="shared" si="238"/>
        <v>신용</v>
      </c>
      <c r="V508" s="99">
        <f>CEILING($B$2+(P508-0.5)*$C$2,1)</f>
        <v>27238</v>
      </c>
      <c r="W508" s="61">
        <v>4000</v>
      </c>
      <c r="X508" s="100">
        <f t="shared" si="212"/>
        <v>0</v>
      </c>
      <c r="Y508" s="100">
        <f t="shared" si="217"/>
        <v>0</v>
      </c>
      <c r="Z508" s="100">
        <f t="shared" si="213"/>
        <v>500</v>
      </c>
      <c r="AA508" s="100">
        <f t="shared" si="218"/>
        <v>0</v>
      </c>
      <c r="AB508" s="101">
        <f t="shared" si="214"/>
        <v>0</v>
      </c>
      <c r="AC508" s="102" t="str">
        <f>_xlfn.IFNA(VLOOKUP(D508,'사업자 통관'!F:H,3,0),"")</f>
        <v/>
      </c>
      <c r="AD508" s="102"/>
      <c r="AE508" s="103">
        <f t="shared" si="215"/>
        <v>4500</v>
      </c>
      <c r="AF508" s="104">
        <f t="shared" si="216"/>
        <v>31738</v>
      </c>
      <c r="AH508" s="126" t="s">
        <v>1545</v>
      </c>
      <c r="AI508" s="126" t="s">
        <v>9</v>
      </c>
      <c r="AJ508" s="126" t="s">
        <v>5286</v>
      </c>
      <c r="AK508" s="126" t="s">
        <v>5502</v>
      </c>
      <c r="AL508" s="126" t="s">
        <v>5503</v>
      </c>
      <c r="AM508" s="126" t="s">
        <v>5504</v>
      </c>
      <c r="AN508" s="126">
        <v>5274</v>
      </c>
      <c r="AO508" s="126" t="s">
        <v>130</v>
      </c>
      <c r="AP508" s="127">
        <v>1</v>
      </c>
      <c r="AQ508" s="128">
        <v>3.5019999999999998</v>
      </c>
      <c r="AR508" s="128">
        <v>4.4999999999999998E-2</v>
      </c>
      <c r="AS508" s="128">
        <v>3.6</v>
      </c>
      <c r="AT508" s="126" t="s">
        <v>4</v>
      </c>
      <c r="AU508" s="128">
        <v>15.2</v>
      </c>
      <c r="AV508" s="126" t="s">
        <v>154</v>
      </c>
      <c r="AW508" s="126" t="s">
        <v>154</v>
      </c>
      <c r="AX508" s="126" t="s">
        <v>154</v>
      </c>
      <c r="AY508" s="126" t="s">
        <v>154</v>
      </c>
      <c r="AZ508" s="126" t="s">
        <v>154</v>
      </c>
      <c r="BA508" s="126" t="s">
        <v>132</v>
      </c>
      <c r="BB508" s="126" t="s">
        <v>70</v>
      </c>
      <c r="BC508" s="126" t="s">
        <v>155</v>
      </c>
      <c r="BD508" s="126" t="s">
        <v>130</v>
      </c>
      <c r="BE508" s="126" t="s">
        <v>156</v>
      </c>
      <c r="BF508" s="126" t="s">
        <v>5505</v>
      </c>
      <c r="BG508" s="126" t="s">
        <v>5506</v>
      </c>
      <c r="BH508" s="126" t="s">
        <v>5507</v>
      </c>
      <c r="BI508" s="126" t="s">
        <v>5293</v>
      </c>
      <c r="BJ508" s="126" t="s">
        <v>32</v>
      </c>
      <c r="BK508" s="126" t="s">
        <v>184</v>
      </c>
      <c r="BL508" s="126" t="s">
        <v>157</v>
      </c>
      <c r="BM508" s="126" t="s">
        <v>126</v>
      </c>
      <c r="BN508" s="126" t="s">
        <v>130</v>
      </c>
      <c r="BO508" s="126" t="s">
        <v>158</v>
      </c>
    </row>
    <row r="509" spans="1:67" ht="15">
      <c r="A509" s="58" t="str">
        <f t="shared" si="219"/>
        <v>2025-08-15</v>
      </c>
      <c r="B509" s="58" t="str">
        <f t="shared" si="220"/>
        <v>LHR</v>
      </c>
      <c r="C509" s="58" t="str">
        <f t="shared" si="221"/>
        <v>99431913781</v>
      </c>
      <c r="D509" s="58" t="str">
        <f t="shared" si="222"/>
        <v>PGB028761862</v>
      </c>
      <c r="E509" s="59" t="str">
        <f t="shared" si="223"/>
        <v>6094322902642</v>
      </c>
      <c r="F509" s="59" t="str">
        <f t="shared" si="224"/>
        <v>717-1941-BA-7</v>
      </c>
      <c r="G509" s="59" t="str">
        <f t="shared" si="225"/>
        <v>2210326</v>
      </c>
      <c r="H509" s="59" t="str">
        <f t="shared" si="226"/>
        <v>IPORTER (GB)</v>
      </c>
      <c r="I509" s="57" t="str">
        <f t="shared" si="227"/>
        <v>오현석</v>
      </c>
      <c r="J509" s="57">
        <f t="shared" si="228"/>
        <v>13360</v>
      </c>
      <c r="K509" s="57" t="str">
        <f t="shared" si="229"/>
        <v/>
      </c>
      <c r="L509" s="57">
        <f t="shared" si="230"/>
        <v>1</v>
      </c>
      <c r="M509" s="57">
        <f t="shared" si="231"/>
        <v>0.499</v>
      </c>
      <c r="N509" s="57">
        <f t="shared" si="232"/>
        <v>4.4999999999999998E-2</v>
      </c>
      <c r="O509" s="60">
        <f t="shared" si="233"/>
        <v>3.15E-2</v>
      </c>
      <c r="P509" s="60">
        <f>CEILING(IF(M509&gt;O509,M509,O509),$D$2)</f>
        <v>0.5</v>
      </c>
      <c r="Q509" s="61" t="str">
        <f t="shared" si="234"/>
        <v>목록(Manifest)</v>
      </c>
      <c r="R509" s="88">
        <f t="shared" si="235"/>
        <v>113.35</v>
      </c>
      <c r="S509" s="61" t="str">
        <f t="shared" si="236"/>
        <v>OZ522D</v>
      </c>
      <c r="T509" s="61" t="str">
        <f t="shared" si="237"/>
        <v>ASIANA AIRLINES</v>
      </c>
      <c r="U509" s="61" t="str">
        <f t="shared" si="238"/>
        <v>신용</v>
      </c>
      <c r="V509" s="99">
        <f>CEILING($B$2+(P509-0.5)*$C$2,1)</f>
        <v>7445</v>
      </c>
      <c r="W509" s="61">
        <v>4000</v>
      </c>
      <c r="X509" s="100">
        <f t="shared" si="212"/>
        <v>0</v>
      </c>
      <c r="Y509" s="100">
        <f t="shared" si="217"/>
        <v>0</v>
      </c>
      <c r="Z509" s="100">
        <f t="shared" si="213"/>
        <v>0</v>
      </c>
      <c r="AA509" s="100">
        <f t="shared" si="218"/>
        <v>0</v>
      </c>
      <c r="AB509" s="101">
        <f t="shared" si="214"/>
        <v>0</v>
      </c>
      <c r="AC509" s="102" t="str">
        <f>_xlfn.IFNA(VLOOKUP(D509,'사업자 통관'!F:H,3,0),"")</f>
        <v/>
      </c>
      <c r="AD509" s="102"/>
      <c r="AE509" s="103">
        <f t="shared" si="215"/>
        <v>4000</v>
      </c>
      <c r="AF509" s="104">
        <f t="shared" si="216"/>
        <v>11445</v>
      </c>
      <c r="AH509" s="126" t="s">
        <v>1545</v>
      </c>
      <c r="AI509" s="126" t="s">
        <v>9</v>
      </c>
      <c r="AJ509" s="126" t="s">
        <v>5286</v>
      </c>
      <c r="AK509" s="126" t="s">
        <v>5508</v>
      </c>
      <c r="AL509" s="126" t="s">
        <v>4147</v>
      </c>
      <c r="AM509" s="126" t="s">
        <v>4148</v>
      </c>
      <c r="AN509" s="126">
        <v>13360</v>
      </c>
      <c r="AO509" s="126" t="s">
        <v>130</v>
      </c>
      <c r="AP509" s="127">
        <v>1</v>
      </c>
      <c r="AQ509" s="128">
        <v>0.499</v>
      </c>
      <c r="AR509" s="128">
        <v>4.4999999999999998E-2</v>
      </c>
      <c r="AS509" s="128">
        <v>0.5</v>
      </c>
      <c r="AT509" s="126" t="s">
        <v>4</v>
      </c>
      <c r="AU509" s="128">
        <v>113.35</v>
      </c>
      <c r="AV509" s="126" t="s">
        <v>154</v>
      </c>
      <c r="AW509" s="126" t="s">
        <v>154</v>
      </c>
      <c r="AX509" s="126" t="s">
        <v>154</v>
      </c>
      <c r="AY509" s="126" t="s">
        <v>154</v>
      </c>
      <c r="AZ509" s="126" t="s">
        <v>154</v>
      </c>
      <c r="BA509" s="126" t="s">
        <v>132</v>
      </c>
      <c r="BB509" s="126" t="s">
        <v>70</v>
      </c>
      <c r="BC509" s="126" t="s">
        <v>169</v>
      </c>
      <c r="BD509" s="126" t="s">
        <v>130</v>
      </c>
      <c r="BE509" s="126" t="s">
        <v>156</v>
      </c>
      <c r="BF509" s="126" t="s">
        <v>5509</v>
      </c>
      <c r="BG509" s="126" t="s">
        <v>5510</v>
      </c>
      <c r="BH509" s="126" t="s">
        <v>5511</v>
      </c>
      <c r="BI509" s="126" t="s">
        <v>5293</v>
      </c>
      <c r="BJ509" s="126" t="s">
        <v>32</v>
      </c>
      <c r="BK509" s="126" t="s">
        <v>184</v>
      </c>
      <c r="BL509" s="126" t="s">
        <v>157</v>
      </c>
      <c r="BM509" s="126" t="s">
        <v>126</v>
      </c>
      <c r="BN509" s="126" t="s">
        <v>130</v>
      </c>
      <c r="BO509" s="126" t="s">
        <v>158</v>
      </c>
    </row>
    <row r="510" spans="1:67" ht="15">
      <c r="A510" s="58" t="str">
        <f t="shared" si="219"/>
        <v>2025-08-15</v>
      </c>
      <c r="B510" s="58" t="str">
        <f t="shared" si="220"/>
        <v>LHR</v>
      </c>
      <c r="C510" s="58" t="str">
        <f t="shared" si="221"/>
        <v>99431913781</v>
      </c>
      <c r="D510" s="58" t="str">
        <f t="shared" si="222"/>
        <v>PGB028761670</v>
      </c>
      <c r="E510" s="59" t="str">
        <f t="shared" si="223"/>
        <v>6094322902450</v>
      </c>
      <c r="F510" s="59" t="str">
        <f t="shared" si="224"/>
        <v>717-1979-FF-15</v>
      </c>
      <c r="G510" s="59" t="str">
        <f t="shared" si="225"/>
        <v>2210326</v>
      </c>
      <c r="H510" s="59" t="str">
        <f t="shared" si="226"/>
        <v>IPORTER (GB)</v>
      </c>
      <c r="I510" s="57" t="str">
        <f t="shared" si="227"/>
        <v>이지원</v>
      </c>
      <c r="J510" s="57">
        <f t="shared" si="228"/>
        <v>34228</v>
      </c>
      <c r="K510" s="57" t="str">
        <f t="shared" si="229"/>
        <v/>
      </c>
      <c r="L510" s="57">
        <f t="shared" si="230"/>
        <v>1</v>
      </c>
      <c r="M510" s="57">
        <f t="shared" si="231"/>
        <v>0.499</v>
      </c>
      <c r="N510" s="57">
        <f t="shared" si="232"/>
        <v>0.998</v>
      </c>
      <c r="O510" s="60">
        <f t="shared" si="233"/>
        <v>0.6986</v>
      </c>
      <c r="P510" s="60">
        <f>CEILING(IF(M510&gt;O510,M510,O510),$D$2)</f>
        <v>1</v>
      </c>
      <c r="Q510" s="61" t="str">
        <f t="shared" si="234"/>
        <v>목록(Manifest)</v>
      </c>
      <c r="R510" s="88">
        <f t="shared" si="235"/>
        <v>30.59</v>
      </c>
      <c r="S510" s="61" t="str">
        <f t="shared" si="236"/>
        <v>OZ522D</v>
      </c>
      <c r="T510" s="61" t="str">
        <f t="shared" si="237"/>
        <v>ASIANA AIRLINES</v>
      </c>
      <c r="U510" s="61" t="str">
        <f t="shared" si="238"/>
        <v>신용</v>
      </c>
      <c r="V510" s="99">
        <f>CEILING($B$2+(P510-0.5)*$C$2,1)</f>
        <v>10273</v>
      </c>
      <c r="W510" s="61">
        <v>4000</v>
      </c>
      <c r="X510" s="100">
        <f t="shared" si="212"/>
        <v>0</v>
      </c>
      <c r="Y510" s="100">
        <f t="shared" si="217"/>
        <v>0</v>
      </c>
      <c r="Z510" s="100">
        <f t="shared" si="213"/>
        <v>0</v>
      </c>
      <c r="AA510" s="100">
        <f t="shared" si="218"/>
        <v>0</v>
      </c>
      <c r="AB510" s="101">
        <f t="shared" si="214"/>
        <v>0</v>
      </c>
      <c r="AC510" s="102" t="str">
        <f>_xlfn.IFNA(VLOOKUP(D510,'사업자 통관'!F:H,3,0),"")</f>
        <v/>
      </c>
      <c r="AD510" s="102"/>
      <c r="AE510" s="103">
        <f t="shared" si="215"/>
        <v>4000</v>
      </c>
      <c r="AF510" s="104">
        <f t="shared" si="216"/>
        <v>14273</v>
      </c>
      <c r="AH510" s="126" t="s">
        <v>1545</v>
      </c>
      <c r="AI510" s="126" t="s">
        <v>9</v>
      </c>
      <c r="AJ510" s="126" t="s">
        <v>5286</v>
      </c>
      <c r="AK510" s="126" t="s">
        <v>5512</v>
      </c>
      <c r="AL510" s="126" t="s">
        <v>204</v>
      </c>
      <c r="AM510" s="126" t="s">
        <v>5513</v>
      </c>
      <c r="AN510" s="126">
        <v>34228</v>
      </c>
      <c r="AO510" s="126" t="s">
        <v>130</v>
      </c>
      <c r="AP510" s="127">
        <v>1</v>
      </c>
      <c r="AQ510" s="128">
        <v>0.499</v>
      </c>
      <c r="AR510" s="128">
        <v>0.998</v>
      </c>
      <c r="AS510" s="128">
        <v>1</v>
      </c>
      <c r="AT510" s="126" t="s">
        <v>4</v>
      </c>
      <c r="AU510" s="128">
        <v>30.59</v>
      </c>
      <c r="AV510" s="126" t="s">
        <v>154</v>
      </c>
      <c r="AW510" s="126" t="s">
        <v>154</v>
      </c>
      <c r="AX510" s="126" t="s">
        <v>154</v>
      </c>
      <c r="AY510" s="126" t="s">
        <v>154</v>
      </c>
      <c r="AZ510" s="126" t="s">
        <v>154</v>
      </c>
      <c r="BA510" s="126" t="s">
        <v>132</v>
      </c>
      <c r="BB510" s="126" t="s">
        <v>70</v>
      </c>
      <c r="BC510" s="126" t="s">
        <v>163</v>
      </c>
      <c r="BD510" s="126" t="s">
        <v>130</v>
      </c>
      <c r="BE510" s="126" t="s">
        <v>156</v>
      </c>
      <c r="BF510" s="126" t="s">
        <v>5514</v>
      </c>
      <c r="BG510" s="126" t="s">
        <v>5515</v>
      </c>
      <c r="BH510" s="126" t="s">
        <v>5516</v>
      </c>
      <c r="BI510" s="126" t="s">
        <v>5293</v>
      </c>
      <c r="BJ510" s="126" t="s">
        <v>32</v>
      </c>
      <c r="BK510" s="126" t="s">
        <v>184</v>
      </c>
      <c r="BL510" s="126" t="s">
        <v>157</v>
      </c>
      <c r="BM510" s="126" t="s">
        <v>126</v>
      </c>
      <c r="BN510" s="126" t="s">
        <v>130</v>
      </c>
      <c r="BO510" s="126" t="s">
        <v>158</v>
      </c>
    </row>
    <row r="511" spans="1:67" ht="15">
      <c r="A511" s="58" t="str">
        <f t="shared" si="219"/>
        <v>2025-08-15</v>
      </c>
      <c r="B511" s="58" t="str">
        <f t="shared" si="220"/>
        <v>LHR</v>
      </c>
      <c r="C511" s="58" t="str">
        <f t="shared" si="221"/>
        <v>99431913781</v>
      </c>
      <c r="D511" s="58" t="str">
        <f t="shared" si="222"/>
        <v>PGB028761793</v>
      </c>
      <c r="E511" s="59" t="str">
        <f t="shared" si="223"/>
        <v>6094322902573</v>
      </c>
      <c r="F511" s="59" t="str">
        <f t="shared" si="224"/>
        <v>717-2053-DF-22</v>
      </c>
      <c r="G511" s="59" t="str">
        <f t="shared" si="225"/>
        <v>2210326</v>
      </c>
      <c r="H511" s="59" t="str">
        <f t="shared" si="226"/>
        <v>IPORTER (GB)</v>
      </c>
      <c r="I511" s="57" t="str">
        <f t="shared" si="227"/>
        <v>정순영</v>
      </c>
      <c r="J511" s="57">
        <f t="shared" si="228"/>
        <v>5025</v>
      </c>
      <c r="K511" s="57" t="str">
        <f t="shared" si="229"/>
        <v/>
      </c>
      <c r="L511" s="57">
        <f t="shared" si="230"/>
        <v>1</v>
      </c>
      <c r="M511" s="57">
        <f t="shared" si="231"/>
        <v>0.499</v>
      </c>
      <c r="N511" s="57">
        <f t="shared" si="232"/>
        <v>4.4999999999999998E-2</v>
      </c>
      <c r="O511" s="60">
        <f t="shared" si="233"/>
        <v>3.15E-2</v>
      </c>
      <c r="P511" s="60">
        <f>CEILING(IF(M511&gt;O511,M511,O511),$D$2)</f>
        <v>0.5</v>
      </c>
      <c r="Q511" s="61" t="str">
        <f t="shared" si="234"/>
        <v>목록(Manifest)</v>
      </c>
      <c r="R511" s="88">
        <f t="shared" si="235"/>
        <v>110.67</v>
      </c>
      <c r="S511" s="61" t="str">
        <f t="shared" si="236"/>
        <v>OZ522D</v>
      </c>
      <c r="T511" s="61" t="str">
        <f t="shared" si="237"/>
        <v>ASIANA AIRLINES</v>
      </c>
      <c r="U511" s="61" t="str">
        <f t="shared" si="238"/>
        <v>신용</v>
      </c>
      <c r="V511" s="99">
        <f>CEILING($B$2+(P511-0.5)*$C$2,1)</f>
        <v>7445</v>
      </c>
      <c r="W511" s="61">
        <v>4000</v>
      </c>
      <c r="X511" s="100">
        <f t="shared" si="212"/>
        <v>0</v>
      </c>
      <c r="Y511" s="100">
        <f t="shared" si="217"/>
        <v>0</v>
      </c>
      <c r="Z511" s="100">
        <f t="shared" si="213"/>
        <v>0</v>
      </c>
      <c r="AA511" s="100">
        <f t="shared" si="218"/>
        <v>0</v>
      </c>
      <c r="AB511" s="101">
        <f t="shared" si="214"/>
        <v>0</v>
      </c>
      <c r="AC511" s="102" t="str">
        <f>_xlfn.IFNA(VLOOKUP(D511,'사업자 통관'!F:H,3,0),"")</f>
        <v/>
      </c>
      <c r="AD511" s="102"/>
      <c r="AE511" s="103">
        <f t="shared" si="215"/>
        <v>4000</v>
      </c>
      <c r="AF511" s="104">
        <f t="shared" si="216"/>
        <v>11445</v>
      </c>
      <c r="AH511" s="126" t="s">
        <v>1545</v>
      </c>
      <c r="AI511" s="126" t="s">
        <v>9</v>
      </c>
      <c r="AJ511" s="126" t="s">
        <v>5286</v>
      </c>
      <c r="AK511" s="126" t="s">
        <v>5517</v>
      </c>
      <c r="AL511" s="126" t="s">
        <v>5518</v>
      </c>
      <c r="AM511" s="126" t="s">
        <v>5519</v>
      </c>
      <c r="AN511" s="126">
        <v>5025</v>
      </c>
      <c r="AO511" s="126" t="s">
        <v>130</v>
      </c>
      <c r="AP511" s="127">
        <v>1</v>
      </c>
      <c r="AQ511" s="128">
        <v>0.499</v>
      </c>
      <c r="AR511" s="128">
        <v>4.4999999999999998E-2</v>
      </c>
      <c r="AS511" s="128">
        <v>0.5</v>
      </c>
      <c r="AT511" s="126" t="s">
        <v>4</v>
      </c>
      <c r="AU511" s="128">
        <v>110.67</v>
      </c>
      <c r="AV511" s="126" t="s">
        <v>154</v>
      </c>
      <c r="AW511" s="126" t="s">
        <v>154</v>
      </c>
      <c r="AX511" s="126" t="s">
        <v>154</v>
      </c>
      <c r="AY511" s="126" t="s">
        <v>154</v>
      </c>
      <c r="AZ511" s="126" t="s">
        <v>154</v>
      </c>
      <c r="BA511" s="126" t="s">
        <v>132</v>
      </c>
      <c r="BB511" s="126" t="s">
        <v>70</v>
      </c>
      <c r="BC511" s="126" t="s">
        <v>163</v>
      </c>
      <c r="BD511" s="126" t="s">
        <v>130</v>
      </c>
      <c r="BE511" s="126" t="s">
        <v>156</v>
      </c>
      <c r="BF511" s="126" t="s">
        <v>5520</v>
      </c>
      <c r="BG511" s="126" t="s">
        <v>5521</v>
      </c>
      <c r="BH511" s="126" t="s">
        <v>5522</v>
      </c>
      <c r="BI511" s="126" t="s">
        <v>5293</v>
      </c>
      <c r="BJ511" s="126" t="s">
        <v>32</v>
      </c>
      <c r="BK511" s="126" t="s">
        <v>184</v>
      </c>
      <c r="BL511" s="126" t="s">
        <v>157</v>
      </c>
      <c r="BM511" s="126" t="s">
        <v>126</v>
      </c>
      <c r="BN511" s="126" t="s">
        <v>130</v>
      </c>
      <c r="BO511" s="126" t="s">
        <v>158</v>
      </c>
    </row>
    <row r="512" spans="1:67" ht="15">
      <c r="A512" s="58" t="str">
        <f t="shared" si="219"/>
        <v>2025-08-15</v>
      </c>
      <c r="B512" s="58" t="str">
        <f t="shared" si="220"/>
        <v>LHR</v>
      </c>
      <c r="C512" s="58" t="str">
        <f t="shared" si="221"/>
        <v>99431913781</v>
      </c>
      <c r="D512" s="58" t="str">
        <f t="shared" si="222"/>
        <v>PGB028761620</v>
      </c>
      <c r="E512" s="59" t="str">
        <f t="shared" si="223"/>
        <v>6094322902400</v>
      </c>
      <c r="F512" s="59" t="str">
        <f t="shared" si="224"/>
        <v>717-0487-FD-33</v>
      </c>
      <c r="G512" s="59" t="str">
        <f t="shared" si="225"/>
        <v>2210326</v>
      </c>
      <c r="H512" s="59" t="str">
        <f t="shared" si="226"/>
        <v>IPORTER (GB)</v>
      </c>
      <c r="I512" s="57" t="str">
        <f t="shared" si="227"/>
        <v>장미희</v>
      </c>
      <c r="J512" s="57">
        <f t="shared" si="228"/>
        <v>12262</v>
      </c>
      <c r="K512" s="57" t="str">
        <f t="shared" si="229"/>
        <v/>
      </c>
      <c r="L512" s="57">
        <f t="shared" si="230"/>
        <v>1</v>
      </c>
      <c r="M512" s="57">
        <f t="shared" si="231"/>
        <v>3.4020000000000001</v>
      </c>
      <c r="N512" s="57">
        <f t="shared" si="232"/>
        <v>2.948</v>
      </c>
      <c r="O512" s="60">
        <f t="shared" si="233"/>
        <v>2.0635999999999997</v>
      </c>
      <c r="P512" s="60">
        <f>CEILING(IF(M512&gt;O512,M512,O512),$D$2)</f>
        <v>3.5</v>
      </c>
      <c r="Q512" s="61" t="str">
        <f t="shared" si="234"/>
        <v>일반(목록배제,Normal-Manifest Exception)</v>
      </c>
      <c r="R512" s="88">
        <f t="shared" si="235"/>
        <v>100.08</v>
      </c>
      <c r="S512" s="61" t="str">
        <f t="shared" si="236"/>
        <v>OZ522D</v>
      </c>
      <c r="T512" s="61" t="str">
        <f t="shared" si="237"/>
        <v>ASIANA AIRLINES</v>
      </c>
      <c r="U512" s="61" t="str">
        <f t="shared" si="238"/>
        <v>신용</v>
      </c>
      <c r="V512" s="99">
        <f>CEILING($B$2+(P512-0.5)*$C$2,1)</f>
        <v>24410</v>
      </c>
      <c r="W512" s="61">
        <v>4000</v>
      </c>
      <c r="X512" s="100">
        <f t="shared" si="212"/>
        <v>0</v>
      </c>
      <c r="Y512" s="100">
        <f t="shared" si="217"/>
        <v>0</v>
      </c>
      <c r="Z512" s="100">
        <f t="shared" si="213"/>
        <v>500</v>
      </c>
      <c r="AA512" s="100">
        <f t="shared" si="218"/>
        <v>0</v>
      </c>
      <c r="AB512" s="101">
        <f t="shared" si="214"/>
        <v>1000</v>
      </c>
      <c r="AC512" s="102" t="str">
        <f>_xlfn.IFNA(VLOOKUP(D512,'사업자 통관'!F:H,3,0),"")</f>
        <v/>
      </c>
      <c r="AD512" s="102"/>
      <c r="AE512" s="103">
        <f t="shared" si="215"/>
        <v>5500</v>
      </c>
      <c r="AF512" s="104">
        <f t="shared" si="216"/>
        <v>29910</v>
      </c>
      <c r="AH512" s="126" t="s">
        <v>1545</v>
      </c>
      <c r="AI512" s="126" t="s">
        <v>9</v>
      </c>
      <c r="AJ512" s="126" t="s">
        <v>5286</v>
      </c>
      <c r="AK512" s="126" t="s">
        <v>5523</v>
      </c>
      <c r="AL512" s="126" t="s">
        <v>299</v>
      </c>
      <c r="AM512" s="126" t="s">
        <v>300</v>
      </c>
      <c r="AN512" s="126">
        <v>12262</v>
      </c>
      <c r="AO512" s="126" t="s">
        <v>130</v>
      </c>
      <c r="AP512" s="127">
        <v>1</v>
      </c>
      <c r="AQ512" s="128">
        <v>3.4020000000000001</v>
      </c>
      <c r="AR512" s="128">
        <v>2.948</v>
      </c>
      <c r="AS512" s="128">
        <v>3.5</v>
      </c>
      <c r="AT512" s="126" t="s">
        <v>5</v>
      </c>
      <c r="AU512" s="128">
        <v>100.08</v>
      </c>
      <c r="AV512" s="126" t="s">
        <v>154</v>
      </c>
      <c r="AW512" s="126" t="s">
        <v>154</v>
      </c>
      <c r="AX512" s="126" t="s">
        <v>154</v>
      </c>
      <c r="AY512" s="126" t="s">
        <v>154</v>
      </c>
      <c r="AZ512" s="126" t="s">
        <v>154</v>
      </c>
      <c r="BA512" s="126" t="s">
        <v>132</v>
      </c>
      <c r="BB512" s="126" t="s">
        <v>70</v>
      </c>
      <c r="BC512" s="126" t="s">
        <v>401</v>
      </c>
      <c r="BD512" s="126" t="s">
        <v>130</v>
      </c>
      <c r="BE512" s="126" t="s">
        <v>156</v>
      </c>
      <c r="BF512" s="126" t="s">
        <v>5524</v>
      </c>
      <c r="BG512" s="126" t="s">
        <v>5525</v>
      </c>
      <c r="BH512" s="126" t="s">
        <v>5526</v>
      </c>
      <c r="BI512" s="126" t="s">
        <v>5293</v>
      </c>
      <c r="BJ512" s="126" t="s">
        <v>32</v>
      </c>
      <c r="BK512" s="126" t="s">
        <v>184</v>
      </c>
      <c r="BL512" s="126" t="s">
        <v>157</v>
      </c>
      <c r="BM512" s="126" t="s">
        <v>126</v>
      </c>
      <c r="BN512" s="126" t="s">
        <v>130</v>
      </c>
      <c r="BO512" s="126" t="s">
        <v>158</v>
      </c>
    </row>
    <row r="513" spans="1:67" ht="15">
      <c r="A513" s="58" t="str">
        <f t="shared" si="219"/>
        <v>2025-08-15</v>
      </c>
      <c r="B513" s="58" t="str">
        <f t="shared" si="220"/>
        <v>LHR</v>
      </c>
      <c r="C513" s="58" t="str">
        <f t="shared" si="221"/>
        <v>99431913781</v>
      </c>
      <c r="D513" s="58" t="str">
        <f t="shared" si="222"/>
        <v>PGB028761738</v>
      </c>
      <c r="E513" s="59" t="str">
        <f t="shared" si="223"/>
        <v>6094322902518</v>
      </c>
      <c r="F513" s="59" t="str">
        <f t="shared" si="224"/>
        <v>717-2859-BD-49</v>
      </c>
      <c r="G513" s="59" t="str">
        <f t="shared" si="225"/>
        <v>2210326</v>
      </c>
      <c r="H513" s="59" t="str">
        <f t="shared" si="226"/>
        <v>IPORTER (GB)</v>
      </c>
      <c r="I513" s="57" t="str">
        <f t="shared" si="227"/>
        <v>정주연</v>
      </c>
      <c r="J513" s="57">
        <f t="shared" si="228"/>
        <v>35258</v>
      </c>
      <c r="K513" s="57" t="str">
        <f t="shared" si="229"/>
        <v/>
      </c>
      <c r="L513" s="57">
        <f t="shared" si="230"/>
        <v>1</v>
      </c>
      <c r="M513" s="57">
        <f t="shared" si="231"/>
        <v>1.161</v>
      </c>
      <c r="N513" s="57">
        <f t="shared" si="232"/>
        <v>4.4999999999999998E-2</v>
      </c>
      <c r="O513" s="60">
        <f t="shared" si="233"/>
        <v>3.15E-2</v>
      </c>
      <c r="P513" s="60">
        <f>CEILING(IF(M513&gt;O513,M513,O513),$D$2)</f>
        <v>1.5</v>
      </c>
      <c r="Q513" s="61" t="str">
        <f t="shared" si="234"/>
        <v>목록(Manifest)</v>
      </c>
      <c r="R513" s="88">
        <f t="shared" si="235"/>
        <v>93.28</v>
      </c>
      <c r="S513" s="61" t="str">
        <f t="shared" si="236"/>
        <v>OZ522D</v>
      </c>
      <c r="T513" s="61" t="str">
        <f t="shared" si="237"/>
        <v>ASIANA AIRLINES</v>
      </c>
      <c r="U513" s="61" t="str">
        <f t="shared" si="238"/>
        <v>신용</v>
      </c>
      <c r="V513" s="99">
        <f>CEILING($B$2+(P513-0.5)*$C$2,1)</f>
        <v>13100</v>
      </c>
      <c r="W513" s="61">
        <v>4000</v>
      </c>
      <c r="X513" s="100">
        <f t="shared" si="212"/>
        <v>0</v>
      </c>
      <c r="Y513" s="100">
        <f t="shared" si="217"/>
        <v>0</v>
      </c>
      <c r="Z513" s="100">
        <f t="shared" si="213"/>
        <v>0</v>
      </c>
      <c r="AA513" s="100">
        <f t="shared" si="218"/>
        <v>0</v>
      </c>
      <c r="AB513" s="101">
        <f t="shared" si="214"/>
        <v>0</v>
      </c>
      <c r="AC513" s="102" t="str">
        <f>_xlfn.IFNA(VLOOKUP(D513,'사업자 통관'!F:H,3,0),"")</f>
        <v/>
      </c>
      <c r="AD513" s="102"/>
      <c r="AE513" s="103">
        <f t="shared" si="215"/>
        <v>4000</v>
      </c>
      <c r="AF513" s="104">
        <f t="shared" si="216"/>
        <v>17100</v>
      </c>
      <c r="AH513" s="126" t="s">
        <v>1545</v>
      </c>
      <c r="AI513" s="126" t="s">
        <v>9</v>
      </c>
      <c r="AJ513" s="126" t="s">
        <v>5286</v>
      </c>
      <c r="AK513" s="126" t="s">
        <v>5527</v>
      </c>
      <c r="AL513" s="126" t="s">
        <v>5528</v>
      </c>
      <c r="AM513" s="126" t="s">
        <v>5529</v>
      </c>
      <c r="AN513" s="126">
        <v>35258</v>
      </c>
      <c r="AO513" s="126" t="s">
        <v>130</v>
      </c>
      <c r="AP513" s="127">
        <v>1</v>
      </c>
      <c r="AQ513" s="128">
        <v>1.161</v>
      </c>
      <c r="AR513" s="128">
        <v>4.4999999999999998E-2</v>
      </c>
      <c r="AS513" s="128">
        <v>1.2</v>
      </c>
      <c r="AT513" s="126" t="s">
        <v>4</v>
      </c>
      <c r="AU513" s="128">
        <v>93.28</v>
      </c>
      <c r="AV513" s="126" t="s">
        <v>154</v>
      </c>
      <c r="AW513" s="126" t="s">
        <v>154</v>
      </c>
      <c r="AX513" s="126" t="s">
        <v>154</v>
      </c>
      <c r="AY513" s="126" t="s">
        <v>154</v>
      </c>
      <c r="AZ513" s="126" t="s">
        <v>154</v>
      </c>
      <c r="BA513" s="126" t="s">
        <v>132</v>
      </c>
      <c r="BB513" s="126" t="s">
        <v>70</v>
      </c>
      <c r="BC513" s="126" t="s">
        <v>174</v>
      </c>
      <c r="BD513" s="126" t="s">
        <v>130</v>
      </c>
      <c r="BE513" s="126" t="s">
        <v>156</v>
      </c>
      <c r="BF513" s="126" t="s">
        <v>5530</v>
      </c>
      <c r="BG513" s="126" t="s">
        <v>5531</v>
      </c>
      <c r="BH513" s="126" t="s">
        <v>5532</v>
      </c>
      <c r="BI513" s="126" t="s">
        <v>5293</v>
      </c>
      <c r="BJ513" s="126" t="s">
        <v>32</v>
      </c>
      <c r="BK513" s="126" t="s">
        <v>184</v>
      </c>
      <c r="BL513" s="126" t="s">
        <v>157</v>
      </c>
      <c r="BM513" s="126" t="s">
        <v>126</v>
      </c>
      <c r="BN513" s="126" t="s">
        <v>130</v>
      </c>
      <c r="BO513" s="126" t="s">
        <v>158</v>
      </c>
    </row>
    <row r="514" spans="1:67" ht="15">
      <c r="A514" s="58" t="str">
        <f t="shared" si="219"/>
        <v>2025-08-15</v>
      </c>
      <c r="B514" s="58" t="str">
        <f t="shared" si="220"/>
        <v>LHR</v>
      </c>
      <c r="C514" s="58" t="str">
        <f t="shared" si="221"/>
        <v>99431913781</v>
      </c>
      <c r="D514" s="58" t="str">
        <f t="shared" si="222"/>
        <v>PGB028761939</v>
      </c>
      <c r="E514" s="59" t="str">
        <f t="shared" si="223"/>
        <v>6094322902719</v>
      </c>
      <c r="F514" s="59" t="str">
        <f t="shared" si="224"/>
        <v>717-2831-FA-66</v>
      </c>
      <c r="G514" s="59" t="str">
        <f t="shared" si="225"/>
        <v>2210326</v>
      </c>
      <c r="H514" s="59" t="str">
        <f t="shared" si="226"/>
        <v>IPORTER (GB)</v>
      </c>
      <c r="I514" s="57" t="str">
        <f t="shared" si="227"/>
        <v>김용현</v>
      </c>
      <c r="J514" s="57">
        <f t="shared" si="228"/>
        <v>22714</v>
      </c>
      <c r="K514" s="57" t="str">
        <f t="shared" si="229"/>
        <v/>
      </c>
      <c r="L514" s="57">
        <f t="shared" si="230"/>
        <v>1</v>
      </c>
      <c r="M514" s="57">
        <f t="shared" si="231"/>
        <v>1.5009999999999999</v>
      </c>
      <c r="N514" s="57">
        <f t="shared" si="232"/>
        <v>1.6779999999999999</v>
      </c>
      <c r="O514" s="60">
        <f t="shared" si="233"/>
        <v>1.1745999999999999</v>
      </c>
      <c r="P514" s="60">
        <f>CEILING(IF(M514&gt;O514,M514,O514),$D$2)</f>
        <v>2</v>
      </c>
      <c r="Q514" s="61" t="str">
        <f t="shared" si="234"/>
        <v>목록(Manifest)</v>
      </c>
      <c r="R514" s="88">
        <f t="shared" si="235"/>
        <v>53.34</v>
      </c>
      <c r="S514" s="61" t="str">
        <f t="shared" si="236"/>
        <v>OZ522D</v>
      </c>
      <c r="T514" s="61" t="str">
        <f t="shared" si="237"/>
        <v>ASIANA AIRLINES</v>
      </c>
      <c r="U514" s="61" t="str">
        <f t="shared" si="238"/>
        <v>신용</v>
      </c>
      <c r="V514" s="99">
        <f>CEILING($B$2+(P514-0.5)*$C$2,1)</f>
        <v>15928</v>
      </c>
      <c r="W514" s="61">
        <v>4000</v>
      </c>
      <c r="X514" s="100">
        <f t="shared" si="212"/>
        <v>0</v>
      </c>
      <c r="Y514" s="100">
        <f t="shared" si="217"/>
        <v>0</v>
      </c>
      <c r="Z514" s="100">
        <f t="shared" si="213"/>
        <v>0</v>
      </c>
      <c r="AA514" s="100">
        <f t="shared" si="218"/>
        <v>0</v>
      </c>
      <c r="AB514" s="101">
        <f t="shared" si="214"/>
        <v>0</v>
      </c>
      <c r="AC514" s="102" t="str">
        <f>_xlfn.IFNA(VLOOKUP(D514,'사업자 통관'!F:H,3,0),"")</f>
        <v/>
      </c>
      <c r="AD514" s="102"/>
      <c r="AE514" s="103">
        <f t="shared" si="215"/>
        <v>4000</v>
      </c>
      <c r="AF514" s="104">
        <f t="shared" si="216"/>
        <v>19928</v>
      </c>
      <c r="AH514" s="126" t="s">
        <v>1545</v>
      </c>
      <c r="AI514" s="126" t="s">
        <v>9</v>
      </c>
      <c r="AJ514" s="126" t="s">
        <v>5286</v>
      </c>
      <c r="AK514" s="126" t="s">
        <v>5533</v>
      </c>
      <c r="AL514" s="126" t="s">
        <v>4129</v>
      </c>
      <c r="AM514" s="126" t="s">
        <v>4130</v>
      </c>
      <c r="AN514" s="126">
        <v>22714</v>
      </c>
      <c r="AO514" s="126" t="s">
        <v>130</v>
      </c>
      <c r="AP514" s="127">
        <v>1</v>
      </c>
      <c r="AQ514" s="128">
        <v>1.5009999999999999</v>
      </c>
      <c r="AR514" s="128">
        <v>1.6779999999999999</v>
      </c>
      <c r="AS514" s="128">
        <v>1.7</v>
      </c>
      <c r="AT514" s="126" t="s">
        <v>4</v>
      </c>
      <c r="AU514" s="128">
        <v>53.34</v>
      </c>
      <c r="AV514" s="126" t="s">
        <v>154</v>
      </c>
      <c r="AW514" s="126" t="s">
        <v>154</v>
      </c>
      <c r="AX514" s="126" t="s">
        <v>154</v>
      </c>
      <c r="AY514" s="126" t="s">
        <v>154</v>
      </c>
      <c r="AZ514" s="126" t="s">
        <v>154</v>
      </c>
      <c r="BA514" s="126" t="s">
        <v>132</v>
      </c>
      <c r="BB514" s="126" t="s">
        <v>70</v>
      </c>
      <c r="BC514" s="126" t="s">
        <v>159</v>
      </c>
      <c r="BD514" s="126" t="s">
        <v>130</v>
      </c>
      <c r="BE514" s="126" t="s">
        <v>156</v>
      </c>
      <c r="BF514" s="126" t="s">
        <v>5534</v>
      </c>
      <c r="BG514" s="126" t="s">
        <v>5535</v>
      </c>
      <c r="BH514" s="126" t="s">
        <v>5536</v>
      </c>
      <c r="BI514" s="126" t="s">
        <v>5293</v>
      </c>
      <c r="BJ514" s="126" t="s">
        <v>32</v>
      </c>
      <c r="BK514" s="126" t="s">
        <v>184</v>
      </c>
      <c r="BL514" s="126" t="s">
        <v>157</v>
      </c>
      <c r="BM514" s="126" t="s">
        <v>126</v>
      </c>
      <c r="BN514" s="126" t="s">
        <v>130</v>
      </c>
      <c r="BO514" s="126" t="s">
        <v>158</v>
      </c>
    </row>
    <row r="515" spans="1:67" ht="15">
      <c r="A515" s="58" t="str">
        <f t="shared" si="219"/>
        <v>2025-08-15</v>
      </c>
      <c r="B515" s="58" t="str">
        <f t="shared" si="220"/>
        <v>LHR</v>
      </c>
      <c r="C515" s="58" t="str">
        <f t="shared" si="221"/>
        <v>99431913781</v>
      </c>
      <c r="D515" s="58" t="str">
        <f t="shared" si="222"/>
        <v>PGB028761752</v>
      </c>
      <c r="E515" s="59" t="str">
        <f t="shared" si="223"/>
        <v>6094322902532</v>
      </c>
      <c r="F515" s="59" t="str">
        <f t="shared" si="224"/>
        <v>717-2021-EE-18</v>
      </c>
      <c r="G515" s="59" t="str">
        <f t="shared" si="225"/>
        <v>2210326</v>
      </c>
      <c r="H515" s="59" t="str">
        <f t="shared" si="226"/>
        <v>IPORTER (GB)</v>
      </c>
      <c r="I515" s="57" t="str">
        <f t="shared" si="227"/>
        <v>김봄이</v>
      </c>
      <c r="J515" s="57">
        <f t="shared" si="228"/>
        <v>52826</v>
      </c>
      <c r="K515" s="57" t="str">
        <f t="shared" si="229"/>
        <v/>
      </c>
      <c r="L515" s="57">
        <f t="shared" si="230"/>
        <v>1</v>
      </c>
      <c r="M515" s="57">
        <f t="shared" si="231"/>
        <v>0.499</v>
      </c>
      <c r="N515" s="57">
        <f t="shared" si="232"/>
        <v>4.4999999999999998E-2</v>
      </c>
      <c r="O515" s="60">
        <f t="shared" si="233"/>
        <v>3.15E-2</v>
      </c>
      <c r="P515" s="60">
        <f>CEILING(IF(M515&gt;O515,M515,O515),$D$2)</f>
        <v>0.5</v>
      </c>
      <c r="Q515" s="61" t="str">
        <f t="shared" si="234"/>
        <v>목록(Manifest)</v>
      </c>
      <c r="R515" s="88">
        <f t="shared" si="235"/>
        <v>25.26</v>
      </c>
      <c r="S515" s="61" t="str">
        <f t="shared" si="236"/>
        <v>OZ522D</v>
      </c>
      <c r="T515" s="61" t="str">
        <f t="shared" si="237"/>
        <v>ASIANA AIRLINES</v>
      </c>
      <c r="U515" s="61" t="str">
        <f t="shared" si="238"/>
        <v>신용</v>
      </c>
      <c r="V515" s="99">
        <f>CEILING($B$2+(P515-0.5)*$C$2,1)</f>
        <v>7445</v>
      </c>
      <c r="W515" s="61">
        <v>4000</v>
      </c>
      <c r="X515" s="100">
        <f t="shared" si="212"/>
        <v>0</v>
      </c>
      <c r="Y515" s="100">
        <f t="shared" si="217"/>
        <v>0</v>
      </c>
      <c r="Z515" s="100">
        <f t="shared" si="213"/>
        <v>0</v>
      </c>
      <c r="AA515" s="100">
        <f t="shared" si="218"/>
        <v>0</v>
      </c>
      <c r="AB515" s="101">
        <f t="shared" si="214"/>
        <v>0</v>
      </c>
      <c r="AC515" s="102" t="str">
        <f>_xlfn.IFNA(VLOOKUP(D515,'사업자 통관'!F:H,3,0),"")</f>
        <v/>
      </c>
      <c r="AD515" s="102"/>
      <c r="AE515" s="103">
        <f t="shared" si="215"/>
        <v>4000</v>
      </c>
      <c r="AF515" s="104">
        <f t="shared" si="216"/>
        <v>11445</v>
      </c>
      <c r="AH515" s="126" t="s">
        <v>1545</v>
      </c>
      <c r="AI515" s="126" t="s">
        <v>9</v>
      </c>
      <c r="AJ515" s="126" t="s">
        <v>5286</v>
      </c>
      <c r="AK515" s="126" t="s">
        <v>5537</v>
      </c>
      <c r="AL515" s="126" t="s">
        <v>5538</v>
      </c>
      <c r="AM515" s="126" t="s">
        <v>5539</v>
      </c>
      <c r="AN515" s="126">
        <v>52826</v>
      </c>
      <c r="AO515" s="126" t="s">
        <v>130</v>
      </c>
      <c r="AP515" s="127">
        <v>1</v>
      </c>
      <c r="AQ515" s="128">
        <v>0.499</v>
      </c>
      <c r="AR515" s="128">
        <v>4.4999999999999998E-2</v>
      </c>
      <c r="AS515" s="128">
        <v>0.5</v>
      </c>
      <c r="AT515" s="126" t="s">
        <v>4</v>
      </c>
      <c r="AU515" s="128">
        <v>25.26</v>
      </c>
      <c r="AV515" s="126" t="s">
        <v>154</v>
      </c>
      <c r="AW515" s="126" t="s">
        <v>154</v>
      </c>
      <c r="AX515" s="126" t="s">
        <v>154</v>
      </c>
      <c r="AY515" s="126" t="s">
        <v>154</v>
      </c>
      <c r="AZ515" s="126" t="s">
        <v>154</v>
      </c>
      <c r="BA515" s="126" t="s">
        <v>132</v>
      </c>
      <c r="BB515" s="126" t="s">
        <v>70</v>
      </c>
      <c r="BC515" s="126" t="s">
        <v>331</v>
      </c>
      <c r="BD515" s="126" t="s">
        <v>130</v>
      </c>
      <c r="BE515" s="126" t="s">
        <v>156</v>
      </c>
      <c r="BF515" s="126" t="s">
        <v>5540</v>
      </c>
      <c r="BG515" s="126" t="s">
        <v>5541</v>
      </c>
      <c r="BH515" s="126" t="s">
        <v>5542</v>
      </c>
      <c r="BI515" s="126" t="s">
        <v>5293</v>
      </c>
      <c r="BJ515" s="126" t="s">
        <v>32</v>
      </c>
      <c r="BK515" s="126" t="s">
        <v>184</v>
      </c>
      <c r="BL515" s="126" t="s">
        <v>157</v>
      </c>
      <c r="BM515" s="126" t="s">
        <v>126</v>
      </c>
      <c r="BN515" s="126" t="s">
        <v>130</v>
      </c>
      <c r="BO515" s="126" t="s">
        <v>158</v>
      </c>
    </row>
    <row r="516" spans="1:67" ht="15">
      <c r="A516" s="58" t="str">
        <f t="shared" si="219"/>
        <v>2025-08-15</v>
      </c>
      <c r="B516" s="58" t="str">
        <f t="shared" si="220"/>
        <v>LHR</v>
      </c>
      <c r="C516" s="58" t="str">
        <f t="shared" si="221"/>
        <v>99431913781</v>
      </c>
      <c r="D516" s="58" t="str">
        <f t="shared" si="222"/>
        <v>PGB028761773</v>
      </c>
      <c r="E516" s="59" t="str">
        <f t="shared" si="223"/>
        <v>6094322902553</v>
      </c>
      <c r="F516" s="59" t="str">
        <f t="shared" si="224"/>
        <v>717-2035-EF-23</v>
      </c>
      <c r="G516" s="59" t="str">
        <f t="shared" si="225"/>
        <v>2210326</v>
      </c>
      <c r="H516" s="59" t="str">
        <f t="shared" si="226"/>
        <v>IPORTER (GB)</v>
      </c>
      <c r="I516" s="57" t="str">
        <f t="shared" si="227"/>
        <v>이건우</v>
      </c>
      <c r="J516" s="57">
        <f t="shared" si="228"/>
        <v>14910</v>
      </c>
      <c r="K516" s="57" t="str">
        <f t="shared" si="229"/>
        <v/>
      </c>
      <c r="L516" s="57">
        <f t="shared" si="230"/>
        <v>1</v>
      </c>
      <c r="M516" s="57">
        <f t="shared" si="231"/>
        <v>0.499</v>
      </c>
      <c r="N516" s="57">
        <f t="shared" si="232"/>
        <v>4.4999999999999998E-2</v>
      </c>
      <c r="O516" s="60">
        <f t="shared" si="233"/>
        <v>3.15E-2</v>
      </c>
      <c r="P516" s="60">
        <f>CEILING(IF(M516&gt;O516,M516,O516),$D$2)</f>
        <v>0.5</v>
      </c>
      <c r="Q516" s="61" t="str">
        <f t="shared" si="234"/>
        <v>목록(Manifest)</v>
      </c>
      <c r="R516" s="88">
        <f t="shared" si="235"/>
        <v>30.93</v>
      </c>
      <c r="S516" s="61" t="str">
        <f t="shared" si="236"/>
        <v>OZ522D</v>
      </c>
      <c r="T516" s="61" t="str">
        <f t="shared" si="237"/>
        <v>ASIANA AIRLINES</v>
      </c>
      <c r="U516" s="61" t="str">
        <f t="shared" si="238"/>
        <v>신용</v>
      </c>
      <c r="V516" s="99">
        <f>CEILING($B$2+(P516-0.5)*$C$2,1)</f>
        <v>7445</v>
      </c>
      <c r="W516" s="61">
        <v>4000</v>
      </c>
      <c r="X516" s="100">
        <f t="shared" si="212"/>
        <v>0</v>
      </c>
      <c r="Y516" s="100">
        <f t="shared" si="217"/>
        <v>0</v>
      </c>
      <c r="Z516" s="100">
        <f t="shared" si="213"/>
        <v>0</v>
      </c>
      <c r="AA516" s="100">
        <f t="shared" si="218"/>
        <v>0</v>
      </c>
      <c r="AB516" s="101">
        <f t="shared" si="214"/>
        <v>0</v>
      </c>
      <c r="AC516" s="102" t="str">
        <f>_xlfn.IFNA(VLOOKUP(D516,'사업자 통관'!F:H,3,0),"")</f>
        <v/>
      </c>
      <c r="AD516" s="102"/>
      <c r="AE516" s="103">
        <f t="shared" si="215"/>
        <v>4000</v>
      </c>
      <c r="AF516" s="104">
        <f t="shared" si="216"/>
        <v>11445</v>
      </c>
      <c r="AH516" s="126" t="s">
        <v>1545</v>
      </c>
      <c r="AI516" s="126" t="s">
        <v>9</v>
      </c>
      <c r="AJ516" s="126" t="s">
        <v>5286</v>
      </c>
      <c r="AK516" s="126" t="s">
        <v>5543</v>
      </c>
      <c r="AL516" s="126" t="s">
        <v>5544</v>
      </c>
      <c r="AM516" s="126" t="s">
        <v>5545</v>
      </c>
      <c r="AN516" s="126">
        <v>14910</v>
      </c>
      <c r="AO516" s="126" t="s">
        <v>130</v>
      </c>
      <c r="AP516" s="127">
        <v>1</v>
      </c>
      <c r="AQ516" s="128">
        <v>0.499</v>
      </c>
      <c r="AR516" s="128">
        <v>4.4999999999999998E-2</v>
      </c>
      <c r="AS516" s="128">
        <v>0.5</v>
      </c>
      <c r="AT516" s="126" t="s">
        <v>4</v>
      </c>
      <c r="AU516" s="128">
        <v>30.93</v>
      </c>
      <c r="AV516" s="126" t="s">
        <v>154</v>
      </c>
      <c r="AW516" s="126" t="s">
        <v>154</v>
      </c>
      <c r="AX516" s="126" t="s">
        <v>154</v>
      </c>
      <c r="AY516" s="126" t="s">
        <v>154</v>
      </c>
      <c r="AZ516" s="126" t="s">
        <v>154</v>
      </c>
      <c r="BA516" s="126" t="s">
        <v>132</v>
      </c>
      <c r="BB516" s="126" t="s">
        <v>70</v>
      </c>
      <c r="BC516" s="126" t="s">
        <v>5546</v>
      </c>
      <c r="BD516" s="126" t="s">
        <v>130</v>
      </c>
      <c r="BE516" s="126" t="s">
        <v>156</v>
      </c>
      <c r="BF516" s="126" t="s">
        <v>5547</v>
      </c>
      <c r="BG516" s="126" t="s">
        <v>5548</v>
      </c>
      <c r="BH516" s="126" t="s">
        <v>5549</v>
      </c>
      <c r="BI516" s="126" t="s">
        <v>5293</v>
      </c>
      <c r="BJ516" s="126" t="s">
        <v>32</v>
      </c>
      <c r="BK516" s="126" t="s">
        <v>184</v>
      </c>
      <c r="BL516" s="126" t="s">
        <v>157</v>
      </c>
      <c r="BM516" s="126" t="s">
        <v>126</v>
      </c>
      <c r="BN516" s="126" t="s">
        <v>130</v>
      </c>
      <c r="BO516" s="126" t="s">
        <v>158</v>
      </c>
    </row>
    <row r="517" spans="1:67" ht="15">
      <c r="A517" s="58" t="str">
        <f t="shared" si="219"/>
        <v>2025-08-15</v>
      </c>
      <c r="B517" s="58" t="str">
        <f t="shared" si="220"/>
        <v>LHR</v>
      </c>
      <c r="C517" s="58" t="str">
        <f t="shared" si="221"/>
        <v>99431913781</v>
      </c>
      <c r="D517" s="58" t="str">
        <f t="shared" si="222"/>
        <v>PGB028761628</v>
      </c>
      <c r="E517" s="59" t="str">
        <f t="shared" si="223"/>
        <v>6094322902408</v>
      </c>
      <c r="F517" s="59" t="str">
        <f t="shared" si="224"/>
        <v>717-2019-BA-31</v>
      </c>
      <c r="G517" s="59" t="str">
        <f t="shared" si="225"/>
        <v>2210326</v>
      </c>
      <c r="H517" s="59" t="str">
        <f t="shared" si="226"/>
        <v>IPORTER (GB)</v>
      </c>
      <c r="I517" s="57" t="str">
        <f t="shared" si="227"/>
        <v>박은형</v>
      </c>
      <c r="J517" s="57">
        <f t="shared" si="228"/>
        <v>14541</v>
      </c>
      <c r="K517" s="57" t="str">
        <f t="shared" si="229"/>
        <v/>
      </c>
      <c r="L517" s="57">
        <f t="shared" si="230"/>
        <v>1</v>
      </c>
      <c r="M517" s="57">
        <f t="shared" si="231"/>
        <v>0.998</v>
      </c>
      <c r="N517" s="57">
        <f t="shared" si="232"/>
        <v>4.4999999999999998E-2</v>
      </c>
      <c r="O517" s="60">
        <f t="shared" si="233"/>
        <v>3.15E-2</v>
      </c>
      <c r="P517" s="60">
        <f>CEILING(IF(M517&gt;O517,M517,O517),$D$2)</f>
        <v>1</v>
      </c>
      <c r="Q517" s="61" t="str">
        <f t="shared" si="234"/>
        <v>목록(Manifest)</v>
      </c>
      <c r="R517" s="88">
        <f t="shared" si="235"/>
        <v>124.82</v>
      </c>
      <c r="S517" s="61" t="str">
        <f t="shared" si="236"/>
        <v>OZ522D</v>
      </c>
      <c r="T517" s="61" t="str">
        <f t="shared" si="237"/>
        <v>ASIANA AIRLINES</v>
      </c>
      <c r="U517" s="61" t="str">
        <f t="shared" si="238"/>
        <v>신용</v>
      </c>
      <c r="V517" s="99">
        <f>CEILING($B$2+(P517-0.5)*$C$2,1)</f>
        <v>10273</v>
      </c>
      <c r="W517" s="61">
        <v>4000</v>
      </c>
      <c r="X517" s="100">
        <f t="shared" ref="X517:X580" si="239">(L517-1)*1500</f>
        <v>0</v>
      </c>
      <c r="Y517" s="100">
        <f t="shared" si="217"/>
        <v>0</v>
      </c>
      <c r="Z517" s="100">
        <f t="shared" ref="Z517:Z580" si="240">IF(U517="신용",_xlfn.IFNA(_xlfn.IFS(
AND(P517/L517&gt;2,P517/L517&lt;=5),500*L517,
AND(P517/L517&gt;5,P517/L517&lt;=10),1000*L517,
AND(P517/L517&gt;10,P517/L517&lt;=20),3000*L517,
AND(P517/L517&gt;20,P517/L517&lt;=25),11000*L517,
AND(P517/L517&gt;25,P517/L517&lt;=999),15000*L517
),0),0)</f>
        <v>0</v>
      </c>
      <c r="AA517" s="100">
        <f t="shared" si="218"/>
        <v>0</v>
      </c>
      <c r="AB517" s="101">
        <f t="shared" ref="AB517:AB580" si="241">IF(LEFT(AC517,3)="사업자",10000,IF(OR(Q517="일반(목록배제,Normal-Manifest Exception)",Q517="간이(Simple)",Q517="목록취하(허용배제,Manifest-Drop)",Q517="일반(NORMAL)"),1000,0))</f>
        <v>0</v>
      </c>
      <c r="AC517" s="102" t="str">
        <f>_xlfn.IFNA(VLOOKUP(D517,'사업자 통관'!F:H,3,0),"")</f>
        <v/>
      </c>
      <c r="AD517" s="102"/>
      <c r="AE517" s="103">
        <f t="shared" ref="AE517:AE580" si="242">SUM(W517:AD517)</f>
        <v>4000</v>
      </c>
      <c r="AF517" s="104">
        <f t="shared" ref="AF517:AF580" si="243">SUM(V517,AE517)</f>
        <v>14273</v>
      </c>
      <c r="AH517" s="126" t="s">
        <v>1545</v>
      </c>
      <c r="AI517" s="126" t="s">
        <v>9</v>
      </c>
      <c r="AJ517" s="126" t="s">
        <v>5286</v>
      </c>
      <c r="AK517" s="126" t="s">
        <v>5550</v>
      </c>
      <c r="AL517" s="126" t="s">
        <v>5551</v>
      </c>
      <c r="AM517" s="126" t="s">
        <v>5552</v>
      </c>
      <c r="AN517" s="126">
        <v>14541</v>
      </c>
      <c r="AO517" s="126" t="s">
        <v>130</v>
      </c>
      <c r="AP517" s="127">
        <v>1</v>
      </c>
      <c r="AQ517" s="128">
        <v>0.998</v>
      </c>
      <c r="AR517" s="128">
        <v>4.4999999999999998E-2</v>
      </c>
      <c r="AS517" s="128">
        <v>1</v>
      </c>
      <c r="AT517" s="126" t="s">
        <v>4</v>
      </c>
      <c r="AU517" s="128">
        <v>124.82</v>
      </c>
      <c r="AV517" s="126" t="s">
        <v>154</v>
      </c>
      <c r="AW517" s="126" t="s">
        <v>154</v>
      </c>
      <c r="AX517" s="126" t="s">
        <v>154</v>
      </c>
      <c r="AY517" s="126" t="s">
        <v>154</v>
      </c>
      <c r="AZ517" s="126" t="s">
        <v>154</v>
      </c>
      <c r="BA517" s="126" t="s">
        <v>132</v>
      </c>
      <c r="BB517" s="126" t="s">
        <v>70</v>
      </c>
      <c r="BC517" s="126" t="s">
        <v>315</v>
      </c>
      <c r="BD517" s="126" t="s">
        <v>130</v>
      </c>
      <c r="BE517" s="126" t="s">
        <v>156</v>
      </c>
      <c r="BF517" s="126" t="s">
        <v>5553</v>
      </c>
      <c r="BG517" s="126" t="s">
        <v>5554</v>
      </c>
      <c r="BH517" s="126" t="s">
        <v>5555</v>
      </c>
      <c r="BI517" s="126" t="s">
        <v>5293</v>
      </c>
      <c r="BJ517" s="126" t="s">
        <v>32</v>
      </c>
      <c r="BK517" s="126" t="s">
        <v>184</v>
      </c>
      <c r="BL517" s="126" t="s">
        <v>157</v>
      </c>
      <c r="BM517" s="126" t="s">
        <v>126</v>
      </c>
      <c r="BN517" s="126" t="s">
        <v>130</v>
      </c>
      <c r="BO517" s="126" t="s">
        <v>158</v>
      </c>
    </row>
    <row r="518" spans="1:67" ht="15">
      <c r="A518" s="58" t="str">
        <f t="shared" si="219"/>
        <v>2025-08-15</v>
      </c>
      <c r="B518" s="58" t="str">
        <f t="shared" si="220"/>
        <v>LHR</v>
      </c>
      <c r="C518" s="58" t="str">
        <f t="shared" si="221"/>
        <v>99431913781</v>
      </c>
      <c r="D518" s="58" t="str">
        <f t="shared" si="222"/>
        <v>PGB028761640</v>
      </c>
      <c r="E518" s="59" t="str">
        <f t="shared" si="223"/>
        <v>6094322902420</v>
      </c>
      <c r="F518" s="59" t="str">
        <f t="shared" si="224"/>
        <v>717-2867-BB-51</v>
      </c>
      <c r="G518" s="59" t="str">
        <f t="shared" si="225"/>
        <v>2210326</v>
      </c>
      <c r="H518" s="59" t="str">
        <f t="shared" si="226"/>
        <v>IPORTER (GB)</v>
      </c>
      <c r="I518" s="57" t="str">
        <f t="shared" si="227"/>
        <v>최희성</v>
      </c>
      <c r="J518" s="57">
        <f t="shared" si="228"/>
        <v>44625</v>
      </c>
      <c r="K518" s="57"/>
      <c r="L518" s="57">
        <f t="shared" si="230"/>
        <v>1</v>
      </c>
      <c r="M518" s="57">
        <f t="shared" si="231"/>
        <v>0.748</v>
      </c>
      <c r="N518" s="57">
        <f t="shared" si="232"/>
        <v>4.4999999999999998E-2</v>
      </c>
      <c r="O518" s="60">
        <f t="shared" si="233"/>
        <v>3.15E-2</v>
      </c>
      <c r="P518" s="60">
        <f>CEILING(IF(M518&gt;O518,M518,O518),$D$2)</f>
        <v>1</v>
      </c>
      <c r="Q518" s="61" t="str">
        <f t="shared" si="234"/>
        <v>일반(목록배제,Normal-Manifest Exception)</v>
      </c>
      <c r="R518" s="88">
        <f t="shared" si="235"/>
        <v>39.03</v>
      </c>
      <c r="S518" s="61" t="str">
        <f t="shared" si="236"/>
        <v>OZ522D</v>
      </c>
      <c r="T518" s="61" t="str">
        <f t="shared" si="237"/>
        <v>ASIANA AIRLINES</v>
      </c>
      <c r="U518" s="61" t="str">
        <f t="shared" si="238"/>
        <v>신용</v>
      </c>
      <c r="V518" s="99">
        <f>CEILING($B$2+(P518-0.5)*$C$2,1)</f>
        <v>10273</v>
      </c>
      <c r="W518" s="61">
        <v>4000</v>
      </c>
      <c r="X518" s="100">
        <f t="shared" si="239"/>
        <v>0</v>
      </c>
      <c r="Y518" s="100">
        <f t="shared" ref="Y518:Y581" si="244">IF(LEFT(AN518,2)="63",500,0)</f>
        <v>0</v>
      </c>
      <c r="Z518" s="100">
        <f t="shared" si="240"/>
        <v>0</v>
      </c>
      <c r="AA518" s="100">
        <f t="shared" ref="AA518:AA581" si="245">IF(_xlfn.CEILING.MATH(P518-30,1)&lt;0,0,_xlfn.CEILING.MATH(P518-30,1))*400</f>
        <v>0</v>
      </c>
      <c r="AB518" s="101">
        <f t="shared" si="241"/>
        <v>1000</v>
      </c>
      <c r="AC518" s="102" t="str">
        <f>_xlfn.IFNA(VLOOKUP(D518,'사업자 통관'!F:H,3,0),"")</f>
        <v/>
      </c>
      <c r="AD518" s="102"/>
      <c r="AE518" s="103">
        <f t="shared" si="242"/>
        <v>5000</v>
      </c>
      <c r="AF518" s="104">
        <f t="shared" si="243"/>
        <v>15273</v>
      </c>
      <c r="AH518" s="126" t="s">
        <v>1545</v>
      </c>
      <c r="AI518" s="126" t="s">
        <v>9</v>
      </c>
      <c r="AJ518" s="126" t="s">
        <v>5286</v>
      </c>
      <c r="AK518" s="126" t="s">
        <v>5556</v>
      </c>
      <c r="AL518" s="126" t="s">
        <v>5557</v>
      </c>
      <c r="AM518" s="126" t="s">
        <v>5558</v>
      </c>
      <c r="AN518" s="126">
        <v>44625</v>
      </c>
      <c r="AO518" s="126" t="s">
        <v>130</v>
      </c>
      <c r="AP518" s="127">
        <v>1</v>
      </c>
      <c r="AQ518" s="128">
        <v>0.748</v>
      </c>
      <c r="AR518" s="128">
        <v>4.4999999999999998E-2</v>
      </c>
      <c r="AS518" s="128">
        <v>0.8</v>
      </c>
      <c r="AT518" s="126" t="s">
        <v>5</v>
      </c>
      <c r="AU518" s="128">
        <v>39.03</v>
      </c>
      <c r="AV518" s="126" t="s">
        <v>154</v>
      </c>
      <c r="AW518" s="126" t="s">
        <v>154</v>
      </c>
      <c r="AX518" s="126" t="s">
        <v>154</v>
      </c>
      <c r="AY518" s="126" t="s">
        <v>154</v>
      </c>
      <c r="AZ518" s="126" t="s">
        <v>154</v>
      </c>
      <c r="BA518" s="126" t="s">
        <v>132</v>
      </c>
      <c r="BB518" s="126" t="s">
        <v>70</v>
      </c>
      <c r="BC518" s="126" t="s">
        <v>5559</v>
      </c>
      <c r="BD518" s="126" t="s">
        <v>130</v>
      </c>
      <c r="BE518" s="126" t="s">
        <v>156</v>
      </c>
      <c r="BF518" s="126" t="s">
        <v>5560</v>
      </c>
      <c r="BG518" s="126" t="s">
        <v>5561</v>
      </c>
      <c r="BH518" s="126" t="s">
        <v>5562</v>
      </c>
      <c r="BI518" s="126" t="s">
        <v>5293</v>
      </c>
      <c r="BJ518" s="126" t="s">
        <v>32</v>
      </c>
      <c r="BK518" s="126" t="s">
        <v>184</v>
      </c>
      <c r="BL518" s="126" t="s">
        <v>157</v>
      </c>
      <c r="BM518" s="126" t="s">
        <v>126</v>
      </c>
      <c r="BN518" s="126" t="s">
        <v>130</v>
      </c>
      <c r="BO518" s="126" t="s">
        <v>158</v>
      </c>
    </row>
    <row r="519" spans="1:67" ht="15">
      <c r="A519" s="58" t="str">
        <f t="shared" si="219"/>
        <v>2025-08-15</v>
      </c>
      <c r="B519" s="58" t="str">
        <f t="shared" si="220"/>
        <v>LHR</v>
      </c>
      <c r="C519" s="58" t="str">
        <f t="shared" si="221"/>
        <v>99431913781</v>
      </c>
      <c r="D519" s="58" t="str">
        <f t="shared" si="222"/>
        <v>PGB028761722</v>
      </c>
      <c r="E519" s="59" t="str">
        <f t="shared" si="223"/>
        <v>6094322902502</v>
      </c>
      <c r="F519" s="59" t="str">
        <f t="shared" si="224"/>
        <v>717-2902-BF-68</v>
      </c>
      <c r="G519" s="59" t="str">
        <f t="shared" si="225"/>
        <v>2210326</v>
      </c>
      <c r="H519" s="59" t="str">
        <f t="shared" si="226"/>
        <v>IPORTER (GB)</v>
      </c>
      <c r="I519" s="57" t="str">
        <f t="shared" si="227"/>
        <v>김유정</v>
      </c>
      <c r="J519" s="57">
        <f t="shared" si="228"/>
        <v>22361</v>
      </c>
      <c r="K519" s="57" t="str">
        <f t="shared" si="229"/>
        <v/>
      </c>
      <c r="L519" s="57">
        <f t="shared" si="230"/>
        <v>1</v>
      </c>
      <c r="M519" s="57">
        <f t="shared" si="231"/>
        <v>0.499</v>
      </c>
      <c r="N519" s="57">
        <f t="shared" si="232"/>
        <v>4.4999999999999998E-2</v>
      </c>
      <c r="O519" s="60">
        <f t="shared" si="233"/>
        <v>3.15E-2</v>
      </c>
      <c r="P519" s="60">
        <f>CEILING(IF(M519&gt;O519,M519,O519),$D$2)</f>
        <v>0.5</v>
      </c>
      <c r="Q519" s="61" t="str">
        <f t="shared" si="234"/>
        <v>목록(Manifest)</v>
      </c>
      <c r="R519" s="88">
        <f t="shared" si="235"/>
        <v>103.22</v>
      </c>
      <c r="S519" s="61" t="str">
        <f t="shared" si="236"/>
        <v>OZ522D</v>
      </c>
      <c r="T519" s="61" t="str">
        <f t="shared" si="237"/>
        <v>ASIANA AIRLINES</v>
      </c>
      <c r="U519" s="61" t="str">
        <f t="shared" si="238"/>
        <v>신용</v>
      </c>
      <c r="V519" s="99">
        <f>CEILING($B$2+(P519-0.5)*$C$2,1)</f>
        <v>7445</v>
      </c>
      <c r="W519" s="61">
        <v>4000</v>
      </c>
      <c r="X519" s="100">
        <f t="shared" si="239"/>
        <v>0</v>
      </c>
      <c r="Y519" s="100">
        <f t="shared" si="244"/>
        <v>0</v>
      </c>
      <c r="Z519" s="100">
        <f t="shared" si="240"/>
        <v>0</v>
      </c>
      <c r="AA519" s="100">
        <f t="shared" si="245"/>
        <v>0</v>
      </c>
      <c r="AB519" s="101">
        <f t="shared" si="241"/>
        <v>0</v>
      </c>
      <c r="AC519" s="102" t="str">
        <f>_xlfn.IFNA(VLOOKUP(D519,'사업자 통관'!F:H,3,0),"")</f>
        <v/>
      </c>
      <c r="AD519" s="102"/>
      <c r="AE519" s="103">
        <f t="shared" si="242"/>
        <v>4000</v>
      </c>
      <c r="AF519" s="104">
        <f t="shared" si="243"/>
        <v>11445</v>
      </c>
      <c r="AH519" s="126" t="s">
        <v>1545</v>
      </c>
      <c r="AI519" s="126" t="s">
        <v>9</v>
      </c>
      <c r="AJ519" s="126" t="s">
        <v>5286</v>
      </c>
      <c r="AK519" s="126" t="s">
        <v>5563</v>
      </c>
      <c r="AL519" s="126" t="s">
        <v>295</v>
      </c>
      <c r="AM519" s="126" t="s">
        <v>340</v>
      </c>
      <c r="AN519" s="126">
        <v>22361</v>
      </c>
      <c r="AO519" s="126" t="s">
        <v>130</v>
      </c>
      <c r="AP519" s="127">
        <v>1</v>
      </c>
      <c r="AQ519" s="128">
        <v>0.499</v>
      </c>
      <c r="AR519" s="128">
        <v>4.4999999999999998E-2</v>
      </c>
      <c r="AS519" s="128">
        <v>0.5</v>
      </c>
      <c r="AT519" s="126" t="s">
        <v>4</v>
      </c>
      <c r="AU519" s="128">
        <v>103.22</v>
      </c>
      <c r="AV519" s="126" t="s">
        <v>154</v>
      </c>
      <c r="AW519" s="126" t="s">
        <v>154</v>
      </c>
      <c r="AX519" s="126" t="s">
        <v>154</v>
      </c>
      <c r="AY519" s="126" t="s">
        <v>154</v>
      </c>
      <c r="AZ519" s="126" t="s">
        <v>154</v>
      </c>
      <c r="BA519" s="126" t="s">
        <v>132</v>
      </c>
      <c r="BB519" s="126" t="s">
        <v>70</v>
      </c>
      <c r="BC519" s="126" t="s">
        <v>5564</v>
      </c>
      <c r="BD519" s="126" t="s">
        <v>130</v>
      </c>
      <c r="BE519" s="126" t="s">
        <v>156</v>
      </c>
      <c r="BF519" s="126" t="s">
        <v>5565</v>
      </c>
      <c r="BG519" s="126" t="s">
        <v>5566</v>
      </c>
      <c r="BH519" s="126" t="s">
        <v>5567</v>
      </c>
      <c r="BI519" s="126" t="s">
        <v>5293</v>
      </c>
      <c r="BJ519" s="126" t="s">
        <v>32</v>
      </c>
      <c r="BK519" s="126" t="s">
        <v>184</v>
      </c>
      <c r="BL519" s="126" t="s">
        <v>157</v>
      </c>
      <c r="BM519" s="126" t="s">
        <v>126</v>
      </c>
      <c r="BN519" s="126" t="s">
        <v>130</v>
      </c>
      <c r="BO519" s="126" t="s">
        <v>158</v>
      </c>
    </row>
    <row r="520" spans="1:67" ht="15">
      <c r="A520" s="58" t="str">
        <f t="shared" ref="A520:A583" si="246">AH520</f>
        <v>2025-08-15</v>
      </c>
      <c r="B520" s="58" t="str">
        <f t="shared" ref="B520:B583" si="247">AI520</f>
        <v>LHR</v>
      </c>
      <c r="C520" s="58" t="str">
        <f t="shared" ref="C520:C583" si="248">AJ520</f>
        <v>99431913781</v>
      </c>
      <c r="D520" s="58" t="str">
        <f t="shared" ref="D520:D583" si="249">AK520</f>
        <v>PGB028761760</v>
      </c>
      <c r="E520" s="59" t="str">
        <f t="shared" ref="E520:E583" si="250">BF520</f>
        <v>6094322902540</v>
      </c>
      <c r="F520" s="59" t="str">
        <f t="shared" ref="F520:F583" si="251">BG520</f>
        <v>717-1987-DF-28</v>
      </c>
      <c r="G520" s="59" t="str">
        <f t="shared" ref="G520:G583" si="252">BA520</f>
        <v>2210326</v>
      </c>
      <c r="H520" s="59" t="str">
        <f t="shared" ref="H520:H583" si="253">BB520</f>
        <v>IPORTER (GB)</v>
      </c>
      <c r="I520" s="57" t="str">
        <f t="shared" ref="I520:I583" si="254">AL520</f>
        <v>고은진</v>
      </c>
      <c r="J520" s="57">
        <f t="shared" ref="J520:J583" si="255">AN520</f>
        <v>3767</v>
      </c>
      <c r="K520" s="57" t="str">
        <f t="shared" ref="K520:K583" si="256">AO520</f>
        <v/>
      </c>
      <c r="L520" s="57">
        <f t="shared" ref="L520:L583" si="257">AP520</f>
        <v>1</v>
      </c>
      <c r="M520" s="57">
        <f t="shared" ref="M520:M583" si="258">AQ520</f>
        <v>1.329</v>
      </c>
      <c r="N520" s="57">
        <f t="shared" ref="N520:N583" si="259">AR520</f>
        <v>2.1320000000000001</v>
      </c>
      <c r="O520" s="60">
        <f t="shared" ref="O520:O583" si="260">N520*0.7</f>
        <v>1.4923999999999999</v>
      </c>
      <c r="P520" s="60">
        <f>CEILING(IF(M520&gt;O520,M520,O520),$D$2)</f>
        <v>1.5</v>
      </c>
      <c r="Q520" s="61" t="str">
        <f t="shared" ref="Q520:Q583" si="261">AT520</f>
        <v>목록(Manifest)</v>
      </c>
      <c r="R520" s="88">
        <f t="shared" ref="R520:R583" si="262">AU520</f>
        <v>93.34</v>
      </c>
      <c r="S520" s="61" t="str">
        <f t="shared" ref="S520:S583" si="263">BI520</f>
        <v>OZ522D</v>
      </c>
      <c r="T520" s="61" t="str">
        <f t="shared" ref="T520:T583" si="264">BJ520</f>
        <v>ASIANA AIRLINES</v>
      </c>
      <c r="U520" s="61" t="str">
        <f t="shared" ref="U520:U583" si="265">BM520</f>
        <v>신용</v>
      </c>
      <c r="V520" s="99">
        <f>CEILING($B$2+(P520-0.5)*$C$2,1)</f>
        <v>13100</v>
      </c>
      <c r="W520" s="61">
        <v>4000</v>
      </c>
      <c r="X520" s="100">
        <f t="shared" si="239"/>
        <v>0</v>
      </c>
      <c r="Y520" s="100">
        <f t="shared" si="244"/>
        <v>0</v>
      </c>
      <c r="Z520" s="100">
        <f t="shared" si="240"/>
        <v>0</v>
      </c>
      <c r="AA520" s="100">
        <f t="shared" si="245"/>
        <v>0</v>
      </c>
      <c r="AB520" s="101">
        <f t="shared" si="241"/>
        <v>0</v>
      </c>
      <c r="AC520" s="102" t="str">
        <f>_xlfn.IFNA(VLOOKUP(D520,'사업자 통관'!F:H,3,0),"")</f>
        <v/>
      </c>
      <c r="AD520" s="102"/>
      <c r="AE520" s="103">
        <f t="shared" si="242"/>
        <v>4000</v>
      </c>
      <c r="AF520" s="104">
        <f t="shared" si="243"/>
        <v>17100</v>
      </c>
      <c r="AH520" s="126" t="s">
        <v>1545</v>
      </c>
      <c r="AI520" s="126" t="s">
        <v>9</v>
      </c>
      <c r="AJ520" s="126" t="s">
        <v>5286</v>
      </c>
      <c r="AK520" s="126" t="s">
        <v>5568</v>
      </c>
      <c r="AL520" s="126" t="s">
        <v>5569</v>
      </c>
      <c r="AM520" s="126" t="s">
        <v>5570</v>
      </c>
      <c r="AN520" s="126">
        <v>3767</v>
      </c>
      <c r="AO520" s="126" t="s">
        <v>130</v>
      </c>
      <c r="AP520" s="127">
        <v>1</v>
      </c>
      <c r="AQ520" s="128">
        <v>1.329</v>
      </c>
      <c r="AR520" s="128">
        <v>2.1320000000000001</v>
      </c>
      <c r="AS520" s="128">
        <v>2.2000000000000002</v>
      </c>
      <c r="AT520" s="126" t="s">
        <v>4</v>
      </c>
      <c r="AU520" s="128">
        <v>93.34</v>
      </c>
      <c r="AV520" s="126" t="s">
        <v>154</v>
      </c>
      <c r="AW520" s="126" t="s">
        <v>154</v>
      </c>
      <c r="AX520" s="126" t="s">
        <v>154</v>
      </c>
      <c r="AY520" s="126" t="s">
        <v>154</v>
      </c>
      <c r="AZ520" s="126" t="s">
        <v>154</v>
      </c>
      <c r="BA520" s="126" t="s">
        <v>132</v>
      </c>
      <c r="BB520" s="126" t="s">
        <v>70</v>
      </c>
      <c r="BC520" s="126" t="s">
        <v>159</v>
      </c>
      <c r="BD520" s="126" t="s">
        <v>130</v>
      </c>
      <c r="BE520" s="126" t="s">
        <v>156</v>
      </c>
      <c r="BF520" s="126" t="s">
        <v>5571</v>
      </c>
      <c r="BG520" s="126" t="s">
        <v>5572</v>
      </c>
      <c r="BH520" s="126" t="s">
        <v>5573</v>
      </c>
      <c r="BI520" s="126" t="s">
        <v>5293</v>
      </c>
      <c r="BJ520" s="126" t="s">
        <v>32</v>
      </c>
      <c r="BK520" s="126" t="s">
        <v>184</v>
      </c>
      <c r="BL520" s="126" t="s">
        <v>157</v>
      </c>
      <c r="BM520" s="126" t="s">
        <v>126</v>
      </c>
      <c r="BN520" s="126" t="s">
        <v>130</v>
      </c>
      <c r="BO520" s="126" t="s">
        <v>158</v>
      </c>
    </row>
    <row r="521" spans="1:67" ht="15">
      <c r="A521" s="58" t="str">
        <f t="shared" si="246"/>
        <v>2025-08-15</v>
      </c>
      <c r="B521" s="58" t="str">
        <f t="shared" si="247"/>
        <v>LHR</v>
      </c>
      <c r="C521" s="58" t="str">
        <f t="shared" si="248"/>
        <v>99431913781</v>
      </c>
      <c r="D521" s="58" t="str">
        <f t="shared" si="249"/>
        <v>PGB028761387</v>
      </c>
      <c r="E521" s="59" t="str">
        <f t="shared" si="250"/>
        <v>6094322902167</v>
      </c>
      <c r="F521" s="59" t="str">
        <f t="shared" si="251"/>
        <v>716-6569-ED-34</v>
      </c>
      <c r="G521" s="59" t="str">
        <f t="shared" si="252"/>
        <v>2210326</v>
      </c>
      <c r="H521" s="59" t="str">
        <f t="shared" si="253"/>
        <v>IPORTER (GB)</v>
      </c>
      <c r="I521" s="57" t="str">
        <f t="shared" si="254"/>
        <v>윤경순</v>
      </c>
      <c r="J521" s="57">
        <f t="shared" si="255"/>
        <v>22547</v>
      </c>
      <c r="K521" s="57" t="str">
        <f t="shared" si="256"/>
        <v/>
      </c>
      <c r="L521" s="57">
        <f t="shared" si="257"/>
        <v>1</v>
      </c>
      <c r="M521" s="57">
        <f t="shared" si="258"/>
        <v>0.499</v>
      </c>
      <c r="N521" s="57">
        <f t="shared" si="259"/>
        <v>4.4999999999999998E-2</v>
      </c>
      <c r="O521" s="60">
        <f t="shared" si="260"/>
        <v>3.15E-2</v>
      </c>
      <c r="P521" s="60">
        <f>CEILING(IF(M521&gt;O521,M521,O521),$D$2)</f>
        <v>0.5</v>
      </c>
      <c r="Q521" s="61" t="str">
        <f t="shared" si="261"/>
        <v>일반(목록배제,Normal-Manifest Exception)</v>
      </c>
      <c r="R521" s="88">
        <f t="shared" si="262"/>
        <v>54.6</v>
      </c>
      <c r="S521" s="61" t="str">
        <f t="shared" si="263"/>
        <v>OZ522D</v>
      </c>
      <c r="T521" s="61" t="str">
        <f t="shared" si="264"/>
        <v>ASIANA AIRLINES</v>
      </c>
      <c r="U521" s="61" t="str">
        <f t="shared" si="265"/>
        <v>신용</v>
      </c>
      <c r="V521" s="99">
        <f>CEILING($B$2+(P521-0.5)*$C$2,1)</f>
        <v>7445</v>
      </c>
      <c r="W521" s="61">
        <v>4000</v>
      </c>
      <c r="X521" s="100">
        <f t="shared" si="239"/>
        <v>0</v>
      </c>
      <c r="Y521" s="100">
        <f t="shared" si="244"/>
        <v>0</v>
      </c>
      <c r="Z521" s="100">
        <f t="shared" si="240"/>
        <v>0</v>
      </c>
      <c r="AA521" s="100">
        <f t="shared" si="245"/>
        <v>0</v>
      </c>
      <c r="AB521" s="101">
        <f t="shared" si="241"/>
        <v>1000</v>
      </c>
      <c r="AC521" s="102" t="str">
        <f>_xlfn.IFNA(VLOOKUP(D521,'사업자 통관'!F:H,3,0),"")</f>
        <v/>
      </c>
      <c r="AD521" s="102"/>
      <c r="AE521" s="103">
        <f t="shared" si="242"/>
        <v>5000</v>
      </c>
      <c r="AF521" s="104">
        <f t="shared" si="243"/>
        <v>12445</v>
      </c>
      <c r="AH521" s="126" t="s">
        <v>1545</v>
      </c>
      <c r="AI521" s="126" t="s">
        <v>9</v>
      </c>
      <c r="AJ521" s="126" t="s">
        <v>5286</v>
      </c>
      <c r="AK521" s="126" t="s">
        <v>5574</v>
      </c>
      <c r="AL521" s="126" t="s">
        <v>5575</v>
      </c>
      <c r="AM521" s="126" t="s">
        <v>5576</v>
      </c>
      <c r="AN521" s="126">
        <v>22547</v>
      </c>
      <c r="AO521" s="126" t="s">
        <v>130</v>
      </c>
      <c r="AP521" s="127">
        <v>1</v>
      </c>
      <c r="AQ521" s="128">
        <v>0.499</v>
      </c>
      <c r="AR521" s="128">
        <v>4.4999999999999998E-2</v>
      </c>
      <c r="AS521" s="128">
        <v>0.5</v>
      </c>
      <c r="AT521" s="126" t="s">
        <v>5</v>
      </c>
      <c r="AU521" s="128">
        <v>54.6</v>
      </c>
      <c r="AV521" s="126" t="s">
        <v>154</v>
      </c>
      <c r="AW521" s="126" t="s">
        <v>154</v>
      </c>
      <c r="AX521" s="126" t="s">
        <v>154</v>
      </c>
      <c r="AY521" s="126" t="s">
        <v>154</v>
      </c>
      <c r="AZ521" s="126" t="s">
        <v>154</v>
      </c>
      <c r="BA521" s="126" t="s">
        <v>132</v>
      </c>
      <c r="BB521" s="126" t="s">
        <v>70</v>
      </c>
      <c r="BC521" s="126" t="s">
        <v>313</v>
      </c>
      <c r="BD521" s="126" t="s">
        <v>130</v>
      </c>
      <c r="BE521" s="126" t="s">
        <v>156</v>
      </c>
      <c r="BF521" s="126" t="s">
        <v>5577</v>
      </c>
      <c r="BG521" s="126" t="s">
        <v>5578</v>
      </c>
      <c r="BH521" s="126" t="s">
        <v>5579</v>
      </c>
      <c r="BI521" s="126" t="s">
        <v>5293</v>
      </c>
      <c r="BJ521" s="126" t="s">
        <v>32</v>
      </c>
      <c r="BK521" s="126" t="s">
        <v>184</v>
      </c>
      <c r="BL521" s="126" t="s">
        <v>157</v>
      </c>
      <c r="BM521" s="126" t="s">
        <v>126</v>
      </c>
      <c r="BN521" s="126" t="s">
        <v>130</v>
      </c>
      <c r="BO521" s="126" t="s">
        <v>158</v>
      </c>
    </row>
    <row r="522" spans="1:67" ht="15">
      <c r="A522" s="58" t="str">
        <f t="shared" si="246"/>
        <v>2025-08-15</v>
      </c>
      <c r="B522" s="58" t="str">
        <f t="shared" si="247"/>
        <v>LHR</v>
      </c>
      <c r="C522" s="58" t="str">
        <f t="shared" si="248"/>
        <v>99431913781</v>
      </c>
      <c r="D522" s="58" t="str">
        <f t="shared" si="249"/>
        <v>PGB028761658</v>
      </c>
      <c r="E522" s="59" t="str">
        <f t="shared" si="250"/>
        <v>6094322902438</v>
      </c>
      <c r="F522" s="59" t="str">
        <f t="shared" si="251"/>
        <v>717-2886-ED-53</v>
      </c>
      <c r="G522" s="59" t="str">
        <f t="shared" si="252"/>
        <v>2210326</v>
      </c>
      <c r="H522" s="59" t="str">
        <f t="shared" si="253"/>
        <v>IPORTER (GB)</v>
      </c>
      <c r="I522" s="57" t="str">
        <f t="shared" si="254"/>
        <v>임채호</v>
      </c>
      <c r="J522" s="57">
        <f t="shared" si="255"/>
        <v>6014</v>
      </c>
      <c r="K522" s="57" t="str">
        <f t="shared" si="256"/>
        <v/>
      </c>
      <c r="L522" s="57">
        <f t="shared" si="257"/>
        <v>1</v>
      </c>
      <c r="M522" s="57">
        <f t="shared" si="258"/>
        <v>0.499</v>
      </c>
      <c r="N522" s="57">
        <f t="shared" si="259"/>
        <v>0.499</v>
      </c>
      <c r="O522" s="60">
        <f t="shared" si="260"/>
        <v>0.3493</v>
      </c>
      <c r="P522" s="60">
        <f>CEILING(IF(M522&gt;O522,M522,O522),$D$2)</f>
        <v>0.5</v>
      </c>
      <c r="Q522" s="61" t="str">
        <f t="shared" si="261"/>
        <v>목록(Manifest)</v>
      </c>
      <c r="R522" s="88">
        <f t="shared" si="262"/>
        <v>97.35</v>
      </c>
      <c r="S522" s="61" t="str">
        <f t="shared" si="263"/>
        <v>OZ522D</v>
      </c>
      <c r="T522" s="61" t="str">
        <f t="shared" si="264"/>
        <v>ASIANA AIRLINES</v>
      </c>
      <c r="U522" s="61" t="str">
        <f t="shared" si="265"/>
        <v>신용</v>
      </c>
      <c r="V522" s="99">
        <f>CEILING($B$2+(P522-0.5)*$C$2,1)</f>
        <v>7445</v>
      </c>
      <c r="W522" s="61">
        <v>4000</v>
      </c>
      <c r="X522" s="100">
        <f t="shared" si="239"/>
        <v>0</v>
      </c>
      <c r="Y522" s="100">
        <f t="shared" si="244"/>
        <v>0</v>
      </c>
      <c r="Z522" s="100">
        <f t="shared" si="240"/>
        <v>0</v>
      </c>
      <c r="AA522" s="100">
        <f t="shared" si="245"/>
        <v>0</v>
      </c>
      <c r="AB522" s="101">
        <f t="shared" si="241"/>
        <v>0</v>
      </c>
      <c r="AC522" s="102" t="str">
        <f>_xlfn.IFNA(VLOOKUP(D522,'사업자 통관'!F:H,3,0),"")</f>
        <v/>
      </c>
      <c r="AD522" s="102"/>
      <c r="AE522" s="103">
        <f t="shared" si="242"/>
        <v>4000</v>
      </c>
      <c r="AF522" s="104">
        <f t="shared" si="243"/>
        <v>11445</v>
      </c>
      <c r="AH522" s="126" t="s">
        <v>1545</v>
      </c>
      <c r="AI522" s="126" t="s">
        <v>9</v>
      </c>
      <c r="AJ522" s="126" t="s">
        <v>5286</v>
      </c>
      <c r="AK522" s="126" t="s">
        <v>5580</v>
      </c>
      <c r="AL522" s="126" t="s">
        <v>5581</v>
      </c>
      <c r="AM522" s="126" t="s">
        <v>5582</v>
      </c>
      <c r="AN522" s="126">
        <v>6014</v>
      </c>
      <c r="AO522" s="126" t="s">
        <v>130</v>
      </c>
      <c r="AP522" s="127">
        <v>1</v>
      </c>
      <c r="AQ522" s="128">
        <v>0.499</v>
      </c>
      <c r="AR522" s="128">
        <v>0.499</v>
      </c>
      <c r="AS522" s="128">
        <v>0.5</v>
      </c>
      <c r="AT522" s="126" t="s">
        <v>4</v>
      </c>
      <c r="AU522" s="128">
        <v>97.35</v>
      </c>
      <c r="AV522" s="126" t="s">
        <v>154</v>
      </c>
      <c r="AW522" s="126" t="s">
        <v>154</v>
      </c>
      <c r="AX522" s="126" t="s">
        <v>154</v>
      </c>
      <c r="AY522" s="126" t="s">
        <v>154</v>
      </c>
      <c r="AZ522" s="126" t="s">
        <v>154</v>
      </c>
      <c r="BA522" s="126" t="s">
        <v>132</v>
      </c>
      <c r="BB522" s="126" t="s">
        <v>70</v>
      </c>
      <c r="BC522" s="126" t="s">
        <v>5583</v>
      </c>
      <c r="BD522" s="126" t="s">
        <v>130</v>
      </c>
      <c r="BE522" s="126" t="s">
        <v>156</v>
      </c>
      <c r="BF522" s="126" t="s">
        <v>5584</v>
      </c>
      <c r="BG522" s="126" t="s">
        <v>5585</v>
      </c>
      <c r="BH522" s="126" t="s">
        <v>5586</v>
      </c>
      <c r="BI522" s="126" t="s">
        <v>5293</v>
      </c>
      <c r="BJ522" s="126" t="s">
        <v>32</v>
      </c>
      <c r="BK522" s="126" t="s">
        <v>184</v>
      </c>
      <c r="BL522" s="126" t="s">
        <v>157</v>
      </c>
      <c r="BM522" s="126" t="s">
        <v>126</v>
      </c>
      <c r="BN522" s="126" t="s">
        <v>130</v>
      </c>
      <c r="BO522" s="126" t="s">
        <v>158</v>
      </c>
    </row>
    <row r="523" spans="1:67" ht="15">
      <c r="A523" s="58" t="str">
        <f t="shared" si="246"/>
        <v>2025-08-15</v>
      </c>
      <c r="B523" s="58" t="str">
        <f t="shared" si="247"/>
        <v>LHR</v>
      </c>
      <c r="C523" s="58" t="str">
        <f t="shared" si="248"/>
        <v>99431913781</v>
      </c>
      <c r="D523" s="58" t="str">
        <f t="shared" si="249"/>
        <v>PGB028761712</v>
      </c>
      <c r="E523" s="59" t="str">
        <f t="shared" si="250"/>
        <v>6094322902492</v>
      </c>
      <c r="F523" s="59" t="str">
        <f t="shared" si="251"/>
        <v>717-1989-CC-16</v>
      </c>
      <c r="G523" s="59" t="str">
        <f t="shared" si="252"/>
        <v>2210326</v>
      </c>
      <c r="H523" s="59" t="str">
        <f t="shared" si="253"/>
        <v>IPORTER (GB)</v>
      </c>
      <c r="I523" s="57" t="str">
        <f t="shared" si="254"/>
        <v>손현민</v>
      </c>
      <c r="J523" s="57">
        <f t="shared" si="255"/>
        <v>8758</v>
      </c>
      <c r="K523" s="57" t="str">
        <f t="shared" si="256"/>
        <v/>
      </c>
      <c r="L523" s="57">
        <f t="shared" si="257"/>
        <v>1</v>
      </c>
      <c r="M523" s="57">
        <f t="shared" si="258"/>
        <v>0.499</v>
      </c>
      <c r="N523" s="57">
        <f t="shared" si="259"/>
        <v>0.81599999999999995</v>
      </c>
      <c r="O523" s="60">
        <f t="shared" si="260"/>
        <v>0.57119999999999993</v>
      </c>
      <c r="P523" s="60">
        <f>CEILING(IF(M523&gt;O523,M523,O523),$D$2)</f>
        <v>1</v>
      </c>
      <c r="Q523" s="61" t="str">
        <f t="shared" si="261"/>
        <v>간이(Simple)</v>
      </c>
      <c r="R523" s="88">
        <f t="shared" si="262"/>
        <v>240.04</v>
      </c>
      <c r="S523" s="61" t="str">
        <f t="shared" si="263"/>
        <v>OZ522D</v>
      </c>
      <c r="T523" s="61" t="str">
        <f t="shared" si="264"/>
        <v>ASIANA AIRLINES</v>
      </c>
      <c r="U523" s="61" t="str">
        <f t="shared" si="265"/>
        <v>신용</v>
      </c>
      <c r="V523" s="99">
        <f>CEILING($B$2+(P523-0.5)*$C$2,1)</f>
        <v>10273</v>
      </c>
      <c r="W523" s="61">
        <v>4000</v>
      </c>
      <c r="X523" s="100">
        <f t="shared" si="239"/>
        <v>0</v>
      </c>
      <c r="Y523" s="100">
        <f t="shared" si="244"/>
        <v>0</v>
      </c>
      <c r="Z523" s="100">
        <f t="shared" si="240"/>
        <v>0</v>
      </c>
      <c r="AA523" s="100">
        <f t="shared" si="245"/>
        <v>0</v>
      </c>
      <c r="AB523" s="101">
        <f t="shared" si="241"/>
        <v>1000</v>
      </c>
      <c r="AC523" s="102" t="str">
        <f>_xlfn.IFNA(VLOOKUP(D523,'사업자 통관'!F:H,3,0),"")</f>
        <v/>
      </c>
      <c r="AD523" s="102"/>
      <c r="AE523" s="103">
        <f t="shared" si="242"/>
        <v>5000</v>
      </c>
      <c r="AF523" s="104">
        <f t="shared" si="243"/>
        <v>15273</v>
      </c>
      <c r="AH523" s="126" t="s">
        <v>1545</v>
      </c>
      <c r="AI523" s="126" t="s">
        <v>9</v>
      </c>
      <c r="AJ523" s="126" t="s">
        <v>5286</v>
      </c>
      <c r="AK523" s="126" t="s">
        <v>5587</v>
      </c>
      <c r="AL523" s="126" t="s">
        <v>621</v>
      </c>
      <c r="AM523" s="126" t="s">
        <v>622</v>
      </c>
      <c r="AN523" s="126">
        <v>8758</v>
      </c>
      <c r="AO523" s="126" t="s">
        <v>130</v>
      </c>
      <c r="AP523" s="127">
        <v>1</v>
      </c>
      <c r="AQ523" s="128">
        <v>0.499</v>
      </c>
      <c r="AR523" s="128">
        <v>0.81599999999999995</v>
      </c>
      <c r="AS523" s="128">
        <v>0.9</v>
      </c>
      <c r="AT523" s="126" t="s">
        <v>6</v>
      </c>
      <c r="AU523" s="128">
        <v>240.04</v>
      </c>
      <c r="AV523" s="126" t="s">
        <v>154</v>
      </c>
      <c r="AW523" s="126" t="s">
        <v>154</v>
      </c>
      <c r="AX523" s="126" t="s">
        <v>154</v>
      </c>
      <c r="AY523" s="126" t="s">
        <v>154</v>
      </c>
      <c r="AZ523" s="126" t="s">
        <v>154</v>
      </c>
      <c r="BA523" s="126" t="s">
        <v>132</v>
      </c>
      <c r="BB523" s="126" t="s">
        <v>70</v>
      </c>
      <c r="BC523" s="126" t="s">
        <v>159</v>
      </c>
      <c r="BD523" s="126" t="s">
        <v>130</v>
      </c>
      <c r="BE523" s="126" t="s">
        <v>156</v>
      </c>
      <c r="BF523" s="126" t="s">
        <v>5588</v>
      </c>
      <c r="BG523" s="126" t="s">
        <v>5589</v>
      </c>
      <c r="BH523" s="126" t="s">
        <v>5590</v>
      </c>
      <c r="BI523" s="126" t="s">
        <v>5293</v>
      </c>
      <c r="BJ523" s="126" t="s">
        <v>32</v>
      </c>
      <c r="BK523" s="126" t="s">
        <v>184</v>
      </c>
      <c r="BL523" s="126" t="s">
        <v>157</v>
      </c>
      <c r="BM523" s="126" t="s">
        <v>126</v>
      </c>
      <c r="BN523" s="126" t="s">
        <v>130</v>
      </c>
      <c r="BO523" s="126" t="s">
        <v>158</v>
      </c>
    </row>
    <row r="524" spans="1:67" ht="15">
      <c r="A524" s="58" t="str">
        <f t="shared" si="246"/>
        <v>2025-08-15</v>
      </c>
      <c r="B524" s="58" t="str">
        <f t="shared" si="247"/>
        <v>LHR</v>
      </c>
      <c r="C524" s="58" t="str">
        <f t="shared" si="248"/>
        <v>99431913781</v>
      </c>
      <c r="D524" s="58" t="str">
        <f t="shared" si="249"/>
        <v>PGB028761638</v>
      </c>
      <c r="E524" s="59" t="str">
        <f t="shared" si="250"/>
        <v>6094322902418</v>
      </c>
      <c r="F524" s="59" t="str">
        <f t="shared" si="251"/>
        <v>717-1286-DD-25</v>
      </c>
      <c r="G524" s="59" t="str">
        <f t="shared" si="252"/>
        <v>2210326</v>
      </c>
      <c r="H524" s="59" t="str">
        <f t="shared" si="253"/>
        <v>IPORTER (GB)</v>
      </c>
      <c r="I524" s="57" t="str">
        <f t="shared" si="254"/>
        <v>박선영</v>
      </c>
      <c r="J524" s="57">
        <f t="shared" si="255"/>
        <v>48454</v>
      </c>
      <c r="K524" s="57" t="str">
        <f t="shared" si="256"/>
        <v/>
      </c>
      <c r="L524" s="57">
        <f t="shared" si="257"/>
        <v>1</v>
      </c>
      <c r="M524" s="57">
        <f t="shared" si="258"/>
        <v>0.499</v>
      </c>
      <c r="N524" s="57">
        <f t="shared" si="259"/>
        <v>4.4999999999999998E-2</v>
      </c>
      <c r="O524" s="60">
        <f t="shared" si="260"/>
        <v>3.15E-2</v>
      </c>
      <c r="P524" s="60">
        <f>CEILING(IF(M524&gt;O524,M524,O524),$D$2)</f>
        <v>0.5</v>
      </c>
      <c r="Q524" s="61" t="str">
        <f t="shared" si="261"/>
        <v>간이(Simple)</v>
      </c>
      <c r="R524" s="88">
        <f t="shared" si="262"/>
        <v>225.37</v>
      </c>
      <c r="S524" s="61" t="str">
        <f t="shared" si="263"/>
        <v>OZ522D</v>
      </c>
      <c r="T524" s="61" t="str">
        <f t="shared" si="264"/>
        <v>ASIANA AIRLINES</v>
      </c>
      <c r="U524" s="61" t="str">
        <f t="shared" si="265"/>
        <v>신용</v>
      </c>
      <c r="V524" s="99">
        <f>CEILING($B$2+(P524-0.5)*$C$2,1)</f>
        <v>7445</v>
      </c>
      <c r="W524" s="61">
        <v>4000</v>
      </c>
      <c r="X524" s="100">
        <f t="shared" si="239"/>
        <v>0</v>
      </c>
      <c r="Y524" s="100">
        <f t="shared" si="244"/>
        <v>0</v>
      </c>
      <c r="Z524" s="100">
        <f t="shared" si="240"/>
        <v>0</v>
      </c>
      <c r="AA524" s="100">
        <f t="shared" si="245"/>
        <v>0</v>
      </c>
      <c r="AB524" s="101">
        <f t="shared" si="241"/>
        <v>1000</v>
      </c>
      <c r="AC524" s="102" t="str">
        <f>_xlfn.IFNA(VLOOKUP(D524,'사업자 통관'!F:H,3,0),"")</f>
        <v/>
      </c>
      <c r="AD524" s="102"/>
      <c r="AE524" s="103">
        <f t="shared" si="242"/>
        <v>5000</v>
      </c>
      <c r="AF524" s="104">
        <f t="shared" si="243"/>
        <v>12445</v>
      </c>
      <c r="AH524" s="126" t="s">
        <v>1545</v>
      </c>
      <c r="AI524" s="126" t="s">
        <v>9</v>
      </c>
      <c r="AJ524" s="126" t="s">
        <v>5286</v>
      </c>
      <c r="AK524" s="126" t="s">
        <v>2560</v>
      </c>
      <c r="AL524" s="126" t="s">
        <v>571</v>
      </c>
      <c r="AM524" s="126" t="s">
        <v>5591</v>
      </c>
      <c r="AN524" s="126">
        <v>48454</v>
      </c>
      <c r="AO524" s="126" t="s">
        <v>130</v>
      </c>
      <c r="AP524" s="127">
        <v>1</v>
      </c>
      <c r="AQ524" s="128">
        <v>0.499</v>
      </c>
      <c r="AR524" s="128">
        <v>4.4999999999999998E-2</v>
      </c>
      <c r="AS524" s="128">
        <v>0.5</v>
      </c>
      <c r="AT524" s="126" t="s">
        <v>6</v>
      </c>
      <c r="AU524" s="128">
        <v>225.37</v>
      </c>
      <c r="AV524" s="126" t="s">
        <v>154</v>
      </c>
      <c r="AW524" s="126" t="s">
        <v>154</v>
      </c>
      <c r="AX524" s="126" t="s">
        <v>154</v>
      </c>
      <c r="AY524" s="126" t="s">
        <v>154</v>
      </c>
      <c r="AZ524" s="126" t="s">
        <v>154</v>
      </c>
      <c r="BA524" s="126" t="s">
        <v>132</v>
      </c>
      <c r="BB524" s="126" t="s">
        <v>70</v>
      </c>
      <c r="BC524" s="126" t="s">
        <v>159</v>
      </c>
      <c r="BD524" s="126" t="s">
        <v>130</v>
      </c>
      <c r="BE524" s="126" t="s">
        <v>156</v>
      </c>
      <c r="BF524" s="126" t="s">
        <v>5592</v>
      </c>
      <c r="BG524" s="126" t="s">
        <v>5593</v>
      </c>
      <c r="BH524" s="126" t="s">
        <v>5594</v>
      </c>
      <c r="BI524" s="126" t="s">
        <v>5293</v>
      </c>
      <c r="BJ524" s="126" t="s">
        <v>32</v>
      </c>
      <c r="BK524" s="126" t="s">
        <v>184</v>
      </c>
      <c r="BL524" s="126" t="s">
        <v>157</v>
      </c>
      <c r="BM524" s="126" t="s">
        <v>126</v>
      </c>
      <c r="BN524" s="126" t="s">
        <v>130</v>
      </c>
      <c r="BO524" s="126" t="s">
        <v>158</v>
      </c>
    </row>
    <row r="525" spans="1:67" ht="15">
      <c r="A525" s="58" t="str">
        <f t="shared" si="246"/>
        <v>2025-08-15</v>
      </c>
      <c r="B525" s="58" t="str">
        <f t="shared" si="247"/>
        <v>LHR</v>
      </c>
      <c r="C525" s="58" t="str">
        <f t="shared" si="248"/>
        <v>99431913781</v>
      </c>
      <c r="D525" s="58" t="str">
        <f t="shared" si="249"/>
        <v>PGB028761600</v>
      </c>
      <c r="E525" s="59" t="str">
        <f t="shared" si="250"/>
        <v>6094322902380</v>
      </c>
      <c r="F525" s="59" t="str">
        <f t="shared" si="251"/>
        <v>717-2016-AC-36</v>
      </c>
      <c r="G525" s="59" t="str">
        <f t="shared" si="252"/>
        <v>2210326</v>
      </c>
      <c r="H525" s="59" t="str">
        <f t="shared" si="253"/>
        <v>IPORTER (GB)</v>
      </c>
      <c r="I525" s="57" t="str">
        <f t="shared" si="254"/>
        <v>김새롬</v>
      </c>
      <c r="J525" s="57">
        <f t="shared" si="255"/>
        <v>7364</v>
      </c>
      <c r="K525" s="57" t="str">
        <f t="shared" si="256"/>
        <v/>
      </c>
      <c r="L525" s="57">
        <f t="shared" si="257"/>
        <v>1</v>
      </c>
      <c r="M525" s="57">
        <f t="shared" si="258"/>
        <v>0.499</v>
      </c>
      <c r="N525" s="57">
        <f t="shared" si="259"/>
        <v>4.4999999999999998E-2</v>
      </c>
      <c r="O525" s="60">
        <f t="shared" si="260"/>
        <v>3.15E-2</v>
      </c>
      <c r="P525" s="60">
        <f>CEILING(IF(M525&gt;O525,M525,O525),$D$2)</f>
        <v>0.5</v>
      </c>
      <c r="Q525" s="61" t="str">
        <f t="shared" si="261"/>
        <v>목록(Manifest)</v>
      </c>
      <c r="R525" s="88">
        <f t="shared" si="262"/>
        <v>77.97</v>
      </c>
      <c r="S525" s="61" t="str">
        <f t="shared" si="263"/>
        <v>OZ522D</v>
      </c>
      <c r="T525" s="61" t="str">
        <f t="shared" si="264"/>
        <v>ASIANA AIRLINES</v>
      </c>
      <c r="U525" s="61" t="str">
        <f t="shared" si="265"/>
        <v>신용</v>
      </c>
      <c r="V525" s="99">
        <f>CEILING($B$2+(P525-0.5)*$C$2,1)</f>
        <v>7445</v>
      </c>
      <c r="W525" s="61">
        <v>4000</v>
      </c>
      <c r="X525" s="100">
        <f t="shared" si="239"/>
        <v>0</v>
      </c>
      <c r="Y525" s="100">
        <f t="shared" si="244"/>
        <v>0</v>
      </c>
      <c r="Z525" s="100">
        <f t="shared" si="240"/>
        <v>0</v>
      </c>
      <c r="AA525" s="100">
        <f t="shared" si="245"/>
        <v>0</v>
      </c>
      <c r="AB525" s="101">
        <f t="shared" si="241"/>
        <v>0</v>
      </c>
      <c r="AC525" s="102" t="str">
        <f>_xlfn.IFNA(VLOOKUP(D525,'사업자 통관'!F:H,3,0),"")</f>
        <v/>
      </c>
      <c r="AD525" s="102"/>
      <c r="AE525" s="103">
        <f t="shared" si="242"/>
        <v>4000</v>
      </c>
      <c r="AF525" s="104">
        <f t="shared" si="243"/>
        <v>11445</v>
      </c>
      <c r="AH525" s="126" t="s">
        <v>1545</v>
      </c>
      <c r="AI525" s="126" t="s">
        <v>9</v>
      </c>
      <c r="AJ525" s="126" t="s">
        <v>5286</v>
      </c>
      <c r="AK525" s="126" t="s">
        <v>5595</v>
      </c>
      <c r="AL525" s="126" t="s">
        <v>5596</v>
      </c>
      <c r="AM525" s="126" t="s">
        <v>5597</v>
      </c>
      <c r="AN525" s="126">
        <v>7364</v>
      </c>
      <c r="AO525" s="126" t="s">
        <v>130</v>
      </c>
      <c r="AP525" s="127">
        <v>1</v>
      </c>
      <c r="AQ525" s="128">
        <v>0.499</v>
      </c>
      <c r="AR525" s="128">
        <v>4.4999999999999998E-2</v>
      </c>
      <c r="AS525" s="128">
        <v>0.5</v>
      </c>
      <c r="AT525" s="126" t="s">
        <v>4</v>
      </c>
      <c r="AU525" s="128">
        <v>77.97</v>
      </c>
      <c r="AV525" s="126" t="s">
        <v>154</v>
      </c>
      <c r="AW525" s="126" t="s">
        <v>154</v>
      </c>
      <c r="AX525" s="126" t="s">
        <v>154</v>
      </c>
      <c r="AY525" s="126" t="s">
        <v>154</v>
      </c>
      <c r="AZ525" s="126" t="s">
        <v>154</v>
      </c>
      <c r="BA525" s="126" t="s">
        <v>132</v>
      </c>
      <c r="BB525" s="126" t="s">
        <v>70</v>
      </c>
      <c r="BC525" s="126" t="s">
        <v>5598</v>
      </c>
      <c r="BD525" s="126" t="s">
        <v>130</v>
      </c>
      <c r="BE525" s="126" t="s">
        <v>156</v>
      </c>
      <c r="BF525" s="126" t="s">
        <v>5599</v>
      </c>
      <c r="BG525" s="126" t="s">
        <v>5600</v>
      </c>
      <c r="BH525" s="126" t="s">
        <v>5601</v>
      </c>
      <c r="BI525" s="126" t="s">
        <v>5293</v>
      </c>
      <c r="BJ525" s="126" t="s">
        <v>32</v>
      </c>
      <c r="BK525" s="126" t="s">
        <v>184</v>
      </c>
      <c r="BL525" s="126" t="s">
        <v>157</v>
      </c>
      <c r="BM525" s="126" t="s">
        <v>126</v>
      </c>
      <c r="BN525" s="126" t="s">
        <v>130</v>
      </c>
      <c r="BO525" s="126" t="s">
        <v>158</v>
      </c>
    </row>
    <row r="526" spans="1:67" ht="15">
      <c r="A526" s="58" t="str">
        <f t="shared" si="246"/>
        <v>2025-08-15</v>
      </c>
      <c r="B526" s="58" t="str">
        <f t="shared" si="247"/>
        <v>LHR</v>
      </c>
      <c r="C526" s="58" t="str">
        <f t="shared" si="248"/>
        <v>99431913781</v>
      </c>
      <c r="D526" s="58" t="str">
        <f t="shared" si="249"/>
        <v>PGB028761903</v>
      </c>
      <c r="E526" s="59" t="str">
        <f t="shared" si="250"/>
        <v>6094372989768 (2)</v>
      </c>
      <c r="F526" s="59" t="str">
        <f t="shared" si="251"/>
        <v>717-2908-DB-56</v>
      </c>
      <c r="G526" s="59" t="str">
        <f t="shared" si="252"/>
        <v>2210326</v>
      </c>
      <c r="H526" s="59" t="str">
        <f t="shared" si="253"/>
        <v>IPORTER (GB)</v>
      </c>
      <c r="I526" s="57" t="str">
        <f t="shared" si="254"/>
        <v>KANGVICTOR GHIYONG</v>
      </c>
      <c r="J526" s="57">
        <f t="shared" si="255"/>
        <v>48117</v>
      </c>
      <c r="K526" s="57" t="str">
        <f t="shared" si="256"/>
        <v/>
      </c>
      <c r="L526" s="57">
        <f t="shared" si="257"/>
        <v>2</v>
      </c>
      <c r="M526" s="57">
        <f t="shared" si="258"/>
        <v>4.2640000000000002</v>
      </c>
      <c r="N526" s="57">
        <f t="shared" si="259"/>
        <v>4.4999999999999998E-2</v>
      </c>
      <c r="O526" s="60">
        <f t="shared" si="260"/>
        <v>3.15E-2</v>
      </c>
      <c r="P526" s="60">
        <f>CEILING(IF(M526&gt;O526,M526,O526),$D$2)</f>
        <v>4.5</v>
      </c>
      <c r="Q526" s="61" t="str">
        <f t="shared" si="261"/>
        <v>목록(Manifest)</v>
      </c>
      <c r="R526" s="88">
        <f t="shared" si="262"/>
        <v>140.04</v>
      </c>
      <c r="S526" s="61" t="str">
        <f t="shared" si="263"/>
        <v>OZ522D</v>
      </c>
      <c r="T526" s="61" t="str">
        <f t="shared" si="264"/>
        <v>ASIANA AIRLINES</v>
      </c>
      <c r="U526" s="61" t="str">
        <f t="shared" si="265"/>
        <v>신용</v>
      </c>
      <c r="V526" s="99">
        <f>CEILING($B$2+(P526-0.5)*$C$2,1)</f>
        <v>30065</v>
      </c>
      <c r="W526" s="61">
        <v>4000</v>
      </c>
      <c r="X526" s="100">
        <f t="shared" si="239"/>
        <v>1500</v>
      </c>
      <c r="Y526" s="100">
        <f t="shared" si="244"/>
        <v>0</v>
      </c>
      <c r="Z526" s="100">
        <f t="shared" si="240"/>
        <v>1000</v>
      </c>
      <c r="AA526" s="100">
        <f t="shared" si="245"/>
        <v>0</v>
      </c>
      <c r="AB526" s="101">
        <f t="shared" si="241"/>
        <v>0</v>
      </c>
      <c r="AC526" s="102" t="str">
        <f>_xlfn.IFNA(VLOOKUP(D526,'사업자 통관'!F:H,3,0),"")</f>
        <v/>
      </c>
      <c r="AD526" s="102"/>
      <c r="AE526" s="103">
        <f t="shared" si="242"/>
        <v>6500</v>
      </c>
      <c r="AF526" s="104">
        <f t="shared" si="243"/>
        <v>36565</v>
      </c>
      <c r="AH526" s="126" t="s">
        <v>1545</v>
      </c>
      <c r="AI526" s="126" t="s">
        <v>9</v>
      </c>
      <c r="AJ526" s="126" t="s">
        <v>5286</v>
      </c>
      <c r="AK526" s="126" t="s">
        <v>2608</v>
      </c>
      <c r="AL526" s="126" t="s">
        <v>5602</v>
      </c>
      <c r="AM526" s="126" t="s">
        <v>5603</v>
      </c>
      <c r="AN526" s="126">
        <v>48117</v>
      </c>
      <c r="AO526" s="126" t="s">
        <v>130</v>
      </c>
      <c r="AP526" s="127">
        <v>2</v>
      </c>
      <c r="AQ526" s="128">
        <v>4.2640000000000002</v>
      </c>
      <c r="AR526" s="128">
        <v>4.4999999999999998E-2</v>
      </c>
      <c r="AS526" s="128">
        <v>4.3</v>
      </c>
      <c r="AT526" s="126" t="s">
        <v>4</v>
      </c>
      <c r="AU526" s="128">
        <v>140.04</v>
      </c>
      <c r="AV526" s="126" t="s">
        <v>154</v>
      </c>
      <c r="AW526" s="126" t="s">
        <v>154</v>
      </c>
      <c r="AX526" s="126" t="s">
        <v>154</v>
      </c>
      <c r="AY526" s="126" t="s">
        <v>154</v>
      </c>
      <c r="AZ526" s="126" t="s">
        <v>154</v>
      </c>
      <c r="BA526" s="126" t="s">
        <v>132</v>
      </c>
      <c r="BB526" s="126" t="s">
        <v>70</v>
      </c>
      <c r="BC526" s="126" t="s">
        <v>593</v>
      </c>
      <c r="BD526" s="126" t="s">
        <v>130</v>
      </c>
      <c r="BE526" s="126" t="s">
        <v>156</v>
      </c>
      <c r="BF526" s="126" t="s">
        <v>5604</v>
      </c>
      <c r="BG526" s="126" t="s">
        <v>5605</v>
      </c>
      <c r="BH526" s="126" t="s">
        <v>5606</v>
      </c>
      <c r="BI526" s="126" t="s">
        <v>5293</v>
      </c>
      <c r="BJ526" s="126" t="s">
        <v>32</v>
      </c>
      <c r="BK526" s="126" t="s">
        <v>184</v>
      </c>
      <c r="BL526" s="126" t="s">
        <v>157</v>
      </c>
      <c r="BM526" s="126" t="s">
        <v>126</v>
      </c>
      <c r="BN526" s="126" t="s">
        <v>130</v>
      </c>
      <c r="BO526" s="126" t="s">
        <v>158</v>
      </c>
    </row>
    <row r="527" spans="1:67" ht="15">
      <c r="A527" s="58" t="str">
        <f t="shared" si="246"/>
        <v>2025-08-15</v>
      </c>
      <c r="B527" s="58" t="str">
        <f t="shared" si="247"/>
        <v>LHR</v>
      </c>
      <c r="C527" s="58" t="str">
        <f t="shared" si="248"/>
        <v>99431913781</v>
      </c>
      <c r="D527" s="58" t="str">
        <f t="shared" si="249"/>
        <v>PGB028760985</v>
      </c>
      <c r="E527" s="59" t="str">
        <f t="shared" si="250"/>
        <v>6094322901765</v>
      </c>
      <c r="F527" s="59" t="str">
        <f t="shared" si="251"/>
        <v>717-2032-BB-39</v>
      </c>
      <c r="G527" s="59" t="str">
        <f t="shared" si="252"/>
        <v>2210326</v>
      </c>
      <c r="H527" s="59" t="str">
        <f t="shared" si="253"/>
        <v>IPORTER (GB)</v>
      </c>
      <c r="I527" s="57" t="str">
        <f t="shared" si="254"/>
        <v>정영실</v>
      </c>
      <c r="J527" s="57">
        <f t="shared" si="255"/>
        <v>7706</v>
      </c>
      <c r="K527" s="57" t="str">
        <f t="shared" si="256"/>
        <v/>
      </c>
      <c r="L527" s="57">
        <f t="shared" si="257"/>
        <v>1</v>
      </c>
      <c r="M527" s="57">
        <f t="shared" si="258"/>
        <v>0.499</v>
      </c>
      <c r="N527" s="57">
        <f t="shared" si="259"/>
        <v>4.4999999999999998E-2</v>
      </c>
      <c r="O527" s="60">
        <f t="shared" si="260"/>
        <v>3.15E-2</v>
      </c>
      <c r="P527" s="60">
        <f>CEILING(IF(M527&gt;O527,M527,O527),$D$2)</f>
        <v>0.5</v>
      </c>
      <c r="Q527" s="61" t="str">
        <f t="shared" si="261"/>
        <v>목록(Manifest)</v>
      </c>
      <c r="R527" s="88">
        <f t="shared" si="262"/>
        <v>53.34</v>
      </c>
      <c r="S527" s="61" t="str">
        <f t="shared" si="263"/>
        <v>OZ522D</v>
      </c>
      <c r="T527" s="61" t="str">
        <f t="shared" si="264"/>
        <v>ASIANA AIRLINES</v>
      </c>
      <c r="U527" s="61" t="str">
        <f t="shared" si="265"/>
        <v>신용</v>
      </c>
      <c r="V527" s="99">
        <f>CEILING($B$2+(P527-0.5)*$C$2,1)</f>
        <v>7445</v>
      </c>
      <c r="W527" s="61">
        <v>4000</v>
      </c>
      <c r="X527" s="100">
        <f t="shared" si="239"/>
        <v>0</v>
      </c>
      <c r="Y527" s="100">
        <f t="shared" si="244"/>
        <v>0</v>
      </c>
      <c r="Z527" s="100">
        <f t="shared" si="240"/>
        <v>0</v>
      </c>
      <c r="AA527" s="100">
        <f t="shared" si="245"/>
        <v>0</v>
      </c>
      <c r="AB527" s="101">
        <f t="shared" si="241"/>
        <v>0</v>
      </c>
      <c r="AC527" s="102" t="str">
        <f>_xlfn.IFNA(VLOOKUP(D527,'사업자 통관'!F:H,3,0),"")</f>
        <v/>
      </c>
      <c r="AD527" s="102"/>
      <c r="AE527" s="103">
        <f t="shared" si="242"/>
        <v>4000</v>
      </c>
      <c r="AF527" s="104">
        <f t="shared" si="243"/>
        <v>11445</v>
      </c>
      <c r="AH527" s="126" t="s">
        <v>1545</v>
      </c>
      <c r="AI527" s="126" t="s">
        <v>9</v>
      </c>
      <c r="AJ527" s="126" t="s">
        <v>5286</v>
      </c>
      <c r="AK527" s="126" t="s">
        <v>5607</v>
      </c>
      <c r="AL527" s="126" t="s">
        <v>408</v>
      </c>
      <c r="AM527" s="126" t="s">
        <v>409</v>
      </c>
      <c r="AN527" s="126">
        <v>7706</v>
      </c>
      <c r="AO527" s="126" t="s">
        <v>130</v>
      </c>
      <c r="AP527" s="127">
        <v>1</v>
      </c>
      <c r="AQ527" s="128">
        <v>0.499</v>
      </c>
      <c r="AR527" s="128">
        <v>4.4999999999999998E-2</v>
      </c>
      <c r="AS527" s="128">
        <v>0.5</v>
      </c>
      <c r="AT527" s="126" t="s">
        <v>4</v>
      </c>
      <c r="AU527" s="128">
        <v>53.34</v>
      </c>
      <c r="AV527" s="126" t="s">
        <v>154</v>
      </c>
      <c r="AW527" s="126" t="s">
        <v>154</v>
      </c>
      <c r="AX527" s="126" t="s">
        <v>154</v>
      </c>
      <c r="AY527" s="126" t="s">
        <v>154</v>
      </c>
      <c r="AZ527" s="126" t="s">
        <v>154</v>
      </c>
      <c r="BA527" s="126" t="s">
        <v>132</v>
      </c>
      <c r="BB527" s="126" t="s">
        <v>70</v>
      </c>
      <c r="BC527" s="126" t="s">
        <v>5608</v>
      </c>
      <c r="BD527" s="126" t="s">
        <v>130</v>
      </c>
      <c r="BE527" s="126" t="s">
        <v>156</v>
      </c>
      <c r="BF527" s="126" t="s">
        <v>5609</v>
      </c>
      <c r="BG527" s="126" t="s">
        <v>5610</v>
      </c>
      <c r="BH527" s="126" t="s">
        <v>5611</v>
      </c>
      <c r="BI527" s="126" t="s">
        <v>5293</v>
      </c>
      <c r="BJ527" s="126" t="s">
        <v>32</v>
      </c>
      <c r="BK527" s="126" t="s">
        <v>184</v>
      </c>
      <c r="BL527" s="126" t="s">
        <v>157</v>
      </c>
      <c r="BM527" s="126" t="s">
        <v>126</v>
      </c>
      <c r="BN527" s="126" t="s">
        <v>130</v>
      </c>
      <c r="BO527" s="126" t="s">
        <v>158</v>
      </c>
    </row>
    <row r="528" spans="1:67" ht="15">
      <c r="A528" s="58" t="str">
        <f t="shared" si="246"/>
        <v>2025-08-15</v>
      </c>
      <c r="B528" s="58" t="str">
        <f t="shared" si="247"/>
        <v>LHR</v>
      </c>
      <c r="C528" s="58" t="str">
        <f t="shared" si="248"/>
        <v>99431913781</v>
      </c>
      <c r="D528" s="58" t="str">
        <f t="shared" si="249"/>
        <v>PGB028761859</v>
      </c>
      <c r="E528" s="59" t="str">
        <f t="shared" si="250"/>
        <v>6094322902639</v>
      </c>
      <c r="F528" s="59" t="str">
        <f t="shared" si="251"/>
        <v>717-1963-EB-46</v>
      </c>
      <c r="G528" s="59" t="str">
        <f t="shared" si="252"/>
        <v>2210326</v>
      </c>
      <c r="H528" s="59" t="str">
        <f t="shared" si="253"/>
        <v>IPORTER (GB)</v>
      </c>
      <c r="I528" s="57" t="str">
        <f t="shared" si="254"/>
        <v>문제윤</v>
      </c>
      <c r="J528" s="57">
        <f t="shared" si="255"/>
        <v>4195</v>
      </c>
      <c r="K528" s="57" t="str">
        <f t="shared" si="256"/>
        <v/>
      </c>
      <c r="L528" s="57">
        <f t="shared" si="257"/>
        <v>1</v>
      </c>
      <c r="M528" s="57">
        <f t="shared" si="258"/>
        <v>0.68</v>
      </c>
      <c r="N528" s="57">
        <f t="shared" si="259"/>
        <v>1.8140000000000001</v>
      </c>
      <c r="O528" s="60">
        <f t="shared" si="260"/>
        <v>1.2698</v>
      </c>
      <c r="P528" s="60">
        <f>CEILING(IF(M528&gt;O528,M528,O528),$D$2)</f>
        <v>1.5</v>
      </c>
      <c r="Q528" s="61" t="str">
        <f t="shared" si="261"/>
        <v>목록(Manifest)</v>
      </c>
      <c r="R528" s="88">
        <f t="shared" si="262"/>
        <v>138.21</v>
      </c>
      <c r="S528" s="61" t="str">
        <f t="shared" si="263"/>
        <v>OZ522D</v>
      </c>
      <c r="T528" s="61" t="str">
        <f t="shared" si="264"/>
        <v>ASIANA AIRLINES</v>
      </c>
      <c r="U528" s="61" t="str">
        <f t="shared" si="265"/>
        <v>신용</v>
      </c>
      <c r="V528" s="99">
        <f>CEILING($B$2+(P528-0.5)*$C$2,1)</f>
        <v>13100</v>
      </c>
      <c r="W528" s="61">
        <v>4000</v>
      </c>
      <c r="X528" s="100">
        <f t="shared" si="239"/>
        <v>0</v>
      </c>
      <c r="Y528" s="100">
        <f t="shared" si="244"/>
        <v>0</v>
      </c>
      <c r="Z528" s="100">
        <f t="shared" si="240"/>
        <v>0</v>
      </c>
      <c r="AA528" s="100">
        <f t="shared" si="245"/>
        <v>0</v>
      </c>
      <c r="AB528" s="101">
        <f t="shared" si="241"/>
        <v>0</v>
      </c>
      <c r="AC528" s="102" t="str">
        <f>_xlfn.IFNA(VLOOKUP(D528,'사업자 통관'!F:H,3,0),"")</f>
        <v/>
      </c>
      <c r="AD528" s="102"/>
      <c r="AE528" s="103">
        <f t="shared" si="242"/>
        <v>4000</v>
      </c>
      <c r="AF528" s="104">
        <f t="shared" si="243"/>
        <v>17100</v>
      </c>
      <c r="AH528" s="126" t="s">
        <v>1545</v>
      </c>
      <c r="AI528" s="126" t="s">
        <v>9</v>
      </c>
      <c r="AJ528" s="126" t="s">
        <v>5286</v>
      </c>
      <c r="AK528" s="126" t="s">
        <v>5612</v>
      </c>
      <c r="AL528" s="126" t="s">
        <v>4530</v>
      </c>
      <c r="AM528" s="126" t="s">
        <v>4531</v>
      </c>
      <c r="AN528" s="126">
        <v>4195</v>
      </c>
      <c r="AO528" s="126" t="s">
        <v>130</v>
      </c>
      <c r="AP528" s="127">
        <v>1</v>
      </c>
      <c r="AQ528" s="128">
        <v>0.68</v>
      </c>
      <c r="AR528" s="128">
        <v>1.8140000000000001</v>
      </c>
      <c r="AS528" s="128">
        <v>1.9</v>
      </c>
      <c r="AT528" s="126" t="s">
        <v>4</v>
      </c>
      <c r="AU528" s="128">
        <v>138.21</v>
      </c>
      <c r="AV528" s="126" t="s">
        <v>154</v>
      </c>
      <c r="AW528" s="126" t="s">
        <v>154</v>
      </c>
      <c r="AX528" s="126" t="s">
        <v>154</v>
      </c>
      <c r="AY528" s="126" t="s">
        <v>154</v>
      </c>
      <c r="AZ528" s="126" t="s">
        <v>154</v>
      </c>
      <c r="BA528" s="126" t="s">
        <v>132</v>
      </c>
      <c r="BB528" s="126" t="s">
        <v>70</v>
      </c>
      <c r="BC528" s="126" t="s">
        <v>159</v>
      </c>
      <c r="BD528" s="126" t="s">
        <v>130</v>
      </c>
      <c r="BE528" s="126" t="s">
        <v>156</v>
      </c>
      <c r="BF528" s="126" t="s">
        <v>5613</v>
      </c>
      <c r="BG528" s="126" t="s">
        <v>5614</v>
      </c>
      <c r="BH528" s="126" t="s">
        <v>5615</v>
      </c>
      <c r="BI528" s="126" t="s">
        <v>5293</v>
      </c>
      <c r="BJ528" s="126" t="s">
        <v>32</v>
      </c>
      <c r="BK528" s="126" t="s">
        <v>184</v>
      </c>
      <c r="BL528" s="126" t="s">
        <v>157</v>
      </c>
      <c r="BM528" s="126" t="s">
        <v>126</v>
      </c>
      <c r="BN528" s="126" t="s">
        <v>130</v>
      </c>
      <c r="BO528" s="126" t="s">
        <v>158</v>
      </c>
    </row>
    <row r="529" spans="1:67" ht="15">
      <c r="A529" s="58" t="str">
        <f t="shared" si="246"/>
        <v>2025-08-15</v>
      </c>
      <c r="B529" s="58" t="str">
        <f t="shared" si="247"/>
        <v>LHR</v>
      </c>
      <c r="C529" s="58" t="str">
        <f t="shared" si="248"/>
        <v>99431913781</v>
      </c>
      <c r="D529" s="58" t="str">
        <f t="shared" si="249"/>
        <v>PGB028761700</v>
      </c>
      <c r="E529" s="59" t="str">
        <f t="shared" si="250"/>
        <v>6094322902480</v>
      </c>
      <c r="F529" s="59" t="str">
        <f t="shared" si="251"/>
        <v>717-0252-BB-30</v>
      </c>
      <c r="G529" s="59" t="str">
        <f t="shared" si="252"/>
        <v>2210326</v>
      </c>
      <c r="H529" s="59" t="str">
        <f t="shared" si="253"/>
        <v>IPORTER (GB)</v>
      </c>
      <c r="I529" s="57" t="str">
        <f t="shared" si="254"/>
        <v>김병직</v>
      </c>
      <c r="J529" s="57">
        <f t="shared" si="255"/>
        <v>4427</v>
      </c>
      <c r="K529" s="57" t="str">
        <f t="shared" si="256"/>
        <v/>
      </c>
      <c r="L529" s="57">
        <f t="shared" si="257"/>
        <v>1</v>
      </c>
      <c r="M529" s="57">
        <f t="shared" si="258"/>
        <v>0.499</v>
      </c>
      <c r="N529" s="57">
        <f t="shared" si="259"/>
        <v>4.4999999999999998E-2</v>
      </c>
      <c r="O529" s="60">
        <f t="shared" si="260"/>
        <v>3.15E-2</v>
      </c>
      <c r="P529" s="60">
        <f>CEILING(IF(M529&gt;O529,M529,O529),$D$2)</f>
        <v>0.5</v>
      </c>
      <c r="Q529" s="61" t="str">
        <f t="shared" si="261"/>
        <v>목록(Manifest)</v>
      </c>
      <c r="R529" s="88">
        <f t="shared" si="262"/>
        <v>100.02</v>
      </c>
      <c r="S529" s="61" t="str">
        <f t="shared" si="263"/>
        <v>OZ522D</v>
      </c>
      <c r="T529" s="61" t="str">
        <f t="shared" si="264"/>
        <v>ASIANA AIRLINES</v>
      </c>
      <c r="U529" s="61" t="str">
        <f t="shared" si="265"/>
        <v>신용</v>
      </c>
      <c r="V529" s="99">
        <f>CEILING($B$2+(P529-0.5)*$C$2,1)</f>
        <v>7445</v>
      </c>
      <c r="W529" s="61">
        <v>4000</v>
      </c>
      <c r="X529" s="100">
        <f t="shared" si="239"/>
        <v>0</v>
      </c>
      <c r="Y529" s="100">
        <f t="shared" si="244"/>
        <v>0</v>
      </c>
      <c r="Z529" s="100">
        <f t="shared" si="240"/>
        <v>0</v>
      </c>
      <c r="AA529" s="100">
        <f t="shared" si="245"/>
        <v>0</v>
      </c>
      <c r="AB529" s="101">
        <f t="shared" si="241"/>
        <v>0</v>
      </c>
      <c r="AC529" s="102" t="str">
        <f>_xlfn.IFNA(VLOOKUP(D529,'사업자 통관'!F:H,3,0),"")</f>
        <v/>
      </c>
      <c r="AD529" s="102"/>
      <c r="AE529" s="103">
        <f t="shared" si="242"/>
        <v>4000</v>
      </c>
      <c r="AF529" s="104">
        <f t="shared" si="243"/>
        <v>11445</v>
      </c>
      <c r="AH529" s="126" t="s">
        <v>1545</v>
      </c>
      <c r="AI529" s="126" t="s">
        <v>9</v>
      </c>
      <c r="AJ529" s="126" t="s">
        <v>5286</v>
      </c>
      <c r="AK529" s="126" t="s">
        <v>5616</v>
      </c>
      <c r="AL529" s="126" t="s">
        <v>351</v>
      </c>
      <c r="AM529" s="126" t="s">
        <v>352</v>
      </c>
      <c r="AN529" s="126">
        <v>4427</v>
      </c>
      <c r="AO529" s="126" t="s">
        <v>130</v>
      </c>
      <c r="AP529" s="127">
        <v>1</v>
      </c>
      <c r="AQ529" s="128">
        <v>0.499</v>
      </c>
      <c r="AR529" s="128">
        <v>4.4999999999999998E-2</v>
      </c>
      <c r="AS529" s="128">
        <v>0.5</v>
      </c>
      <c r="AT529" s="126" t="s">
        <v>4</v>
      </c>
      <c r="AU529" s="128">
        <v>100.02</v>
      </c>
      <c r="AV529" s="126" t="s">
        <v>154</v>
      </c>
      <c r="AW529" s="126" t="s">
        <v>154</v>
      </c>
      <c r="AX529" s="126" t="s">
        <v>154</v>
      </c>
      <c r="AY529" s="126" t="s">
        <v>154</v>
      </c>
      <c r="AZ529" s="126" t="s">
        <v>154</v>
      </c>
      <c r="BA529" s="126" t="s">
        <v>132</v>
      </c>
      <c r="BB529" s="126" t="s">
        <v>70</v>
      </c>
      <c r="BC529" s="126" t="s">
        <v>159</v>
      </c>
      <c r="BD529" s="126" t="s">
        <v>130</v>
      </c>
      <c r="BE529" s="126" t="s">
        <v>156</v>
      </c>
      <c r="BF529" s="126" t="s">
        <v>5617</v>
      </c>
      <c r="BG529" s="126" t="s">
        <v>5618</v>
      </c>
      <c r="BH529" s="126" t="s">
        <v>5619</v>
      </c>
      <c r="BI529" s="126" t="s">
        <v>5293</v>
      </c>
      <c r="BJ529" s="126" t="s">
        <v>32</v>
      </c>
      <c r="BK529" s="126" t="s">
        <v>184</v>
      </c>
      <c r="BL529" s="126" t="s">
        <v>157</v>
      </c>
      <c r="BM529" s="126" t="s">
        <v>126</v>
      </c>
      <c r="BN529" s="126" t="s">
        <v>130</v>
      </c>
      <c r="BO529" s="126" t="s">
        <v>158</v>
      </c>
    </row>
    <row r="530" spans="1:67" ht="15">
      <c r="A530" s="58" t="str">
        <f t="shared" si="246"/>
        <v>2025-08-15</v>
      </c>
      <c r="B530" s="58" t="str">
        <f t="shared" si="247"/>
        <v>LHR</v>
      </c>
      <c r="C530" s="58" t="str">
        <f t="shared" si="248"/>
        <v>99431913781</v>
      </c>
      <c r="D530" s="58" t="str">
        <f t="shared" si="249"/>
        <v>PGB028761320</v>
      </c>
      <c r="E530" s="59" t="str">
        <f t="shared" si="250"/>
        <v>6094322902100</v>
      </c>
      <c r="F530" s="59" t="str">
        <f t="shared" si="251"/>
        <v>716-4727-DF-35</v>
      </c>
      <c r="G530" s="59" t="str">
        <f t="shared" si="252"/>
        <v>2210326</v>
      </c>
      <c r="H530" s="59" t="str">
        <f t="shared" si="253"/>
        <v>IPORTER (GB)</v>
      </c>
      <c r="I530" s="57" t="str">
        <f t="shared" si="254"/>
        <v>이은석</v>
      </c>
      <c r="J530" s="57">
        <f t="shared" si="255"/>
        <v>6103</v>
      </c>
      <c r="K530" s="57" t="str">
        <f t="shared" si="256"/>
        <v/>
      </c>
      <c r="L530" s="57">
        <f t="shared" si="257"/>
        <v>1</v>
      </c>
      <c r="M530" s="57">
        <f t="shared" si="258"/>
        <v>13.499000000000001</v>
      </c>
      <c r="N530" s="57">
        <f t="shared" si="259"/>
        <v>12.519</v>
      </c>
      <c r="O530" s="60">
        <f t="shared" si="260"/>
        <v>8.7632999999999992</v>
      </c>
      <c r="P530" s="60">
        <f>CEILING(IF(M530&gt;O530,M530,O530),$D$2)</f>
        <v>13.5</v>
      </c>
      <c r="Q530" s="61" t="str">
        <f t="shared" si="261"/>
        <v>선별(검사,Manifest-Inspection)</v>
      </c>
      <c r="R530" s="88">
        <f t="shared" si="262"/>
        <v>118.67</v>
      </c>
      <c r="S530" s="61" t="str">
        <f t="shared" si="263"/>
        <v>OZ522D</v>
      </c>
      <c r="T530" s="61" t="str">
        <f t="shared" si="264"/>
        <v>ASIANA AIRLINES</v>
      </c>
      <c r="U530" s="61" t="str">
        <f t="shared" si="265"/>
        <v>신용</v>
      </c>
      <c r="V530" s="99">
        <f>CEILING($B$2+(P530-0.5)*$C$2,1)</f>
        <v>80960</v>
      </c>
      <c r="W530" s="61">
        <v>4000</v>
      </c>
      <c r="X530" s="100">
        <f t="shared" si="239"/>
        <v>0</v>
      </c>
      <c r="Y530" s="100">
        <f t="shared" si="244"/>
        <v>0</v>
      </c>
      <c r="Z530" s="100">
        <f t="shared" si="240"/>
        <v>3000</v>
      </c>
      <c r="AA530" s="100">
        <f t="shared" si="245"/>
        <v>0</v>
      </c>
      <c r="AB530" s="101">
        <f t="shared" si="241"/>
        <v>0</v>
      </c>
      <c r="AC530" s="102" t="str">
        <f>_xlfn.IFNA(VLOOKUP(D530,'사업자 통관'!F:H,3,0),"")</f>
        <v/>
      </c>
      <c r="AD530" s="102"/>
      <c r="AE530" s="103">
        <f t="shared" si="242"/>
        <v>7000</v>
      </c>
      <c r="AF530" s="104">
        <f t="shared" si="243"/>
        <v>87960</v>
      </c>
      <c r="AH530" s="126" t="s">
        <v>1545</v>
      </c>
      <c r="AI530" s="126" t="s">
        <v>9</v>
      </c>
      <c r="AJ530" s="126" t="s">
        <v>5286</v>
      </c>
      <c r="AK530" s="126" t="s">
        <v>5620</v>
      </c>
      <c r="AL530" s="126" t="s">
        <v>247</v>
      </c>
      <c r="AM530" s="126" t="s">
        <v>248</v>
      </c>
      <c r="AN530" s="126">
        <v>6103</v>
      </c>
      <c r="AO530" s="126" t="s">
        <v>130</v>
      </c>
      <c r="AP530" s="127">
        <v>1</v>
      </c>
      <c r="AQ530" s="128">
        <v>13.499000000000001</v>
      </c>
      <c r="AR530" s="128">
        <v>12.519</v>
      </c>
      <c r="AS530" s="128">
        <v>13.5</v>
      </c>
      <c r="AT530" s="126" t="s">
        <v>182</v>
      </c>
      <c r="AU530" s="128">
        <v>118.67</v>
      </c>
      <c r="AV530" s="126" t="s">
        <v>154</v>
      </c>
      <c r="AW530" s="126" t="s">
        <v>154</v>
      </c>
      <c r="AX530" s="126" t="s">
        <v>154</v>
      </c>
      <c r="AY530" s="126" t="s">
        <v>154</v>
      </c>
      <c r="AZ530" s="126" t="s">
        <v>154</v>
      </c>
      <c r="BA530" s="126" t="s">
        <v>132</v>
      </c>
      <c r="BB530" s="126" t="s">
        <v>70</v>
      </c>
      <c r="BC530" s="126" t="s">
        <v>163</v>
      </c>
      <c r="BD530" s="126" t="s">
        <v>130</v>
      </c>
      <c r="BE530" s="126" t="s">
        <v>156</v>
      </c>
      <c r="BF530" s="126" t="s">
        <v>5621</v>
      </c>
      <c r="BG530" s="126" t="s">
        <v>5622</v>
      </c>
      <c r="BH530" s="126" t="s">
        <v>5623</v>
      </c>
      <c r="BI530" s="126" t="s">
        <v>5293</v>
      </c>
      <c r="BJ530" s="126" t="s">
        <v>32</v>
      </c>
      <c r="BK530" s="126" t="s">
        <v>184</v>
      </c>
      <c r="BL530" s="126" t="s">
        <v>157</v>
      </c>
      <c r="BM530" s="126" t="s">
        <v>126</v>
      </c>
      <c r="BN530" s="126" t="s">
        <v>130</v>
      </c>
      <c r="BO530" s="126" t="s">
        <v>158</v>
      </c>
    </row>
    <row r="531" spans="1:67" ht="15">
      <c r="A531" s="58" t="str">
        <f t="shared" si="246"/>
        <v>2025-08-15</v>
      </c>
      <c r="B531" s="58" t="str">
        <f t="shared" si="247"/>
        <v>LHR</v>
      </c>
      <c r="C531" s="58" t="str">
        <f t="shared" si="248"/>
        <v>99431913781</v>
      </c>
      <c r="D531" s="58" t="str">
        <f t="shared" si="249"/>
        <v>PGB028761710</v>
      </c>
      <c r="E531" s="59" t="str">
        <f t="shared" si="250"/>
        <v>6094322902490</v>
      </c>
      <c r="F531" s="59" t="str">
        <f t="shared" si="251"/>
        <v>717-1995-FA-37</v>
      </c>
      <c r="G531" s="59" t="str">
        <f t="shared" si="252"/>
        <v>2210326</v>
      </c>
      <c r="H531" s="59" t="str">
        <f t="shared" si="253"/>
        <v>IPORTER (GB)</v>
      </c>
      <c r="I531" s="57" t="str">
        <f t="shared" si="254"/>
        <v>김동식</v>
      </c>
      <c r="J531" s="57">
        <f t="shared" si="255"/>
        <v>35201</v>
      </c>
      <c r="K531" s="57" t="str">
        <f t="shared" si="256"/>
        <v/>
      </c>
      <c r="L531" s="57">
        <f t="shared" si="257"/>
        <v>1</v>
      </c>
      <c r="M531" s="57">
        <f t="shared" si="258"/>
        <v>2.1179999999999999</v>
      </c>
      <c r="N531" s="57">
        <f t="shared" si="259"/>
        <v>4.4999999999999998E-2</v>
      </c>
      <c r="O531" s="60">
        <f t="shared" si="260"/>
        <v>3.15E-2</v>
      </c>
      <c r="P531" s="60">
        <f>CEILING(IF(M531&gt;O531,M531,O531),$D$2)</f>
        <v>2.5</v>
      </c>
      <c r="Q531" s="61" t="str">
        <f t="shared" si="261"/>
        <v>일반(목록배제,Normal-Manifest Exception)</v>
      </c>
      <c r="R531" s="88">
        <f t="shared" si="262"/>
        <v>133.36000000000001</v>
      </c>
      <c r="S531" s="61" t="str">
        <f t="shared" si="263"/>
        <v>OZ522D</v>
      </c>
      <c r="T531" s="61" t="str">
        <f t="shared" si="264"/>
        <v>ASIANA AIRLINES</v>
      </c>
      <c r="U531" s="61" t="str">
        <f t="shared" si="265"/>
        <v>신용</v>
      </c>
      <c r="V531" s="99">
        <f>CEILING($B$2+(P531-0.5)*$C$2,1)</f>
        <v>18755</v>
      </c>
      <c r="W531" s="61">
        <v>4000</v>
      </c>
      <c r="X531" s="100">
        <f t="shared" si="239"/>
        <v>0</v>
      </c>
      <c r="Y531" s="100">
        <f t="shared" si="244"/>
        <v>0</v>
      </c>
      <c r="Z531" s="100">
        <f t="shared" si="240"/>
        <v>500</v>
      </c>
      <c r="AA531" s="100">
        <f t="shared" si="245"/>
        <v>0</v>
      </c>
      <c r="AB531" s="101">
        <f t="shared" si="241"/>
        <v>1000</v>
      </c>
      <c r="AC531" s="102" t="str">
        <f>_xlfn.IFNA(VLOOKUP(D531,'사업자 통관'!F:H,3,0),"")</f>
        <v/>
      </c>
      <c r="AD531" s="102"/>
      <c r="AE531" s="103">
        <f t="shared" si="242"/>
        <v>5500</v>
      </c>
      <c r="AF531" s="104">
        <f t="shared" si="243"/>
        <v>24255</v>
      </c>
      <c r="AH531" s="126" t="s">
        <v>1545</v>
      </c>
      <c r="AI531" s="126" t="s">
        <v>9</v>
      </c>
      <c r="AJ531" s="126" t="s">
        <v>5286</v>
      </c>
      <c r="AK531" s="126" t="s">
        <v>2728</v>
      </c>
      <c r="AL531" s="126" t="s">
        <v>5624</v>
      </c>
      <c r="AM531" s="126" t="s">
        <v>5625</v>
      </c>
      <c r="AN531" s="126">
        <v>35201</v>
      </c>
      <c r="AO531" s="126" t="s">
        <v>130</v>
      </c>
      <c r="AP531" s="127">
        <v>1</v>
      </c>
      <c r="AQ531" s="128">
        <v>2.1179999999999999</v>
      </c>
      <c r="AR531" s="128">
        <v>4.4999999999999998E-2</v>
      </c>
      <c r="AS531" s="128">
        <v>2.2000000000000002</v>
      </c>
      <c r="AT531" s="126" t="s">
        <v>5</v>
      </c>
      <c r="AU531" s="128">
        <v>133.36000000000001</v>
      </c>
      <c r="AV531" s="126" t="s">
        <v>154</v>
      </c>
      <c r="AW531" s="126" t="s">
        <v>154</v>
      </c>
      <c r="AX531" s="126" t="s">
        <v>154</v>
      </c>
      <c r="AY531" s="126" t="s">
        <v>154</v>
      </c>
      <c r="AZ531" s="126" t="s">
        <v>154</v>
      </c>
      <c r="BA531" s="126" t="s">
        <v>132</v>
      </c>
      <c r="BB531" s="126" t="s">
        <v>70</v>
      </c>
      <c r="BC531" s="126" t="s">
        <v>3641</v>
      </c>
      <c r="BD531" s="126" t="s">
        <v>130</v>
      </c>
      <c r="BE531" s="126" t="s">
        <v>156</v>
      </c>
      <c r="BF531" s="126" t="s">
        <v>5626</v>
      </c>
      <c r="BG531" s="126" t="s">
        <v>5627</v>
      </c>
      <c r="BH531" s="126" t="s">
        <v>5628</v>
      </c>
      <c r="BI531" s="126" t="s">
        <v>5293</v>
      </c>
      <c r="BJ531" s="126" t="s">
        <v>32</v>
      </c>
      <c r="BK531" s="126" t="s">
        <v>184</v>
      </c>
      <c r="BL531" s="126" t="s">
        <v>157</v>
      </c>
      <c r="BM531" s="126" t="s">
        <v>126</v>
      </c>
      <c r="BN531" s="126" t="s">
        <v>130</v>
      </c>
      <c r="BO531" s="126" t="s">
        <v>158</v>
      </c>
    </row>
    <row r="532" spans="1:67" ht="15">
      <c r="A532" s="58" t="str">
        <f t="shared" si="246"/>
        <v>2025-08-15</v>
      </c>
      <c r="B532" s="58" t="str">
        <f t="shared" si="247"/>
        <v>LHR</v>
      </c>
      <c r="C532" s="58" t="str">
        <f t="shared" si="248"/>
        <v>99431913781</v>
      </c>
      <c r="D532" s="58" t="str">
        <f t="shared" si="249"/>
        <v>PGB028761533</v>
      </c>
      <c r="E532" s="59" t="str">
        <f t="shared" si="250"/>
        <v>6094322902313</v>
      </c>
      <c r="F532" s="59" t="str">
        <f t="shared" si="251"/>
        <v>716-9134-BA-43</v>
      </c>
      <c r="G532" s="59" t="str">
        <f t="shared" si="252"/>
        <v>2210326</v>
      </c>
      <c r="H532" s="59" t="str">
        <f t="shared" si="253"/>
        <v>IPORTER (GB)</v>
      </c>
      <c r="I532" s="57" t="str">
        <f t="shared" si="254"/>
        <v>하고운</v>
      </c>
      <c r="J532" s="57">
        <f t="shared" si="255"/>
        <v>28423</v>
      </c>
      <c r="K532" s="57" t="str">
        <f t="shared" si="256"/>
        <v/>
      </c>
      <c r="L532" s="57">
        <f t="shared" si="257"/>
        <v>1</v>
      </c>
      <c r="M532" s="57">
        <f t="shared" si="258"/>
        <v>0.499</v>
      </c>
      <c r="N532" s="57">
        <f t="shared" si="259"/>
        <v>4.4999999999999998E-2</v>
      </c>
      <c r="O532" s="60">
        <f t="shared" si="260"/>
        <v>3.15E-2</v>
      </c>
      <c r="P532" s="60">
        <f>CEILING(IF(M532&gt;O532,M532,O532),$D$2)</f>
        <v>0.5</v>
      </c>
      <c r="Q532" s="61" t="str">
        <f t="shared" si="261"/>
        <v>목록(Manifest)</v>
      </c>
      <c r="R532" s="88">
        <f t="shared" si="262"/>
        <v>91.34</v>
      </c>
      <c r="S532" s="61" t="str">
        <f t="shared" si="263"/>
        <v>OZ522D</v>
      </c>
      <c r="T532" s="61" t="str">
        <f t="shared" si="264"/>
        <v>ASIANA AIRLINES</v>
      </c>
      <c r="U532" s="61" t="str">
        <f t="shared" si="265"/>
        <v>신용</v>
      </c>
      <c r="V532" s="99">
        <f>CEILING($B$2+(P532-0.5)*$C$2,1)</f>
        <v>7445</v>
      </c>
      <c r="W532" s="61">
        <v>4000</v>
      </c>
      <c r="X532" s="100">
        <f t="shared" si="239"/>
        <v>0</v>
      </c>
      <c r="Y532" s="100">
        <f t="shared" si="244"/>
        <v>0</v>
      </c>
      <c r="Z532" s="100">
        <f t="shared" si="240"/>
        <v>0</v>
      </c>
      <c r="AA532" s="100">
        <f t="shared" si="245"/>
        <v>0</v>
      </c>
      <c r="AB532" s="101">
        <f t="shared" si="241"/>
        <v>0</v>
      </c>
      <c r="AC532" s="102" t="str">
        <f>_xlfn.IFNA(VLOOKUP(D532,'사업자 통관'!F:H,3,0),"")</f>
        <v/>
      </c>
      <c r="AD532" s="102"/>
      <c r="AE532" s="103">
        <f t="shared" si="242"/>
        <v>4000</v>
      </c>
      <c r="AF532" s="104">
        <f t="shared" si="243"/>
        <v>11445</v>
      </c>
      <c r="AH532" s="126" t="s">
        <v>1545</v>
      </c>
      <c r="AI532" s="126" t="s">
        <v>9</v>
      </c>
      <c r="AJ532" s="126" t="s">
        <v>5286</v>
      </c>
      <c r="AK532" s="126" t="s">
        <v>5629</v>
      </c>
      <c r="AL532" s="126" t="s">
        <v>360</v>
      </c>
      <c r="AM532" s="126" t="s">
        <v>361</v>
      </c>
      <c r="AN532" s="126">
        <v>28423</v>
      </c>
      <c r="AO532" s="126" t="s">
        <v>130</v>
      </c>
      <c r="AP532" s="127">
        <v>1</v>
      </c>
      <c r="AQ532" s="128">
        <v>0.499</v>
      </c>
      <c r="AR532" s="128">
        <v>4.4999999999999998E-2</v>
      </c>
      <c r="AS532" s="128">
        <v>0.5</v>
      </c>
      <c r="AT532" s="126" t="s">
        <v>4</v>
      </c>
      <c r="AU532" s="128">
        <v>91.34</v>
      </c>
      <c r="AV532" s="126" t="s">
        <v>154</v>
      </c>
      <c r="AW532" s="126" t="s">
        <v>154</v>
      </c>
      <c r="AX532" s="126" t="s">
        <v>154</v>
      </c>
      <c r="AY532" s="126" t="s">
        <v>154</v>
      </c>
      <c r="AZ532" s="126" t="s">
        <v>154</v>
      </c>
      <c r="BA532" s="126" t="s">
        <v>132</v>
      </c>
      <c r="BB532" s="126" t="s">
        <v>70</v>
      </c>
      <c r="BC532" s="126" t="s">
        <v>172</v>
      </c>
      <c r="BD532" s="126" t="s">
        <v>130</v>
      </c>
      <c r="BE532" s="126" t="s">
        <v>156</v>
      </c>
      <c r="BF532" s="126" t="s">
        <v>5630</v>
      </c>
      <c r="BG532" s="126" t="s">
        <v>5631</v>
      </c>
      <c r="BH532" s="126" t="s">
        <v>5632</v>
      </c>
      <c r="BI532" s="126" t="s">
        <v>5293</v>
      </c>
      <c r="BJ532" s="126" t="s">
        <v>32</v>
      </c>
      <c r="BK532" s="126" t="s">
        <v>184</v>
      </c>
      <c r="BL532" s="126" t="s">
        <v>157</v>
      </c>
      <c r="BM532" s="126" t="s">
        <v>126</v>
      </c>
      <c r="BN532" s="126" t="s">
        <v>130</v>
      </c>
      <c r="BO532" s="126" t="s">
        <v>158</v>
      </c>
    </row>
    <row r="533" spans="1:67" ht="15">
      <c r="A533" s="58" t="str">
        <f t="shared" si="246"/>
        <v>2025-08-15</v>
      </c>
      <c r="B533" s="58" t="str">
        <f t="shared" si="247"/>
        <v>LHR</v>
      </c>
      <c r="C533" s="58" t="str">
        <f t="shared" si="248"/>
        <v>99431913781</v>
      </c>
      <c r="D533" s="58" t="str">
        <f t="shared" si="249"/>
        <v>PGB028761775</v>
      </c>
      <c r="E533" s="59" t="str">
        <f t="shared" si="250"/>
        <v>6094322902555</v>
      </c>
      <c r="F533" s="59" t="str">
        <f t="shared" si="251"/>
        <v>717-1986-FE-45</v>
      </c>
      <c r="G533" s="59" t="str">
        <f t="shared" si="252"/>
        <v>2210326</v>
      </c>
      <c r="H533" s="59" t="str">
        <f t="shared" si="253"/>
        <v>IPORTER (GB)</v>
      </c>
      <c r="I533" s="57" t="str">
        <f t="shared" si="254"/>
        <v>이주호</v>
      </c>
      <c r="J533" s="57">
        <f t="shared" si="255"/>
        <v>4376</v>
      </c>
      <c r="K533" s="57" t="str">
        <f t="shared" si="256"/>
        <v/>
      </c>
      <c r="L533" s="57">
        <f t="shared" si="257"/>
        <v>1</v>
      </c>
      <c r="M533" s="57">
        <f t="shared" si="258"/>
        <v>0.71199999999999997</v>
      </c>
      <c r="N533" s="57">
        <f t="shared" si="259"/>
        <v>4.4999999999999998E-2</v>
      </c>
      <c r="O533" s="60">
        <f t="shared" si="260"/>
        <v>3.15E-2</v>
      </c>
      <c r="P533" s="60">
        <f>CEILING(IF(M533&gt;O533,M533,O533),$D$2)</f>
        <v>1</v>
      </c>
      <c r="Q533" s="61" t="str">
        <f t="shared" si="261"/>
        <v>목록(Manifest)</v>
      </c>
      <c r="R533" s="88">
        <f t="shared" si="262"/>
        <v>113.35</v>
      </c>
      <c r="S533" s="61" t="str">
        <f t="shared" si="263"/>
        <v>OZ522D</v>
      </c>
      <c r="T533" s="61" t="str">
        <f t="shared" si="264"/>
        <v>ASIANA AIRLINES</v>
      </c>
      <c r="U533" s="61" t="str">
        <f t="shared" si="265"/>
        <v>신용</v>
      </c>
      <c r="V533" s="99">
        <f>CEILING($B$2+(P533-0.5)*$C$2,1)</f>
        <v>10273</v>
      </c>
      <c r="W533" s="61">
        <v>4000</v>
      </c>
      <c r="X533" s="100">
        <f t="shared" si="239"/>
        <v>0</v>
      </c>
      <c r="Y533" s="100">
        <f t="shared" si="244"/>
        <v>0</v>
      </c>
      <c r="Z533" s="100">
        <f t="shared" si="240"/>
        <v>0</v>
      </c>
      <c r="AA533" s="100">
        <f t="shared" si="245"/>
        <v>0</v>
      </c>
      <c r="AB533" s="101">
        <f t="shared" si="241"/>
        <v>0</v>
      </c>
      <c r="AC533" s="102" t="str">
        <f>_xlfn.IFNA(VLOOKUP(D533,'사업자 통관'!F:H,3,0),"")</f>
        <v/>
      </c>
      <c r="AD533" s="102"/>
      <c r="AE533" s="103">
        <f t="shared" si="242"/>
        <v>4000</v>
      </c>
      <c r="AF533" s="104">
        <f t="shared" si="243"/>
        <v>14273</v>
      </c>
      <c r="AH533" s="126" t="s">
        <v>1545</v>
      </c>
      <c r="AI533" s="126" t="s">
        <v>9</v>
      </c>
      <c r="AJ533" s="126" t="s">
        <v>5286</v>
      </c>
      <c r="AK533" s="126" t="s">
        <v>5633</v>
      </c>
      <c r="AL533" s="126" t="s">
        <v>419</v>
      </c>
      <c r="AM533" s="126" t="s">
        <v>687</v>
      </c>
      <c r="AN533" s="126">
        <v>4376</v>
      </c>
      <c r="AO533" s="126" t="s">
        <v>130</v>
      </c>
      <c r="AP533" s="127">
        <v>1</v>
      </c>
      <c r="AQ533" s="128">
        <v>0.71199999999999997</v>
      </c>
      <c r="AR533" s="128">
        <v>4.4999999999999998E-2</v>
      </c>
      <c r="AS533" s="128">
        <v>0.8</v>
      </c>
      <c r="AT533" s="126" t="s">
        <v>4</v>
      </c>
      <c r="AU533" s="128">
        <v>113.35</v>
      </c>
      <c r="AV533" s="126" t="s">
        <v>154</v>
      </c>
      <c r="AW533" s="126" t="s">
        <v>154</v>
      </c>
      <c r="AX533" s="126" t="s">
        <v>154</v>
      </c>
      <c r="AY533" s="126" t="s">
        <v>154</v>
      </c>
      <c r="AZ533" s="126" t="s">
        <v>154</v>
      </c>
      <c r="BA533" s="126" t="s">
        <v>132</v>
      </c>
      <c r="BB533" s="126" t="s">
        <v>70</v>
      </c>
      <c r="BC533" s="126" t="s">
        <v>169</v>
      </c>
      <c r="BD533" s="126" t="s">
        <v>130</v>
      </c>
      <c r="BE533" s="126" t="s">
        <v>156</v>
      </c>
      <c r="BF533" s="126" t="s">
        <v>5634</v>
      </c>
      <c r="BG533" s="126" t="s">
        <v>5635</v>
      </c>
      <c r="BH533" s="126" t="s">
        <v>5636</v>
      </c>
      <c r="BI533" s="126" t="s">
        <v>5293</v>
      </c>
      <c r="BJ533" s="126" t="s">
        <v>32</v>
      </c>
      <c r="BK533" s="126" t="s">
        <v>184</v>
      </c>
      <c r="BL533" s="126" t="s">
        <v>157</v>
      </c>
      <c r="BM533" s="126" t="s">
        <v>126</v>
      </c>
      <c r="BN533" s="126" t="s">
        <v>130</v>
      </c>
      <c r="BO533" s="126" t="s">
        <v>158</v>
      </c>
    </row>
    <row r="534" spans="1:67" ht="15">
      <c r="A534" s="58" t="str">
        <f t="shared" si="246"/>
        <v>2025-08-15</v>
      </c>
      <c r="B534" s="58" t="str">
        <f t="shared" si="247"/>
        <v>LHR</v>
      </c>
      <c r="C534" s="58" t="str">
        <f t="shared" si="248"/>
        <v>99431913781</v>
      </c>
      <c r="D534" s="58" t="str">
        <f t="shared" si="249"/>
        <v>PGB028761715</v>
      </c>
      <c r="E534" s="59" t="str">
        <f t="shared" si="250"/>
        <v>6094322902495</v>
      </c>
      <c r="F534" s="59" t="str">
        <f t="shared" si="251"/>
        <v>717-2912-FE-57</v>
      </c>
      <c r="G534" s="59" t="str">
        <f t="shared" si="252"/>
        <v>2210326</v>
      </c>
      <c r="H534" s="59" t="str">
        <f t="shared" si="253"/>
        <v>IPORTER (GB)</v>
      </c>
      <c r="I534" s="57" t="str">
        <f t="shared" si="254"/>
        <v>박호경</v>
      </c>
      <c r="J534" s="57">
        <f t="shared" si="255"/>
        <v>38658</v>
      </c>
      <c r="K534" s="57" t="str">
        <f t="shared" si="256"/>
        <v/>
      </c>
      <c r="L534" s="57">
        <f t="shared" si="257"/>
        <v>1</v>
      </c>
      <c r="M534" s="57">
        <f t="shared" si="258"/>
        <v>0.499</v>
      </c>
      <c r="N534" s="57">
        <f t="shared" si="259"/>
        <v>4.4999999999999998E-2</v>
      </c>
      <c r="O534" s="60">
        <f t="shared" si="260"/>
        <v>3.15E-2</v>
      </c>
      <c r="P534" s="60">
        <f>CEILING(IF(M534&gt;O534,M534,O534),$D$2)</f>
        <v>0.5</v>
      </c>
      <c r="Q534" s="61" t="str">
        <f t="shared" si="261"/>
        <v>목록(Manifest)</v>
      </c>
      <c r="R534" s="88">
        <f t="shared" si="262"/>
        <v>103.22</v>
      </c>
      <c r="S534" s="61" t="str">
        <f t="shared" si="263"/>
        <v>OZ522D</v>
      </c>
      <c r="T534" s="61" t="str">
        <f t="shared" si="264"/>
        <v>ASIANA AIRLINES</v>
      </c>
      <c r="U534" s="61" t="str">
        <f t="shared" si="265"/>
        <v>신용</v>
      </c>
      <c r="V534" s="99">
        <f>CEILING($B$2+(P534-0.5)*$C$2,1)</f>
        <v>7445</v>
      </c>
      <c r="W534" s="61">
        <v>4000</v>
      </c>
      <c r="X534" s="100">
        <f t="shared" si="239"/>
        <v>0</v>
      </c>
      <c r="Y534" s="100">
        <f t="shared" si="244"/>
        <v>0</v>
      </c>
      <c r="Z534" s="100">
        <f t="shared" si="240"/>
        <v>0</v>
      </c>
      <c r="AA534" s="100">
        <f t="shared" si="245"/>
        <v>0</v>
      </c>
      <c r="AB534" s="101">
        <f t="shared" si="241"/>
        <v>0</v>
      </c>
      <c r="AC534" s="102" t="str">
        <f>_xlfn.IFNA(VLOOKUP(D534,'사업자 통관'!F:H,3,0),"")</f>
        <v/>
      </c>
      <c r="AD534" s="102"/>
      <c r="AE534" s="103">
        <f t="shared" si="242"/>
        <v>4000</v>
      </c>
      <c r="AF534" s="104">
        <f t="shared" si="243"/>
        <v>11445</v>
      </c>
      <c r="AH534" s="126" t="s">
        <v>1545</v>
      </c>
      <c r="AI534" s="126" t="s">
        <v>9</v>
      </c>
      <c r="AJ534" s="126" t="s">
        <v>5286</v>
      </c>
      <c r="AK534" s="126" t="s">
        <v>5637</v>
      </c>
      <c r="AL534" s="126" t="s">
        <v>5638</v>
      </c>
      <c r="AM534" s="126" t="s">
        <v>5639</v>
      </c>
      <c r="AN534" s="126">
        <v>38658</v>
      </c>
      <c r="AO534" s="126" t="s">
        <v>130</v>
      </c>
      <c r="AP534" s="127">
        <v>1</v>
      </c>
      <c r="AQ534" s="128">
        <v>0.499</v>
      </c>
      <c r="AR534" s="128">
        <v>4.4999999999999998E-2</v>
      </c>
      <c r="AS534" s="128">
        <v>0.5</v>
      </c>
      <c r="AT534" s="126" t="s">
        <v>4</v>
      </c>
      <c r="AU534" s="128">
        <v>103.22</v>
      </c>
      <c r="AV534" s="126" t="s">
        <v>154</v>
      </c>
      <c r="AW534" s="126" t="s">
        <v>154</v>
      </c>
      <c r="AX534" s="126" t="s">
        <v>154</v>
      </c>
      <c r="AY534" s="126" t="s">
        <v>154</v>
      </c>
      <c r="AZ534" s="126" t="s">
        <v>154</v>
      </c>
      <c r="BA534" s="126" t="s">
        <v>132</v>
      </c>
      <c r="BB534" s="126" t="s">
        <v>70</v>
      </c>
      <c r="BC534" s="126" t="s">
        <v>5564</v>
      </c>
      <c r="BD534" s="126" t="s">
        <v>130</v>
      </c>
      <c r="BE534" s="126" t="s">
        <v>156</v>
      </c>
      <c r="BF534" s="126" t="s">
        <v>5640</v>
      </c>
      <c r="BG534" s="126" t="s">
        <v>5641</v>
      </c>
      <c r="BH534" s="126" t="s">
        <v>5642</v>
      </c>
      <c r="BI534" s="126" t="s">
        <v>5293</v>
      </c>
      <c r="BJ534" s="126" t="s">
        <v>32</v>
      </c>
      <c r="BK534" s="126" t="s">
        <v>184</v>
      </c>
      <c r="BL534" s="126" t="s">
        <v>157</v>
      </c>
      <c r="BM534" s="126" t="s">
        <v>126</v>
      </c>
      <c r="BN534" s="126" t="s">
        <v>130</v>
      </c>
      <c r="BO534" s="126" t="s">
        <v>158</v>
      </c>
    </row>
    <row r="535" spans="1:67" ht="15">
      <c r="A535" s="58" t="str">
        <f t="shared" si="246"/>
        <v>2025-08-15</v>
      </c>
      <c r="B535" s="58" t="str">
        <f t="shared" si="247"/>
        <v>LHR</v>
      </c>
      <c r="C535" s="58" t="str">
        <f t="shared" si="248"/>
        <v>99431913781</v>
      </c>
      <c r="D535" s="58" t="str">
        <f t="shared" si="249"/>
        <v>PGB028761671</v>
      </c>
      <c r="E535" s="59" t="str">
        <f t="shared" si="250"/>
        <v>6094322902451</v>
      </c>
      <c r="F535" s="59" t="str">
        <f t="shared" si="251"/>
        <v>717-1260-CF-67</v>
      </c>
      <c r="G535" s="59" t="str">
        <f t="shared" si="252"/>
        <v>2210326</v>
      </c>
      <c r="H535" s="59" t="str">
        <f t="shared" si="253"/>
        <v>IPORTER (GB)</v>
      </c>
      <c r="I535" s="57" t="str">
        <f t="shared" si="254"/>
        <v>김지영</v>
      </c>
      <c r="J535" s="57">
        <f t="shared" si="255"/>
        <v>7906</v>
      </c>
      <c r="K535" s="57" t="str">
        <f t="shared" si="256"/>
        <v/>
      </c>
      <c r="L535" s="57">
        <f t="shared" si="257"/>
        <v>1</v>
      </c>
      <c r="M535" s="57">
        <f t="shared" si="258"/>
        <v>0.499</v>
      </c>
      <c r="N535" s="57">
        <f t="shared" si="259"/>
        <v>4.4999999999999998E-2</v>
      </c>
      <c r="O535" s="60">
        <f t="shared" si="260"/>
        <v>3.15E-2</v>
      </c>
      <c r="P535" s="60">
        <f>CEILING(IF(M535&gt;O535,M535,O535),$D$2)</f>
        <v>0.5</v>
      </c>
      <c r="Q535" s="61" t="str">
        <f t="shared" si="261"/>
        <v>일반(목록배제,Normal-Manifest Exception)</v>
      </c>
      <c r="R535" s="88">
        <f t="shared" si="262"/>
        <v>54.6</v>
      </c>
      <c r="S535" s="61" t="str">
        <f t="shared" si="263"/>
        <v>OZ522D</v>
      </c>
      <c r="T535" s="61" t="str">
        <f t="shared" si="264"/>
        <v>ASIANA AIRLINES</v>
      </c>
      <c r="U535" s="61" t="str">
        <f t="shared" si="265"/>
        <v>신용</v>
      </c>
      <c r="V535" s="99">
        <f>CEILING($B$2+(P535-0.5)*$C$2,1)</f>
        <v>7445</v>
      </c>
      <c r="W535" s="61">
        <v>4000</v>
      </c>
      <c r="X535" s="100">
        <f t="shared" si="239"/>
        <v>0</v>
      </c>
      <c r="Y535" s="100">
        <f t="shared" si="244"/>
        <v>0</v>
      </c>
      <c r="Z535" s="100">
        <f t="shared" si="240"/>
        <v>0</v>
      </c>
      <c r="AA535" s="100">
        <f t="shared" si="245"/>
        <v>0</v>
      </c>
      <c r="AB535" s="101">
        <f t="shared" si="241"/>
        <v>1000</v>
      </c>
      <c r="AC535" s="102" t="str">
        <f>_xlfn.IFNA(VLOOKUP(D535,'사업자 통관'!F:H,3,0),"")</f>
        <v/>
      </c>
      <c r="AD535" s="102"/>
      <c r="AE535" s="103">
        <f t="shared" si="242"/>
        <v>5000</v>
      </c>
      <c r="AF535" s="104">
        <f t="shared" si="243"/>
        <v>12445</v>
      </c>
      <c r="AH535" s="126" t="s">
        <v>1545</v>
      </c>
      <c r="AI535" s="126" t="s">
        <v>9</v>
      </c>
      <c r="AJ535" s="126" t="s">
        <v>5286</v>
      </c>
      <c r="AK535" s="126" t="s">
        <v>5643</v>
      </c>
      <c r="AL535" s="126" t="s">
        <v>693</v>
      </c>
      <c r="AM535" s="126" t="s">
        <v>5644</v>
      </c>
      <c r="AN535" s="126">
        <v>7906</v>
      </c>
      <c r="AO535" s="126" t="s">
        <v>130</v>
      </c>
      <c r="AP535" s="127">
        <v>1</v>
      </c>
      <c r="AQ535" s="128">
        <v>0.499</v>
      </c>
      <c r="AR535" s="128">
        <v>4.4999999999999998E-2</v>
      </c>
      <c r="AS535" s="128">
        <v>0.5</v>
      </c>
      <c r="AT535" s="126" t="s">
        <v>5</v>
      </c>
      <c r="AU535" s="128">
        <v>54.6</v>
      </c>
      <c r="AV535" s="126" t="s">
        <v>154</v>
      </c>
      <c r="AW535" s="126" t="s">
        <v>154</v>
      </c>
      <c r="AX535" s="126" t="s">
        <v>154</v>
      </c>
      <c r="AY535" s="126" t="s">
        <v>154</v>
      </c>
      <c r="AZ535" s="126" t="s">
        <v>154</v>
      </c>
      <c r="BA535" s="126" t="s">
        <v>132</v>
      </c>
      <c r="BB535" s="126" t="s">
        <v>70</v>
      </c>
      <c r="BC535" s="126" t="s">
        <v>313</v>
      </c>
      <c r="BD535" s="126" t="s">
        <v>130</v>
      </c>
      <c r="BE535" s="126" t="s">
        <v>156</v>
      </c>
      <c r="BF535" s="126" t="s">
        <v>5645</v>
      </c>
      <c r="BG535" s="126" t="s">
        <v>5646</v>
      </c>
      <c r="BH535" s="126" t="s">
        <v>5647</v>
      </c>
      <c r="BI535" s="126" t="s">
        <v>5293</v>
      </c>
      <c r="BJ535" s="126" t="s">
        <v>32</v>
      </c>
      <c r="BK535" s="126" t="s">
        <v>184</v>
      </c>
      <c r="BL535" s="126" t="s">
        <v>157</v>
      </c>
      <c r="BM535" s="126" t="s">
        <v>126</v>
      </c>
      <c r="BN535" s="126" t="s">
        <v>130</v>
      </c>
      <c r="BO535" s="126" t="s">
        <v>158</v>
      </c>
    </row>
    <row r="536" spans="1:67" ht="15">
      <c r="A536" s="58" t="str">
        <f t="shared" si="246"/>
        <v>2025-08-15</v>
      </c>
      <c r="B536" s="58" t="str">
        <f t="shared" si="247"/>
        <v>LHR</v>
      </c>
      <c r="C536" s="58" t="str">
        <f t="shared" si="248"/>
        <v>99431913781</v>
      </c>
      <c r="D536" s="58" t="str">
        <f t="shared" si="249"/>
        <v>PGB028761747</v>
      </c>
      <c r="E536" s="59" t="str">
        <f t="shared" si="250"/>
        <v>6094322902527</v>
      </c>
      <c r="F536" s="59" t="str">
        <f t="shared" si="251"/>
        <v>717-1221-CF-62</v>
      </c>
      <c r="G536" s="59" t="str">
        <f t="shared" si="252"/>
        <v>2210326</v>
      </c>
      <c r="H536" s="59" t="str">
        <f t="shared" si="253"/>
        <v>IPORTER (GB)</v>
      </c>
      <c r="I536" s="57" t="str">
        <f t="shared" si="254"/>
        <v>이영아</v>
      </c>
      <c r="J536" s="57">
        <f t="shared" si="255"/>
        <v>30145</v>
      </c>
      <c r="K536" s="57" t="str">
        <f t="shared" si="256"/>
        <v/>
      </c>
      <c r="L536" s="57">
        <f t="shared" si="257"/>
        <v>1</v>
      </c>
      <c r="M536" s="57">
        <f t="shared" si="258"/>
        <v>0.499</v>
      </c>
      <c r="N536" s="57">
        <f t="shared" si="259"/>
        <v>4.4999999999999998E-2</v>
      </c>
      <c r="O536" s="60">
        <f t="shared" si="260"/>
        <v>3.15E-2</v>
      </c>
      <c r="P536" s="60">
        <f>CEILING(IF(M536&gt;O536,M536,O536),$D$2)</f>
        <v>0.5</v>
      </c>
      <c r="Q536" s="61" t="str">
        <f t="shared" si="261"/>
        <v>목록(Manifest)</v>
      </c>
      <c r="R536" s="88">
        <f t="shared" si="262"/>
        <v>13.32</v>
      </c>
      <c r="S536" s="61" t="str">
        <f t="shared" si="263"/>
        <v>OZ522D</v>
      </c>
      <c r="T536" s="61" t="str">
        <f t="shared" si="264"/>
        <v>ASIANA AIRLINES</v>
      </c>
      <c r="U536" s="61" t="str">
        <f t="shared" si="265"/>
        <v>신용</v>
      </c>
      <c r="V536" s="99">
        <f>CEILING($B$2+(P536-0.5)*$C$2,1)</f>
        <v>7445</v>
      </c>
      <c r="W536" s="61">
        <v>4000</v>
      </c>
      <c r="X536" s="100">
        <f t="shared" si="239"/>
        <v>0</v>
      </c>
      <c r="Y536" s="100">
        <f t="shared" si="244"/>
        <v>0</v>
      </c>
      <c r="Z536" s="100">
        <f t="shared" si="240"/>
        <v>0</v>
      </c>
      <c r="AA536" s="100">
        <f t="shared" si="245"/>
        <v>0</v>
      </c>
      <c r="AB536" s="101">
        <f t="shared" si="241"/>
        <v>0</v>
      </c>
      <c r="AC536" s="102" t="str">
        <f>_xlfn.IFNA(VLOOKUP(D536,'사업자 통관'!F:H,3,0),"")</f>
        <v/>
      </c>
      <c r="AD536" s="102"/>
      <c r="AE536" s="103">
        <f t="shared" si="242"/>
        <v>4000</v>
      </c>
      <c r="AF536" s="104">
        <f t="shared" si="243"/>
        <v>11445</v>
      </c>
      <c r="AH536" s="126" t="s">
        <v>1545</v>
      </c>
      <c r="AI536" s="126" t="s">
        <v>9</v>
      </c>
      <c r="AJ536" s="126" t="s">
        <v>5286</v>
      </c>
      <c r="AK536" s="126" t="s">
        <v>5648</v>
      </c>
      <c r="AL536" s="126" t="s">
        <v>5649</v>
      </c>
      <c r="AM536" s="126" t="s">
        <v>5650</v>
      </c>
      <c r="AN536" s="126">
        <v>30145</v>
      </c>
      <c r="AO536" s="126" t="s">
        <v>130</v>
      </c>
      <c r="AP536" s="127">
        <v>1</v>
      </c>
      <c r="AQ536" s="128">
        <v>0.499</v>
      </c>
      <c r="AR536" s="128">
        <v>4.4999999999999998E-2</v>
      </c>
      <c r="AS536" s="128">
        <v>0.5</v>
      </c>
      <c r="AT536" s="126" t="s">
        <v>4</v>
      </c>
      <c r="AU536" s="128">
        <v>13.32</v>
      </c>
      <c r="AV536" s="126" t="s">
        <v>154</v>
      </c>
      <c r="AW536" s="126" t="s">
        <v>154</v>
      </c>
      <c r="AX536" s="126" t="s">
        <v>154</v>
      </c>
      <c r="AY536" s="126" t="s">
        <v>154</v>
      </c>
      <c r="AZ536" s="126" t="s">
        <v>154</v>
      </c>
      <c r="BA536" s="126" t="s">
        <v>132</v>
      </c>
      <c r="BB536" s="126" t="s">
        <v>70</v>
      </c>
      <c r="BC536" s="126" t="s">
        <v>282</v>
      </c>
      <c r="BD536" s="126" t="s">
        <v>130</v>
      </c>
      <c r="BE536" s="126" t="s">
        <v>156</v>
      </c>
      <c r="BF536" s="126" t="s">
        <v>5651</v>
      </c>
      <c r="BG536" s="126" t="s">
        <v>5652</v>
      </c>
      <c r="BH536" s="126" t="s">
        <v>5653</v>
      </c>
      <c r="BI536" s="126" t="s">
        <v>5293</v>
      </c>
      <c r="BJ536" s="126" t="s">
        <v>32</v>
      </c>
      <c r="BK536" s="126" t="s">
        <v>184</v>
      </c>
      <c r="BL536" s="126" t="s">
        <v>157</v>
      </c>
      <c r="BM536" s="126" t="s">
        <v>126</v>
      </c>
      <c r="BN536" s="126" t="s">
        <v>130</v>
      </c>
      <c r="BO536" s="126" t="s">
        <v>158</v>
      </c>
    </row>
    <row r="537" spans="1:67" ht="15">
      <c r="A537" s="58" t="str">
        <f t="shared" si="246"/>
        <v>2025-08-17</v>
      </c>
      <c r="B537" s="58" t="str">
        <f t="shared" si="247"/>
        <v>LHR</v>
      </c>
      <c r="C537" s="58" t="str">
        <f t="shared" si="248"/>
        <v>99431913792</v>
      </c>
      <c r="D537" s="58" t="str">
        <f t="shared" si="249"/>
        <v>PGB028761878</v>
      </c>
      <c r="E537" s="59" t="str">
        <f t="shared" si="250"/>
        <v>6094322902658</v>
      </c>
      <c r="F537" s="59" t="str">
        <f t="shared" si="251"/>
        <v>717-3815-BD-13</v>
      </c>
      <c r="G537" s="59" t="str">
        <f t="shared" si="252"/>
        <v>2210326</v>
      </c>
      <c r="H537" s="59" t="str">
        <f t="shared" si="253"/>
        <v>IPORTER (GB)</v>
      </c>
      <c r="I537" s="57" t="str">
        <f t="shared" si="254"/>
        <v>안병용</v>
      </c>
      <c r="J537" s="57">
        <f t="shared" si="255"/>
        <v>16819</v>
      </c>
      <c r="K537" s="57" t="str">
        <f t="shared" si="256"/>
        <v/>
      </c>
      <c r="L537" s="57">
        <f t="shared" si="257"/>
        <v>1</v>
      </c>
      <c r="M537" s="57">
        <f t="shared" si="258"/>
        <v>0.78900000000000003</v>
      </c>
      <c r="N537" s="57">
        <f t="shared" si="259"/>
        <v>1.179</v>
      </c>
      <c r="O537" s="60">
        <f t="shared" si="260"/>
        <v>0.82530000000000003</v>
      </c>
      <c r="P537" s="60">
        <f>CEILING(IF(M537&gt;O537,M537,O537),$D$2)</f>
        <v>1</v>
      </c>
      <c r="Q537" s="61" t="str">
        <f t="shared" si="261"/>
        <v>목록(Manifest)</v>
      </c>
      <c r="R537" s="88">
        <f t="shared" si="262"/>
        <v>146.69</v>
      </c>
      <c r="S537" s="61" t="str">
        <f t="shared" si="263"/>
        <v>OZ522</v>
      </c>
      <c r="T537" s="61" t="str">
        <f t="shared" si="264"/>
        <v>AIRZETA CO., LTD</v>
      </c>
      <c r="U537" s="61" t="str">
        <f t="shared" si="265"/>
        <v>신용</v>
      </c>
      <c r="V537" s="99">
        <f>CEILING($B$2+(P537-0.5)*$C$2,1)</f>
        <v>10273</v>
      </c>
      <c r="W537" s="61">
        <v>4000</v>
      </c>
      <c r="X537" s="100">
        <f t="shared" si="239"/>
        <v>0</v>
      </c>
      <c r="Y537" s="100">
        <f t="shared" si="244"/>
        <v>0</v>
      </c>
      <c r="Z537" s="100">
        <f t="shared" si="240"/>
        <v>0</v>
      </c>
      <c r="AA537" s="100">
        <f t="shared" si="245"/>
        <v>0</v>
      </c>
      <c r="AB537" s="101">
        <f t="shared" si="241"/>
        <v>0</v>
      </c>
      <c r="AC537" s="102" t="str">
        <f>_xlfn.IFNA(VLOOKUP(D537,'사업자 통관'!F:H,3,0),"")</f>
        <v/>
      </c>
      <c r="AD537" s="102"/>
      <c r="AE537" s="103">
        <f t="shared" si="242"/>
        <v>4000</v>
      </c>
      <c r="AF537" s="104">
        <f t="shared" si="243"/>
        <v>14273</v>
      </c>
      <c r="AH537" s="126" t="s">
        <v>5654</v>
      </c>
      <c r="AI537" s="126" t="s">
        <v>9</v>
      </c>
      <c r="AJ537" s="126" t="s">
        <v>5655</v>
      </c>
      <c r="AK537" s="126" t="s">
        <v>5656</v>
      </c>
      <c r="AL537" s="126" t="s">
        <v>619</v>
      </c>
      <c r="AM537" s="126" t="s">
        <v>620</v>
      </c>
      <c r="AN537" s="126">
        <v>16819</v>
      </c>
      <c r="AO537" s="126" t="s">
        <v>130</v>
      </c>
      <c r="AP537" s="127">
        <v>1</v>
      </c>
      <c r="AQ537" s="128">
        <v>0.78900000000000003</v>
      </c>
      <c r="AR537" s="128">
        <v>1.179</v>
      </c>
      <c r="AS537" s="128">
        <v>1.2</v>
      </c>
      <c r="AT537" s="126" t="s">
        <v>4</v>
      </c>
      <c r="AU537" s="128">
        <v>146.69</v>
      </c>
      <c r="AV537" s="126" t="s">
        <v>154</v>
      </c>
      <c r="AW537" s="126" t="s">
        <v>154</v>
      </c>
      <c r="AX537" s="126" t="s">
        <v>154</v>
      </c>
      <c r="AY537" s="126" t="s">
        <v>154</v>
      </c>
      <c r="AZ537" s="126" t="s">
        <v>154</v>
      </c>
      <c r="BA537" s="126" t="s">
        <v>132</v>
      </c>
      <c r="BB537" s="126" t="s">
        <v>70</v>
      </c>
      <c r="BC537" s="126" t="s">
        <v>5657</v>
      </c>
      <c r="BD537" s="126" t="s">
        <v>130</v>
      </c>
      <c r="BE537" s="126" t="s">
        <v>156</v>
      </c>
      <c r="BF537" s="126" t="s">
        <v>5658</v>
      </c>
      <c r="BG537" s="126" t="s">
        <v>5659</v>
      </c>
      <c r="BH537" s="126" t="s">
        <v>5660</v>
      </c>
      <c r="BI537" s="126" t="s">
        <v>138</v>
      </c>
      <c r="BJ537" s="126" t="s">
        <v>2758</v>
      </c>
      <c r="BK537" s="126" t="s">
        <v>184</v>
      </c>
      <c r="BL537" s="126" t="s">
        <v>157</v>
      </c>
      <c r="BM537" s="126" t="s">
        <v>126</v>
      </c>
      <c r="BN537" s="126" t="s">
        <v>130</v>
      </c>
      <c r="BO537" s="126" t="s">
        <v>158</v>
      </c>
    </row>
    <row r="538" spans="1:67" ht="15">
      <c r="A538" s="58" t="str">
        <f t="shared" si="246"/>
        <v>2025-08-17</v>
      </c>
      <c r="B538" s="58" t="str">
        <f t="shared" si="247"/>
        <v>LHR</v>
      </c>
      <c r="C538" s="58" t="str">
        <f t="shared" si="248"/>
        <v>99431913792</v>
      </c>
      <c r="D538" s="58" t="str">
        <f t="shared" si="249"/>
        <v>PGB028761876</v>
      </c>
      <c r="E538" s="59" t="str">
        <f t="shared" si="250"/>
        <v>6094372991953 (2)</v>
      </c>
      <c r="F538" s="59" t="str">
        <f t="shared" si="251"/>
        <v>717-3784-EA-9</v>
      </c>
      <c r="G538" s="59" t="str">
        <f t="shared" si="252"/>
        <v>2210326</v>
      </c>
      <c r="H538" s="59" t="str">
        <f t="shared" si="253"/>
        <v>IPORTER (GB)</v>
      </c>
      <c r="I538" s="57" t="str">
        <f t="shared" si="254"/>
        <v>에스엘티</v>
      </c>
      <c r="J538" s="57">
        <f t="shared" si="255"/>
        <v>12552</v>
      </c>
      <c r="K538" s="57" t="str">
        <f t="shared" si="256"/>
        <v>[사업자]</v>
      </c>
      <c r="L538" s="57">
        <f t="shared" si="257"/>
        <v>2</v>
      </c>
      <c r="M538" s="57">
        <f t="shared" si="258"/>
        <v>8.0009999999999994</v>
      </c>
      <c r="N538" s="57">
        <f t="shared" si="259"/>
        <v>4.4999999999999998E-2</v>
      </c>
      <c r="O538" s="60">
        <f t="shared" si="260"/>
        <v>3.15E-2</v>
      </c>
      <c r="P538" s="60">
        <f>CEILING(IF(M538&gt;O538,M538,O538),$D$2)</f>
        <v>8.5</v>
      </c>
      <c r="Q538" s="61" t="str">
        <f t="shared" si="261"/>
        <v>간이(Simple)</v>
      </c>
      <c r="R538" s="88">
        <f t="shared" si="262"/>
        <v>1476.89</v>
      </c>
      <c r="S538" s="61" t="str">
        <f t="shared" si="263"/>
        <v>OZ522</v>
      </c>
      <c r="T538" s="61" t="str">
        <f t="shared" si="264"/>
        <v>AIRZETA CO., LTD</v>
      </c>
      <c r="U538" s="61" t="str">
        <f t="shared" si="265"/>
        <v>신용</v>
      </c>
      <c r="V538" s="99">
        <f>CEILING($B$2+(P538-0.5)*$C$2,1)</f>
        <v>52685</v>
      </c>
      <c r="W538" s="61">
        <v>4000</v>
      </c>
      <c r="X538" s="100">
        <f t="shared" si="239"/>
        <v>1500</v>
      </c>
      <c r="Y538" s="100">
        <f t="shared" si="244"/>
        <v>0</v>
      </c>
      <c r="Z538" s="100">
        <f t="shared" si="240"/>
        <v>1000</v>
      </c>
      <c r="AA538" s="100">
        <f t="shared" si="245"/>
        <v>0</v>
      </c>
      <c r="AB538" s="101">
        <f t="shared" si="241"/>
        <v>10000</v>
      </c>
      <c r="AC538" s="151" t="s">
        <v>2551</v>
      </c>
      <c r="AD538" s="102"/>
      <c r="AE538" s="103">
        <f t="shared" si="242"/>
        <v>16500</v>
      </c>
      <c r="AF538" s="104">
        <f t="shared" si="243"/>
        <v>69185</v>
      </c>
      <c r="AH538" s="126" t="s">
        <v>5654</v>
      </c>
      <c r="AI538" s="126" t="s">
        <v>9</v>
      </c>
      <c r="AJ538" s="126" t="s">
        <v>5655</v>
      </c>
      <c r="AK538" s="126" t="s">
        <v>2664</v>
      </c>
      <c r="AL538" s="126" t="s">
        <v>5661</v>
      </c>
      <c r="AM538" s="126" t="s">
        <v>5662</v>
      </c>
      <c r="AN538" s="126">
        <v>12552</v>
      </c>
      <c r="AO538" s="126" t="s">
        <v>137</v>
      </c>
      <c r="AP538" s="127">
        <v>2</v>
      </c>
      <c r="AQ538" s="128">
        <v>8.0009999999999994</v>
      </c>
      <c r="AR538" s="128">
        <v>4.4999999999999998E-2</v>
      </c>
      <c r="AS538" s="128">
        <v>8.5</v>
      </c>
      <c r="AT538" s="126" t="s">
        <v>6</v>
      </c>
      <c r="AU538" s="128">
        <v>1476.89</v>
      </c>
      <c r="AV538" s="126" t="s">
        <v>154</v>
      </c>
      <c r="AW538" s="126" t="s">
        <v>154</v>
      </c>
      <c r="AX538" s="126" t="s">
        <v>154</v>
      </c>
      <c r="AY538" s="126" t="s">
        <v>154</v>
      </c>
      <c r="AZ538" s="126" t="s">
        <v>154</v>
      </c>
      <c r="BA538" s="126" t="s">
        <v>132</v>
      </c>
      <c r="BB538" s="126" t="s">
        <v>70</v>
      </c>
      <c r="BC538" s="126" t="s">
        <v>5663</v>
      </c>
      <c r="BD538" s="126" t="s">
        <v>130</v>
      </c>
      <c r="BE538" s="126" t="s">
        <v>156</v>
      </c>
      <c r="BF538" s="126" t="s">
        <v>5664</v>
      </c>
      <c r="BG538" s="126" t="s">
        <v>5665</v>
      </c>
      <c r="BH538" s="126" t="s">
        <v>5666</v>
      </c>
      <c r="BI538" s="126" t="s">
        <v>138</v>
      </c>
      <c r="BJ538" s="126" t="s">
        <v>2758</v>
      </c>
      <c r="BK538" s="126" t="s">
        <v>184</v>
      </c>
      <c r="BL538" s="126" t="s">
        <v>157</v>
      </c>
      <c r="BM538" s="126" t="s">
        <v>126</v>
      </c>
      <c r="BN538" s="126" t="s">
        <v>130</v>
      </c>
      <c r="BO538" s="126" t="s">
        <v>158</v>
      </c>
    </row>
    <row r="539" spans="1:67" ht="15">
      <c r="A539" s="58" t="str">
        <f t="shared" si="246"/>
        <v>2025-08-17</v>
      </c>
      <c r="B539" s="58" t="str">
        <f t="shared" si="247"/>
        <v>LHR</v>
      </c>
      <c r="C539" s="58" t="str">
        <f t="shared" si="248"/>
        <v>99431913792</v>
      </c>
      <c r="D539" s="58" t="str">
        <f t="shared" si="249"/>
        <v>PGB028761918</v>
      </c>
      <c r="E539" s="59" t="str">
        <f t="shared" si="250"/>
        <v>6094322902698</v>
      </c>
      <c r="F539" s="59" t="str">
        <f t="shared" si="251"/>
        <v>717-3830-BF-21</v>
      </c>
      <c r="G539" s="59" t="str">
        <f t="shared" si="252"/>
        <v>2210326</v>
      </c>
      <c r="H539" s="59" t="str">
        <f t="shared" si="253"/>
        <v>IPORTER (GB)</v>
      </c>
      <c r="I539" s="57" t="str">
        <f t="shared" si="254"/>
        <v>김민영</v>
      </c>
      <c r="J539" s="57">
        <f t="shared" si="255"/>
        <v>10324</v>
      </c>
      <c r="K539" s="57" t="str">
        <f t="shared" si="256"/>
        <v/>
      </c>
      <c r="L539" s="57">
        <f t="shared" si="257"/>
        <v>1</v>
      </c>
      <c r="M539" s="57">
        <f t="shared" si="258"/>
        <v>0.499</v>
      </c>
      <c r="N539" s="57">
        <f t="shared" si="259"/>
        <v>4.4999999999999998E-2</v>
      </c>
      <c r="O539" s="60">
        <f t="shared" si="260"/>
        <v>3.15E-2</v>
      </c>
      <c r="P539" s="60">
        <f>CEILING(IF(M539&gt;O539,M539,O539),$D$2)</f>
        <v>0.5</v>
      </c>
      <c r="Q539" s="61" t="str">
        <f t="shared" si="261"/>
        <v>일반(목록배제,Normal-Manifest Exception)</v>
      </c>
      <c r="R539" s="88">
        <f t="shared" si="262"/>
        <v>18.670000000000002</v>
      </c>
      <c r="S539" s="61" t="str">
        <f t="shared" si="263"/>
        <v>OZ522</v>
      </c>
      <c r="T539" s="61" t="str">
        <f t="shared" si="264"/>
        <v>AIRZETA CO., LTD</v>
      </c>
      <c r="U539" s="61" t="str">
        <f t="shared" si="265"/>
        <v>신용</v>
      </c>
      <c r="V539" s="99">
        <f>CEILING($B$2+(P539-0.5)*$C$2,1)</f>
        <v>7445</v>
      </c>
      <c r="W539" s="61">
        <v>4000</v>
      </c>
      <c r="X539" s="100">
        <f t="shared" si="239"/>
        <v>0</v>
      </c>
      <c r="Y539" s="100">
        <f t="shared" si="244"/>
        <v>0</v>
      </c>
      <c r="Z539" s="100">
        <f t="shared" si="240"/>
        <v>0</v>
      </c>
      <c r="AA539" s="100">
        <f t="shared" si="245"/>
        <v>0</v>
      </c>
      <c r="AB539" s="101">
        <f t="shared" si="241"/>
        <v>1000</v>
      </c>
      <c r="AC539" s="102" t="str">
        <f>_xlfn.IFNA(VLOOKUP(D539,'사업자 통관'!F:H,3,0),"")</f>
        <v/>
      </c>
      <c r="AD539" s="102"/>
      <c r="AE539" s="103">
        <f t="shared" si="242"/>
        <v>5000</v>
      </c>
      <c r="AF539" s="104">
        <f t="shared" si="243"/>
        <v>12445</v>
      </c>
      <c r="AH539" s="126" t="s">
        <v>5654</v>
      </c>
      <c r="AI539" s="126" t="s">
        <v>9</v>
      </c>
      <c r="AJ539" s="126" t="s">
        <v>5655</v>
      </c>
      <c r="AK539" s="126" t="s">
        <v>5667</v>
      </c>
      <c r="AL539" s="126" t="s">
        <v>4708</v>
      </c>
      <c r="AM539" s="126" t="s">
        <v>5668</v>
      </c>
      <c r="AN539" s="126">
        <v>10324</v>
      </c>
      <c r="AO539" s="126" t="s">
        <v>130</v>
      </c>
      <c r="AP539" s="127">
        <v>1</v>
      </c>
      <c r="AQ539" s="128">
        <v>0.499</v>
      </c>
      <c r="AR539" s="128">
        <v>4.4999999999999998E-2</v>
      </c>
      <c r="AS539" s="128">
        <v>0.5</v>
      </c>
      <c r="AT539" s="126" t="s">
        <v>5</v>
      </c>
      <c r="AU539" s="128">
        <v>18.670000000000002</v>
      </c>
      <c r="AV539" s="126" t="s">
        <v>154</v>
      </c>
      <c r="AW539" s="126" t="s">
        <v>154</v>
      </c>
      <c r="AX539" s="126" t="s">
        <v>154</v>
      </c>
      <c r="AY539" s="126" t="s">
        <v>154</v>
      </c>
      <c r="AZ539" s="126" t="s">
        <v>154</v>
      </c>
      <c r="BA539" s="126" t="s">
        <v>132</v>
      </c>
      <c r="BB539" s="126" t="s">
        <v>70</v>
      </c>
      <c r="BC539" s="126" t="s">
        <v>155</v>
      </c>
      <c r="BD539" s="126" t="s">
        <v>130</v>
      </c>
      <c r="BE539" s="126" t="s">
        <v>156</v>
      </c>
      <c r="BF539" s="126" t="s">
        <v>5669</v>
      </c>
      <c r="BG539" s="126" t="s">
        <v>5670</v>
      </c>
      <c r="BH539" s="126" t="s">
        <v>5671</v>
      </c>
      <c r="BI539" s="126" t="s">
        <v>138</v>
      </c>
      <c r="BJ539" s="126" t="s">
        <v>2758</v>
      </c>
      <c r="BK539" s="126" t="s">
        <v>184</v>
      </c>
      <c r="BL539" s="126" t="s">
        <v>157</v>
      </c>
      <c r="BM539" s="126" t="s">
        <v>126</v>
      </c>
      <c r="BN539" s="126" t="s">
        <v>130</v>
      </c>
      <c r="BO539" s="126" t="s">
        <v>158</v>
      </c>
    </row>
    <row r="540" spans="1:67" ht="15">
      <c r="A540" s="58" t="str">
        <f t="shared" si="246"/>
        <v>2025-08-17</v>
      </c>
      <c r="B540" s="58" t="str">
        <f t="shared" si="247"/>
        <v>LHR</v>
      </c>
      <c r="C540" s="58" t="str">
        <f t="shared" si="248"/>
        <v>99431913792</v>
      </c>
      <c r="D540" s="58" t="str">
        <f t="shared" si="249"/>
        <v>PGB028761576</v>
      </c>
      <c r="E540" s="59" t="str">
        <f t="shared" si="250"/>
        <v>6094322902356</v>
      </c>
      <c r="F540" s="59" t="str">
        <f t="shared" si="251"/>
        <v>717-3803-AA-38</v>
      </c>
      <c r="G540" s="59" t="str">
        <f t="shared" si="252"/>
        <v>2210326</v>
      </c>
      <c r="H540" s="59" t="str">
        <f t="shared" si="253"/>
        <v>IPORTER (GB)</v>
      </c>
      <c r="I540" s="57" t="str">
        <f t="shared" si="254"/>
        <v>구정리</v>
      </c>
      <c r="J540" s="57">
        <f t="shared" si="255"/>
        <v>51209</v>
      </c>
      <c r="K540" s="57" t="str">
        <f t="shared" si="256"/>
        <v/>
      </c>
      <c r="L540" s="57">
        <f t="shared" si="257"/>
        <v>1</v>
      </c>
      <c r="M540" s="57">
        <f t="shared" si="258"/>
        <v>0.499</v>
      </c>
      <c r="N540" s="57">
        <f t="shared" si="259"/>
        <v>0.68</v>
      </c>
      <c r="O540" s="60">
        <f t="shared" si="260"/>
        <v>0.47599999999999998</v>
      </c>
      <c r="P540" s="60">
        <f>CEILING(IF(M540&gt;O540,M540,O540),$D$2)</f>
        <v>0.5</v>
      </c>
      <c r="Q540" s="61" t="str">
        <f t="shared" si="261"/>
        <v>목록(Manifest)</v>
      </c>
      <c r="R540" s="88">
        <f t="shared" si="262"/>
        <v>38.65</v>
      </c>
      <c r="S540" s="61" t="str">
        <f t="shared" si="263"/>
        <v>OZ522</v>
      </c>
      <c r="T540" s="61" t="str">
        <f t="shared" si="264"/>
        <v>AIRZETA CO., LTD</v>
      </c>
      <c r="U540" s="61" t="str">
        <f t="shared" si="265"/>
        <v>신용</v>
      </c>
      <c r="V540" s="99">
        <f>CEILING($B$2+(P540-0.5)*$C$2,1)</f>
        <v>7445</v>
      </c>
      <c r="W540" s="61">
        <v>4000</v>
      </c>
      <c r="X540" s="100">
        <f t="shared" si="239"/>
        <v>0</v>
      </c>
      <c r="Y540" s="100">
        <f t="shared" si="244"/>
        <v>0</v>
      </c>
      <c r="Z540" s="100">
        <f t="shared" si="240"/>
        <v>0</v>
      </c>
      <c r="AA540" s="100">
        <f t="shared" si="245"/>
        <v>0</v>
      </c>
      <c r="AB540" s="101">
        <f t="shared" si="241"/>
        <v>0</v>
      </c>
      <c r="AC540" s="102" t="str">
        <f>_xlfn.IFNA(VLOOKUP(D540,'사업자 통관'!F:H,3,0),"")</f>
        <v/>
      </c>
      <c r="AD540" s="102"/>
      <c r="AE540" s="103">
        <f t="shared" si="242"/>
        <v>4000</v>
      </c>
      <c r="AF540" s="104">
        <f t="shared" si="243"/>
        <v>11445</v>
      </c>
      <c r="AH540" s="126" t="s">
        <v>5654</v>
      </c>
      <c r="AI540" s="126" t="s">
        <v>9</v>
      </c>
      <c r="AJ540" s="126" t="s">
        <v>5655</v>
      </c>
      <c r="AK540" s="126" t="s">
        <v>5672</v>
      </c>
      <c r="AL540" s="126" t="s">
        <v>5673</v>
      </c>
      <c r="AM540" s="126" t="s">
        <v>5674</v>
      </c>
      <c r="AN540" s="126">
        <v>51209</v>
      </c>
      <c r="AO540" s="126" t="s">
        <v>130</v>
      </c>
      <c r="AP540" s="127">
        <v>1</v>
      </c>
      <c r="AQ540" s="128">
        <v>0.499</v>
      </c>
      <c r="AR540" s="128">
        <v>0.68</v>
      </c>
      <c r="AS540" s="128">
        <v>0.7</v>
      </c>
      <c r="AT540" s="126" t="s">
        <v>4</v>
      </c>
      <c r="AU540" s="128">
        <v>38.65</v>
      </c>
      <c r="AV540" s="126" t="s">
        <v>154</v>
      </c>
      <c r="AW540" s="126" t="s">
        <v>154</v>
      </c>
      <c r="AX540" s="126" t="s">
        <v>154</v>
      </c>
      <c r="AY540" s="126" t="s">
        <v>154</v>
      </c>
      <c r="AZ540" s="126" t="s">
        <v>154</v>
      </c>
      <c r="BA540" s="126" t="s">
        <v>132</v>
      </c>
      <c r="BB540" s="126" t="s">
        <v>70</v>
      </c>
      <c r="BC540" s="126" t="s">
        <v>310</v>
      </c>
      <c r="BD540" s="126" t="s">
        <v>130</v>
      </c>
      <c r="BE540" s="126" t="s">
        <v>156</v>
      </c>
      <c r="BF540" s="126" t="s">
        <v>5675</v>
      </c>
      <c r="BG540" s="126" t="s">
        <v>5676</v>
      </c>
      <c r="BH540" s="126" t="s">
        <v>5677</v>
      </c>
      <c r="BI540" s="126" t="s">
        <v>138</v>
      </c>
      <c r="BJ540" s="126" t="s">
        <v>2758</v>
      </c>
      <c r="BK540" s="126" t="s">
        <v>184</v>
      </c>
      <c r="BL540" s="126" t="s">
        <v>157</v>
      </c>
      <c r="BM540" s="126" t="s">
        <v>126</v>
      </c>
      <c r="BN540" s="126" t="s">
        <v>130</v>
      </c>
      <c r="BO540" s="126" t="s">
        <v>158</v>
      </c>
    </row>
    <row r="541" spans="1:67" ht="15">
      <c r="A541" s="58" t="str">
        <f t="shared" si="246"/>
        <v>2025-08-17</v>
      </c>
      <c r="B541" s="58" t="str">
        <f t="shared" si="247"/>
        <v>LHR</v>
      </c>
      <c r="C541" s="58" t="str">
        <f t="shared" si="248"/>
        <v>99431913792</v>
      </c>
      <c r="D541" s="58" t="str">
        <f t="shared" si="249"/>
        <v>PGB028761958</v>
      </c>
      <c r="E541" s="59" t="str">
        <f t="shared" si="250"/>
        <v>6094322902738</v>
      </c>
      <c r="F541" s="59" t="str">
        <f t="shared" si="251"/>
        <v>717-4717-FB-40</v>
      </c>
      <c r="G541" s="59" t="str">
        <f t="shared" si="252"/>
        <v>2210326</v>
      </c>
      <c r="H541" s="59" t="str">
        <f t="shared" si="253"/>
        <v>IPORTER (GB)</v>
      </c>
      <c r="I541" s="57" t="str">
        <f t="shared" si="254"/>
        <v>김수정</v>
      </c>
      <c r="J541" s="57">
        <f t="shared" si="255"/>
        <v>5211</v>
      </c>
      <c r="K541" s="57" t="str">
        <f t="shared" si="256"/>
        <v/>
      </c>
      <c r="L541" s="57">
        <f t="shared" si="257"/>
        <v>1</v>
      </c>
      <c r="M541" s="57">
        <f t="shared" si="258"/>
        <v>0.88900000000000001</v>
      </c>
      <c r="N541" s="57">
        <f t="shared" si="259"/>
        <v>1.633</v>
      </c>
      <c r="O541" s="60">
        <f t="shared" si="260"/>
        <v>1.1431</v>
      </c>
      <c r="P541" s="60">
        <f>CEILING(IF(M541&gt;O541,M541,O541),$D$2)</f>
        <v>1.5</v>
      </c>
      <c r="Q541" s="61" t="str">
        <f t="shared" si="261"/>
        <v>간이(Simple)</v>
      </c>
      <c r="R541" s="88">
        <f t="shared" si="262"/>
        <v>186.7</v>
      </c>
      <c r="S541" s="61" t="str">
        <f t="shared" si="263"/>
        <v>OZ522</v>
      </c>
      <c r="T541" s="61" t="str">
        <f t="shared" si="264"/>
        <v>AIRZETA CO., LTD</v>
      </c>
      <c r="U541" s="61" t="str">
        <f t="shared" si="265"/>
        <v>신용</v>
      </c>
      <c r="V541" s="99">
        <f>CEILING($B$2+(P541-0.5)*$C$2,1)</f>
        <v>13100</v>
      </c>
      <c r="W541" s="61">
        <v>4000</v>
      </c>
      <c r="X541" s="100">
        <f t="shared" si="239"/>
        <v>0</v>
      </c>
      <c r="Y541" s="100">
        <f t="shared" si="244"/>
        <v>0</v>
      </c>
      <c r="Z541" s="100">
        <f t="shared" si="240"/>
        <v>0</v>
      </c>
      <c r="AA541" s="100">
        <f t="shared" si="245"/>
        <v>0</v>
      </c>
      <c r="AB541" s="101">
        <f t="shared" si="241"/>
        <v>1000</v>
      </c>
      <c r="AC541" s="102" t="str">
        <f>_xlfn.IFNA(VLOOKUP(D541,'사업자 통관'!F:H,3,0),"")</f>
        <v/>
      </c>
      <c r="AD541" s="102"/>
      <c r="AE541" s="103">
        <f t="shared" si="242"/>
        <v>5000</v>
      </c>
      <c r="AF541" s="104">
        <f t="shared" si="243"/>
        <v>18100</v>
      </c>
      <c r="AH541" s="126" t="s">
        <v>5654</v>
      </c>
      <c r="AI541" s="126" t="s">
        <v>9</v>
      </c>
      <c r="AJ541" s="126" t="s">
        <v>5655</v>
      </c>
      <c r="AK541" s="126" t="s">
        <v>5678</v>
      </c>
      <c r="AL541" s="126" t="s">
        <v>420</v>
      </c>
      <c r="AM541" s="126" t="s">
        <v>5679</v>
      </c>
      <c r="AN541" s="126">
        <v>5211</v>
      </c>
      <c r="AO541" s="126" t="s">
        <v>130</v>
      </c>
      <c r="AP541" s="127">
        <v>1</v>
      </c>
      <c r="AQ541" s="128">
        <v>0.88900000000000001</v>
      </c>
      <c r="AR541" s="128">
        <v>1.633</v>
      </c>
      <c r="AS541" s="128">
        <v>1.7</v>
      </c>
      <c r="AT541" s="126" t="s">
        <v>6</v>
      </c>
      <c r="AU541" s="128">
        <v>186.7</v>
      </c>
      <c r="AV541" s="126" t="s">
        <v>154</v>
      </c>
      <c r="AW541" s="126" t="s">
        <v>154</v>
      </c>
      <c r="AX541" s="126" t="s">
        <v>154</v>
      </c>
      <c r="AY541" s="126" t="s">
        <v>154</v>
      </c>
      <c r="AZ541" s="126" t="s">
        <v>154</v>
      </c>
      <c r="BA541" s="126" t="s">
        <v>132</v>
      </c>
      <c r="BB541" s="126" t="s">
        <v>70</v>
      </c>
      <c r="BC541" s="126" t="s">
        <v>448</v>
      </c>
      <c r="BD541" s="126" t="s">
        <v>130</v>
      </c>
      <c r="BE541" s="126" t="s">
        <v>156</v>
      </c>
      <c r="BF541" s="126" t="s">
        <v>5680</v>
      </c>
      <c r="BG541" s="126" t="s">
        <v>5681</v>
      </c>
      <c r="BH541" s="126" t="s">
        <v>5682</v>
      </c>
      <c r="BI541" s="126" t="s">
        <v>138</v>
      </c>
      <c r="BJ541" s="126" t="s">
        <v>2758</v>
      </c>
      <c r="BK541" s="126" t="s">
        <v>184</v>
      </c>
      <c r="BL541" s="126" t="s">
        <v>157</v>
      </c>
      <c r="BM541" s="126" t="s">
        <v>126</v>
      </c>
      <c r="BN541" s="126" t="s">
        <v>130</v>
      </c>
      <c r="BO541" s="126" t="s">
        <v>158</v>
      </c>
    </row>
    <row r="542" spans="1:67" ht="15">
      <c r="A542" s="58" t="str">
        <f t="shared" si="246"/>
        <v>2025-08-17</v>
      </c>
      <c r="B542" s="58" t="str">
        <f t="shared" si="247"/>
        <v>LHR</v>
      </c>
      <c r="C542" s="58" t="str">
        <f t="shared" si="248"/>
        <v>99431913792</v>
      </c>
      <c r="D542" s="58" t="str">
        <f t="shared" si="249"/>
        <v>PGB028761772</v>
      </c>
      <c r="E542" s="59" t="str">
        <f t="shared" si="250"/>
        <v>6094322902552</v>
      </c>
      <c r="F542" s="59" t="str">
        <f t="shared" si="251"/>
        <v>717-4750-DF-45</v>
      </c>
      <c r="G542" s="59" t="str">
        <f t="shared" si="252"/>
        <v>2210326</v>
      </c>
      <c r="H542" s="59" t="str">
        <f t="shared" si="253"/>
        <v>IPORTER (GB)</v>
      </c>
      <c r="I542" s="57" t="str">
        <f t="shared" si="254"/>
        <v>김경진</v>
      </c>
      <c r="J542" s="57">
        <f t="shared" si="255"/>
        <v>14333</v>
      </c>
      <c r="K542" s="57" t="str">
        <f t="shared" si="256"/>
        <v/>
      </c>
      <c r="L542" s="57">
        <f t="shared" si="257"/>
        <v>1</v>
      </c>
      <c r="M542" s="57">
        <f t="shared" si="258"/>
        <v>0.69899999999999995</v>
      </c>
      <c r="N542" s="57">
        <f t="shared" si="259"/>
        <v>4.4999999999999998E-2</v>
      </c>
      <c r="O542" s="60">
        <f t="shared" si="260"/>
        <v>3.15E-2</v>
      </c>
      <c r="P542" s="60">
        <f>CEILING(IF(M542&gt;O542,M542,O542),$D$2)</f>
        <v>1</v>
      </c>
      <c r="Q542" s="61" t="str">
        <f t="shared" si="261"/>
        <v>목록(Manifest)</v>
      </c>
      <c r="R542" s="88">
        <f t="shared" si="262"/>
        <v>90.62</v>
      </c>
      <c r="S542" s="61" t="str">
        <f t="shared" si="263"/>
        <v>OZ522</v>
      </c>
      <c r="T542" s="61" t="str">
        <f t="shared" si="264"/>
        <v>AIRZETA CO., LTD</v>
      </c>
      <c r="U542" s="61" t="str">
        <f t="shared" si="265"/>
        <v>신용</v>
      </c>
      <c r="V542" s="99">
        <f>CEILING($B$2+(P542-0.5)*$C$2,1)</f>
        <v>10273</v>
      </c>
      <c r="W542" s="61">
        <v>4000</v>
      </c>
      <c r="X542" s="100">
        <f t="shared" si="239"/>
        <v>0</v>
      </c>
      <c r="Y542" s="100">
        <f t="shared" si="244"/>
        <v>0</v>
      </c>
      <c r="Z542" s="100">
        <f t="shared" si="240"/>
        <v>0</v>
      </c>
      <c r="AA542" s="100">
        <f t="shared" si="245"/>
        <v>0</v>
      </c>
      <c r="AB542" s="101">
        <f t="shared" si="241"/>
        <v>0</v>
      </c>
      <c r="AC542" s="102" t="str">
        <f>_xlfn.IFNA(VLOOKUP(D542,'사업자 통관'!F:H,3,0),"")</f>
        <v/>
      </c>
      <c r="AD542" s="102"/>
      <c r="AE542" s="103">
        <f t="shared" si="242"/>
        <v>4000</v>
      </c>
      <c r="AF542" s="104">
        <f t="shared" si="243"/>
        <v>14273</v>
      </c>
      <c r="AH542" s="126" t="s">
        <v>5654</v>
      </c>
      <c r="AI542" s="126" t="s">
        <v>9</v>
      </c>
      <c r="AJ542" s="126" t="s">
        <v>5655</v>
      </c>
      <c r="AK542" s="126" t="s">
        <v>5683</v>
      </c>
      <c r="AL542" s="126" t="s">
        <v>442</v>
      </c>
      <c r="AM542" s="126" t="s">
        <v>443</v>
      </c>
      <c r="AN542" s="126">
        <v>14333</v>
      </c>
      <c r="AO542" s="126" t="s">
        <v>130</v>
      </c>
      <c r="AP542" s="127">
        <v>1</v>
      </c>
      <c r="AQ542" s="128">
        <v>0.69899999999999995</v>
      </c>
      <c r="AR542" s="128">
        <v>4.4999999999999998E-2</v>
      </c>
      <c r="AS542" s="128">
        <v>0.7</v>
      </c>
      <c r="AT542" s="126" t="s">
        <v>4</v>
      </c>
      <c r="AU542" s="128">
        <v>90.62</v>
      </c>
      <c r="AV542" s="126" t="s">
        <v>154</v>
      </c>
      <c r="AW542" s="126" t="s">
        <v>154</v>
      </c>
      <c r="AX542" s="126" t="s">
        <v>154</v>
      </c>
      <c r="AY542" s="126" t="s">
        <v>154</v>
      </c>
      <c r="AZ542" s="126" t="s">
        <v>154</v>
      </c>
      <c r="BA542" s="126" t="s">
        <v>132</v>
      </c>
      <c r="BB542" s="126" t="s">
        <v>70</v>
      </c>
      <c r="BC542" s="126" t="s">
        <v>302</v>
      </c>
      <c r="BD542" s="126" t="s">
        <v>130</v>
      </c>
      <c r="BE542" s="126" t="s">
        <v>156</v>
      </c>
      <c r="BF542" s="126" t="s">
        <v>5684</v>
      </c>
      <c r="BG542" s="126" t="s">
        <v>5685</v>
      </c>
      <c r="BH542" s="126" t="s">
        <v>5686</v>
      </c>
      <c r="BI542" s="126" t="s">
        <v>138</v>
      </c>
      <c r="BJ542" s="126" t="s">
        <v>2758</v>
      </c>
      <c r="BK542" s="126" t="s">
        <v>184</v>
      </c>
      <c r="BL542" s="126" t="s">
        <v>157</v>
      </c>
      <c r="BM542" s="126" t="s">
        <v>126</v>
      </c>
      <c r="BN542" s="126" t="s">
        <v>130</v>
      </c>
      <c r="BO542" s="126" t="s">
        <v>158</v>
      </c>
    </row>
    <row r="543" spans="1:67" ht="15">
      <c r="A543" s="58" t="str">
        <f t="shared" si="246"/>
        <v>2025-08-17</v>
      </c>
      <c r="B543" s="58" t="str">
        <f t="shared" si="247"/>
        <v>LHR</v>
      </c>
      <c r="C543" s="58" t="str">
        <f t="shared" si="248"/>
        <v>99431913792</v>
      </c>
      <c r="D543" s="58" t="str">
        <f t="shared" si="249"/>
        <v>PGB028761914</v>
      </c>
      <c r="E543" s="59" t="str">
        <f t="shared" si="250"/>
        <v>6094322902694</v>
      </c>
      <c r="F543" s="59" t="str">
        <f t="shared" si="251"/>
        <v>717-4780-AA-52</v>
      </c>
      <c r="G543" s="59" t="str">
        <f t="shared" si="252"/>
        <v>2210326</v>
      </c>
      <c r="H543" s="59" t="str">
        <f t="shared" si="253"/>
        <v>IPORTER (GB)</v>
      </c>
      <c r="I543" s="57" t="str">
        <f t="shared" si="254"/>
        <v>유지연</v>
      </c>
      <c r="J543" s="57">
        <f t="shared" si="255"/>
        <v>21358</v>
      </c>
      <c r="K543" s="57"/>
      <c r="L543" s="57">
        <f t="shared" si="257"/>
        <v>1</v>
      </c>
      <c r="M543" s="57">
        <f t="shared" si="258"/>
        <v>0.499</v>
      </c>
      <c r="N543" s="57">
        <f t="shared" si="259"/>
        <v>4.4999999999999998E-2</v>
      </c>
      <c r="O543" s="60">
        <f t="shared" si="260"/>
        <v>3.15E-2</v>
      </c>
      <c r="P543" s="60">
        <f>CEILING(IF(M543&gt;O543,M543,O543),$D$2)</f>
        <v>0.5</v>
      </c>
      <c r="Q543" s="61" t="str">
        <f t="shared" si="261"/>
        <v>목록(Manifest)</v>
      </c>
      <c r="R543" s="88">
        <f t="shared" si="262"/>
        <v>59.74</v>
      </c>
      <c r="S543" s="61" t="str">
        <f t="shared" si="263"/>
        <v>OZ522</v>
      </c>
      <c r="T543" s="61" t="str">
        <f t="shared" si="264"/>
        <v>AIRZETA CO., LTD</v>
      </c>
      <c r="U543" s="61" t="str">
        <f t="shared" si="265"/>
        <v>신용</v>
      </c>
      <c r="V543" s="99">
        <f>CEILING($B$2+(P543-0.5)*$C$2,1)</f>
        <v>7445</v>
      </c>
      <c r="W543" s="61">
        <v>4000</v>
      </c>
      <c r="X543" s="100">
        <f t="shared" si="239"/>
        <v>0</v>
      </c>
      <c r="Y543" s="100">
        <f t="shared" si="244"/>
        <v>0</v>
      </c>
      <c r="Z543" s="100">
        <f t="shared" si="240"/>
        <v>0</v>
      </c>
      <c r="AA543" s="100">
        <f t="shared" si="245"/>
        <v>0</v>
      </c>
      <c r="AB543" s="101">
        <f t="shared" si="241"/>
        <v>0</v>
      </c>
      <c r="AC543" s="102" t="str">
        <f>_xlfn.IFNA(VLOOKUP(D543,'사업자 통관'!F:H,3,0),"")</f>
        <v/>
      </c>
      <c r="AD543" s="102"/>
      <c r="AE543" s="103">
        <f t="shared" si="242"/>
        <v>4000</v>
      </c>
      <c r="AF543" s="104">
        <f t="shared" si="243"/>
        <v>11445</v>
      </c>
      <c r="AH543" s="126" t="s">
        <v>5654</v>
      </c>
      <c r="AI543" s="126" t="s">
        <v>9</v>
      </c>
      <c r="AJ543" s="126" t="s">
        <v>5655</v>
      </c>
      <c r="AK543" s="126" t="s">
        <v>2557</v>
      </c>
      <c r="AL543" s="126" t="s">
        <v>2138</v>
      </c>
      <c r="AM543" s="126" t="s">
        <v>5687</v>
      </c>
      <c r="AN543" s="126">
        <v>21358</v>
      </c>
      <c r="AO543" s="126" t="s">
        <v>130</v>
      </c>
      <c r="AP543" s="127">
        <v>1</v>
      </c>
      <c r="AQ543" s="128">
        <v>0.499</v>
      </c>
      <c r="AR543" s="128">
        <v>4.4999999999999998E-2</v>
      </c>
      <c r="AS543" s="128">
        <v>0.5</v>
      </c>
      <c r="AT543" s="126" t="s">
        <v>4</v>
      </c>
      <c r="AU543" s="128">
        <v>59.74</v>
      </c>
      <c r="AV543" s="126" t="s">
        <v>154</v>
      </c>
      <c r="AW543" s="126" t="s">
        <v>154</v>
      </c>
      <c r="AX543" s="126" t="s">
        <v>154</v>
      </c>
      <c r="AY543" s="126" t="s">
        <v>154</v>
      </c>
      <c r="AZ543" s="126" t="s">
        <v>154</v>
      </c>
      <c r="BA543" s="126" t="s">
        <v>132</v>
      </c>
      <c r="BB543" s="126" t="s">
        <v>70</v>
      </c>
      <c r="BC543" s="126" t="s">
        <v>170</v>
      </c>
      <c r="BD543" s="126" t="s">
        <v>130</v>
      </c>
      <c r="BE543" s="126" t="s">
        <v>156</v>
      </c>
      <c r="BF543" s="126" t="s">
        <v>5688</v>
      </c>
      <c r="BG543" s="126" t="s">
        <v>5689</v>
      </c>
      <c r="BH543" s="126" t="s">
        <v>5690</v>
      </c>
      <c r="BI543" s="126" t="s">
        <v>138</v>
      </c>
      <c r="BJ543" s="126" t="s">
        <v>2758</v>
      </c>
      <c r="BK543" s="126" t="s">
        <v>184</v>
      </c>
      <c r="BL543" s="126" t="s">
        <v>157</v>
      </c>
      <c r="BM543" s="126" t="s">
        <v>126</v>
      </c>
      <c r="BN543" s="126" t="s">
        <v>130</v>
      </c>
      <c r="BO543" s="126" t="s">
        <v>158</v>
      </c>
    </row>
    <row r="544" spans="1:67" ht="15">
      <c r="A544" s="58" t="str">
        <f t="shared" si="246"/>
        <v>2025-08-17</v>
      </c>
      <c r="B544" s="58" t="str">
        <f t="shared" si="247"/>
        <v>LHR</v>
      </c>
      <c r="C544" s="58" t="str">
        <f t="shared" si="248"/>
        <v>99431913792</v>
      </c>
      <c r="D544" s="58" t="str">
        <f t="shared" si="249"/>
        <v>PGB028761466</v>
      </c>
      <c r="E544" s="59" t="str">
        <f t="shared" si="250"/>
        <v>6094322902246</v>
      </c>
      <c r="F544" s="59" t="str">
        <f t="shared" si="251"/>
        <v>716-6485-ED-57</v>
      </c>
      <c r="G544" s="59" t="str">
        <f t="shared" si="252"/>
        <v>2210326</v>
      </c>
      <c r="H544" s="59" t="str">
        <f t="shared" si="253"/>
        <v>IPORTER (GB)</v>
      </c>
      <c r="I544" s="57" t="str">
        <f t="shared" si="254"/>
        <v>이충민</v>
      </c>
      <c r="J544" s="57">
        <f t="shared" si="255"/>
        <v>5322</v>
      </c>
      <c r="K544" s="57" t="str">
        <f t="shared" si="256"/>
        <v/>
      </c>
      <c r="L544" s="57">
        <f t="shared" si="257"/>
        <v>1</v>
      </c>
      <c r="M544" s="57">
        <f t="shared" si="258"/>
        <v>1.76</v>
      </c>
      <c r="N544" s="57">
        <f t="shared" si="259"/>
        <v>4.4999999999999998E-2</v>
      </c>
      <c r="O544" s="60">
        <f t="shared" si="260"/>
        <v>3.15E-2</v>
      </c>
      <c r="P544" s="60">
        <f>CEILING(IF(M544&gt;O544,M544,O544),$D$2)</f>
        <v>2</v>
      </c>
      <c r="Q544" s="61" t="str">
        <f t="shared" si="261"/>
        <v>목록(Manifest)</v>
      </c>
      <c r="R544" s="88">
        <f t="shared" si="262"/>
        <v>133.4</v>
      </c>
      <c r="S544" s="61" t="str">
        <f t="shared" si="263"/>
        <v>OZ522</v>
      </c>
      <c r="T544" s="61" t="str">
        <f t="shared" si="264"/>
        <v>AIRZETA CO., LTD</v>
      </c>
      <c r="U544" s="61" t="str">
        <f t="shared" si="265"/>
        <v>신용</v>
      </c>
      <c r="V544" s="99">
        <f>CEILING($B$2+(P544-0.5)*$C$2,1)</f>
        <v>15928</v>
      </c>
      <c r="W544" s="61">
        <v>4000</v>
      </c>
      <c r="X544" s="100">
        <f t="shared" si="239"/>
        <v>0</v>
      </c>
      <c r="Y544" s="100">
        <f t="shared" si="244"/>
        <v>0</v>
      </c>
      <c r="Z544" s="100">
        <f t="shared" si="240"/>
        <v>0</v>
      </c>
      <c r="AA544" s="100">
        <f t="shared" si="245"/>
        <v>0</v>
      </c>
      <c r="AB544" s="101">
        <f t="shared" si="241"/>
        <v>0</v>
      </c>
      <c r="AC544" s="102" t="str">
        <f>_xlfn.IFNA(VLOOKUP(D544,'사업자 통관'!F:H,3,0),"")</f>
        <v/>
      </c>
      <c r="AD544" s="102"/>
      <c r="AE544" s="103">
        <f t="shared" si="242"/>
        <v>4000</v>
      </c>
      <c r="AF544" s="104">
        <f t="shared" si="243"/>
        <v>19928</v>
      </c>
      <c r="AH544" s="126" t="s">
        <v>5654</v>
      </c>
      <c r="AI544" s="126" t="s">
        <v>9</v>
      </c>
      <c r="AJ544" s="126" t="s">
        <v>5655</v>
      </c>
      <c r="AK544" s="126" t="s">
        <v>5691</v>
      </c>
      <c r="AL544" s="126" t="s">
        <v>3948</v>
      </c>
      <c r="AM544" s="126" t="s">
        <v>3949</v>
      </c>
      <c r="AN544" s="126">
        <v>5322</v>
      </c>
      <c r="AO544" s="126" t="s">
        <v>130</v>
      </c>
      <c r="AP544" s="127">
        <v>1</v>
      </c>
      <c r="AQ544" s="128">
        <v>1.76</v>
      </c>
      <c r="AR544" s="128">
        <v>4.4999999999999998E-2</v>
      </c>
      <c r="AS544" s="128">
        <v>1.8</v>
      </c>
      <c r="AT544" s="126" t="s">
        <v>4</v>
      </c>
      <c r="AU544" s="128">
        <v>133.4</v>
      </c>
      <c r="AV544" s="126" t="s">
        <v>154</v>
      </c>
      <c r="AW544" s="126" t="s">
        <v>154</v>
      </c>
      <c r="AX544" s="126" t="s">
        <v>154</v>
      </c>
      <c r="AY544" s="126" t="s">
        <v>154</v>
      </c>
      <c r="AZ544" s="126" t="s">
        <v>154</v>
      </c>
      <c r="BA544" s="126" t="s">
        <v>132</v>
      </c>
      <c r="BB544" s="126" t="s">
        <v>70</v>
      </c>
      <c r="BC544" s="126" t="s">
        <v>3950</v>
      </c>
      <c r="BD544" s="126" t="s">
        <v>130</v>
      </c>
      <c r="BE544" s="126" t="s">
        <v>156</v>
      </c>
      <c r="BF544" s="126" t="s">
        <v>5692</v>
      </c>
      <c r="BG544" s="126" t="s">
        <v>5693</v>
      </c>
      <c r="BH544" s="126" t="s">
        <v>5694</v>
      </c>
      <c r="BI544" s="126" t="s">
        <v>138</v>
      </c>
      <c r="BJ544" s="126" t="s">
        <v>2758</v>
      </c>
      <c r="BK544" s="126" t="s">
        <v>184</v>
      </c>
      <c r="BL544" s="126" t="s">
        <v>157</v>
      </c>
      <c r="BM544" s="126" t="s">
        <v>126</v>
      </c>
      <c r="BN544" s="126" t="s">
        <v>130</v>
      </c>
      <c r="BO544" s="126" t="s">
        <v>158</v>
      </c>
    </row>
    <row r="545" spans="1:67" ht="15">
      <c r="A545" s="58" t="str">
        <f t="shared" si="246"/>
        <v>2025-08-17</v>
      </c>
      <c r="B545" s="58" t="str">
        <f t="shared" si="247"/>
        <v>LHR</v>
      </c>
      <c r="C545" s="58" t="str">
        <f t="shared" si="248"/>
        <v>99431913792</v>
      </c>
      <c r="D545" s="58" t="str">
        <f t="shared" si="249"/>
        <v>PGB028761909</v>
      </c>
      <c r="E545" s="59" t="str">
        <f t="shared" si="250"/>
        <v>6094322902689</v>
      </c>
      <c r="F545" s="59" t="str">
        <f t="shared" si="251"/>
        <v>717-4784-CD-62</v>
      </c>
      <c r="G545" s="59" t="str">
        <f t="shared" si="252"/>
        <v>2210326</v>
      </c>
      <c r="H545" s="59" t="str">
        <f t="shared" si="253"/>
        <v>IPORTER (GB)</v>
      </c>
      <c r="I545" s="57" t="str">
        <f t="shared" si="254"/>
        <v>이동주</v>
      </c>
      <c r="J545" s="57">
        <f t="shared" si="255"/>
        <v>13111</v>
      </c>
      <c r="K545" s="57" t="str">
        <f t="shared" si="256"/>
        <v/>
      </c>
      <c r="L545" s="57">
        <f t="shared" si="257"/>
        <v>1</v>
      </c>
      <c r="M545" s="57">
        <f t="shared" si="258"/>
        <v>0.91200000000000003</v>
      </c>
      <c r="N545" s="57">
        <f t="shared" si="259"/>
        <v>4.4999999999999998E-2</v>
      </c>
      <c r="O545" s="60">
        <f t="shared" si="260"/>
        <v>3.15E-2</v>
      </c>
      <c r="P545" s="60">
        <f>CEILING(IF(M545&gt;O545,M545,O545),$D$2)</f>
        <v>1</v>
      </c>
      <c r="Q545" s="61" t="str">
        <f t="shared" si="261"/>
        <v>목록(Manifest)</v>
      </c>
      <c r="R545" s="88">
        <f t="shared" si="262"/>
        <v>131.97</v>
      </c>
      <c r="S545" s="61" t="str">
        <f t="shared" si="263"/>
        <v>OZ522</v>
      </c>
      <c r="T545" s="61" t="str">
        <f t="shared" si="264"/>
        <v>AIRZETA CO., LTD</v>
      </c>
      <c r="U545" s="61" t="str">
        <f t="shared" si="265"/>
        <v>신용</v>
      </c>
      <c r="V545" s="99">
        <f>CEILING($B$2+(P545-0.5)*$C$2,1)</f>
        <v>10273</v>
      </c>
      <c r="W545" s="61">
        <v>4000</v>
      </c>
      <c r="X545" s="100">
        <f t="shared" si="239"/>
        <v>0</v>
      </c>
      <c r="Y545" s="100">
        <f t="shared" si="244"/>
        <v>0</v>
      </c>
      <c r="Z545" s="100">
        <f t="shared" si="240"/>
        <v>0</v>
      </c>
      <c r="AA545" s="100">
        <f t="shared" si="245"/>
        <v>0</v>
      </c>
      <c r="AB545" s="101">
        <f t="shared" si="241"/>
        <v>0</v>
      </c>
      <c r="AC545" s="102" t="str">
        <f>_xlfn.IFNA(VLOOKUP(D545,'사업자 통관'!F:H,3,0),"")</f>
        <v/>
      </c>
      <c r="AD545" s="102"/>
      <c r="AE545" s="103">
        <f t="shared" si="242"/>
        <v>4000</v>
      </c>
      <c r="AF545" s="104">
        <f t="shared" si="243"/>
        <v>14273</v>
      </c>
      <c r="AH545" s="126" t="s">
        <v>5654</v>
      </c>
      <c r="AI545" s="126" t="s">
        <v>9</v>
      </c>
      <c r="AJ545" s="126" t="s">
        <v>5655</v>
      </c>
      <c r="AK545" s="126" t="s">
        <v>5695</v>
      </c>
      <c r="AL545" s="126" t="s">
        <v>574</v>
      </c>
      <c r="AM545" s="126" t="s">
        <v>575</v>
      </c>
      <c r="AN545" s="126">
        <v>13111</v>
      </c>
      <c r="AO545" s="126" t="s">
        <v>130</v>
      </c>
      <c r="AP545" s="127">
        <v>1</v>
      </c>
      <c r="AQ545" s="128">
        <v>0.91200000000000003</v>
      </c>
      <c r="AR545" s="128">
        <v>4.4999999999999998E-2</v>
      </c>
      <c r="AS545" s="128">
        <v>1</v>
      </c>
      <c r="AT545" s="126" t="s">
        <v>4</v>
      </c>
      <c r="AU545" s="128">
        <v>131.97</v>
      </c>
      <c r="AV545" s="126" t="s">
        <v>154</v>
      </c>
      <c r="AW545" s="126" t="s">
        <v>154</v>
      </c>
      <c r="AX545" s="126" t="s">
        <v>154</v>
      </c>
      <c r="AY545" s="126" t="s">
        <v>154</v>
      </c>
      <c r="AZ545" s="126" t="s">
        <v>154</v>
      </c>
      <c r="BA545" s="126" t="s">
        <v>132</v>
      </c>
      <c r="BB545" s="126" t="s">
        <v>70</v>
      </c>
      <c r="BC545" s="126" t="s">
        <v>5696</v>
      </c>
      <c r="BD545" s="126" t="s">
        <v>130</v>
      </c>
      <c r="BE545" s="126" t="s">
        <v>156</v>
      </c>
      <c r="BF545" s="126" t="s">
        <v>5697</v>
      </c>
      <c r="BG545" s="126" t="s">
        <v>5698</v>
      </c>
      <c r="BH545" s="126" t="s">
        <v>5699</v>
      </c>
      <c r="BI545" s="126" t="s">
        <v>138</v>
      </c>
      <c r="BJ545" s="126" t="s">
        <v>2758</v>
      </c>
      <c r="BK545" s="126" t="s">
        <v>184</v>
      </c>
      <c r="BL545" s="126" t="s">
        <v>157</v>
      </c>
      <c r="BM545" s="126" t="s">
        <v>126</v>
      </c>
      <c r="BN545" s="126" t="s">
        <v>130</v>
      </c>
      <c r="BO545" s="126" t="s">
        <v>158</v>
      </c>
    </row>
    <row r="546" spans="1:67" ht="15">
      <c r="A546" s="58" t="str">
        <f t="shared" si="246"/>
        <v>2025-08-17</v>
      </c>
      <c r="B546" s="58" t="str">
        <f t="shared" si="247"/>
        <v>LHR</v>
      </c>
      <c r="C546" s="58" t="str">
        <f t="shared" si="248"/>
        <v>99431913792</v>
      </c>
      <c r="D546" s="58" t="str">
        <f t="shared" si="249"/>
        <v>PGB028761840</v>
      </c>
      <c r="E546" s="59" t="str">
        <f t="shared" si="250"/>
        <v>6094322902620</v>
      </c>
      <c r="F546" s="59" t="str">
        <f t="shared" si="251"/>
        <v>717-4775-ED-65</v>
      </c>
      <c r="G546" s="59" t="str">
        <f t="shared" si="252"/>
        <v>2210326</v>
      </c>
      <c r="H546" s="59" t="str">
        <f t="shared" si="253"/>
        <v>IPORTER (GB)</v>
      </c>
      <c r="I546" s="57" t="str">
        <f t="shared" si="254"/>
        <v>양시우</v>
      </c>
      <c r="J546" s="57">
        <f t="shared" si="255"/>
        <v>31179</v>
      </c>
      <c r="K546" s="57" t="str">
        <f t="shared" si="256"/>
        <v/>
      </c>
      <c r="L546" s="57">
        <f t="shared" si="257"/>
        <v>1</v>
      </c>
      <c r="M546" s="57">
        <f t="shared" si="258"/>
        <v>0.499</v>
      </c>
      <c r="N546" s="57">
        <f t="shared" si="259"/>
        <v>4.4999999999999998E-2</v>
      </c>
      <c r="O546" s="60">
        <f t="shared" si="260"/>
        <v>3.15E-2</v>
      </c>
      <c r="P546" s="60">
        <f>CEILING(IF(M546&gt;O546,M546,O546),$D$2)</f>
        <v>0.5</v>
      </c>
      <c r="Q546" s="61" t="str">
        <f t="shared" si="261"/>
        <v>목록(Manifest)</v>
      </c>
      <c r="R546" s="88">
        <f t="shared" si="262"/>
        <v>50.68</v>
      </c>
      <c r="S546" s="61" t="str">
        <f t="shared" si="263"/>
        <v>OZ522</v>
      </c>
      <c r="T546" s="61" t="str">
        <f t="shared" si="264"/>
        <v>AIRZETA CO., LTD</v>
      </c>
      <c r="U546" s="61" t="str">
        <f t="shared" si="265"/>
        <v>신용</v>
      </c>
      <c r="V546" s="99">
        <f>CEILING($B$2+(P546-0.5)*$C$2,1)</f>
        <v>7445</v>
      </c>
      <c r="W546" s="61">
        <v>4000</v>
      </c>
      <c r="X546" s="100">
        <f t="shared" si="239"/>
        <v>0</v>
      </c>
      <c r="Y546" s="100">
        <f t="shared" si="244"/>
        <v>0</v>
      </c>
      <c r="Z546" s="100">
        <f t="shared" si="240"/>
        <v>0</v>
      </c>
      <c r="AA546" s="100">
        <f t="shared" si="245"/>
        <v>0</v>
      </c>
      <c r="AB546" s="101">
        <f t="shared" si="241"/>
        <v>0</v>
      </c>
      <c r="AC546" s="102" t="str">
        <f>_xlfn.IFNA(VLOOKUP(D546,'사업자 통관'!F:H,3,0),"")</f>
        <v/>
      </c>
      <c r="AD546" s="102"/>
      <c r="AE546" s="103">
        <f t="shared" si="242"/>
        <v>4000</v>
      </c>
      <c r="AF546" s="104">
        <f t="shared" si="243"/>
        <v>11445</v>
      </c>
      <c r="AH546" s="126" t="s">
        <v>5654</v>
      </c>
      <c r="AI546" s="126" t="s">
        <v>9</v>
      </c>
      <c r="AJ546" s="126" t="s">
        <v>5655</v>
      </c>
      <c r="AK546" s="126" t="s">
        <v>5700</v>
      </c>
      <c r="AL546" s="126" t="s">
        <v>5701</v>
      </c>
      <c r="AM546" s="126" t="s">
        <v>5702</v>
      </c>
      <c r="AN546" s="126">
        <v>31179</v>
      </c>
      <c r="AO546" s="126" t="s">
        <v>130</v>
      </c>
      <c r="AP546" s="127">
        <v>1</v>
      </c>
      <c r="AQ546" s="128">
        <v>0.499</v>
      </c>
      <c r="AR546" s="128">
        <v>4.4999999999999998E-2</v>
      </c>
      <c r="AS546" s="128">
        <v>0.5</v>
      </c>
      <c r="AT546" s="126" t="s">
        <v>4</v>
      </c>
      <c r="AU546" s="128">
        <v>50.68</v>
      </c>
      <c r="AV546" s="126" t="s">
        <v>154</v>
      </c>
      <c r="AW546" s="126" t="s">
        <v>154</v>
      </c>
      <c r="AX546" s="126" t="s">
        <v>154</v>
      </c>
      <c r="AY546" s="126" t="s">
        <v>154</v>
      </c>
      <c r="AZ546" s="126" t="s">
        <v>154</v>
      </c>
      <c r="BA546" s="126" t="s">
        <v>132</v>
      </c>
      <c r="BB546" s="126" t="s">
        <v>70</v>
      </c>
      <c r="BC546" s="126" t="s">
        <v>163</v>
      </c>
      <c r="BD546" s="126" t="s">
        <v>130</v>
      </c>
      <c r="BE546" s="126" t="s">
        <v>156</v>
      </c>
      <c r="BF546" s="126" t="s">
        <v>5703</v>
      </c>
      <c r="BG546" s="126" t="s">
        <v>5704</v>
      </c>
      <c r="BH546" s="126" t="s">
        <v>5705</v>
      </c>
      <c r="BI546" s="126" t="s">
        <v>138</v>
      </c>
      <c r="BJ546" s="126" t="s">
        <v>2758</v>
      </c>
      <c r="BK546" s="126" t="s">
        <v>184</v>
      </c>
      <c r="BL546" s="126" t="s">
        <v>157</v>
      </c>
      <c r="BM546" s="126" t="s">
        <v>126</v>
      </c>
      <c r="BN546" s="126" t="s">
        <v>130</v>
      </c>
      <c r="BO546" s="126" t="s">
        <v>158</v>
      </c>
    </row>
    <row r="547" spans="1:67" ht="15">
      <c r="A547" s="58" t="str">
        <f t="shared" si="246"/>
        <v>2025-08-17</v>
      </c>
      <c r="B547" s="58" t="str">
        <f t="shared" si="247"/>
        <v>LHR</v>
      </c>
      <c r="C547" s="58" t="str">
        <f t="shared" si="248"/>
        <v>99431913792</v>
      </c>
      <c r="D547" s="58" t="str">
        <f t="shared" si="249"/>
        <v>PGB028761817</v>
      </c>
      <c r="E547" s="59" t="str">
        <f t="shared" si="250"/>
        <v>6094322902597</v>
      </c>
      <c r="F547" s="59" t="str">
        <f t="shared" si="251"/>
        <v>717-1348-DD-66</v>
      </c>
      <c r="G547" s="59" t="str">
        <f t="shared" si="252"/>
        <v>2210326</v>
      </c>
      <c r="H547" s="59" t="str">
        <f t="shared" si="253"/>
        <v>IPORTER (GB)</v>
      </c>
      <c r="I547" s="57" t="str">
        <f t="shared" si="254"/>
        <v>손상환</v>
      </c>
      <c r="J547" s="57">
        <f t="shared" si="255"/>
        <v>13006</v>
      </c>
      <c r="K547" s="57" t="str">
        <f t="shared" si="256"/>
        <v/>
      </c>
      <c r="L547" s="57">
        <f t="shared" si="257"/>
        <v>1</v>
      </c>
      <c r="M547" s="57">
        <f t="shared" si="258"/>
        <v>1.5009999999999999</v>
      </c>
      <c r="N547" s="57">
        <f t="shared" si="259"/>
        <v>2.4039999999999999</v>
      </c>
      <c r="O547" s="60">
        <f t="shared" si="260"/>
        <v>1.6827999999999999</v>
      </c>
      <c r="P547" s="60">
        <f>CEILING(IF(M547&gt;O547,M547,O547),$D$2)</f>
        <v>2</v>
      </c>
      <c r="Q547" s="61" t="str">
        <f t="shared" si="261"/>
        <v>목록(Manifest)</v>
      </c>
      <c r="R547" s="88">
        <f t="shared" si="262"/>
        <v>130.02000000000001</v>
      </c>
      <c r="S547" s="61" t="str">
        <f t="shared" si="263"/>
        <v>OZ522</v>
      </c>
      <c r="T547" s="61" t="str">
        <f t="shared" si="264"/>
        <v>AIRZETA CO., LTD</v>
      </c>
      <c r="U547" s="61" t="str">
        <f t="shared" si="265"/>
        <v>신용</v>
      </c>
      <c r="V547" s="99">
        <f>CEILING($B$2+(P547-0.5)*$C$2,1)</f>
        <v>15928</v>
      </c>
      <c r="W547" s="61">
        <v>4000</v>
      </c>
      <c r="X547" s="100">
        <f t="shared" si="239"/>
        <v>0</v>
      </c>
      <c r="Y547" s="100">
        <f t="shared" si="244"/>
        <v>0</v>
      </c>
      <c r="Z547" s="100">
        <f t="shared" si="240"/>
        <v>0</v>
      </c>
      <c r="AA547" s="100">
        <f t="shared" si="245"/>
        <v>0</v>
      </c>
      <c r="AB547" s="101">
        <f t="shared" si="241"/>
        <v>0</v>
      </c>
      <c r="AC547" s="102" t="str">
        <f>_xlfn.IFNA(VLOOKUP(D547,'사업자 통관'!F:H,3,0),"")</f>
        <v/>
      </c>
      <c r="AD547" s="102"/>
      <c r="AE547" s="103">
        <f t="shared" si="242"/>
        <v>4000</v>
      </c>
      <c r="AF547" s="104">
        <f t="shared" si="243"/>
        <v>19928</v>
      </c>
      <c r="AH547" s="126" t="s">
        <v>5654</v>
      </c>
      <c r="AI547" s="126" t="s">
        <v>9</v>
      </c>
      <c r="AJ547" s="126" t="s">
        <v>5655</v>
      </c>
      <c r="AK547" s="126" t="s">
        <v>5706</v>
      </c>
      <c r="AL547" s="126" t="s">
        <v>5707</v>
      </c>
      <c r="AM547" s="126" t="s">
        <v>5708</v>
      </c>
      <c r="AN547" s="126">
        <v>13006</v>
      </c>
      <c r="AO547" s="126" t="s">
        <v>130</v>
      </c>
      <c r="AP547" s="127">
        <v>1</v>
      </c>
      <c r="AQ547" s="128">
        <v>1.5009999999999999</v>
      </c>
      <c r="AR547" s="128">
        <v>2.4039999999999999</v>
      </c>
      <c r="AS547" s="128">
        <v>2.5</v>
      </c>
      <c r="AT547" s="126" t="s">
        <v>4</v>
      </c>
      <c r="AU547" s="128">
        <v>130.02000000000001</v>
      </c>
      <c r="AV547" s="126" t="s">
        <v>154</v>
      </c>
      <c r="AW547" s="126" t="s">
        <v>154</v>
      </c>
      <c r="AX547" s="126" t="s">
        <v>154</v>
      </c>
      <c r="AY547" s="126" t="s">
        <v>154</v>
      </c>
      <c r="AZ547" s="126" t="s">
        <v>154</v>
      </c>
      <c r="BA547" s="126" t="s">
        <v>132</v>
      </c>
      <c r="BB547" s="126" t="s">
        <v>70</v>
      </c>
      <c r="BC547" s="126" t="s">
        <v>5709</v>
      </c>
      <c r="BD547" s="126" t="s">
        <v>130</v>
      </c>
      <c r="BE547" s="126" t="s">
        <v>156</v>
      </c>
      <c r="BF547" s="126" t="s">
        <v>5710</v>
      </c>
      <c r="BG547" s="126" t="s">
        <v>5711</v>
      </c>
      <c r="BH547" s="126" t="s">
        <v>5712</v>
      </c>
      <c r="BI547" s="126" t="s">
        <v>138</v>
      </c>
      <c r="BJ547" s="126" t="s">
        <v>2758</v>
      </c>
      <c r="BK547" s="126" t="s">
        <v>184</v>
      </c>
      <c r="BL547" s="126" t="s">
        <v>157</v>
      </c>
      <c r="BM547" s="126" t="s">
        <v>126</v>
      </c>
      <c r="BN547" s="126" t="s">
        <v>130</v>
      </c>
      <c r="BO547" s="126" t="s">
        <v>158</v>
      </c>
    </row>
    <row r="548" spans="1:67" ht="15">
      <c r="A548" s="58" t="str">
        <f t="shared" si="246"/>
        <v>2025-08-17</v>
      </c>
      <c r="B548" s="58" t="str">
        <f t="shared" si="247"/>
        <v>LHR</v>
      </c>
      <c r="C548" s="58" t="str">
        <f t="shared" si="248"/>
        <v>99431913792</v>
      </c>
      <c r="D548" s="58" t="str">
        <f t="shared" si="249"/>
        <v>PGB028761857</v>
      </c>
      <c r="E548" s="59" t="str">
        <f t="shared" si="250"/>
        <v>6094322902637</v>
      </c>
      <c r="F548" s="59" t="str">
        <f t="shared" si="251"/>
        <v>717-3768-EE-70</v>
      </c>
      <c r="G548" s="59" t="str">
        <f t="shared" si="252"/>
        <v>2210326</v>
      </c>
      <c r="H548" s="59" t="str">
        <f t="shared" si="253"/>
        <v>IPORTER (GB)</v>
      </c>
      <c r="I548" s="57" t="str">
        <f t="shared" si="254"/>
        <v>이진문</v>
      </c>
      <c r="J548" s="57">
        <f t="shared" si="255"/>
        <v>3439</v>
      </c>
      <c r="K548" s="57" t="str">
        <f t="shared" si="256"/>
        <v/>
      </c>
      <c r="L548" s="57">
        <f t="shared" si="257"/>
        <v>1</v>
      </c>
      <c r="M548" s="57">
        <f t="shared" si="258"/>
        <v>0.499</v>
      </c>
      <c r="N548" s="57">
        <f t="shared" si="259"/>
        <v>4.4999999999999998E-2</v>
      </c>
      <c r="O548" s="60">
        <f t="shared" si="260"/>
        <v>3.15E-2</v>
      </c>
      <c r="P548" s="60">
        <f>CEILING(IF(M548&gt;O548,M548,O548),$D$2)</f>
        <v>0.5</v>
      </c>
      <c r="Q548" s="61" t="str">
        <f t="shared" si="261"/>
        <v>목록(Manifest)</v>
      </c>
      <c r="R548" s="88">
        <f t="shared" si="262"/>
        <v>113.35</v>
      </c>
      <c r="S548" s="61" t="str">
        <f t="shared" si="263"/>
        <v>OZ522</v>
      </c>
      <c r="T548" s="61" t="str">
        <f t="shared" si="264"/>
        <v>AIRZETA CO., LTD</v>
      </c>
      <c r="U548" s="61" t="str">
        <f t="shared" si="265"/>
        <v>신용</v>
      </c>
      <c r="V548" s="99">
        <f>CEILING($B$2+(P548-0.5)*$C$2,1)</f>
        <v>7445</v>
      </c>
      <c r="W548" s="61">
        <v>4000</v>
      </c>
      <c r="X548" s="100">
        <f t="shared" si="239"/>
        <v>0</v>
      </c>
      <c r="Y548" s="100">
        <f t="shared" si="244"/>
        <v>0</v>
      </c>
      <c r="Z548" s="100">
        <f t="shared" si="240"/>
        <v>0</v>
      </c>
      <c r="AA548" s="100">
        <f t="shared" si="245"/>
        <v>0</v>
      </c>
      <c r="AB548" s="101">
        <f t="shared" si="241"/>
        <v>0</v>
      </c>
      <c r="AC548" s="102" t="str">
        <f>_xlfn.IFNA(VLOOKUP(D548,'사업자 통관'!F:H,3,0),"")</f>
        <v/>
      </c>
      <c r="AD548" s="102"/>
      <c r="AE548" s="103">
        <f t="shared" si="242"/>
        <v>4000</v>
      </c>
      <c r="AF548" s="104">
        <f t="shared" si="243"/>
        <v>11445</v>
      </c>
      <c r="AH548" s="126" t="s">
        <v>5654</v>
      </c>
      <c r="AI548" s="126" t="s">
        <v>9</v>
      </c>
      <c r="AJ548" s="126" t="s">
        <v>5655</v>
      </c>
      <c r="AK548" s="126" t="s">
        <v>5713</v>
      </c>
      <c r="AL548" s="126" t="s">
        <v>4545</v>
      </c>
      <c r="AM548" s="126" t="s">
        <v>4546</v>
      </c>
      <c r="AN548" s="126">
        <v>3439</v>
      </c>
      <c r="AO548" s="126" t="s">
        <v>130</v>
      </c>
      <c r="AP548" s="127">
        <v>1</v>
      </c>
      <c r="AQ548" s="128">
        <v>0.499</v>
      </c>
      <c r="AR548" s="128">
        <v>4.4999999999999998E-2</v>
      </c>
      <c r="AS548" s="128">
        <v>0.5</v>
      </c>
      <c r="AT548" s="126" t="s">
        <v>4</v>
      </c>
      <c r="AU548" s="128">
        <v>113.35</v>
      </c>
      <c r="AV548" s="126" t="s">
        <v>154</v>
      </c>
      <c r="AW548" s="126" t="s">
        <v>154</v>
      </c>
      <c r="AX548" s="126" t="s">
        <v>154</v>
      </c>
      <c r="AY548" s="126" t="s">
        <v>154</v>
      </c>
      <c r="AZ548" s="126" t="s">
        <v>154</v>
      </c>
      <c r="BA548" s="126" t="s">
        <v>132</v>
      </c>
      <c r="BB548" s="126" t="s">
        <v>70</v>
      </c>
      <c r="BC548" s="126" t="s">
        <v>169</v>
      </c>
      <c r="BD548" s="126" t="s">
        <v>130</v>
      </c>
      <c r="BE548" s="126" t="s">
        <v>156</v>
      </c>
      <c r="BF548" s="126" t="s">
        <v>5714</v>
      </c>
      <c r="BG548" s="126" t="s">
        <v>5715</v>
      </c>
      <c r="BH548" s="126" t="s">
        <v>5716</v>
      </c>
      <c r="BI548" s="126" t="s">
        <v>138</v>
      </c>
      <c r="BJ548" s="126" t="s">
        <v>2758</v>
      </c>
      <c r="BK548" s="126" t="s">
        <v>184</v>
      </c>
      <c r="BL548" s="126" t="s">
        <v>157</v>
      </c>
      <c r="BM548" s="126" t="s">
        <v>126</v>
      </c>
      <c r="BN548" s="126" t="s">
        <v>130</v>
      </c>
      <c r="BO548" s="126" t="s">
        <v>158</v>
      </c>
    </row>
    <row r="549" spans="1:67" ht="15">
      <c r="A549" s="58" t="str">
        <f t="shared" si="246"/>
        <v>2025-08-17</v>
      </c>
      <c r="B549" s="58" t="str">
        <f t="shared" si="247"/>
        <v>LHR</v>
      </c>
      <c r="C549" s="58" t="str">
        <f t="shared" si="248"/>
        <v>99431913792</v>
      </c>
      <c r="D549" s="58" t="str">
        <f t="shared" si="249"/>
        <v>PGB028761740</v>
      </c>
      <c r="E549" s="59" t="str">
        <f t="shared" si="250"/>
        <v>6094322902520</v>
      </c>
      <c r="F549" s="59" t="str">
        <f t="shared" si="251"/>
        <v>717-3723-AF-71</v>
      </c>
      <c r="G549" s="59" t="str">
        <f t="shared" si="252"/>
        <v>2210326</v>
      </c>
      <c r="H549" s="59" t="str">
        <f t="shared" si="253"/>
        <v>IPORTER (GB)</v>
      </c>
      <c r="I549" s="57" t="str">
        <f t="shared" si="254"/>
        <v>황영노</v>
      </c>
      <c r="J549" s="57">
        <f t="shared" si="255"/>
        <v>4994</v>
      </c>
      <c r="K549" s="57" t="str">
        <f t="shared" si="256"/>
        <v/>
      </c>
      <c r="L549" s="57">
        <f t="shared" si="257"/>
        <v>1</v>
      </c>
      <c r="M549" s="57">
        <f t="shared" si="258"/>
        <v>0.83899999999999997</v>
      </c>
      <c r="N549" s="57">
        <f t="shared" si="259"/>
        <v>4.4999999999999998E-2</v>
      </c>
      <c r="O549" s="60">
        <f t="shared" si="260"/>
        <v>3.15E-2</v>
      </c>
      <c r="P549" s="60">
        <f>CEILING(IF(M549&gt;O549,M549,O549),$D$2)</f>
        <v>1</v>
      </c>
      <c r="Q549" s="61" t="str">
        <f t="shared" si="261"/>
        <v>목록(Manifest)</v>
      </c>
      <c r="R549" s="88">
        <f t="shared" si="262"/>
        <v>130.6</v>
      </c>
      <c r="S549" s="61" t="str">
        <f t="shared" si="263"/>
        <v>OZ522</v>
      </c>
      <c r="T549" s="61" t="str">
        <f t="shared" si="264"/>
        <v>AIRZETA CO., LTD</v>
      </c>
      <c r="U549" s="61" t="str">
        <f t="shared" si="265"/>
        <v>신용</v>
      </c>
      <c r="V549" s="99">
        <f>CEILING($B$2+(P549-0.5)*$C$2,1)</f>
        <v>10273</v>
      </c>
      <c r="W549" s="61">
        <v>4000</v>
      </c>
      <c r="X549" s="100">
        <f t="shared" si="239"/>
        <v>0</v>
      </c>
      <c r="Y549" s="100">
        <f t="shared" si="244"/>
        <v>0</v>
      </c>
      <c r="Z549" s="100">
        <f t="shared" si="240"/>
        <v>0</v>
      </c>
      <c r="AA549" s="100">
        <f t="shared" si="245"/>
        <v>0</v>
      </c>
      <c r="AB549" s="101">
        <f t="shared" si="241"/>
        <v>0</v>
      </c>
      <c r="AC549" s="102" t="str">
        <f>_xlfn.IFNA(VLOOKUP(D549,'사업자 통관'!F:H,3,0),"")</f>
        <v/>
      </c>
      <c r="AD549" s="102"/>
      <c r="AE549" s="103">
        <f t="shared" si="242"/>
        <v>4000</v>
      </c>
      <c r="AF549" s="104">
        <f t="shared" si="243"/>
        <v>14273</v>
      </c>
      <c r="AH549" s="126" t="s">
        <v>5654</v>
      </c>
      <c r="AI549" s="126" t="s">
        <v>9</v>
      </c>
      <c r="AJ549" s="126" t="s">
        <v>5655</v>
      </c>
      <c r="AK549" s="126" t="s">
        <v>2614</v>
      </c>
      <c r="AL549" s="126" t="s">
        <v>236</v>
      </c>
      <c r="AM549" s="126" t="s">
        <v>237</v>
      </c>
      <c r="AN549" s="126">
        <v>4994</v>
      </c>
      <c r="AO549" s="126" t="s">
        <v>130</v>
      </c>
      <c r="AP549" s="127">
        <v>1</v>
      </c>
      <c r="AQ549" s="128">
        <v>0.83899999999999997</v>
      </c>
      <c r="AR549" s="128">
        <v>4.4999999999999998E-2</v>
      </c>
      <c r="AS549" s="128">
        <v>0.9</v>
      </c>
      <c r="AT549" s="126" t="s">
        <v>4</v>
      </c>
      <c r="AU549" s="128">
        <v>130.6</v>
      </c>
      <c r="AV549" s="126" t="s">
        <v>154</v>
      </c>
      <c r="AW549" s="126" t="s">
        <v>154</v>
      </c>
      <c r="AX549" s="126" t="s">
        <v>154</v>
      </c>
      <c r="AY549" s="126" t="s">
        <v>154</v>
      </c>
      <c r="AZ549" s="126" t="s">
        <v>154</v>
      </c>
      <c r="BA549" s="126" t="s">
        <v>132</v>
      </c>
      <c r="BB549" s="126" t="s">
        <v>70</v>
      </c>
      <c r="BC549" s="126" t="s">
        <v>159</v>
      </c>
      <c r="BD549" s="126" t="s">
        <v>130</v>
      </c>
      <c r="BE549" s="126" t="s">
        <v>156</v>
      </c>
      <c r="BF549" s="126" t="s">
        <v>5717</v>
      </c>
      <c r="BG549" s="126" t="s">
        <v>5718</v>
      </c>
      <c r="BH549" s="126" t="s">
        <v>5719</v>
      </c>
      <c r="BI549" s="126" t="s">
        <v>138</v>
      </c>
      <c r="BJ549" s="126" t="s">
        <v>2758</v>
      </c>
      <c r="BK549" s="126" t="s">
        <v>184</v>
      </c>
      <c r="BL549" s="126" t="s">
        <v>157</v>
      </c>
      <c r="BM549" s="126" t="s">
        <v>126</v>
      </c>
      <c r="BN549" s="126" t="s">
        <v>130</v>
      </c>
      <c r="BO549" s="126" t="s">
        <v>158</v>
      </c>
    </row>
    <row r="550" spans="1:67" ht="15">
      <c r="A550" s="58" t="str">
        <f t="shared" si="246"/>
        <v>2025-08-17</v>
      </c>
      <c r="B550" s="58" t="str">
        <f t="shared" si="247"/>
        <v>LHR</v>
      </c>
      <c r="C550" s="58" t="str">
        <f t="shared" si="248"/>
        <v>99431913792</v>
      </c>
      <c r="D550" s="58" t="str">
        <f t="shared" si="249"/>
        <v>PGB028761795</v>
      </c>
      <c r="E550" s="59" t="str">
        <f t="shared" si="250"/>
        <v>6094322902575</v>
      </c>
      <c r="F550" s="59" t="str">
        <f t="shared" si="251"/>
        <v>717-3718-CB-2</v>
      </c>
      <c r="G550" s="59" t="str">
        <f t="shared" si="252"/>
        <v>2210326</v>
      </c>
      <c r="H550" s="59" t="str">
        <f t="shared" si="253"/>
        <v>IPORTER (GB)</v>
      </c>
      <c r="I550" s="57" t="str">
        <f t="shared" si="254"/>
        <v>고가영</v>
      </c>
      <c r="J550" s="57">
        <f t="shared" si="255"/>
        <v>6687</v>
      </c>
      <c r="K550" s="57" t="str">
        <f t="shared" si="256"/>
        <v/>
      </c>
      <c r="L550" s="57">
        <f t="shared" si="257"/>
        <v>1</v>
      </c>
      <c r="M550" s="57">
        <f t="shared" si="258"/>
        <v>0.84799999999999998</v>
      </c>
      <c r="N550" s="57">
        <f t="shared" si="259"/>
        <v>4.4999999999999998E-2</v>
      </c>
      <c r="O550" s="60">
        <f t="shared" si="260"/>
        <v>3.15E-2</v>
      </c>
      <c r="P550" s="60">
        <f>CEILING(IF(M550&gt;O550,M550,O550),$D$2)</f>
        <v>1</v>
      </c>
      <c r="Q550" s="61" t="str">
        <f t="shared" si="261"/>
        <v>목록(Manifest)</v>
      </c>
      <c r="R550" s="88">
        <f t="shared" si="262"/>
        <v>136.58000000000001</v>
      </c>
      <c r="S550" s="61" t="str">
        <f t="shared" si="263"/>
        <v>OZ522</v>
      </c>
      <c r="T550" s="61" t="str">
        <f t="shared" si="264"/>
        <v>AIRZETA CO., LTD</v>
      </c>
      <c r="U550" s="61" t="str">
        <f t="shared" si="265"/>
        <v>신용</v>
      </c>
      <c r="V550" s="99">
        <f>CEILING($B$2+(P550-0.5)*$C$2,1)</f>
        <v>10273</v>
      </c>
      <c r="W550" s="61">
        <v>4000</v>
      </c>
      <c r="X550" s="100">
        <f t="shared" si="239"/>
        <v>0</v>
      </c>
      <c r="Y550" s="100">
        <f t="shared" si="244"/>
        <v>0</v>
      </c>
      <c r="Z550" s="100">
        <f t="shared" si="240"/>
        <v>0</v>
      </c>
      <c r="AA550" s="100">
        <f t="shared" si="245"/>
        <v>0</v>
      </c>
      <c r="AB550" s="101">
        <f t="shared" si="241"/>
        <v>0</v>
      </c>
      <c r="AC550" s="102" t="str">
        <f>_xlfn.IFNA(VLOOKUP(D550,'사업자 통관'!F:H,3,0),"")</f>
        <v/>
      </c>
      <c r="AD550" s="102"/>
      <c r="AE550" s="103">
        <f t="shared" si="242"/>
        <v>4000</v>
      </c>
      <c r="AF550" s="104">
        <f t="shared" si="243"/>
        <v>14273</v>
      </c>
      <c r="AH550" s="126" t="s">
        <v>5654</v>
      </c>
      <c r="AI550" s="126" t="s">
        <v>9</v>
      </c>
      <c r="AJ550" s="126" t="s">
        <v>5655</v>
      </c>
      <c r="AK550" s="126" t="s">
        <v>5720</v>
      </c>
      <c r="AL550" s="126" t="s">
        <v>417</v>
      </c>
      <c r="AM550" s="126" t="s">
        <v>418</v>
      </c>
      <c r="AN550" s="126">
        <v>6687</v>
      </c>
      <c r="AO550" s="126" t="s">
        <v>130</v>
      </c>
      <c r="AP550" s="127">
        <v>1</v>
      </c>
      <c r="AQ550" s="128">
        <v>0.84799999999999998</v>
      </c>
      <c r="AR550" s="128">
        <v>4.4999999999999998E-2</v>
      </c>
      <c r="AS550" s="128">
        <v>0.9</v>
      </c>
      <c r="AT550" s="126" t="s">
        <v>4</v>
      </c>
      <c r="AU550" s="128">
        <v>136.58000000000001</v>
      </c>
      <c r="AV550" s="126" t="s">
        <v>154</v>
      </c>
      <c r="AW550" s="126" t="s">
        <v>154</v>
      </c>
      <c r="AX550" s="126" t="s">
        <v>154</v>
      </c>
      <c r="AY550" s="126" t="s">
        <v>154</v>
      </c>
      <c r="AZ550" s="126" t="s">
        <v>154</v>
      </c>
      <c r="BA550" s="126" t="s">
        <v>132</v>
      </c>
      <c r="BB550" s="126" t="s">
        <v>70</v>
      </c>
      <c r="BC550" s="126" t="s">
        <v>672</v>
      </c>
      <c r="BD550" s="126" t="s">
        <v>130</v>
      </c>
      <c r="BE550" s="126" t="s">
        <v>156</v>
      </c>
      <c r="BF550" s="126" t="s">
        <v>5721</v>
      </c>
      <c r="BG550" s="126" t="s">
        <v>5722</v>
      </c>
      <c r="BH550" s="126" t="s">
        <v>5723</v>
      </c>
      <c r="BI550" s="126" t="s">
        <v>138</v>
      </c>
      <c r="BJ550" s="126" t="s">
        <v>2758</v>
      </c>
      <c r="BK550" s="126" t="s">
        <v>184</v>
      </c>
      <c r="BL550" s="126" t="s">
        <v>157</v>
      </c>
      <c r="BM550" s="126" t="s">
        <v>126</v>
      </c>
      <c r="BN550" s="126" t="s">
        <v>130</v>
      </c>
      <c r="BO550" s="126" t="s">
        <v>158</v>
      </c>
    </row>
    <row r="551" spans="1:67" ht="15">
      <c r="A551" s="58" t="str">
        <f t="shared" si="246"/>
        <v>2025-08-17</v>
      </c>
      <c r="B551" s="58" t="str">
        <f t="shared" si="247"/>
        <v>LHR</v>
      </c>
      <c r="C551" s="58" t="str">
        <f t="shared" si="248"/>
        <v>99431913792</v>
      </c>
      <c r="D551" s="58" t="str">
        <f t="shared" si="249"/>
        <v>PGB028761754</v>
      </c>
      <c r="E551" s="59" t="str">
        <f t="shared" si="250"/>
        <v>6094322902534</v>
      </c>
      <c r="F551" s="59" t="str">
        <f t="shared" si="251"/>
        <v>717-3744-DE-4</v>
      </c>
      <c r="G551" s="59" t="str">
        <f t="shared" si="252"/>
        <v>2210326</v>
      </c>
      <c r="H551" s="59" t="str">
        <f t="shared" si="253"/>
        <v>IPORTER (GB)</v>
      </c>
      <c r="I551" s="57" t="str">
        <f t="shared" si="254"/>
        <v>김용갑</v>
      </c>
      <c r="J551" s="57">
        <f t="shared" si="255"/>
        <v>8830</v>
      </c>
      <c r="K551" s="57" t="str">
        <f t="shared" si="256"/>
        <v/>
      </c>
      <c r="L551" s="57">
        <f t="shared" si="257"/>
        <v>1</v>
      </c>
      <c r="M551" s="57">
        <f t="shared" si="258"/>
        <v>0.499</v>
      </c>
      <c r="N551" s="57">
        <f t="shared" si="259"/>
        <v>4.4999999999999998E-2</v>
      </c>
      <c r="O551" s="60">
        <f t="shared" si="260"/>
        <v>3.15E-2</v>
      </c>
      <c r="P551" s="60">
        <f>CEILING(IF(M551&gt;O551,M551,O551),$D$2)</f>
        <v>0.5</v>
      </c>
      <c r="Q551" s="61" t="str">
        <f t="shared" si="261"/>
        <v>목록(Manifest)</v>
      </c>
      <c r="R551" s="88">
        <f t="shared" si="262"/>
        <v>61.34</v>
      </c>
      <c r="S551" s="61" t="str">
        <f t="shared" si="263"/>
        <v>OZ522</v>
      </c>
      <c r="T551" s="61" t="str">
        <f t="shared" si="264"/>
        <v>AIRZETA CO., LTD</v>
      </c>
      <c r="U551" s="61" t="str">
        <f t="shared" si="265"/>
        <v>신용</v>
      </c>
      <c r="V551" s="99">
        <f>CEILING($B$2+(P551-0.5)*$C$2,1)</f>
        <v>7445</v>
      </c>
      <c r="W551" s="61">
        <v>4000</v>
      </c>
      <c r="X551" s="100">
        <f t="shared" si="239"/>
        <v>0</v>
      </c>
      <c r="Y551" s="100">
        <f t="shared" si="244"/>
        <v>0</v>
      </c>
      <c r="Z551" s="100">
        <f t="shared" si="240"/>
        <v>0</v>
      </c>
      <c r="AA551" s="100">
        <f t="shared" si="245"/>
        <v>0</v>
      </c>
      <c r="AB551" s="101">
        <f t="shared" si="241"/>
        <v>0</v>
      </c>
      <c r="AC551" s="102" t="str">
        <f>_xlfn.IFNA(VLOOKUP(D551,'사업자 통관'!F:H,3,0),"")</f>
        <v/>
      </c>
      <c r="AD551" s="102"/>
      <c r="AE551" s="103">
        <f t="shared" si="242"/>
        <v>4000</v>
      </c>
      <c r="AF551" s="104">
        <f t="shared" si="243"/>
        <v>11445</v>
      </c>
      <c r="AH551" s="126" t="s">
        <v>5654</v>
      </c>
      <c r="AI551" s="126" t="s">
        <v>9</v>
      </c>
      <c r="AJ551" s="126" t="s">
        <v>5655</v>
      </c>
      <c r="AK551" s="126" t="s">
        <v>5724</v>
      </c>
      <c r="AL551" s="126" t="s">
        <v>5725</v>
      </c>
      <c r="AM551" s="126" t="s">
        <v>5726</v>
      </c>
      <c r="AN551" s="126">
        <v>8830</v>
      </c>
      <c r="AO551" s="126" t="s">
        <v>130</v>
      </c>
      <c r="AP551" s="127">
        <v>1</v>
      </c>
      <c r="AQ551" s="128">
        <v>0.499</v>
      </c>
      <c r="AR551" s="128">
        <v>4.4999999999999998E-2</v>
      </c>
      <c r="AS551" s="128">
        <v>0.5</v>
      </c>
      <c r="AT551" s="126" t="s">
        <v>4</v>
      </c>
      <c r="AU551" s="128">
        <v>61.34</v>
      </c>
      <c r="AV551" s="126" t="s">
        <v>154</v>
      </c>
      <c r="AW551" s="126" t="s">
        <v>154</v>
      </c>
      <c r="AX551" s="126" t="s">
        <v>154</v>
      </c>
      <c r="AY551" s="126" t="s">
        <v>154</v>
      </c>
      <c r="AZ551" s="126" t="s">
        <v>154</v>
      </c>
      <c r="BA551" s="126" t="s">
        <v>132</v>
      </c>
      <c r="BB551" s="126" t="s">
        <v>70</v>
      </c>
      <c r="BC551" s="126" t="s">
        <v>5727</v>
      </c>
      <c r="BD551" s="126" t="s">
        <v>130</v>
      </c>
      <c r="BE551" s="126" t="s">
        <v>156</v>
      </c>
      <c r="BF551" s="126" t="s">
        <v>5728</v>
      </c>
      <c r="BG551" s="126" t="s">
        <v>5729</v>
      </c>
      <c r="BH551" s="126" t="s">
        <v>5730</v>
      </c>
      <c r="BI551" s="126" t="s">
        <v>138</v>
      </c>
      <c r="BJ551" s="126" t="s">
        <v>2758</v>
      </c>
      <c r="BK551" s="126" t="s">
        <v>184</v>
      </c>
      <c r="BL551" s="126" t="s">
        <v>157</v>
      </c>
      <c r="BM551" s="126" t="s">
        <v>126</v>
      </c>
      <c r="BN551" s="126" t="s">
        <v>130</v>
      </c>
      <c r="BO551" s="126" t="s">
        <v>158</v>
      </c>
    </row>
    <row r="552" spans="1:67" ht="15">
      <c r="A552" s="58" t="str">
        <f t="shared" si="246"/>
        <v>2025-08-17</v>
      </c>
      <c r="B552" s="58" t="str">
        <f t="shared" si="247"/>
        <v>LHR</v>
      </c>
      <c r="C552" s="58" t="str">
        <f t="shared" si="248"/>
        <v>99431913792</v>
      </c>
      <c r="D552" s="58" t="str">
        <f t="shared" si="249"/>
        <v>PGB028760038</v>
      </c>
      <c r="E552" s="59" t="str">
        <f t="shared" si="250"/>
        <v>6094322900818</v>
      </c>
      <c r="F552" s="59" t="str">
        <f t="shared" si="251"/>
        <v>717-3741-DD-10</v>
      </c>
      <c r="G552" s="59" t="str">
        <f t="shared" si="252"/>
        <v>2210326</v>
      </c>
      <c r="H552" s="59" t="str">
        <f t="shared" si="253"/>
        <v>IPORTER (GB)</v>
      </c>
      <c r="I552" s="57" t="str">
        <f t="shared" si="254"/>
        <v>김훈석</v>
      </c>
      <c r="J552" s="57">
        <f t="shared" si="255"/>
        <v>2477</v>
      </c>
      <c r="K552" s="57"/>
      <c r="L552" s="57">
        <f t="shared" si="257"/>
        <v>1</v>
      </c>
      <c r="M552" s="57">
        <f t="shared" si="258"/>
        <v>2</v>
      </c>
      <c r="N552" s="57">
        <f t="shared" si="259"/>
        <v>3.6739999999999999</v>
      </c>
      <c r="O552" s="60">
        <f t="shared" si="260"/>
        <v>2.5717999999999996</v>
      </c>
      <c r="P552" s="60">
        <f>CEILING(IF(M552&gt;O552,M552,O552),$D$2)</f>
        <v>3</v>
      </c>
      <c r="Q552" s="61" t="str">
        <f t="shared" si="261"/>
        <v>목록(Manifest)</v>
      </c>
      <c r="R552" s="88">
        <f t="shared" si="262"/>
        <v>110.38</v>
      </c>
      <c r="S552" s="61" t="str">
        <f t="shared" si="263"/>
        <v>OZ522</v>
      </c>
      <c r="T552" s="61" t="str">
        <f t="shared" si="264"/>
        <v>AIRZETA CO., LTD</v>
      </c>
      <c r="U552" s="61" t="str">
        <f t="shared" si="265"/>
        <v>신용</v>
      </c>
      <c r="V552" s="99">
        <f>CEILING($B$2+(P552-0.5)*$C$2,1)</f>
        <v>21583</v>
      </c>
      <c r="W552" s="61">
        <v>4000</v>
      </c>
      <c r="X552" s="100">
        <f t="shared" si="239"/>
        <v>0</v>
      </c>
      <c r="Y552" s="100">
        <f t="shared" si="244"/>
        <v>0</v>
      </c>
      <c r="Z552" s="100">
        <f t="shared" si="240"/>
        <v>500</v>
      </c>
      <c r="AA552" s="100">
        <f t="shared" si="245"/>
        <v>0</v>
      </c>
      <c r="AB552" s="101">
        <f t="shared" si="241"/>
        <v>0</v>
      </c>
      <c r="AC552" s="102" t="str">
        <f>_xlfn.IFNA(VLOOKUP(D552,'사업자 통관'!F:H,3,0),"")</f>
        <v/>
      </c>
      <c r="AD552" s="102"/>
      <c r="AE552" s="103">
        <f t="shared" si="242"/>
        <v>4500</v>
      </c>
      <c r="AF552" s="104">
        <f t="shared" si="243"/>
        <v>26083</v>
      </c>
      <c r="AH552" s="126" t="s">
        <v>5654</v>
      </c>
      <c r="AI552" s="126" t="s">
        <v>9</v>
      </c>
      <c r="AJ552" s="126" t="s">
        <v>5655</v>
      </c>
      <c r="AK552" s="126" t="s">
        <v>2648</v>
      </c>
      <c r="AL552" s="126" t="s">
        <v>365</v>
      </c>
      <c r="AM552" s="126" t="s">
        <v>366</v>
      </c>
      <c r="AN552" s="126">
        <v>2477</v>
      </c>
      <c r="AO552" s="126" t="s">
        <v>130</v>
      </c>
      <c r="AP552" s="127">
        <v>1</v>
      </c>
      <c r="AQ552" s="128">
        <v>2</v>
      </c>
      <c r="AR552" s="128">
        <v>3.6739999999999999</v>
      </c>
      <c r="AS552" s="128">
        <v>3.7</v>
      </c>
      <c r="AT552" s="126" t="s">
        <v>4</v>
      </c>
      <c r="AU552" s="128">
        <v>110.38</v>
      </c>
      <c r="AV552" s="126" t="s">
        <v>154</v>
      </c>
      <c r="AW552" s="126" t="s">
        <v>154</v>
      </c>
      <c r="AX552" s="126" t="s">
        <v>154</v>
      </c>
      <c r="AY552" s="126" t="s">
        <v>154</v>
      </c>
      <c r="AZ552" s="126" t="s">
        <v>154</v>
      </c>
      <c r="BA552" s="126" t="s">
        <v>132</v>
      </c>
      <c r="BB552" s="126" t="s">
        <v>70</v>
      </c>
      <c r="BC552" s="126" t="s">
        <v>257</v>
      </c>
      <c r="BD552" s="126" t="s">
        <v>130</v>
      </c>
      <c r="BE552" s="126" t="s">
        <v>156</v>
      </c>
      <c r="BF552" s="126" t="s">
        <v>5731</v>
      </c>
      <c r="BG552" s="126" t="s">
        <v>5732</v>
      </c>
      <c r="BH552" s="126" t="s">
        <v>5733</v>
      </c>
      <c r="BI552" s="126" t="s">
        <v>138</v>
      </c>
      <c r="BJ552" s="126" t="s">
        <v>2758</v>
      </c>
      <c r="BK552" s="126" t="s">
        <v>184</v>
      </c>
      <c r="BL552" s="126" t="s">
        <v>157</v>
      </c>
      <c r="BM552" s="126" t="s">
        <v>126</v>
      </c>
      <c r="BN552" s="126" t="s">
        <v>130</v>
      </c>
      <c r="BO552" s="126" t="s">
        <v>158</v>
      </c>
    </row>
    <row r="553" spans="1:67" ht="15">
      <c r="A553" s="58" t="str">
        <f t="shared" si="246"/>
        <v>2025-08-17</v>
      </c>
      <c r="B553" s="58" t="str">
        <f t="shared" si="247"/>
        <v>LHR</v>
      </c>
      <c r="C553" s="58" t="str">
        <f t="shared" si="248"/>
        <v>99431913792</v>
      </c>
      <c r="D553" s="58" t="str">
        <f t="shared" si="249"/>
        <v>PGB028761916</v>
      </c>
      <c r="E553" s="59" t="str">
        <f t="shared" si="250"/>
        <v>6094322902696</v>
      </c>
      <c r="F553" s="59" t="str">
        <f t="shared" si="251"/>
        <v>717-3828-BF-18</v>
      </c>
      <c r="G553" s="59" t="str">
        <f t="shared" si="252"/>
        <v>2210326</v>
      </c>
      <c r="H553" s="59" t="str">
        <f t="shared" si="253"/>
        <v>IPORTER (GB)</v>
      </c>
      <c r="I553" s="57" t="str">
        <f t="shared" si="254"/>
        <v>최향숙</v>
      </c>
      <c r="J553" s="57">
        <f t="shared" si="255"/>
        <v>14923</v>
      </c>
      <c r="K553" s="57" t="str">
        <f t="shared" si="256"/>
        <v/>
      </c>
      <c r="L553" s="57">
        <f t="shared" si="257"/>
        <v>1</v>
      </c>
      <c r="M553" s="57">
        <f t="shared" si="258"/>
        <v>0.499</v>
      </c>
      <c r="N553" s="57">
        <f t="shared" si="259"/>
        <v>4.4999999999999998E-2</v>
      </c>
      <c r="O553" s="60">
        <f t="shared" si="260"/>
        <v>3.15E-2</v>
      </c>
      <c r="P553" s="60">
        <f>CEILING(IF(M553&gt;O553,M553,O553),$D$2)</f>
        <v>0.5</v>
      </c>
      <c r="Q553" s="61" t="str">
        <f t="shared" si="261"/>
        <v>일반(목록배제,Normal-Manifest Exception)</v>
      </c>
      <c r="R553" s="88">
        <f t="shared" si="262"/>
        <v>18.670000000000002</v>
      </c>
      <c r="S553" s="61" t="str">
        <f t="shared" si="263"/>
        <v>OZ522</v>
      </c>
      <c r="T553" s="61" t="str">
        <f t="shared" si="264"/>
        <v>AIRZETA CO., LTD</v>
      </c>
      <c r="U553" s="61" t="str">
        <f t="shared" si="265"/>
        <v>신용</v>
      </c>
      <c r="V553" s="99">
        <f>CEILING($B$2+(P553-0.5)*$C$2,1)</f>
        <v>7445</v>
      </c>
      <c r="W553" s="61">
        <v>4000</v>
      </c>
      <c r="X553" s="100">
        <f t="shared" si="239"/>
        <v>0</v>
      </c>
      <c r="Y553" s="100">
        <f t="shared" si="244"/>
        <v>0</v>
      </c>
      <c r="Z553" s="100">
        <f t="shared" si="240"/>
        <v>0</v>
      </c>
      <c r="AA553" s="100">
        <f t="shared" si="245"/>
        <v>0</v>
      </c>
      <c r="AB553" s="101">
        <f t="shared" si="241"/>
        <v>1000</v>
      </c>
      <c r="AC553" s="102" t="str">
        <f>_xlfn.IFNA(VLOOKUP(D553,'사업자 통관'!F:H,3,0),"")</f>
        <v/>
      </c>
      <c r="AD553" s="102"/>
      <c r="AE553" s="103">
        <f t="shared" si="242"/>
        <v>5000</v>
      </c>
      <c r="AF553" s="104">
        <f t="shared" si="243"/>
        <v>12445</v>
      </c>
      <c r="AH553" s="126" t="s">
        <v>5654</v>
      </c>
      <c r="AI553" s="126" t="s">
        <v>9</v>
      </c>
      <c r="AJ553" s="126" t="s">
        <v>5655</v>
      </c>
      <c r="AK553" s="126" t="s">
        <v>5734</v>
      </c>
      <c r="AL553" s="126" t="s">
        <v>5735</v>
      </c>
      <c r="AM553" s="126" t="s">
        <v>5736</v>
      </c>
      <c r="AN553" s="126">
        <v>14923</v>
      </c>
      <c r="AO553" s="126" t="s">
        <v>130</v>
      </c>
      <c r="AP553" s="127">
        <v>1</v>
      </c>
      <c r="AQ553" s="128">
        <v>0.499</v>
      </c>
      <c r="AR553" s="128">
        <v>4.4999999999999998E-2</v>
      </c>
      <c r="AS553" s="128">
        <v>0.5</v>
      </c>
      <c r="AT553" s="126" t="s">
        <v>5</v>
      </c>
      <c r="AU553" s="128">
        <v>18.670000000000002</v>
      </c>
      <c r="AV553" s="126" t="s">
        <v>154</v>
      </c>
      <c r="AW553" s="126" t="s">
        <v>154</v>
      </c>
      <c r="AX553" s="126" t="s">
        <v>154</v>
      </c>
      <c r="AY553" s="126" t="s">
        <v>154</v>
      </c>
      <c r="AZ553" s="126" t="s">
        <v>154</v>
      </c>
      <c r="BA553" s="126" t="s">
        <v>132</v>
      </c>
      <c r="BB553" s="126" t="s">
        <v>70</v>
      </c>
      <c r="BC553" s="126" t="s">
        <v>155</v>
      </c>
      <c r="BD553" s="126" t="s">
        <v>130</v>
      </c>
      <c r="BE553" s="126" t="s">
        <v>156</v>
      </c>
      <c r="BF553" s="126" t="s">
        <v>5737</v>
      </c>
      <c r="BG553" s="126" t="s">
        <v>5738</v>
      </c>
      <c r="BH553" s="126" t="s">
        <v>5739</v>
      </c>
      <c r="BI553" s="126" t="s">
        <v>138</v>
      </c>
      <c r="BJ553" s="126" t="s">
        <v>2758</v>
      </c>
      <c r="BK553" s="126" t="s">
        <v>184</v>
      </c>
      <c r="BL553" s="126" t="s">
        <v>157</v>
      </c>
      <c r="BM553" s="126" t="s">
        <v>126</v>
      </c>
      <c r="BN553" s="126" t="s">
        <v>130</v>
      </c>
      <c r="BO553" s="126" t="s">
        <v>158</v>
      </c>
    </row>
    <row r="554" spans="1:67" ht="15">
      <c r="A554" s="58" t="str">
        <f t="shared" si="246"/>
        <v>2025-08-17</v>
      </c>
      <c r="B554" s="58" t="str">
        <f t="shared" si="247"/>
        <v>LHR</v>
      </c>
      <c r="C554" s="58" t="str">
        <f t="shared" si="248"/>
        <v>99431913792</v>
      </c>
      <c r="D554" s="58" t="str">
        <f t="shared" si="249"/>
        <v>PGB028761917</v>
      </c>
      <c r="E554" s="59" t="str">
        <f t="shared" si="250"/>
        <v>6094322902697</v>
      </c>
      <c r="F554" s="59" t="str">
        <f t="shared" si="251"/>
        <v>717-3829-BB-19</v>
      </c>
      <c r="G554" s="59" t="str">
        <f t="shared" si="252"/>
        <v>2210326</v>
      </c>
      <c r="H554" s="59" t="str">
        <f t="shared" si="253"/>
        <v>IPORTER (GB)</v>
      </c>
      <c r="I554" s="57" t="str">
        <f t="shared" si="254"/>
        <v>이은영</v>
      </c>
      <c r="J554" s="57">
        <f t="shared" si="255"/>
        <v>54099</v>
      </c>
      <c r="K554" s="57" t="str">
        <f t="shared" si="256"/>
        <v/>
      </c>
      <c r="L554" s="57">
        <f t="shared" si="257"/>
        <v>1</v>
      </c>
      <c r="M554" s="57">
        <f t="shared" si="258"/>
        <v>0.499</v>
      </c>
      <c r="N554" s="57">
        <f t="shared" si="259"/>
        <v>4.4999999999999998E-2</v>
      </c>
      <c r="O554" s="60">
        <f t="shared" si="260"/>
        <v>3.15E-2</v>
      </c>
      <c r="P554" s="60">
        <f>CEILING(IF(M554&gt;O554,M554,O554),$D$2)</f>
        <v>0.5</v>
      </c>
      <c r="Q554" s="61" t="str">
        <f t="shared" si="261"/>
        <v>일반(목록배제,Normal-Manifest Exception)</v>
      </c>
      <c r="R554" s="88">
        <f t="shared" si="262"/>
        <v>18.670000000000002</v>
      </c>
      <c r="S554" s="61" t="str">
        <f t="shared" si="263"/>
        <v>OZ522</v>
      </c>
      <c r="T554" s="61" t="str">
        <f t="shared" si="264"/>
        <v>AIRZETA CO., LTD</v>
      </c>
      <c r="U554" s="61" t="str">
        <f t="shared" si="265"/>
        <v>신용</v>
      </c>
      <c r="V554" s="99">
        <f>CEILING($B$2+(P554-0.5)*$C$2,1)</f>
        <v>7445</v>
      </c>
      <c r="W554" s="61">
        <v>4000</v>
      </c>
      <c r="X554" s="100">
        <f t="shared" si="239"/>
        <v>0</v>
      </c>
      <c r="Y554" s="100">
        <f t="shared" si="244"/>
        <v>0</v>
      </c>
      <c r="Z554" s="100">
        <f t="shared" si="240"/>
        <v>0</v>
      </c>
      <c r="AA554" s="100">
        <f t="shared" si="245"/>
        <v>0</v>
      </c>
      <c r="AB554" s="101">
        <f t="shared" si="241"/>
        <v>1000</v>
      </c>
      <c r="AC554" s="102" t="str">
        <f>_xlfn.IFNA(VLOOKUP(D554,'사업자 통관'!F:H,3,0),"")</f>
        <v/>
      </c>
      <c r="AD554" s="102"/>
      <c r="AE554" s="103">
        <f t="shared" si="242"/>
        <v>5000</v>
      </c>
      <c r="AF554" s="104">
        <f t="shared" si="243"/>
        <v>12445</v>
      </c>
      <c r="AH554" s="126" t="s">
        <v>5654</v>
      </c>
      <c r="AI554" s="126" t="s">
        <v>9</v>
      </c>
      <c r="AJ554" s="126" t="s">
        <v>5655</v>
      </c>
      <c r="AK554" s="126" t="s">
        <v>5740</v>
      </c>
      <c r="AL554" s="126" t="s">
        <v>209</v>
      </c>
      <c r="AM554" s="126" t="s">
        <v>5741</v>
      </c>
      <c r="AN554" s="126">
        <v>54099</v>
      </c>
      <c r="AO554" s="126" t="s">
        <v>130</v>
      </c>
      <c r="AP554" s="127">
        <v>1</v>
      </c>
      <c r="AQ554" s="128">
        <v>0.499</v>
      </c>
      <c r="AR554" s="128">
        <v>4.4999999999999998E-2</v>
      </c>
      <c r="AS554" s="128">
        <v>0.5</v>
      </c>
      <c r="AT554" s="126" t="s">
        <v>5</v>
      </c>
      <c r="AU554" s="128">
        <v>18.670000000000002</v>
      </c>
      <c r="AV554" s="126" t="s">
        <v>154</v>
      </c>
      <c r="AW554" s="126" t="s">
        <v>154</v>
      </c>
      <c r="AX554" s="126" t="s">
        <v>154</v>
      </c>
      <c r="AY554" s="126" t="s">
        <v>154</v>
      </c>
      <c r="AZ554" s="126" t="s">
        <v>154</v>
      </c>
      <c r="BA554" s="126" t="s">
        <v>132</v>
      </c>
      <c r="BB554" s="126" t="s">
        <v>70</v>
      </c>
      <c r="BC554" s="126" t="s">
        <v>155</v>
      </c>
      <c r="BD554" s="126" t="s">
        <v>130</v>
      </c>
      <c r="BE554" s="126" t="s">
        <v>156</v>
      </c>
      <c r="BF554" s="126" t="s">
        <v>5742</v>
      </c>
      <c r="BG554" s="126" t="s">
        <v>5743</v>
      </c>
      <c r="BH554" s="126" t="s">
        <v>5744</v>
      </c>
      <c r="BI554" s="126" t="s">
        <v>138</v>
      </c>
      <c r="BJ554" s="126" t="s">
        <v>2758</v>
      </c>
      <c r="BK554" s="126" t="s">
        <v>184</v>
      </c>
      <c r="BL554" s="126" t="s">
        <v>157</v>
      </c>
      <c r="BM554" s="126" t="s">
        <v>126</v>
      </c>
      <c r="BN554" s="126" t="s">
        <v>130</v>
      </c>
      <c r="BO554" s="126" t="s">
        <v>158</v>
      </c>
    </row>
    <row r="555" spans="1:67" ht="15">
      <c r="A555" s="58" t="str">
        <f t="shared" si="246"/>
        <v>2025-08-17</v>
      </c>
      <c r="B555" s="58" t="str">
        <f t="shared" si="247"/>
        <v>LHR</v>
      </c>
      <c r="C555" s="58" t="str">
        <f t="shared" si="248"/>
        <v>99431913792</v>
      </c>
      <c r="D555" s="58" t="str">
        <f t="shared" si="249"/>
        <v>PGB028761919</v>
      </c>
      <c r="E555" s="59" t="str">
        <f t="shared" si="250"/>
        <v>6094322902699</v>
      </c>
      <c r="F555" s="59" t="str">
        <f t="shared" si="251"/>
        <v>717-3831-AA-22</v>
      </c>
      <c r="G555" s="59" t="str">
        <f t="shared" si="252"/>
        <v>2210326</v>
      </c>
      <c r="H555" s="59" t="str">
        <f t="shared" si="253"/>
        <v>IPORTER (GB)</v>
      </c>
      <c r="I555" s="57" t="str">
        <f t="shared" si="254"/>
        <v>정태경</v>
      </c>
      <c r="J555" s="57">
        <f t="shared" si="255"/>
        <v>17713</v>
      </c>
      <c r="K555" s="57" t="str">
        <f t="shared" si="256"/>
        <v/>
      </c>
      <c r="L555" s="57">
        <f t="shared" si="257"/>
        <v>1</v>
      </c>
      <c r="M555" s="57">
        <f t="shared" si="258"/>
        <v>0.499</v>
      </c>
      <c r="N555" s="57">
        <f t="shared" si="259"/>
        <v>4.4999999999999998E-2</v>
      </c>
      <c r="O555" s="60">
        <f t="shared" si="260"/>
        <v>3.15E-2</v>
      </c>
      <c r="P555" s="60">
        <f>CEILING(IF(M555&gt;O555,M555,O555),$D$2)</f>
        <v>0.5</v>
      </c>
      <c r="Q555" s="61" t="str">
        <f t="shared" si="261"/>
        <v>일반(목록배제,Normal-Manifest Exception)</v>
      </c>
      <c r="R555" s="88">
        <f t="shared" si="262"/>
        <v>18.670000000000002</v>
      </c>
      <c r="S555" s="61" t="str">
        <f t="shared" si="263"/>
        <v>OZ522</v>
      </c>
      <c r="T555" s="61" t="str">
        <f t="shared" si="264"/>
        <v>AIRZETA CO., LTD</v>
      </c>
      <c r="U555" s="61" t="str">
        <f t="shared" si="265"/>
        <v>신용</v>
      </c>
      <c r="V555" s="99">
        <f>CEILING($B$2+(P555-0.5)*$C$2,1)</f>
        <v>7445</v>
      </c>
      <c r="W555" s="61">
        <v>4000</v>
      </c>
      <c r="X555" s="100">
        <f t="shared" si="239"/>
        <v>0</v>
      </c>
      <c r="Y555" s="100">
        <f t="shared" si="244"/>
        <v>0</v>
      </c>
      <c r="Z555" s="100">
        <f t="shared" si="240"/>
        <v>0</v>
      </c>
      <c r="AA555" s="100">
        <f t="shared" si="245"/>
        <v>0</v>
      </c>
      <c r="AB555" s="101">
        <f t="shared" si="241"/>
        <v>1000</v>
      </c>
      <c r="AC555" s="102" t="str">
        <f>_xlfn.IFNA(VLOOKUP(D555,'사업자 통관'!F:H,3,0),"")</f>
        <v/>
      </c>
      <c r="AD555" s="102"/>
      <c r="AE555" s="103">
        <f t="shared" si="242"/>
        <v>5000</v>
      </c>
      <c r="AF555" s="104">
        <f t="shared" si="243"/>
        <v>12445</v>
      </c>
      <c r="AH555" s="126" t="s">
        <v>5654</v>
      </c>
      <c r="AI555" s="126" t="s">
        <v>9</v>
      </c>
      <c r="AJ555" s="126" t="s">
        <v>5655</v>
      </c>
      <c r="AK555" s="126" t="s">
        <v>5745</v>
      </c>
      <c r="AL555" s="126" t="s">
        <v>543</v>
      </c>
      <c r="AM555" s="126" t="s">
        <v>5746</v>
      </c>
      <c r="AN555" s="126">
        <v>17713</v>
      </c>
      <c r="AO555" s="126" t="s">
        <v>130</v>
      </c>
      <c r="AP555" s="127">
        <v>1</v>
      </c>
      <c r="AQ555" s="128">
        <v>0.499</v>
      </c>
      <c r="AR555" s="128">
        <v>4.4999999999999998E-2</v>
      </c>
      <c r="AS555" s="128">
        <v>0.5</v>
      </c>
      <c r="AT555" s="126" t="s">
        <v>5</v>
      </c>
      <c r="AU555" s="128">
        <v>18.670000000000002</v>
      </c>
      <c r="AV555" s="126" t="s">
        <v>154</v>
      </c>
      <c r="AW555" s="126" t="s">
        <v>154</v>
      </c>
      <c r="AX555" s="126" t="s">
        <v>154</v>
      </c>
      <c r="AY555" s="126" t="s">
        <v>154</v>
      </c>
      <c r="AZ555" s="126" t="s">
        <v>154</v>
      </c>
      <c r="BA555" s="126" t="s">
        <v>132</v>
      </c>
      <c r="BB555" s="126" t="s">
        <v>70</v>
      </c>
      <c r="BC555" s="126" t="s">
        <v>155</v>
      </c>
      <c r="BD555" s="126" t="s">
        <v>130</v>
      </c>
      <c r="BE555" s="126" t="s">
        <v>156</v>
      </c>
      <c r="BF555" s="126" t="s">
        <v>5747</v>
      </c>
      <c r="BG555" s="126" t="s">
        <v>5748</v>
      </c>
      <c r="BH555" s="126" t="s">
        <v>5749</v>
      </c>
      <c r="BI555" s="126" t="s">
        <v>138</v>
      </c>
      <c r="BJ555" s="126" t="s">
        <v>2758</v>
      </c>
      <c r="BK555" s="126" t="s">
        <v>184</v>
      </c>
      <c r="BL555" s="126" t="s">
        <v>157</v>
      </c>
      <c r="BM555" s="126" t="s">
        <v>126</v>
      </c>
      <c r="BN555" s="126" t="s">
        <v>130</v>
      </c>
      <c r="BO555" s="126" t="s">
        <v>158</v>
      </c>
    </row>
    <row r="556" spans="1:67" ht="15">
      <c r="A556" s="58" t="str">
        <f t="shared" si="246"/>
        <v>2025-08-17</v>
      </c>
      <c r="B556" s="58" t="str">
        <f t="shared" si="247"/>
        <v>LHR</v>
      </c>
      <c r="C556" s="58" t="str">
        <f t="shared" si="248"/>
        <v>99431913792</v>
      </c>
      <c r="D556" s="58" t="str">
        <f t="shared" si="249"/>
        <v>PGB028761908</v>
      </c>
      <c r="E556" s="59" t="str">
        <f t="shared" si="250"/>
        <v>6094322902688</v>
      </c>
      <c r="F556" s="59" t="str">
        <f t="shared" si="251"/>
        <v>717-3788-FC-25</v>
      </c>
      <c r="G556" s="59" t="str">
        <f t="shared" si="252"/>
        <v>2210326</v>
      </c>
      <c r="H556" s="59" t="str">
        <f t="shared" si="253"/>
        <v>IPORTER (GB)</v>
      </c>
      <c r="I556" s="57" t="str">
        <f t="shared" si="254"/>
        <v>김창일</v>
      </c>
      <c r="J556" s="57">
        <f t="shared" si="255"/>
        <v>3123</v>
      </c>
      <c r="K556" s="57" t="str">
        <f t="shared" si="256"/>
        <v/>
      </c>
      <c r="L556" s="57">
        <f t="shared" si="257"/>
        <v>1</v>
      </c>
      <c r="M556" s="57">
        <f t="shared" si="258"/>
        <v>0.64</v>
      </c>
      <c r="N556" s="57">
        <f t="shared" si="259"/>
        <v>4.4999999999999998E-2</v>
      </c>
      <c r="O556" s="60">
        <f t="shared" si="260"/>
        <v>3.15E-2</v>
      </c>
      <c r="P556" s="60">
        <f>CEILING(IF(M556&gt;O556,M556,O556),$D$2)</f>
        <v>1</v>
      </c>
      <c r="Q556" s="61" t="str">
        <f t="shared" si="261"/>
        <v>목록(Manifest)</v>
      </c>
      <c r="R556" s="88">
        <f t="shared" si="262"/>
        <v>113.35</v>
      </c>
      <c r="S556" s="61" t="str">
        <f t="shared" si="263"/>
        <v>OZ522</v>
      </c>
      <c r="T556" s="61" t="str">
        <f t="shared" si="264"/>
        <v>AIRZETA CO., LTD</v>
      </c>
      <c r="U556" s="61" t="str">
        <f t="shared" si="265"/>
        <v>신용</v>
      </c>
      <c r="V556" s="99">
        <f>CEILING($B$2+(P556-0.5)*$C$2,1)</f>
        <v>10273</v>
      </c>
      <c r="W556" s="61">
        <v>4000</v>
      </c>
      <c r="X556" s="100">
        <f t="shared" si="239"/>
        <v>0</v>
      </c>
      <c r="Y556" s="100">
        <f t="shared" si="244"/>
        <v>0</v>
      </c>
      <c r="Z556" s="100">
        <f t="shared" si="240"/>
        <v>0</v>
      </c>
      <c r="AA556" s="100">
        <f t="shared" si="245"/>
        <v>0</v>
      </c>
      <c r="AB556" s="101">
        <f t="shared" si="241"/>
        <v>0</v>
      </c>
      <c r="AC556" s="102" t="str">
        <f>_xlfn.IFNA(VLOOKUP(D556,'사업자 통관'!F:H,3,0),"")</f>
        <v/>
      </c>
      <c r="AD556" s="102"/>
      <c r="AE556" s="103">
        <f t="shared" si="242"/>
        <v>4000</v>
      </c>
      <c r="AF556" s="104">
        <f t="shared" si="243"/>
        <v>14273</v>
      </c>
      <c r="AH556" s="126" t="s">
        <v>5654</v>
      </c>
      <c r="AI556" s="126" t="s">
        <v>9</v>
      </c>
      <c r="AJ556" s="126" t="s">
        <v>5655</v>
      </c>
      <c r="AK556" s="126" t="s">
        <v>5750</v>
      </c>
      <c r="AL556" s="126" t="s">
        <v>5751</v>
      </c>
      <c r="AM556" s="126" t="s">
        <v>5752</v>
      </c>
      <c r="AN556" s="126">
        <v>3123</v>
      </c>
      <c r="AO556" s="126" t="s">
        <v>130</v>
      </c>
      <c r="AP556" s="127">
        <v>1</v>
      </c>
      <c r="AQ556" s="128">
        <v>0.64</v>
      </c>
      <c r="AR556" s="128">
        <v>4.4999999999999998E-2</v>
      </c>
      <c r="AS556" s="128">
        <v>0.7</v>
      </c>
      <c r="AT556" s="126" t="s">
        <v>4</v>
      </c>
      <c r="AU556" s="128">
        <v>113.35</v>
      </c>
      <c r="AV556" s="126" t="s">
        <v>154</v>
      </c>
      <c r="AW556" s="126" t="s">
        <v>154</v>
      </c>
      <c r="AX556" s="126" t="s">
        <v>154</v>
      </c>
      <c r="AY556" s="126" t="s">
        <v>154</v>
      </c>
      <c r="AZ556" s="126" t="s">
        <v>154</v>
      </c>
      <c r="BA556" s="126" t="s">
        <v>132</v>
      </c>
      <c r="BB556" s="126" t="s">
        <v>70</v>
      </c>
      <c r="BC556" s="126" t="s">
        <v>169</v>
      </c>
      <c r="BD556" s="126" t="s">
        <v>130</v>
      </c>
      <c r="BE556" s="126" t="s">
        <v>156</v>
      </c>
      <c r="BF556" s="126" t="s">
        <v>5753</v>
      </c>
      <c r="BG556" s="126" t="s">
        <v>5754</v>
      </c>
      <c r="BH556" s="126" t="s">
        <v>5755</v>
      </c>
      <c r="BI556" s="126" t="s">
        <v>138</v>
      </c>
      <c r="BJ556" s="126" t="s">
        <v>2758</v>
      </c>
      <c r="BK556" s="126" t="s">
        <v>184</v>
      </c>
      <c r="BL556" s="126" t="s">
        <v>157</v>
      </c>
      <c r="BM556" s="126" t="s">
        <v>126</v>
      </c>
      <c r="BN556" s="126" t="s">
        <v>130</v>
      </c>
      <c r="BO556" s="126" t="s">
        <v>158</v>
      </c>
    </row>
    <row r="557" spans="1:67" ht="15">
      <c r="A557" s="58" t="str">
        <f t="shared" si="246"/>
        <v>2025-08-17</v>
      </c>
      <c r="B557" s="58" t="str">
        <f t="shared" si="247"/>
        <v>LHR</v>
      </c>
      <c r="C557" s="58" t="str">
        <f t="shared" si="248"/>
        <v>99431913792</v>
      </c>
      <c r="D557" s="58" t="str">
        <f t="shared" si="249"/>
        <v>PGB028761877</v>
      </c>
      <c r="E557" s="59" t="str">
        <f t="shared" si="250"/>
        <v>6094322902657</v>
      </c>
      <c r="F557" s="59" t="str">
        <f t="shared" si="251"/>
        <v>717-2823-FF-26</v>
      </c>
      <c r="G557" s="59" t="str">
        <f t="shared" si="252"/>
        <v>2210326</v>
      </c>
      <c r="H557" s="59" t="str">
        <f t="shared" si="253"/>
        <v>IPORTER (GB)</v>
      </c>
      <c r="I557" s="57" t="str">
        <f t="shared" si="254"/>
        <v>김예찬</v>
      </c>
      <c r="J557" s="57">
        <f t="shared" si="255"/>
        <v>38544</v>
      </c>
      <c r="K557" s="57" t="str">
        <f t="shared" si="256"/>
        <v/>
      </c>
      <c r="L557" s="57">
        <f t="shared" si="257"/>
        <v>1</v>
      </c>
      <c r="M557" s="57">
        <f t="shared" si="258"/>
        <v>2</v>
      </c>
      <c r="N557" s="57">
        <f t="shared" si="259"/>
        <v>4.4999999999999998E-2</v>
      </c>
      <c r="O557" s="60">
        <f t="shared" si="260"/>
        <v>3.15E-2</v>
      </c>
      <c r="P557" s="60">
        <f>CEILING(IF(M557&gt;O557,M557,O557),$D$2)</f>
        <v>2</v>
      </c>
      <c r="Q557" s="61" t="str">
        <f t="shared" si="261"/>
        <v>목록(Manifest)</v>
      </c>
      <c r="R557" s="88">
        <f t="shared" si="262"/>
        <v>66.67</v>
      </c>
      <c r="S557" s="61" t="str">
        <f t="shared" si="263"/>
        <v>OZ522</v>
      </c>
      <c r="T557" s="61" t="str">
        <f t="shared" si="264"/>
        <v>AIRZETA CO., LTD</v>
      </c>
      <c r="U557" s="61" t="str">
        <f t="shared" si="265"/>
        <v>신용</v>
      </c>
      <c r="V557" s="99">
        <f>CEILING($B$2+(P557-0.5)*$C$2,1)</f>
        <v>15928</v>
      </c>
      <c r="W557" s="61">
        <v>4000</v>
      </c>
      <c r="X557" s="100">
        <f t="shared" si="239"/>
        <v>0</v>
      </c>
      <c r="Y557" s="100">
        <f t="shared" si="244"/>
        <v>0</v>
      </c>
      <c r="Z557" s="100">
        <f t="shared" si="240"/>
        <v>0</v>
      </c>
      <c r="AA557" s="100">
        <f t="shared" si="245"/>
        <v>0</v>
      </c>
      <c r="AB557" s="101">
        <f t="shared" si="241"/>
        <v>0</v>
      </c>
      <c r="AC557" s="102" t="str">
        <f>_xlfn.IFNA(VLOOKUP(D557,'사업자 통관'!F:H,3,0),"")</f>
        <v/>
      </c>
      <c r="AD557" s="102"/>
      <c r="AE557" s="103">
        <f t="shared" si="242"/>
        <v>4000</v>
      </c>
      <c r="AF557" s="104">
        <f t="shared" si="243"/>
        <v>19928</v>
      </c>
      <c r="AH557" s="126" t="s">
        <v>5654</v>
      </c>
      <c r="AI557" s="126" t="s">
        <v>9</v>
      </c>
      <c r="AJ557" s="126" t="s">
        <v>5655</v>
      </c>
      <c r="AK557" s="126" t="s">
        <v>5756</v>
      </c>
      <c r="AL557" s="126" t="s">
        <v>5757</v>
      </c>
      <c r="AM557" s="126" t="s">
        <v>5758</v>
      </c>
      <c r="AN557" s="126">
        <v>38544</v>
      </c>
      <c r="AO557" s="126" t="s">
        <v>130</v>
      </c>
      <c r="AP557" s="127">
        <v>1</v>
      </c>
      <c r="AQ557" s="128">
        <v>2</v>
      </c>
      <c r="AR557" s="128">
        <v>4.4999999999999998E-2</v>
      </c>
      <c r="AS557" s="128">
        <v>2.1</v>
      </c>
      <c r="AT557" s="126" t="s">
        <v>4</v>
      </c>
      <c r="AU557" s="128">
        <v>66.67</v>
      </c>
      <c r="AV557" s="126" t="s">
        <v>154</v>
      </c>
      <c r="AW557" s="126" t="s">
        <v>154</v>
      </c>
      <c r="AX557" s="126" t="s">
        <v>154</v>
      </c>
      <c r="AY557" s="126" t="s">
        <v>154</v>
      </c>
      <c r="AZ557" s="126" t="s">
        <v>154</v>
      </c>
      <c r="BA557" s="126" t="s">
        <v>132</v>
      </c>
      <c r="BB557" s="126" t="s">
        <v>70</v>
      </c>
      <c r="BC557" s="126" t="s">
        <v>651</v>
      </c>
      <c r="BD557" s="126" t="s">
        <v>130</v>
      </c>
      <c r="BE557" s="126" t="s">
        <v>156</v>
      </c>
      <c r="BF557" s="126" t="s">
        <v>5759</v>
      </c>
      <c r="BG557" s="126" t="s">
        <v>5760</v>
      </c>
      <c r="BH557" s="126" t="s">
        <v>5761</v>
      </c>
      <c r="BI557" s="126" t="s">
        <v>138</v>
      </c>
      <c r="BJ557" s="126" t="s">
        <v>2758</v>
      </c>
      <c r="BK557" s="126" t="s">
        <v>184</v>
      </c>
      <c r="BL557" s="126" t="s">
        <v>157</v>
      </c>
      <c r="BM557" s="126" t="s">
        <v>126</v>
      </c>
      <c r="BN557" s="126" t="s">
        <v>130</v>
      </c>
      <c r="BO557" s="126" t="s">
        <v>158</v>
      </c>
    </row>
    <row r="558" spans="1:67" ht="15">
      <c r="A558" s="58" t="str">
        <f t="shared" si="246"/>
        <v>2025-08-17</v>
      </c>
      <c r="B558" s="58" t="str">
        <f t="shared" si="247"/>
        <v>LHR</v>
      </c>
      <c r="C558" s="58" t="str">
        <f t="shared" si="248"/>
        <v>99431913792</v>
      </c>
      <c r="D558" s="58" t="str">
        <f t="shared" si="249"/>
        <v>PGB028761875</v>
      </c>
      <c r="E558" s="59" t="str">
        <f t="shared" si="250"/>
        <v>6094322902655</v>
      </c>
      <c r="F558" s="59" t="str">
        <f t="shared" si="251"/>
        <v>717-2916-AE-27</v>
      </c>
      <c r="G558" s="59" t="str">
        <f t="shared" si="252"/>
        <v>2210326</v>
      </c>
      <c r="H558" s="59" t="str">
        <f t="shared" si="253"/>
        <v>IPORTER (GB)</v>
      </c>
      <c r="I558" s="57" t="str">
        <f t="shared" si="254"/>
        <v>이효수</v>
      </c>
      <c r="J558" s="57">
        <f t="shared" si="255"/>
        <v>16909</v>
      </c>
      <c r="K558" s="57" t="str">
        <f t="shared" si="256"/>
        <v/>
      </c>
      <c r="L558" s="57">
        <f t="shared" si="257"/>
        <v>1</v>
      </c>
      <c r="M558" s="57">
        <f t="shared" si="258"/>
        <v>1.66</v>
      </c>
      <c r="N558" s="57">
        <f t="shared" si="259"/>
        <v>4.4999999999999998E-2</v>
      </c>
      <c r="O558" s="60">
        <f t="shared" si="260"/>
        <v>3.15E-2</v>
      </c>
      <c r="P558" s="60">
        <f>CEILING(IF(M558&gt;O558,M558,O558),$D$2)</f>
        <v>2</v>
      </c>
      <c r="Q558" s="61" t="str">
        <f t="shared" si="261"/>
        <v>목록(Manifest)</v>
      </c>
      <c r="R558" s="88">
        <f t="shared" si="262"/>
        <v>67.33</v>
      </c>
      <c r="S558" s="61" t="str">
        <f t="shared" si="263"/>
        <v>OZ522</v>
      </c>
      <c r="T558" s="61" t="str">
        <f t="shared" si="264"/>
        <v>AIRZETA CO., LTD</v>
      </c>
      <c r="U558" s="61" t="str">
        <f t="shared" si="265"/>
        <v>신용</v>
      </c>
      <c r="V558" s="99">
        <f>CEILING($B$2+(P558-0.5)*$C$2,1)</f>
        <v>15928</v>
      </c>
      <c r="W558" s="61">
        <v>4000</v>
      </c>
      <c r="X558" s="100">
        <f t="shared" si="239"/>
        <v>0</v>
      </c>
      <c r="Y558" s="100">
        <f t="shared" si="244"/>
        <v>0</v>
      </c>
      <c r="Z558" s="100">
        <f t="shared" si="240"/>
        <v>0</v>
      </c>
      <c r="AA558" s="100">
        <f t="shared" si="245"/>
        <v>0</v>
      </c>
      <c r="AB558" s="101">
        <f t="shared" si="241"/>
        <v>0</v>
      </c>
      <c r="AC558" s="102" t="str">
        <f>_xlfn.IFNA(VLOOKUP(D558,'사업자 통관'!F:H,3,0),"")</f>
        <v/>
      </c>
      <c r="AD558" s="102"/>
      <c r="AE558" s="103">
        <f t="shared" si="242"/>
        <v>4000</v>
      </c>
      <c r="AF558" s="104">
        <f t="shared" si="243"/>
        <v>19928</v>
      </c>
      <c r="AH558" s="126" t="s">
        <v>5654</v>
      </c>
      <c r="AI558" s="126" t="s">
        <v>9</v>
      </c>
      <c r="AJ558" s="126" t="s">
        <v>5655</v>
      </c>
      <c r="AK558" s="126" t="s">
        <v>5762</v>
      </c>
      <c r="AL558" s="126" t="s">
        <v>548</v>
      </c>
      <c r="AM558" s="126" t="s">
        <v>5763</v>
      </c>
      <c r="AN558" s="126">
        <v>16909</v>
      </c>
      <c r="AO558" s="126" t="s">
        <v>130</v>
      </c>
      <c r="AP558" s="127">
        <v>1</v>
      </c>
      <c r="AQ558" s="128">
        <v>1.66</v>
      </c>
      <c r="AR558" s="128">
        <v>4.4999999999999998E-2</v>
      </c>
      <c r="AS558" s="128">
        <v>1.7</v>
      </c>
      <c r="AT558" s="126" t="s">
        <v>4</v>
      </c>
      <c r="AU558" s="128">
        <v>67.33</v>
      </c>
      <c r="AV558" s="126" t="s">
        <v>154</v>
      </c>
      <c r="AW558" s="126" t="s">
        <v>154</v>
      </c>
      <c r="AX558" s="126" t="s">
        <v>154</v>
      </c>
      <c r="AY558" s="126" t="s">
        <v>154</v>
      </c>
      <c r="AZ558" s="126" t="s">
        <v>154</v>
      </c>
      <c r="BA558" s="126" t="s">
        <v>132</v>
      </c>
      <c r="BB558" s="126" t="s">
        <v>70</v>
      </c>
      <c r="BC558" s="126" t="s">
        <v>311</v>
      </c>
      <c r="BD558" s="126" t="s">
        <v>130</v>
      </c>
      <c r="BE558" s="126" t="s">
        <v>156</v>
      </c>
      <c r="BF558" s="126" t="s">
        <v>5764</v>
      </c>
      <c r="BG558" s="126" t="s">
        <v>5765</v>
      </c>
      <c r="BH558" s="126" t="s">
        <v>5766</v>
      </c>
      <c r="BI558" s="126" t="s">
        <v>138</v>
      </c>
      <c r="BJ558" s="126" t="s">
        <v>2758</v>
      </c>
      <c r="BK558" s="126" t="s">
        <v>184</v>
      </c>
      <c r="BL558" s="126" t="s">
        <v>157</v>
      </c>
      <c r="BM558" s="126" t="s">
        <v>126</v>
      </c>
      <c r="BN558" s="126" t="s">
        <v>130</v>
      </c>
      <c r="BO558" s="126" t="s">
        <v>158</v>
      </c>
    </row>
    <row r="559" spans="1:67" ht="15">
      <c r="A559" s="58" t="str">
        <f t="shared" si="246"/>
        <v>2025-08-17</v>
      </c>
      <c r="B559" s="58" t="str">
        <f t="shared" si="247"/>
        <v>LHR</v>
      </c>
      <c r="C559" s="58" t="str">
        <f t="shared" si="248"/>
        <v>99431913792</v>
      </c>
      <c r="D559" s="58" t="str">
        <f t="shared" si="249"/>
        <v>PGB028761940</v>
      </c>
      <c r="E559" s="59" t="str">
        <f t="shared" si="250"/>
        <v>6094322902720</v>
      </c>
      <c r="F559" s="59" t="str">
        <f t="shared" si="251"/>
        <v>717-3756-BE-28</v>
      </c>
      <c r="G559" s="59" t="str">
        <f t="shared" si="252"/>
        <v>2210326</v>
      </c>
      <c r="H559" s="59" t="str">
        <f t="shared" si="253"/>
        <v>IPORTER (GB)</v>
      </c>
      <c r="I559" s="57" t="str">
        <f t="shared" si="254"/>
        <v>김용현</v>
      </c>
      <c r="J559" s="57">
        <f t="shared" si="255"/>
        <v>22714</v>
      </c>
      <c r="K559" s="57" t="str">
        <f t="shared" si="256"/>
        <v/>
      </c>
      <c r="L559" s="57">
        <f t="shared" si="257"/>
        <v>1</v>
      </c>
      <c r="M559" s="57">
        <f t="shared" si="258"/>
        <v>0.499</v>
      </c>
      <c r="N559" s="57">
        <f t="shared" si="259"/>
        <v>4.4999999999999998E-2</v>
      </c>
      <c r="O559" s="60">
        <f t="shared" si="260"/>
        <v>3.15E-2</v>
      </c>
      <c r="P559" s="60">
        <f>CEILING(IF(M559&gt;O559,M559,O559),$D$2)</f>
        <v>0.5</v>
      </c>
      <c r="Q559" s="61" t="str">
        <f t="shared" si="261"/>
        <v>목록(Manifest)</v>
      </c>
      <c r="R559" s="88">
        <f t="shared" si="262"/>
        <v>58.68</v>
      </c>
      <c r="S559" s="61" t="str">
        <f t="shared" si="263"/>
        <v>OZ522</v>
      </c>
      <c r="T559" s="61" t="str">
        <f t="shared" si="264"/>
        <v>AIRZETA CO., LTD</v>
      </c>
      <c r="U559" s="61" t="str">
        <f t="shared" si="265"/>
        <v>신용</v>
      </c>
      <c r="V559" s="99">
        <f>CEILING($B$2+(P559-0.5)*$C$2,1)</f>
        <v>7445</v>
      </c>
      <c r="W559" s="61">
        <v>4000</v>
      </c>
      <c r="X559" s="100">
        <f t="shared" si="239"/>
        <v>0</v>
      </c>
      <c r="Y559" s="100">
        <f t="shared" si="244"/>
        <v>0</v>
      </c>
      <c r="Z559" s="100">
        <f t="shared" si="240"/>
        <v>0</v>
      </c>
      <c r="AA559" s="100">
        <f t="shared" si="245"/>
        <v>0</v>
      </c>
      <c r="AB559" s="101">
        <f t="shared" si="241"/>
        <v>0</v>
      </c>
      <c r="AC559" s="102" t="str">
        <f>_xlfn.IFNA(VLOOKUP(D559,'사업자 통관'!F:H,3,0),"")</f>
        <v/>
      </c>
      <c r="AD559" s="102"/>
      <c r="AE559" s="103">
        <f t="shared" si="242"/>
        <v>4000</v>
      </c>
      <c r="AF559" s="104">
        <f t="shared" si="243"/>
        <v>11445</v>
      </c>
      <c r="AH559" s="126" t="s">
        <v>5654</v>
      </c>
      <c r="AI559" s="126" t="s">
        <v>9</v>
      </c>
      <c r="AJ559" s="126" t="s">
        <v>5655</v>
      </c>
      <c r="AK559" s="126" t="s">
        <v>5767</v>
      </c>
      <c r="AL559" s="126" t="s">
        <v>4129</v>
      </c>
      <c r="AM559" s="126" t="s">
        <v>4130</v>
      </c>
      <c r="AN559" s="126">
        <v>22714</v>
      </c>
      <c r="AO559" s="126" t="s">
        <v>130</v>
      </c>
      <c r="AP559" s="127">
        <v>1</v>
      </c>
      <c r="AQ559" s="128">
        <v>0.499</v>
      </c>
      <c r="AR559" s="128">
        <v>4.4999999999999998E-2</v>
      </c>
      <c r="AS559" s="128">
        <v>0.5</v>
      </c>
      <c r="AT559" s="126" t="s">
        <v>4</v>
      </c>
      <c r="AU559" s="128">
        <v>58.68</v>
      </c>
      <c r="AV559" s="126" t="s">
        <v>154</v>
      </c>
      <c r="AW559" s="126" t="s">
        <v>154</v>
      </c>
      <c r="AX559" s="126" t="s">
        <v>154</v>
      </c>
      <c r="AY559" s="126" t="s">
        <v>154</v>
      </c>
      <c r="AZ559" s="126" t="s">
        <v>154</v>
      </c>
      <c r="BA559" s="126" t="s">
        <v>132</v>
      </c>
      <c r="BB559" s="126" t="s">
        <v>70</v>
      </c>
      <c r="BC559" s="126" t="s">
        <v>159</v>
      </c>
      <c r="BD559" s="126" t="s">
        <v>130</v>
      </c>
      <c r="BE559" s="126" t="s">
        <v>156</v>
      </c>
      <c r="BF559" s="126" t="s">
        <v>5768</v>
      </c>
      <c r="BG559" s="126" t="s">
        <v>5769</v>
      </c>
      <c r="BH559" s="126" t="s">
        <v>5770</v>
      </c>
      <c r="BI559" s="126" t="s">
        <v>138</v>
      </c>
      <c r="BJ559" s="126" t="s">
        <v>2758</v>
      </c>
      <c r="BK559" s="126" t="s">
        <v>184</v>
      </c>
      <c r="BL559" s="126" t="s">
        <v>157</v>
      </c>
      <c r="BM559" s="126" t="s">
        <v>126</v>
      </c>
      <c r="BN559" s="126" t="s">
        <v>130</v>
      </c>
      <c r="BO559" s="126" t="s">
        <v>158</v>
      </c>
    </row>
    <row r="560" spans="1:67" ht="15">
      <c r="A560" s="58" t="str">
        <f t="shared" si="246"/>
        <v>2025-08-17</v>
      </c>
      <c r="B560" s="58" t="str">
        <f t="shared" si="247"/>
        <v>LHR</v>
      </c>
      <c r="C560" s="58" t="str">
        <f t="shared" si="248"/>
        <v>99431913792</v>
      </c>
      <c r="D560" s="58" t="str">
        <f t="shared" si="249"/>
        <v>PGB028761813</v>
      </c>
      <c r="E560" s="59" t="str">
        <f t="shared" si="250"/>
        <v>6094322902593</v>
      </c>
      <c r="F560" s="59" t="str">
        <f t="shared" si="251"/>
        <v>717-2844-BB-31</v>
      </c>
      <c r="G560" s="59" t="str">
        <f t="shared" si="252"/>
        <v>2210326</v>
      </c>
      <c r="H560" s="59" t="str">
        <f t="shared" si="253"/>
        <v>IPORTER (GB)</v>
      </c>
      <c r="I560" s="57" t="str">
        <f t="shared" si="254"/>
        <v>조준범</v>
      </c>
      <c r="J560" s="57">
        <f t="shared" si="255"/>
        <v>1750</v>
      </c>
      <c r="K560" s="57" t="str">
        <f t="shared" si="256"/>
        <v/>
      </c>
      <c r="L560" s="57">
        <f t="shared" si="257"/>
        <v>1</v>
      </c>
      <c r="M560" s="57">
        <f t="shared" si="258"/>
        <v>0.73</v>
      </c>
      <c r="N560" s="57">
        <f t="shared" si="259"/>
        <v>4.4999999999999998E-2</v>
      </c>
      <c r="O560" s="60">
        <f t="shared" si="260"/>
        <v>3.15E-2</v>
      </c>
      <c r="P560" s="60">
        <f>CEILING(IF(M560&gt;O560,M560,O560),$D$2)</f>
        <v>1</v>
      </c>
      <c r="Q560" s="61" t="str">
        <f t="shared" si="261"/>
        <v>목록(Manifest)</v>
      </c>
      <c r="R560" s="88">
        <f t="shared" si="262"/>
        <v>113.35</v>
      </c>
      <c r="S560" s="61" t="str">
        <f t="shared" si="263"/>
        <v>OZ522</v>
      </c>
      <c r="T560" s="61" t="str">
        <f t="shared" si="264"/>
        <v>AIRZETA CO., LTD</v>
      </c>
      <c r="U560" s="61" t="str">
        <f t="shared" si="265"/>
        <v>신용</v>
      </c>
      <c r="V560" s="99">
        <f>CEILING($B$2+(P560-0.5)*$C$2,1)</f>
        <v>10273</v>
      </c>
      <c r="W560" s="61">
        <v>4000</v>
      </c>
      <c r="X560" s="100">
        <f t="shared" si="239"/>
        <v>0</v>
      </c>
      <c r="Y560" s="100">
        <f t="shared" si="244"/>
        <v>0</v>
      </c>
      <c r="Z560" s="100">
        <f t="shared" si="240"/>
        <v>0</v>
      </c>
      <c r="AA560" s="100">
        <f t="shared" si="245"/>
        <v>0</v>
      </c>
      <c r="AB560" s="101">
        <f t="shared" si="241"/>
        <v>0</v>
      </c>
      <c r="AC560" s="102" t="str">
        <f>_xlfn.IFNA(VLOOKUP(D560,'사업자 통관'!F:H,3,0),"")</f>
        <v/>
      </c>
      <c r="AD560" s="102"/>
      <c r="AE560" s="103">
        <f t="shared" si="242"/>
        <v>4000</v>
      </c>
      <c r="AF560" s="104">
        <f t="shared" si="243"/>
        <v>14273</v>
      </c>
      <c r="AH560" s="126" t="s">
        <v>5654</v>
      </c>
      <c r="AI560" s="126" t="s">
        <v>9</v>
      </c>
      <c r="AJ560" s="126" t="s">
        <v>5655</v>
      </c>
      <c r="AK560" s="126" t="s">
        <v>5771</v>
      </c>
      <c r="AL560" s="126" t="s">
        <v>5772</v>
      </c>
      <c r="AM560" s="126" t="s">
        <v>5773</v>
      </c>
      <c r="AN560" s="126">
        <v>1750</v>
      </c>
      <c r="AO560" s="126" t="s">
        <v>130</v>
      </c>
      <c r="AP560" s="127">
        <v>1</v>
      </c>
      <c r="AQ560" s="128">
        <v>0.73</v>
      </c>
      <c r="AR560" s="128">
        <v>4.4999999999999998E-2</v>
      </c>
      <c r="AS560" s="128">
        <v>0.8</v>
      </c>
      <c r="AT560" s="126" t="s">
        <v>4</v>
      </c>
      <c r="AU560" s="128">
        <v>113.35</v>
      </c>
      <c r="AV560" s="126" t="s">
        <v>154</v>
      </c>
      <c r="AW560" s="126" t="s">
        <v>154</v>
      </c>
      <c r="AX560" s="126" t="s">
        <v>154</v>
      </c>
      <c r="AY560" s="126" t="s">
        <v>154</v>
      </c>
      <c r="AZ560" s="126" t="s">
        <v>154</v>
      </c>
      <c r="BA560" s="126" t="s">
        <v>132</v>
      </c>
      <c r="BB560" s="126" t="s">
        <v>70</v>
      </c>
      <c r="BC560" s="126" t="s">
        <v>169</v>
      </c>
      <c r="BD560" s="126" t="s">
        <v>130</v>
      </c>
      <c r="BE560" s="126" t="s">
        <v>156</v>
      </c>
      <c r="BF560" s="126" t="s">
        <v>5774</v>
      </c>
      <c r="BG560" s="126" t="s">
        <v>5775</v>
      </c>
      <c r="BH560" s="126" t="s">
        <v>5776</v>
      </c>
      <c r="BI560" s="126" t="s">
        <v>138</v>
      </c>
      <c r="BJ560" s="126" t="s">
        <v>2758</v>
      </c>
      <c r="BK560" s="126" t="s">
        <v>184</v>
      </c>
      <c r="BL560" s="126" t="s">
        <v>157</v>
      </c>
      <c r="BM560" s="126" t="s">
        <v>126</v>
      </c>
      <c r="BN560" s="126" t="s">
        <v>130</v>
      </c>
      <c r="BO560" s="126" t="s">
        <v>158</v>
      </c>
    </row>
    <row r="561" spans="1:67" ht="15">
      <c r="A561" s="58" t="str">
        <f t="shared" si="246"/>
        <v>2025-08-17</v>
      </c>
      <c r="B561" s="58" t="str">
        <f t="shared" si="247"/>
        <v>LHR</v>
      </c>
      <c r="C561" s="58" t="str">
        <f t="shared" si="248"/>
        <v>99431913792</v>
      </c>
      <c r="D561" s="58" t="str">
        <f t="shared" si="249"/>
        <v>PGB028761317</v>
      </c>
      <c r="E561" s="59" t="str">
        <f t="shared" si="250"/>
        <v>6094322902097</v>
      </c>
      <c r="F561" s="59" t="str">
        <f t="shared" si="251"/>
        <v>717-1992-BC-33</v>
      </c>
      <c r="G561" s="59" t="str">
        <f t="shared" si="252"/>
        <v>2210326</v>
      </c>
      <c r="H561" s="59" t="str">
        <f t="shared" si="253"/>
        <v>IPORTER (GB)</v>
      </c>
      <c r="I561" s="57" t="str">
        <f t="shared" si="254"/>
        <v>류종호</v>
      </c>
      <c r="J561" s="57">
        <f t="shared" si="255"/>
        <v>21683</v>
      </c>
      <c r="K561" s="57" t="str">
        <f t="shared" si="256"/>
        <v/>
      </c>
      <c r="L561" s="57">
        <f t="shared" si="257"/>
        <v>1</v>
      </c>
      <c r="M561" s="57">
        <f t="shared" si="258"/>
        <v>2.9119999999999999</v>
      </c>
      <c r="N561" s="57">
        <f t="shared" si="259"/>
        <v>5.8970000000000002</v>
      </c>
      <c r="O561" s="60">
        <f t="shared" si="260"/>
        <v>4.1279000000000003</v>
      </c>
      <c r="P561" s="60">
        <f>CEILING(IF(M561&gt;O561,M561,O561),$D$2)</f>
        <v>4.5</v>
      </c>
      <c r="Q561" s="61" t="str">
        <f t="shared" si="261"/>
        <v>목록(Manifest)</v>
      </c>
      <c r="R561" s="88">
        <f t="shared" si="262"/>
        <v>78</v>
      </c>
      <c r="S561" s="61" t="str">
        <f t="shared" si="263"/>
        <v>OZ522</v>
      </c>
      <c r="T561" s="61" t="str">
        <f t="shared" si="264"/>
        <v>AIRZETA CO., LTD</v>
      </c>
      <c r="U561" s="61" t="str">
        <f t="shared" si="265"/>
        <v>신용</v>
      </c>
      <c r="V561" s="99">
        <f>CEILING($B$2+(P561-0.5)*$C$2,1)</f>
        <v>30065</v>
      </c>
      <c r="W561" s="61">
        <v>4000</v>
      </c>
      <c r="X561" s="100">
        <f t="shared" si="239"/>
        <v>0</v>
      </c>
      <c r="Y561" s="100">
        <f t="shared" si="244"/>
        <v>0</v>
      </c>
      <c r="Z561" s="100">
        <f t="shared" si="240"/>
        <v>500</v>
      </c>
      <c r="AA561" s="100">
        <f t="shared" si="245"/>
        <v>0</v>
      </c>
      <c r="AB561" s="101">
        <f t="shared" si="241"/>
        <v>0</v>
      </c>
      <c r="AC561" s="102" t="str">
        <f>_xlfn.IFNA(VLOOKUP(D561,'사업자 통관'!F:H,3,0),"")</f>
        <v/>
      </c>
      <c r="AD561" s="102"/>
      <c r="AE561" s="103">
        <f t="shared" si="242"/>
        <v>4500</v>
      </c>
      <c r="AF561" s="104">
        <f t="shared" si="243"/>
        <v>34565</v>
      </c>
      <c r="AH561" s="126" t="s">
        <v>5654</v>
      </c>
      <c r="AI561" s="126" t="s">
        <v>9</v>
      </c>
      <c r="AJ561" s="126" t="s">
        <v>5655</v>
      </c>
      <c r="AK561" s="126" t="s">
        <v>2611</v>
      </c>
      <c r="AL561" s="126" t="s">
        <v>249</v>
      </c>
      <c r="AM561" s="126" t="s">
        <v>250</v>
      </c>
      <c r="AN561" s="126">
        <v>21683</v>
      </c>
      <c r="AO561" s="126" t="s">
        <v>130</v>
      </c>
      <c r="AP561" s="127">
        <v>1</v>
      </c>
      <c r="AQ561" s="128">
        <v>2.9119999999999999</v>
      </c>
      <c r="AR561" s="128">
        <v>5.8970000000000002</v>
      </c>
      <c r="AS561" s="128">
        <v>6</v>
      </c>
      <c r="AT561" s="126" t="s">
        <v>4</v>
      </c>
      <c r="AU561" s="128">
        <v>78</v>
      </c>
      <c r="AV561" s="126" t="s">
        <v>154</v>
      </c>
      <c r="AW561" s="126" t="s">
        <v>154</v>
      </c>
      <c r="AX561" s="126" t="s">
        <v>154</v>
      </c>
      <c r="AY561" s="126" t="s">
        <v>154</v>
      </c>
      <c r="AZ561" s="126" t="s">
        <v>154</v>
      </c>
      <c r="BA561" s="126" t="s">
        <v>132</v>
      </c>
      <c r="BB561" s="126" t="s">
        <v>70</v>
      </c>
      <c r="BC561" s="126" t="s">
        <v>312</v>
      </c>
      <c r="BD561" s="126" t="s">
        <v>130</v>
      </c>
      <c r="BE561" s="126" t="s">
        <v>156</v>
      </c>
      <c r="BF561" s="126" t="s">
        <v>5777</v>
      </c>
      <c r="BG561" s="126" t="s">
        <v>5778</v>
      </c>
      <c r="BH561" s="126" t="s">
        <v>5779</v>
      </c>
      <c r="BI561" s="126" t="s">
        <v>138</v>
      </c>
      <c r="BJ561" s="126" t="s">
        <v>2758</v>
      </c>
      <c r="BK561" s="126" t="s">
        <v>184</v>
      </c>
      <c r="BL561" s="126" t="s">
        <v>157</v>
      </c>
      <c r="BM561" s="126" t="s">
        <v>126</v>
      </c>
      <c r="BN561" s="126" t="s">
        <v>130</v>
      </c>
      <c r="BO561" s="126" t="s">
        <v>158</v>
      </c>
    </row>
    <row r="562" spans="1:67" ht="15">
      <c r="A562" s="58" t="str">
        <f t="shared" si="246"/>
        <v>2025-08-17</v>
      </c>
      <c r="B562" s="58" t="str">
        <f t="shared" si="247"/>
        <v>LHR</v>
      </c>
      <c r="C562" s="58" t="str">
        <f t="shared" si="248"/>
        <v>99431913792</v>
      </c>
      <c r="D562" s="58" t="str">
        <f t="shared" si="249"/>
        <v>PGB028761550</v>
      </c>
      <c r="E562" s="59" t="str">
        <f t="shared" si="250"/>
        <v>6094322902330</v>
      </c>
      <c r="F562" s="59" t="str">
        <f t="shared" si="251"/>
        <v>717-3799-CD-36</v>
      </c>
      <c r="G562" s="59" t="str">
        <f t="shared" si="252"/>
        <v>2210326</v>
      </c>
      <c r="H562" s="59" t="str">
        <f t="shared" si="253"/>
        <v>IPORTER (GB)</v>
      </c>
      <c r="I562" s="57" t="str">
        <f t="shared" si="254"/>
        <v>박향미</v>
      </c>
      <c r="J562" s="57">
        <f t="shared" si="255"/>
        <v>31971</v>
      </c>
      <c r="K562" s="57" t="str">
        <f t="shared" si="256"/>
        <v/>
      </c>
      <c r="L562" s="57">
        <f t="shared" si="257"/>
        <v>1</v>
      </c>
      <c r="M562" s="57">
        <f t="shared" si="258"/>
        <v>0.499</v>
      </c>
      <c r="N562" s="57">
        <f t="shared" si="259"/>
        <v>0.68</v>
      </c>
      <c r="O562" s="60">
        <f t="shared" si="260"/>
        <v>0.47599999999999998</v>
      </c>
      <c r="P562" s="60">
        <f>CEILING(IF(M562&gt;O562,M562,O562),$D$2)</f>
        <v>0.5</v>
      </c>
      <c r="Q562" s="61" t="str">
        <f t="shared" si="261"/>
        <v>목록(Manifest)</v>
      </c>
      <c r="R562" s="88">
        <f t="shared" si="262"/>
        <v>38.65</v>
      </c>
      <c r="S562" s="61" t="str">
        <f t="shared" si="263"/>
        <v>OZ522</v>
      </c>
      <c r="T562" s="61" t="str">
        <f t="shared" si="264"/>
        <v>AIRZETA CO., LTD</v>
      </c>
      <c r="U562" s="61" t="str">
        <f t="shared" si="265"/>
        <v>신용</v>
      </c>
      <c r="V562" s="99">
        <f>CEILING($B$2+(P562-0.5)*$C$2,1)</f>
        <v>7445</v>
      </c>
      <c r="W562" s="61">
        <v>4000</v>
      </c>
      <c r="X562" s="100">
        <f t="shared" si="239"/>
        <v>0</v>
      </c>
      <c r="Y562" s="100">
        <f t="shared" si="244"/>
        <v>0</v>
      </c>
      <c r="Z562" s="100">
        <f t="shared" si="240"/>
        <v>0</v>
      </c>
      <c r="AA562" s="100">
        <f t="shared" si="245"/>
        <v>0</v>
      </c>
      <c r="AB562" s="101">
        <f t="shared" si="241"/>
        <v>0</v>
      </c>
      <c r="AC562" s="102" t="str">
        <f>_xlfn.IFNA(VLOOKUP(D562,'사업자 통관'!F:H,3,0),"")</f>
        <v/>
      </c>
      <c r="AD562" s="102"/>
      <c r="AE562" s="103">
        <f t="shared" si="242"/>
        <v>4000</v>
      </c>
      <c r="AF562" s="104">
        <f t="shared" si="243"/>
        <v>11445</v>
      </c>
      <c r="AH562" s="126" t="s">
        <v>5654</v>
      </c>
      <c r="AI562" s="126" t="s">
        <v>9</v>
      </c>
      <c r="AJ562" s="126" t="s">
        <v>5655</v>
      </c>
      <c r="AK562" s="126" t="s">
        <v>5780</v>
      </c>
      <c r="AL562" s="126" t="s">
        <v>5781</v>
      </c>
      <c r="AM562" s="126" t="s">
        <v>5782</v>
      </c>
      <c r="AN562" s="126">
        <v>31971</v>
      </c>
      <c r="AO562" s="126" t="s">
        <v>130</v>
      </c>
      <c r="AP562" s="127">
        <v>1</v>
      </c>
      <c r="AQ562" s="128">
        <v>0.499</v>
      </c>
      <c r="AR562" s="128">
        <v>0.68</v>
      </c>
      <c r="AS562" s="128">
        <v>0.7</v>
      </c>
      <c r="AT562" s="126" t="s">
        <v>4</v>
      </c>
      <c r="AU562" s="128">
        <v>38.65</v>
      </c>
      <c r="AV562" s="126" t="s">
        <v>154</v>
      </c>
      <c r="AW562" s="126" t="s">
        <v>154</v>
      </c>
      <c r="AX562" s="126" t="s">
        <v>154</v>
      </c>
      <c r="AY562" s="126" t="s">
        <v>154</v>
      </c>
      <c r="AZ562" s="126" t="s">
        <v>154</v>
      </c>
      <c r="BA562" s="126" t="s">
        <v>132</v>
      </c>
      <c r="BB562" s="126" t="s">
        <v>70</v>
      </c>
      <c r="BC562" s="126" t="s">
        <v>310</v>
      </c>
      <c r="BD562" s="126" t="s">
        <v>130</v>
      </c>
      <c r="BE562" s="126" t="s">
        <v>156</v>
      </c>
      <c r="BF562" s="126" t="s">
        <v>5783</v>
      </c>
      <c r="BG562" s="126" t="s">
        <v>5784</v>
      </c>
      <c r="BH562" s="126" t="s">
        <v>5785</v>
      </c>
      <c r="BI562" s="126" t="s">
        <v>138</v>
      </c>
      <c r="BJ562" s="126" t="s">
        <v>2758</v>
      </c>
      <c r="BK562" s="126" t="s">
        <v>184</v>
      </c>
      <c r="BL562" s="126" t="s">
        <v>157</v>
      </c>
      <c r="BM562" s="126" t="s">
        <v>126</v>
      </c>
      <c r="BN562" s="126" t="s">
        <v>130</v>
      </c>
      <c r="BO562" s="126" t="s">
        <v>158</v>
      </c>
    </row>
    <row r="563" spans="1:67" ht="15">
      <c r="A563" s="58" t="str">
        <f t="shared" si="246"/>
        <v>2025-08-17</v>
      </c>
      <c r="B563" s="58" t="str">
        <f t="shared" si="247"/>
        <v>LHR</v>
      </c>
      <c r="C563" s="58" t="str">
        <f t="shared" si="248"/>
        <v>99431913792</v>
      </c>
      <c r="D563" s="58" t="str">
        <f t="shared" si="249"/>
        <v>PGB028761551</v>
      </c>
      <c r="E563" s="59" t="str">
        <f t="shared" si="250"/>
        <v>6094322902331</v>
      </c>
      <c r="F563" s="59" t="str">
        <f t="shared" si="251"/>
        <v>717-3801-EC-37</v>
      </c>
      <c r="G563" s="59" t="str">
        <f t="shared" si="252"/>
        <v>2210326</v>
      </c>
      <c r="H563" s="59" t="str">
        <f t="shared" si="253"/>
        <v>IPORTER (GB)</v>
      </c>
      <c r="I563" s="57" t="str">
        <f t="shared" si="254"/>
        <v>장은주</v>
      </c>
      <c r="J563" s="57">
        <f t="shared" si="255"/>
        <v>50862</v>
      </c>
      <c r="K563" s="57" t="str">
        <f t="shared" si="256"/>
        <v/>
      </c>
      <c r="L563" s="57">
        <f t="shared" si="257"/>
        <v>1</v>
      </c>
      <c r="M563" s="57">
        <f t="shared" si="258"/>
        <v>0.499</v>
      </c>
      <c r="N563" s="57">
        <f t="shared" si="259"/>
        <v>0.68</v>
      </c>
      <c r="O563" s="60">
        <f t="shared" si="260"/>
        <v>0.47599999999999998</v>
      </c>
      <c r="P563" s="60">
        <f>CEILING(IF(M563&gt;O563,M563,O563),$D$2)</f>
        <v>0.5</v>
      </c>
      <c r="Q563" s="61" t="str">
        <f t="shared" si="261"/>
        <v>목록(Manifest)</v>
      </c>
      <c r="R563" s="88">
        <f t="shared" si="262"/>
        <v>38.65</v>
      </c>
      <c r="S563" s="61" t="str">
        <f t="shared" si="263"/>
        <v>OZ522</v>
      </c>
      <c r="T563" s="61" t="str">
        <f t="shared" si="264"/>
        <v>AIRZETA CO., LTD</v>
      </c>
      <c r="U563" s="61" t="str">
        <f t="shared" si="265"/>
        <v>신용</v>
      </c>
      <c r="V563" s="99">
        <f>CEILING($B$2+(P563-0.5)*$C$2,1)</f>
        <v>7445</v>
      </c>
      <c r="W563" s="61">
        <v>4000</v>
      </c>
      <c r="X563" s="100">
        <f t="shared" si="239"/>
        <v>0</v>
      </c>
      <c r="Y563" s="100">
        <f t="shared" si="244"/>
        <v>0</v>
      </c>
      <c r="Z563" s="100">
        <f t="shared" si="240"/>
        <v>0</v>
      </c>
      <c r="AA563" s="100">
        <f t="shared" si="245"/>
        <v>0</v>
      </c>
      <c r="AB563" s="101">
        <f t="shared" si="241"/>
        <v>0</v>
      </c>
      <c r="AC563" s="102" t="str">
        <f>_xlfn.IFNA(VLOOKUP(D563,'사업자 통관'!F:H,3,0),"")</f>
        <v/>
      </c>
      <c r="AD563" s="102"/>
      <c r="AE563" s="103">
        <f t="shared" si="242"/>
        <v>4000</v>
      </c>
      <c r="AF563" s="104">
        <f t="shared" si="243"/>
        <v>11445</v>
      </c>
      <c r="AH563" s="126" t="s">
        <v>5654</v>
      </c>
      <c r="AI563" s="126" t="s">
        <v>9</v>
      </c>
      <c r="AJ563" s="126" t="s">
        <v>5655</v>
      </c>
      <c r="AK563" s="126" t="s">
        <v>5786</v>
      </c>
      <c r="AL563" s="126" t="s">
        <v>5787</v>
      </c>
      <c r="AM563" s="126" t="s">
        <v>5788</v>
      </c>
      <c r="AN563" s="126">
        <v>50862</v>
      </c>
      <c r="AO563" s="126" t="s">
        <v>130</v>
      </c>
      <c r="AP563" s="127">
        <v>1</v>
      </c>
      <c r="AQ563" s="128">
        <v>0.499</v>
      </c>
      <c r="AR563" s="128">
        <v>0.68</v>
      </c>
      <c r="AS563" s="128">
        <v>0.7</v>
      </c>
      <c r="AT563" s="126" t="s">
        <v>4</v>
      </c>
      <c r="AU563" s="128">
        <v>38.65</v>
      </c>
      <c r="AV563" s="126" t="s">
        <v>154</v>
      </c>
      <c r="AW563" s="126" t="s">
        <v>154</v>
      </c>
      <c r="AX563" s="126" t="s">
        <v>154</v>
      </c>
      <c r="AY563" s="126" t="s">
        <v>154</v>
      </c>
      <c r="AZ563" s="126" t="s">
        <v>154</v>
      </c>
      <c r="BA563" s="126" t="s">
        <v>132</v>
      </c>
      <c r="BB563" s="126" t="s">
        <v>70</v>
      </c>
      <c r="BC563" s="126" t="s">
        <v>310</v>
      </c>
      <c r="BD563" s="126" t="s">
        <v>130</v>
      </c>
      <c r="BE563" s="126" t="s">
        <v>156</v>
      </c>
      <c r="BF563" s="126" t="s">
        <v>5789</v>
      </c>
      <c r="BG563" s="126" t="s">
        <v>5790</v>
      </c>
      <c r="BH563" s="126" t="s">
        <v>5791</v>
      </c>
      <c r="BI563" s="126" t="s">
        <v>138</v>
      </c>
      <c r="BJ563" s="126" t="s">
        <v>2758</v>
      </c>
      <c r="BK563" s="126" t="s">
        <v>184</v>
      </c>
      <c r="BL563" s="126" t="s">
        <v>157</v>
      </c>
      <c r="BM563" s="126" t="s">
        <v>126</v>
      </c>
      <c r="BN563" s="126" t="s">
        <v>130</v>
      </c>
      <c r="BO563" s="126" t="s">
        <v>158</v>
      </c>
    </row>
    <row r="564" spans="1:67" ht="15">
      <c r="A564" s="58" t="str">
        <f t="shared" si="246"/>
        <v>2025-08-17</v>
      </c>
      <c r="B564" s="58" t="str">
        <f t="shared" si="247"/>
        <v>LHR</v>
      </c>
      <c r="C564" s="58" t="str">
        <f t="shared" si="248"/>
        <v>99431913792</v>
      </c>
      <c r="D564" s="58" t="str">
        <f t="shared" si="249"/>
        <v>PGB028761842</v>
      </c>
      <c r="E564" s="59" t="str">
        <f t="shared" si="250"/>
        <v>6094322902622</v>
      </c>
      <c r="F564" s="59" t="str">
        <f t="shared" si="251"/>
        <v>717-4727-BC-43</v>
      </c>
      <c r="G564" s="59" t="str">
        <f t="shared" si="252"/>
        <v>2210326</v>
      </c>
      <c r="H564" s="59" t="str">
        <f t="shared" si="253"/>
        <v>IPORTER (GB)</v>
      </c>
      <c r="I564" s="57" t="str">
        <f t="shared" si="254"/>
        <v>김나연</v>
      </c>
      <c r="J564" s="57">
        <f t="shared" si="255"/>
        <v>6628</v>
      </c>
      <c r="K564" s="57" t="str">
        <f t="shared" si="256"/>
        <v/>
      </c>
      <c r="L564" s="57">
        <f t="shared" si="257"/>
        <v>1</v>
      </c>
      <c r="M564" s="57">
        <f t="shared" si="258"/>
        <v>0.499</v>
      </c>
      <c r="N564" s="57">
        <f t="shared" si="259"/>
        <v>4.4999999999999998E-2</v>
      </c>
      <c r="O564" s="60">
        <f t="shared" si="260"/>
        <v>3.15E-2</v>
      </c>
      <c r="P564" s="60">
        <f>CEILING(IF(M564&gt;O564,M564,O564),$D$2)</f>
        <v>0.5</v>
      </c>
      <c r="Q564" s="61" t="str">
        <f t="shared" si="261"/>
        <v>목록(Manifest)</v>
      </c>
      <c r="R564" s="88">
        <f t="shared" si="262"/>
        <v>66.61</v>
      </c>
      <c r="S564" s="61" t="str">
        <f t="shared" si="263"/>
        <v>OZ522</v>
      </c>
      <c r="T564" s="61" t="str">
        <f t="shared" si="264"/>
        <v>AIRZETA CO., LTD</v>
      </c>
      <c r="U564" s="61" t="str">
        <f t="shared" si="265"/>
        <v>신용</v>
      </c>
      <c r="V564" s="99">
        <f>CEILING($B$2+(P564-0.5)*$C$2,1)</f>
        <v>7445</v>
      </c>
      <c r="W564" s="61">
        <v>4000</v>
      </c>
      <c r="X564" s="100">
        <f t="shared" si="239"/>
        <v>0</v>
      </c>
      <c r="Y564" s="100">
        <f t="shared" si="244"/>
        <v>0</v>
      </c>
      <c r="Z564" s="100">
        <f t="shared" si="240"/>
        <v>0</v>
      </c>
      <c r="AA564" s="100">
        <f t="shared" si="245"/>
        <v>0</v>
      </c>
      <c r="AB564" s="101">
        <f t="shared" si="241"/>
        <v>0</v>
      </c>
      <c r="AC564" s="102" t="str">
        <f>_xlfn.IFNA(VLOOKUP(D564,'사업자 통관'!F:H,3,0),"")</f>
        <v/>
      </c>
      <c r="AD564" s="102"/>
      <c r="AE564" s="103">
        <f t="shared" si="242"/>
        <v>4000</v>
      </c>
      <c r="AF564" s="104">
        <f t="shared" si="243"/>
        <v>11445</v>
      </c>
      <c r="AH564" s="126" t="s">
        <v>5654</v>
      </c>
      <c r="AI564" s="126" t="s">
        <v>9</v>
      </c>
      <c r="AJ564" s="126" t="s">
        <v>5655</v>
      </c>
      <c r="AK564" s="126" t="s">
        <v>5792</v>
      </c>
      <c r="AL564" s="126" t="s">
        <v>608</v>
      </c>
      <c r="AM564" s="126" t="s">
        <v>5793</v>
      </c>
      <c r="AN564" s="126">
        <v>6628</v>
      </c>
      <c r="AO564" s="126" t="s">
        <v>130</v>
      </c>
      <c r="AP564" s="127">
        <v>1</v>
      </c>
      <c r="AQ564" s="128">
        <v>0.499</v>
      </c>
      <c r="AR564" s="128">
        <v>4.4999999999999998E-2</v>
      </c>
      <c r="AS564" s="128">
        <v>0.5</v>
      </c>
      <c r="AT564" s="126" t="s">
        <v>4</v>
      </c>
      <c r="AU564" s="128">
        <v>66.61</v>
      </c>
      <c r="AV564" s="126" t="s">
        <v>154</v>
      </c>
      <c r="AW564" s="126" t="s">
        <v>154</v>
      </c>
      <c r="AX564" s="126" t="s">
        <v>154</v>
      </c>
      <c r="AY564" s="126" t="s">
        <v>154</v>
      </c>
      <c r="AZ564" s="126" t="s">
        <v>154</v>
      </c>
      <c r="BA564" s="126" t="s">
        <v>132</v>
      </c>
      <c r="BB564" s="126" t="s">
        <v>70</v>
      </c>
      <c r="BC564" s="126" t="s">
        <v>5794</v>
      </c>
      <c r="BD564" s="126" t="s">
        <v>130</v>
      </c>
      <c r="BE564" s="126" t="s">
        <v>156</v>
      </c>
      <c r="BF564" s="126" t="s">
        <v>5795</v>
      </c>
      <c r="BG564" s="126" t="s">
        <v>5796</v>
      </c>
      <c r="BH564" s="126" t="s">
        <v>5797</v>
      </c>
      <c r="BI564" s="126" t="s">
        <v>138</v>
      </c>
      <c r="BJ564" s="126" t="s">
        <v>2758</v>
      </c>
      <c r="BK564" s="126" t="s">
        <v>184</v>
      </c>
      <c r="BL564" s="126" t="s">
        <v>157</v>
      </c>
      <c r="BM564" s="126" t="s">
        <v>126</v>
      </c>
      <c r="BN564" s="126" t="s">
        <v>130</v>
      </c>
      <c r="BO564" s="126" t="s">
        <v>158</v>
      </c>
    </row>
    <row r="565" spans="1:67" ht="15">
      <c r="A565" s="58" t="str">
        <f t="shared" si="246"/>
        <v>2025-08-17</v>
      </c>
      <c r="B565" s="58" t="str">
        <f t="shared" si="247"/>
        <v>LHR</v>
      </c>
      <c r="C565" s="58" t="str">
        <f t="shared" si="248"/>
        <v>99431913792</v>
      </c>
      <c r="D565" s="58" t="str">
        <f t="shared" si="249"/>
        <v>PGB028761727</v>
      </c>
      <c r="E565" s="59" t="str">
        <f t="shared" si="250"/>
        <v>6094322902507</v>
      </c>
      <c r="F565" s="59" t="str">
        <f t="shared" si="251"/>
        <v>717-4770-EC-48</v>
      </c>
      <c r="G565" s="59" t="str">
        <f t="shared" si="252"/>
        <v>2210326</v>
      </c>
      <c r="H565" s="59" t="str">
        <f t="shared" si="253"/>
        <v>IPORTER (GB)</v>
      </c>
      <c r="I565" s="57" t="str">
        <f t="shared" si="254"/>
        <v>성기명</v>
      </c>
      <c r="J565" s="57">
        <f t="shared" si="255"/>
        <v>16838</v>
      </c>
      <c r="K565" s="57" t="str">
        <f t="shared" si="256"/>
        <v/>
      </c>
      <c r="L565" s="57">
        <f t="shared" si="257"/>
        <v>1</v>
      </c>
      <c r="M565" s="57">
        <f t="shared" si="258"/>
        <v>1.288</v>
      </c>
      <c r="N565" s="57">
        <f t="shared" si="259"/>
        <v>4.4999999999999998E-2</v>
      </c>
      <c r="O565" s="60">
        <f t="shared" si="260"/>
        <v>3.15E-2</v>
      </c>
      <c r="P565" s="60">
        <f>CEILING(IF(M565&gt;O565,M565,O565),$D$2)</f>
        <v>1.5</v>
      </c>
      <c r="Q565" s="61" t="str">
        <f t="shared" si="261"/>
        <v>목록(Manifest)</v>
      </c>
      <c r="R565" s="88">
        <f t="shared" si="262"/>
        <v>133.35</v>
      </c>
      <c r="S565" s="61" t="str">
        <f t="shared" si="263"/>
        <v>OZ522</v>
      </c>
      <c r="T565" s="61" t="str">
        <f t="shared" si="264"/>
        <v>AIRZETA CO., LTD</v>
      </c>
      <c r="U565" s="61" t="str">
        <f t="shared" si="265"/>
        <v>신용</v>
      </c>
      <c r="V565" s="99">
        <f>CEILING($B$2+(P565-0.5)*$C$2,1)</f>
        <v>13100</v>
      </c>
      <c r="W565" s="61">
        <v>4000</v>
      </c>
      <c r="X565" s="100">
        <f t="shared" si="239"/>
        <v>0</v>
      </c>
      <c r="Y565" s="100">
        <f t="shared" si="244"/>
        <v>0</v>
      </c>
      <c r="Z565" s="100">
        <f t="shared" si="240"/>
        <v>0</v>
      </c>
      <c r="AA565" s="100">
        <f t="shared" si="245"/>
        <v>0</v>
      </c>
      <c r="AB565" s="101">
        <f t="shared" si="241"/>
        <v>0</v>
      </c>
      <c r="AC565" s="102" t="str">
        <f>_xlfn.IFNA(VLOOKUP(D565,'사업자 통관'!F:H,3,0),"")</f>
        <v/>
      </c>
      <c r="AD565" s="102"/>
      <c r="AE565" s="103">
        <f t="shared" si="242"/>
        <v>4000</v>
      </c>
      <c r="AF565" s="104">
        <f t="shared" si="243"/>
        <v>17100</v>
      </c>
      <c r="AH565" s="126" t="s">
        <v>5654</v>
      </c>
      <c r="AI565" s="126" t="s">
        <v>9</v>
      </c>
      <c r="AJ565" s="126" t="s">
        <v>5655</v>
      </c>
      <c r="AK565" s="126" t="s">
        <v>5798</v>
      </c>
      <c r="AL565" s="126" t="s">
        <v>5799</v>
      </c>
      <c r="AM565" s="126" t="s">
        <v>5800</v>
      </c>
      <c r="AN565" s="126">
        <v>16838</v>
      </c>
      <c r="AO565" s="126" t="s">
        <v>130</v>
      </c>
      <c r="AP565" s="127">
        <v>1</v>
      </c>
      <c r="AQ565" s="128">
        <v>1.288</v>
      </c>
      <c r="AR565" s="128">
        <v>4.4999999999999998E-2</v>
      </c>
      <c r="AS565" s="128">
        <v>1.3</v>
      </c>
      <c r="AT565" s="126" t="s">
        <v>4</v>
      </c>
      <c r="AU565" s="128">
        <v>133.35</v>
      </c>
      <c r="AV565" s="126" t="s">
        <v>154</v>
      </c>
      <c r="AW565" s="126" t="s">
        <v>154</v>
      </c>
      <c r="AX565" s="126" t="s">
        <v>154</v>
      </c>
      <c r="AY565" s="126" t="s">
        <v>154</v>
      </c>
      <c r="AZ565" s="126" t="s">
        <v>154</v>
      </c>
      <c r="BA565" s="126" t="s">
        <v>132</v>
      </c>
      <c r="BB565" s="126" t="s">
        <v>70</v>
      </c>
      <c r="BC565" s="126" t="s">
        <v>5801</v>
      </c>
      <c r="BD565" s="126" t="s">
        <v>130</v>
      </c>
      <c r="BE565" s="126" t="s">
        <v>156</v>
      </c>
      <c r="BF565" s="126" t="s">
        <v>5802</v>
      </c>
      <c r="BG565" s="126" t="s">
        <v>5803</v>
      </c>
      <c r="BH565" s="126" t="s">
        <v>5804</v>
      </c>
      <c r="BI565" s="126" t="s">
        <v>138</v>
      </c>
      <c r="BJ565" s="126" t="s">
        <v>2758</v>
      </c>
      <c r="BK565" s="126" t="s">
        <v>184</v>
      </c>
      <c r="BL565" s="126" t="s">
        <v>157</v>
      </c>
      <c r="BM565" s="126" t="s">
        <v>126</v>
      </c>
      <c r="BN565" s="126" t="s">
        <v>130</v>
      </c>
      <c r="BO565" s="126" t="s">
        <v>158</v>
      </c>
    </row>
    <row r="566" spans="1:67" ht="15">
      <c r="A566" s="58" t="str">
        <f t="shared" si="246"/>
        <v>2025-08-17</v>
      </c>
      <c r="B566" s="58" t="str">
        <f t="shared" si="247"/>
        <v>LHR</v>
      </c>
      <c r="C566" s="58" t="str">
        <f t="shared" si="248"/>
        <v>99431913792</v>
      </c>
      <c r="D566" s="58" t="str">
        <f t="shared" si="249"/>
        <v>PGB028761767</v>
      </c>
      <c r="E566" s="59" t="str">
        <f t="shared" si="250"/>
        <v>6094322902547</v>
      </c>
      <c r="F566" s="59" t="str">
        <f t="shared" si="251"/>
        <v>717-4789-BB-51</v>
      </c>
      <c r="G566" s="59" t="str">
        <f t="shared" si="252"/>
        <v>2210326</v>
      </c>
      <c r="H566" s="59" t="str">
        <f t="shared" si="253"/>
        <v>IPORTER (GB)</v>
      </c>
      <c r="I566" s="57" t="str">
        <f t="shared" si="254"/>
        <v>도주현</v>
      </c>
      <c r="J566" s="57">
        <f t="shared" si="255"/>
        <v>13597</v>
      </c>
      <c r="K566" s="57" t="str">
        <f t="shared" si="256"/>
        <v/>
      </c>
      <c r="L566" s="57">
        <f t="shared" si="257"/>
        <v>1</v>
      </c>
      <c r="M566" s="57">
        <f t="shared" si="258"/>
        <v>0.499</v>
      </c>
      <c r="N566" s="57">
        <f t="shared" si="259"/>
        <v>4.4999999999999998E-2</v>
      </c>
      <c r="O566" s="60">
        <f t="shared" si="260"/>
        <v>3.15E-2</v>
      </c>
      <c r="P566" s="60">
        <f>CEILING(IF(M566&gt;O566,M566,O566),$D$2)</f>
        <v>0.5</v>
      </c>
      <c r="Q566" s="61" t="str">
        <f t="shared" si="261"/>
        <v>목록(Manifest)</v>
      </c>
      <c r="R566" s="88">
        <f t="shared" si="262"/>
        <v>12</v>
      </c>
      <c r="S566" s="61" t="str">
        <f t="shared" si="263"/>
        <v>OZ522</v>
      </c>
      <c r="T566" s="61" t="str">
        <f t="shared" si="264"/>
        <v>AIRZETA CO., LTD</v>
      </c>
      <c r="U566" s="61" t="str">
        <f t="shared" si="265"/>
        <v>신용</v>
      </c>
      <c r="V566" s="99">
        <f>CEILING($B$2+(P566-0.5)*$C$2,1)</f>
        <v>7445</v>
      </c>
      <c r="W566" s="61">
        <v>4000</v>
      </c>
      <c r="X566" s="100">
        <f t="shared" si="239"/>
        <v>0</v>
      </c>
      <c r="Y566" s="100">
        <f t="shared" si="244"/>
        <v>0</v>
      </c>
      <c r="Z566" s="100">
        <f t="shared" si="240"/>
        <v>0</v>
      </c>
      <c r="AA566" s="100">
        <f t="shared" si="245"/>
        <v>0</v>
      </c>
      <c r="AB566" s="101">
        <f t="shared" si="241"/>
        <v>0</v>
      </c>
      <c r="AC566" s="102" t="str">
        <f>_xlfn.IFNA(VLOOKUP(D566,'사업자 통관'!F:H,3,0),"")</f>
        <v/>
      </c>
      <c r="AD566" s="102"/>
      <c r="AE566" s="103">
        <f t="shared" si="242"/>
        <v>4000</v>
      </c>
      <c r="AF566" s="104">
        <f t="shared" si="243"/>
        <v>11445</v>
      </c>
      <c r="AH566" s="126" t="s">
        <v>5654</v>
      </c>
      <c r="AI566" s="126" t="s">
        <v>9</v>
      </c>
      <c r="AJ566" s="126" t="s">
        <v>5655</v>
      </c>
      <c r="AK566" s="126" t="s">
        <v>5805</v>
      </c>
      <c r="AL566" s="126" t="s">
        <v>5806</v>
      </c>
      <c r="AM566" s="126" t="s">
        <v>5807</v>
      </c>
      <c r="AN566" s="126">
        <v>13597</v>
      </c>
      <c r="AO566" s="126" t="s">
        <v>130</v>
      </c>
      <c r="AP566" s="127">
        <v>1</v>
      </c>
      <c r="AQ566" s="128">
        <v>0.499</v>
      </c>
      <c r="AR566" s="128">
        <v>4.4999999999999998E-2</v>
      </c>
      <c r="AS566" s="128">
        <v>0.5</v>
      </c>
      <c r="AT566" s="126" t="s">
        <v>4</v>
      </c>
      <c r="AU566" s="128">
        <v>12</v>
      </c>
      <c r="AV566" s="126" t="s">
        <v>154</v>
      </c>
      <c r="AW566" s="126" t="s">
        <v>154</v>
      </c>
      <c r="AX566" s="126" t="s">
        <v>154</v>
      </c>
      <c r="AY566" s="126" t="s">
        <v>154</v>
      </c>
      <c r="AZ566" s="126" t="s">
        <v>154</v>
      </c>
      <c r="BA566" s="126" t="s">
        <v>132</v>
      </c>
      <c r="BB566" s="126" t="s">
        <v>70</v>
      </c>
      <c r="BC566" s="126" t="s">
        <v>155</v>
      </c>
      <c r="BD566" s="126" t="s">
        <v>130</v>
      </c>
      <c r="BE566" s="126" t="s">
        <v>156</v>
      </c>
      <c r="BF566" s="126" t="s">
        <v>5808</v>
      </c>
      <c r="BG566" s="126" t="s">
        <v>5809</v>
      </c>
      <c r="BH566" s="126" t="s">
        <v>5810</v>
      </c>
      <c r="BI566" s="126" t="s">
        <v>138</v>
      </c>
      <c r="BJ566" s="126" t="s">
        <v>2758</v>
      </c>
      <c r="BK566" s="126" t="s">
        <v>184</v>
      </c>
      <c r="BL566" s="126" t="s">
        <v>157</v>
      </c>
      <c r="BM566" s="126" t="s">
        <v>126</v>
      </c>
      <c r="BN566" s="126" t="s">
        <v>130</v>
      </c>
      <c r="BO566" s="126" t="s">
        <v>158</v>
      </c>
    </row>
    <row r="567" spans="1:67" ht="15">
      <c r="A567" s="58" t="str">
        <f t="shared" si="246"/>
        <v>2025-08-17</v>
      </c>
      <c r="B567" s="58" t="str">
        <f t="shared" si="247"/>
        <v>LHR</v>
      </c>
      <c r="C567" s="58" t="str">
        <f t="shared" si="248"/>
        <v>99431913792</v>
      </c>
      <c r="D567" s="58" t="str">
        <f t="shared" si="249"/>
        <v>PGB028761872</v>
      </c>
      <c r="E567" s="59" t="str">
        <f t="shared" si="250"/>
        <v>6094322902652</v>
      </c>
      <c r="F567" s="59" t="str">
        <f t="shared" si="251"/>
        <v>717-4809-CD-55</v>
      </c>
      <c r="G567" s="59" t="str">
        <f t="shared" si="252"/>
        <v>2210326</v>
      </c>
      <c r="H567" s="59" t="str">
        <f t="shared" si="253"/>
        <v>IPORTER (GB)</v>
      </c>
      <c r="I567" s="57" t="str">
        <f t="shared" si="254"/>
        <v>이형문</v>
      </c>
      <c r="J567" s="57">
        <f t="shared" si="255"/>
        <v>13487</v>
      </c>
      <c r="K567" s="57" t="str">
        <f t="shared" si="256"/>
        <v/>
      </c>
      <c r="L567" s="57">
        <f t="shared" si="257"/>
        <v>1</v>
      </c>
      <c r="M567" s="57">
        <f t="shared" si="258"/>
        <v>1.86</v>
      </c>
      <c r="N567" s="57">
        <f t="shared" si="259"/>
        <v>1.4970000000000001</v>
      </c>
      <c r="O567" s="60">
        <f t="shared" si="260"/>
        <v>1.0479000000000001</v>
      </c>
      <c r="P567" s="60">
        <f>CEILING(IF(M567&gt;O567,M567,O567),$D$2)</f>
        <v>2</v>
      </c>
      <c r="Q567" s="61" t="str">
        <f t="shared" si="261"/>
        <v>목록(Manifest)</v>
      </c>
      <c r="R567" s="88">
        <f t="shared" si="262"/>
        <v>34.659999999999997</v>
      </c>
      <c r="S567" s="61" t="str">
        <f t="shared" si="263"/>
        <v>OZ522</v>
      </c>
      <c r="T567" s="61" t="str">
        <f t="shared" si="264"/>
        <v>AIRZETA CO., LTD</v>
      </c>
      <c r="U567" s="61" t="str">
        <f t="shared" si="265"/>
        <v>신용</v>
      </c>
      <c r="V567" s="99">
        <f>CEILING($B$2+(P567-0.5)*$C$2,1)</f>
        <v>15928</v>
      </c>
      <c r="W567" s="61">
        <v>4000</v>
      </c>
      <c r="X567" s="100">
        <f t="shared" si="239"/>
        <v>0</v>
      </c>
      <c r="Y567" s="100">
        <f t="shared" si="244"/>
        <v>0</v>
      </c>
      <c r="Z567" s="100">
        <f t="shared" si="240"/>
        <v>0</v>
      </c>
      <c r="AA567" s="100">
        <f t="shared" si="245"/>
        <v>0</v>
      </c>
      <c r="AB567" s="101">
        <f t="shared" si="241"/>
        <v>0</v>
      </c>
      <c r="AC567" s="102" t="str">
        <f>_xlfn.IFNA(VLOOKUP(D567,'사업자 통관'!F:H,3,0),"")</f>
        <v/>
      </c>
      <c r="AD567" s="102"/>
      <c r="AE567" s="103">
        <f t="shared" si="242"/>
        <v>4000</v>
      </c>
      <c r="AF567" s="104">
        <f t="shared" si="243"/>
        <v>19928</v>
      </c>
      <c r="AH567" s="126" t="s">
        <v>5654</v>
      </c>
      <c r="AI567" s="126" t="s">
        <v>9</v>
      </c>
      <c r="AJ567" s="126" t="s">
        <v>5655</v>
      </c>
      <c r="AK567" s="126" t="s">
        <v>5811</v>
      </c>
      <c r="AL567" s="126" t="s">
        <v>5812</v>
      </c>
      <c r="AM567" s="126" t="s">
        <v>5813</v>
      </c>
      <c r="AN567" s="126">
        <v>13487</v>
      </c>
      <c r="AO567" s="126" t="s">
        <v>130</v>
      </c>
      <c r="AP567" s="127">
        <v>1</v>
      </c>
      <c r="AQ567" s="128">
        <v>1.86</v>
      </c>
      <c r="AR567" s="128">
        <v>1.4970000000000001</v>
      </c>
      <c r="AS567" s="128">
        <v>1.9</v>
      </c>
      <c r="AT567" s="126" t="s">
        <v>4</v>
      </c>
      <c r="AU567" s="128">
        <v>34.659999999999997</v>
      </c>
      <c r="AV567" s="126" t="s">
        <v>154</v>
      </c>
      <c r="AW567" s="126" t="s">
        <v>154</v>
      </c>
      <c r="AX567" s="126" t="s">
        <v>154</v>
      </c>
      <c r="AY567" s="126" t="s">
        <v>154</v>
      </c>
      <c r="AZ567" s="126" t="s">
        <v>154</v>
      </c>
      <c r="BA567" s="126" t="s">
        <v>132</v>
      </c>
      <c r="BB567" s="126" t="s">
        <v>70</v>
      </c>
      <c r="BC567" s="126" t="s">
        <v>159</v>
      </c>
      <c r="BD567" s="126" t="s">
        <v>130</v>
      </c>
      <c r="BE567" s="126" t="s">
        <v>156</v>
      </c>
      <c r="BF567" s="126" t="s">
        <v>5814</v>
      </c>
      <c r="BG567" s="126" t="s">
        <v>5815</v>
      </c>
      <c r="BH567" s="126" t="s">
        <v>5816</v>
      </c>
      <c r="BI567" s="126" t="s">
        <v>138</v>
      </c>
      <c r="BJ567" s="126" t="s">
        <v>2758</v>
      </c>
      <c r="BK567" s="126" t="s">
        <v>184</v>
      </c>
      <c r="BL567" s="126" t="s">
        <v>157</v>
      </c>
      <c r="BM567" s="126" t="s">
        <v>126</v>
      </c>
      <c r="BN567" s="126" t="s">
        <v>130</v>
      </c>
      <c r="BO567" s="126" t="s">
        <v>158</v>
      </c>
    </row>
    <row r="568" spans="1:67" ht="15">
      <c r="A568" s="58" t="str">
        <f t="shared" si="246"/>
        <v>2025-08-17</v>
      </c>
      <c r="B568" s="58" t="str">
        <f t="shared" si="247"/>
        <v>LHR</v>
      </c>
      <c r="C568" s="58" t="str">
        <f t="shared" si="248"/>
        <v>99431913792</v>
      </c>
      <c r="D568" s="58" t="str">
        <f t="shared" si="249"/>
        <v>PGB028761573</v>
      </c>
      <c r="E568" s="59" t="str">
        <f t="shared" si="250"/>
        <v>6094322902353</v>
      </c>
      <c r="F568" s="59" t="str">
        <f t="shared" si="251"/>
        <v>717-3736-DB-61</v>
      </c>
      <c r="G568" s="59" t="str">
        <f t="shared" si="252"/>
        <v>2210326</v>
      </c>
      <c r="H568" s="59" t="str">
        <f t="shared" si="253"/>
        <v>IPORTER (GB)</v>
      </c>
      <c r="I568" s="57" t="str">
        <f t="shared" si="254"/>
        <v>최원석</v>
      </c>
      <c r="J568" s="57">
        <f t="shared" si="255"/>
        <v>11346</v>
      </c>
      <c r="K568" s="57" t="str">
        <f t="shared" si="256"/>
        <v/>
      </c>
      <c r="L568" s="57">
        <f t="shared" si="257"/>
        <v>1</v>
      </c>
      <c r="M568" s="57">
        <f t="shared" si="258"/>
        <v>0.93</v>
      </c>
      <c r="N568" s="57">
        <f t="shared" si="259"/>
        <v>1.179</v>
      </c>
      <c r="O568" s="60">
        <f t="shared" si="260"/>
        <v>0.82530000000000003</v>
      </c>
      <c r="P568" s="60">
        <f>CEILING(IF(M568&gt;O568,M568,O568),$D$2)</f>
        <v>1</v>
      </c>
      <c r="Q568" s="61" t="str">
        <f t="shared" si="261"/>
        <v>목록(Manifest)</v>
      </c>
      <c r="R568" s="88">
        <f t="shared" si="262"/>
        <v>129.99</v>
      </c>
      <c r="S568" s="61" t="str">
        <f t="shared" si="263"/>
        <v>OZ522</v>
      </c>
      <c r="T568" s="61" t="str">
        <f t="shared" si="264"/>
        <v>AIRZETA CO., LTD</v>
      </c>
      <c r="U568" s="61" t="str">
        <f t="shared" si="265"/>
        <v>신용</v>
      </c>
      <c r="V568" s="99">
        <f>CEILING($B$2+(P568-0.5)*$C$2,1)</f>
        <v>10273</v>
      </c>
      <c r="W568" s="61">
        <v>4000</v>
      </c>
      <c r="X568" s="100">
        <f t="shared" si="239"/>
        <v>0</v>
      </c>
      <c r="Y568" s="100">
        <f t="shared" si="244"/>
        <v>0</v>
      </c>
      <c r="Z568" s="100">
        <f t="shared" si="240"/>
        <v>0</v>
      </c>
      <c r="AA568" s="100">
        <f t="shared" si="245"/>
        <v>0</v>
      </c>
      <c r="AB568" s="101">
        <f t="shared" si="241"/>
        <v>0</v>
      </c>
      <c r="AC568" s="102" t="str">
        <f>_xlfn.IFNA(VLOOKUP(D568,'사업자 통관'!F:H,3,0),"")</f>
        <v/>
      </c>
      <c r="AD568" s="102"/>
      <c r="AE568" s="103">
        <f t="shared" si="242"/>
        <v>4000</v>
      </c>
      <c r="AF568" s="104">
        <f t="shared" si="243"/>
        <v>14273</v>
      </c>
      <c r="AH568" s="126" t="s">
        <v>5654</v>
      </c>
      <c r="AI568" s="126" t="s">
        <v>9</v>
      </c>
      <c r="AJ568" s="126" t="s">
        <v>5655</v>
      </c>
      <c r="AK568" s="126" t="s">
        <v>2613</v>
      </c>
      <c r="AL568" s="126" t="s">
        <v>234</v>
      </c>
      <c r="AM568" s="126" t="s">
        <v>235</v>
      </c>
      <c r="AN568" s="126">
        <v>11346</v>
      </c>
      <c r="AO568" s="126" t="s">
        <v>130</v>
      </c>
      <c r="AP568" s="127">
        <v>1</v>
      </c>
      <c r="AQ568" s="128">
        <v>0.93</v>
      </c>
      <c r="AR568" s="128">
        <v>1.179</v>
      </c>
      <c r="AS568" s="128">
        <v>1.2</v>
      </c>
      <c r="AT568" s="126" t="s">
        <v>4</v>
      </c>
      <c r="AU568" s="128">
        <v>129.99</v>
      </c>
      <c r="AV568" s="126" t="s">
        <v>154</v>
      </c>
      <c r="AW568" s="126" t="s">
        <v>154</v>
      </c>
      <c r="AX568" s="126" t="s">
        <v>154</v>
      </c>
      <c r="AY568" s="126" t="s">
        <v>154</v>
      </c>
      <c r="AZ568" s="126" t="s">
        <v>154</v>
      </c>
      <c r="BA568" s="126" t="s">
        <v>132</v>
      </c>
      <c r="BB568" s="126" t="s">
        <v>70</v>
      </c>
      <c r="BC568" s="126" t="s">
        <v>159</v>
      </c>
      <c r="BD568" s="126" t="s">
        <v>130</v>
      </c>
      <c r="BE568" s="126" t="s">
        <v>156</v>
      </c>
      <c r="BF568" s="126" t="s">
        <v>5817</v>
      </c>
      <c r="BG568" s="126" t="s">
        <v>5818</v>
      </c>
      <c r="BH568" s="126" t="s">
        <v>5819</v>
      </c>
      <c r="BI568" s="126" t="s">
        <v>138</v>
      </c>
      <c r="BJ568" s="126" t="s">
        <v>2758</v>
      </c>
      <c r="BK568" s="126" t="s">
        <v>184</v>
      </c>
      <c r="BL568" s="126" t="s">
        <v>157</v>
      </c>
      <c r="BM568" s="126" t="s">
        <v>126</v>
      </c>
      <c r="BN568" s="126" t="s">
        <v>130</v>
      </c>
      <c r="BO568" s="126" t="s">
        <v>158</v>
      </c>
    </row>
    <row r="569" spans="1:67" ht="15">
      <c r="A569" s="58" t="str">
        <f t="shared" si="246"/>
        <v>2025-08-17</v>
      </c>
      <c r="B569" s="58" t="str">
        <f t="shared" si="247"/>
        <v>LHR</v>
      </c>
      <c r="C569" s="58" t="str">
        <f t="shared" si="248"/>
        <v>99431913792</v>
      </c>
      <c r="D569" s="58" t="str">
        <f t="shared" si="249"/>
        <v>PGB028761934</v>
      </c>
      <c r="E569" s="59" t="str">
        <f t="shared" si="250"/>
        <v>6094322902714</v>
      </c>
      <c r="F569" s="59" t="str">
        <f t="shared" si="251"/>
        <v>717-4761-BE-1</v>
      </c>
      <c r="G569" s="59" t="str">
        <f t="shared" si="252"/>
        <v>2210326</v>
      </c>
      <c r="H569" s="59" t="str">
        <f t="shared" si="253"/>
        <v>IPORTER (GB)</v>
      </c>
      <c r="I569" s="57" t="str">
        <f t="shared" si="254"/>
        <v>장재혁</v>
      </c>
      <c r="J569" s="57">
        <f t="shared" si="255"/>
        <v>12073</v>
      </c>
      <c r="K569" s="57" t="str">
        <f t="shared" si="256"/>
        <v/>
      </c>
      <c r="L569" s="57">
        <f t="shared" si="257"/>
        <v>1</v>
      </c>
      <c r="M569" s="57">
        <f t="shared" si="258"/>
        <v>0.499</v>
      </c>
      <c r="N569" s="57">
        <f t="shared" si="259"/>
        <v>4.4999999999999998E-2</v>
      </c>
      <c r="O569" s="60">
        <f t="shared" si="260"/>
        <v>3.15E-2</v>
      </c>
      <c r="P569" s="60">
        <f>CEILING(IF(M569&gt;O569,M569,O569),$D$2)</f>
        <v>0.5</v>
      </c>
      <c r="Q569" s="61" t="str">
        <f t="shared" si="261"/>
        <v>일반(목록배제,Normal-Manifest Exception)</v>
      </c>
      <c r="R569" s="88">
        <f t="shared" si="262"/>
        <v>19.34</v>
      </c>
      <c r="S569" s="61" t="str">
        <f t="shared" si="263"/>
        <v>OZ522</v>
      </c>
      <c r="T569" s="61" t="str">
        <f t="shared" si="264"/>
        <v>AIRZETA CO., LTD</v>
      </c>
      <c r="U569" s="61" t="str">
        <f t="shared" si="265"/>
        <v>신용</v>
      </c>
      <c r="V569" s="99">
        <f>CEILING($B$2+(P569-0.5)*$C$2,1)</f>
        <v>7445</v>
      </c>
      <c r="W569" s="61">
        <v>4000</v>
      </c>
      <c r="X569" s="100">
        <f t="shared" si="239"/>
        <v>0</v>
      </c>
      <c r="Y569" s="100">
        <f t="shared" si="244"/>
        <v>0</v>
      </c>
      <c r="Z569" s="100">
        <f t="shared" si="240"/>
        <v>0</v>
      </c>
      <c r="AA569" s="100">
        <f t="shared" si="245"/>
        <v>0</v>
      </c>
      <c r="AB569" s="101">
        <f t="shared" si="241"/>
        <v>1000</v>
      </c>
      <c r="AC569" s="102" t="str">
        <f>_xlfn.IFNA(VLOOKUP(D569,'사업자 통관'!F:H,3,0),"")</f>
        <v/>
      </c>
      <c r="AD569" s="102"/>
      <c r="AE569" s="103">
        <f t="shared" si="242"/>
        <v>5000</v>
      </c>
      <c r="AF569" s="104">
        <f t="shared" si="243"/>
        <v>12445</v>
      </c>
      <c r="AH569" s="126" t="s">
        <v>5654</v>
      </c>
      <c r="AI569" s="126" t="s">
        <v>9</v>
      </c>
      <c r="AJ569" s="126" t="s">
        <v>5655</v>
      </c>
      <c r="AK569" s="126" t="s">
        <v>5820</v>
      </c>
      <c r="AL569" s="126" t="s">
        <v>5821</v>
      </c>
      <c r="AM569" s="126" t="s">
        <v>5822</v>
      </c>
      <c r="AN569" s="126">
        <v>12073</v>
      </c>
      <c r="AO569" s="126" t="s">
        <v>130</v>
      </c>
      <c r="AP569" s="127">
        <v>1</v>
      </c>
      <c r="AQ569" s="128">
        <v>0.499</v>
      </c>
      <c r="AR569" s="128">
        <v>4.4999999999999998E-2</v>
      </c>
      <c r="AS569" s="128">
        <v>0.5</v>
      </c>
      <c r="AT569" s="126" t="s">
        <v>5</v>
      </c>
      <c r="AU569" s="128">
        <v>19.34</v>
      </c>
      <c r="AV569" s="126" t="s">
        <v>154</v>
      </c>
      <c r="AW569" s="126" t="s">
        <v>154</v>
      </c>
      <c r="AX569" s="126" t="s">
        <v>154</v>
      </c>
      <c r="AY569" s="126" t="s">
        <v>154</v>
      </c>
      <c r="AZ569" s="126" t="s">
        <v>154</v>
      </c>
      <c r="BA569" s="126" t="s">
        <v>132</v>
      </c>
      <c r="BB569" s="126" t="s">
        <v>70</v>
      </c>
      <c r="BC569" s="126" t="s">
        <v>155</v>
      </c>
      <c r="BD569" s="126" t="s">
        <v>130</v>
      </c>
      <c r="BE569" s="126" t="s">
        <v>156</v>
      </c>
      <c r="BF569" s="126" t="s">
        <v>5823</v>
      </c>
      <c r="BG569" s="126" t="s">
        <v>5824</v>
      </c>
      <c r="BH569" s="126" t="s">
        <v>5825</v>
      </c>
      <c r="BI569" s="126" t="s">
        <v>138</v>
      </c>
      <c r="BJ569" s="126" t="s">
        <v>2758</v>
      </c>
      <c r="BK569" s="126" t="s">
        <v>184</v>
      </c>
      <c r="BL569" s="126" t="s">
        <v>157</v>
      </c>
      <c r="BM569" s="126" t="s">
        <v>126</v>
      </c>
      <c r="BN569" s="126" t="s">
        <v>130</v>
      </c>
      <c r="BO569" s="126" t="s">
        <v>158</v>
      </c>
    </row>
    <row r="570" spans="1:67" ht="15">
      <c r="A570" s="58" t="str">
        <f t="shared" si="246"/>
        <v>2025-08-17</v>
      </c>
      <c r="B570" s="58" t="str">
        <f t="shared" si="247"/>
        <v>LHR</v>
      </c>
      <c r="C570" s="58" t="str">
        <f t="shared" si="248"/>
        <v>99431913792</v>
      </c>
      <c r="D570" s="58" t="str">
        <f t="shared" si="249"/>
        <v>PGB028761723</v>
      </c>
      <c r="E570" s="59" t="str">
        <f t="shared" si="250"/>
        <v>6094322902503</v>
      </c>
      <c r="F570" s="59" t="str">
        <f t="shared" si="251"/>
        <v>717-2860-BB-3</v>
      </c>
      <c r="G570" s="59" t="str">
        <f t="shared" si="252"/>
        <v>2210326</v>
      </c>
      <c r="H570" s="59" t="str">
        <f t="shared" si="253"/>
        <v>IPORTER (GB)</v>
      </c>
      <c r="I570" s="57" t="str">
        <f t="shared" si="254"/>
        <v>정다영</v>
      </c>
      <c r="J570" s="57">
        <f t="shared" si="255"/>
        <v>4778</v>
      </c>
      <c r="K570" s="57" t="str">
        <f t="shared" si="256"/>
        <v/>
      </c>
      <c r="L570" s="57">
        <f t="shared" si="257"/>
        <v>1</v>
      </c>
      <c r="M570" s="57">
        <f t="shared" si="258"/>
        <v>1.1200000000000001</v>
      </c>
      <c r="N570" s="57">
        <f t="shared" si="259"/>
        <v>2.4489999999999998</v>
      </c>
      <c r="O570" s="60">
        <f t="shared" si="260"/>
        <v>1.7142999999999997</v>
      </c>
      <c r="P570" s="60">
        <f>CEILING(IF(M570&gt;O570,M570,O570),$D$2)</f>
        <v>2</v>
      </c>
      <c r="Q570" s="61" t="str">
        <f t="shared" si="261"/>
        <v>목록(Manifest)</v>
      </c>
      <c r="R570" s="88">
        <f t="shared" si="262"/>
        <v>126.69</v>
      </c>
      <c r="S570" s="61" t="str">
        <f t="shared" si="263"/>
        <v>OZ522</v>
      </c>
      <c r="T570" s="61" t="str">
        <f t="shared" si="264"/>
        <v>AIRZETA CO., LTD</v>
      </c>
      <c r="U570" s="61" t="str">
        <f t="shared" si="265"/>
        <v>신용</v>
      </c>
      <c r="V570" s="99">
        <f>CEILING($B$2+(P570-0.5)*$C$2,1)</f>
        <v>15928</v>
      </c>
      <c r="W570" s="61">
        <v>4000</v>
      </c>
      <c r="X570" s="100">
        <f t="shared" si="239"/>
        <v>0</v>
      </c>
      <c r="Y570" s="100">
        <f t="shared" si="244"/>
        <v>0</v>
      </c>
      <c r="Z570" s="100">
        <f t="shared" si="240"/>
        <v>0</v>
      </c>
      <c r="AA570" s="100">
        <f t="shared" si="245"/>
        <v>0</v>
      </c>
      <c r="AB570" s="101">
        <f t="shared" si="241"/>
        <v>0</v>
      </c>
      <c r="AC570" s="102" t="str">
        <f>_xlfn.IFNA(VLOOKUP(D570,'사업자 통관'!F:H,3,0),"")</f>
        <v/>
      </c>
      <c r="AD570" s="102"/>
      <c r="AE570" s="103">
        <f t="shared" si="242"/>
        <v>4000</v>
      </c>
      <c r="AF570" s="104">
        <f t="shared" si="243"/>
        <v>19928</v>
      </c>
      <c r="AH570" s="126" t="s">
        <v>5654</v>
      </c>
      <c r="AI570" s="126" t="s">
        <v>9</v>
      </c>
      <c r="AJ570" s="126" t="s">
        <v>5655</v>
      </c>
      <c r="AK570" s="126" t="s">
        <v>5826</v>
      </c>
      <c r="AL570" s="126" t="s">
        <v>3280</v>
      </c>
      <c r="AM570" s="126" t="s">
        <v>3281</v>
      </c>
      <c r="AN570" s="126">
        <v>4778</v>
      </c>
      <c r="AO570" s="126" t="s">
        <v>130</v>
      </c>
      <c r="AP570" s="127">
        <v>1</v>
      </c>
      <c r="AQ570" s="128">
        <v>1.1200000000000001</v>
      </c>
      <c r="AR570" s="128">
        <v>2.4489999999999998</v>
      </c>
      <c r="AS570" s="128">
        <v>2.5</v>
      </c>
      <c r="AT570" s="126" t="s">
        <v>4</v>
      </c>
      <c r="AU570" s="128">
        <v>126.69</v>
      </c>
      <c r="AV570" s="126" t="s">
        <v>154</v>
      </c>
      <c r="AW570" s="126" t="s">
        <v>154</v>
      </c>
      <c r="AX570" s="126" t="s">
        <v>154</v>
      </c>
      <c r="AY570" s="126" t="s">
        <v>154</v>
      </c>
      <c r="AZ570" s="126" t="s">
        <v>154</v>
      </c>
      <c r="BA570" s="126" t="s">
        <v>132</v>
      </c>
      <c r="BB570" s="126" t="s">
        <v>70</v>
      </c>
      <c r="BC570" s="126" t="s">
        <v>406</v>
      </c>
      <c r="BD570" s="126" t="s">
        <v>130</v>
      </c>
      <c r="BE570" s="126" t="s">
        <v>156</v>
      </c>
      <c r="BF570" s="126" t="s">
        <v>5827</v>
      </c>
      <c r="BG570" s="126" t="s">
        <v>5828</v>
      </c>
      <c r="BH570" s="126" t="s">
        <v>5829</v>
      </c>
      <c r="BI570" s="126" t="s">
        <v>138</v>
      </c>
      <c r="BJ570" s="126" t="s">
        <v>2758</v>
      </c>
      <c r="BK570" s="126" t="s">
        <v>184</v>
      </c>
      <c r="BL570" s="126" t="s">
        <v>157</v>
      </c>
      <c r="BM570" s="126" t="s">
        <v>126</v>
      </c>
      <c r="BN570" s="126" t="s">
        <v>130</v>
      </c>
      <c r="BO570" s="126" t="s">
        <v>158</v>
      </c>
    </row>
    <row r="571" spans="1:67" ht="15">
      <c r="A571" s="58" t="str">
        <f t="shared" si="246"/>
        <v>2025-08-17</v>
      </c>
      <c r="B571" s="58" t="str">
        <f t="shared" si="247"/>
        <v>LHR</v>
      </c>
      <c r="C571" s="58" t="str">
        <f t="shared" si="248"/>
        <v>99431913792</v>
      </c>
      <c r="D571" s="58" t="str">
        <f t="shared" si="249"/>
        <v>PGB028761891</v>
      </c>
      <c r="E571" s="59" t="str">
        <f t="shared" si="250"/>
        <v>6094322902671</v>
      </c>
      <c r="F571" s="59" t="str">
        <f t="shared" si="251"/>
        <v>717-3770-CC-7</v>
      </c>
      <c r="G571" s="59" t="str">
        <f t="shared" si="252"/>
        <v>2210326</v>
      </c>
      <c r="H571" s="59" t="str">
        <f t="shared" si="253"/>
        <v>IPORTER (GB)</v>
      </c>
      <c r="I571" s="57" t="str">
        <f t="shared" si="254"/>
        <v>박지우</v>
      </c>
      <c r="J571" s="57">
        <f t="shared" si="255"/>
        <v>1040</v>
      </c>
      <c r="K571" s="57" t="str">
        <f t="shared" si="256"/>
        <v/>
      </c>
      <c r="L571" s="57">
        <f t="shared" si="257"/>
        <v>1</v>
      </c>
      <c r="M571" s="57">
        <f t="shared" si="258"/>
        <v>0.499</v>
      </c>
      <c r="N571" s="57">
        <f t="shared" si="259"/>
        <v>4.4999999999999998E-2</v>
      </c>
      <c r="O571" s="60">
        <f t="shared" si="260"/>
        <v>3.15E-2</v>
      </c>
      <c r="P571" s="60">
        <f>CEILING(IF(M571&gt;O571,M571,O571),$D$2)</f>
        <v>0.5</v>
      </c>
      <c r="Q571" s="61" t="str">
        <f t="shared" si="261"/>
        <v>목록(Manifest)</v>
      </c>
      <c r="R571" s="88">
        <f t="shared" si="262"/>
        <v>113.35</v>
      </c>
      <c r="S571" s="61" t="str">
        <f t="shared" si="263"/>
        <v>OZ522</v>
      </c>
      <c r="T571" s="61" t="str">
        <f t="shared" si="264"/>
        <v>AIRZETA CO., LTD</v>
      </c>
      <c r="U571" s="61" t="str">
        <f t="shared" si="265"/>
        <v>신용</v>
      </c>
      <c r="V571" s="99">
        <f>CEILING($B$2+(P571-0.5)*$C$2,1)</f>
        <v>7445</v>
      </c>
      <c r="W571" s="61">
        <v>4000</v>
      </c>
      <c r="X571" s="100">
        <f t="shared" si="239"/>
        <v>0</v>
      </c>
      <c r="Y571" s="100">
        <f t="shared" si="244"/>
        <v>0</v>
      </c>
      <c r="Z571" s="100">
        <f t="shared" si="240"/>
        <v>0</v>
      </c>
      <c r="AA571" s="100">
        <f t="shared" si="245"/>
        <v>0</v>
      </c>
      <c r="AB571" s="101">
        <f t="shared" si="241"/>
        <v>0</v>
      </c>
      <c r="AC571" s="102" t="str">
        <f>_xlfn.IFNA(VLOOKUP(D571,'사업자 통관'!F:H,3,0),"")</f>
        <v/>
      </c>
      <c r="AD571" s="102"/>
      <c r="AE571" s="103">
        <f t="shared" si="242"/>
        <v>4000</v>
      </c>
      <c r="AF571" s="104">
        <f t="shared" si="243"/>
        <v>11445</v>
      </c>
      <c r="AH571" s="126" t="s">
        <v>5654</v>
      </c>
      <c r="AI571" s="126" t="s">
        <v>9</v>
      </c>
      <c r="AJ571" s="126" t="s">
        <v>5655</v>
      </c>
      <c r="AK571" s="126" t="s">
        <v>5830</v>
      </c>
      <c r="AL571" s="126" t="s">
        <v>5831</v>
      </c>
      <c r="AM571" s="126" t="s">
        <v>5832</v>
      </c>
      <c r="AN571" s="126">
        <v>1040</v>
      </c>
      <c r="AO571" s="126" t="s">
        <v>130</v>
      </c>
      <c r="AP571" s="127">
        <v>1</v>
      </c>
      <c r="AQ571" s="128">
        <v>0.499</v>
      </c>
      <c r="AR571" s="128">
        <v>4.4999999999999998E-2</v>
      </c>
      <c r="AS571" s="128">
        <v>0.5</v>
      </c>
      <c r="AT571" s="126" t="s">
        <v>4</v>
      </c>
      <c r="AU571" s="128">
        <v>113.35</v>
      </c>
      <c r="AV571" s="126" t="s">
        <v>154</v>
      </c>
      <c r="AW571" s="126" t="s">
        <v>154</v>
      </c>
      <c r="AX571" s="126" t="s">
        <v>154</v>
      </c>
      <c r="AY571" s="126" t="s">
        <v>154</v>
      </c>
      <c r="AZ571" s="126" t="s">
        <v>154</v>
      </c>
      <c r="BA571" s="126" t="s">
        <v>132</v>
      </c>
      <c r="BB571" s="126" t="s">
        <v>70</v>
      </c>
      <c r="BC571" s="126" t="s">
        <v>169</v>
      </c>
      <c r="BD571" s="126" t="s">
        <v>130</v>
      </c>
      <c r="BE571" s="126" t="s">
        <v>156</v>
      </c>
      <c r="BF571" s="126" t="s">
        <v>5833</v>
      </c>
      <c r="BG571" s="126" t="s">
        <v>5834</v>
      </c>
      <c r="BH571" s="126" t="s">
        <v>5835</v>
      </c>
      <c r="BI571" s="126" t="s">
        <v>138</v>
      </c>
      <c r="BJ571" s="126" t="s">
        <v>2758</v>
      </c>
      <c r="BK571" s="126" t="s">
        <v>184</v>
      </c>
      <c r="BL571" s="126" t="s">
        <v>157</v>
      </c>
      <c r="BM571" s="126" t="s">
        <v>126</v>
      </c>
      <c r="BN571" s="126" t="s">
        <v>130</v>
      </c>
      <c r="BO571" s="126" t="s">
        <v>158</v>
      </c>
    </row>
    <row r="572" spans="1:67" ht="15">
      <c r="A572" s="58" t="str">
        <f t="shared" si="246"/>
        <v>2025-08-17</v>
      </c>
      <c r="B572" s="58" t="str">
        <f t="shared" si="247"/>
        <v>LHR</v>
      </c>
      <c r="C572" s="58" t="str">
        <f t="shared" si="248"/>
        <v>99431913792</v>
      </c>
      <c r="D572" s="58" t="str">
        <f t="shared" si="249"/>
        <v>PGB028761825</v>
      </c>
      <c r="E572" s="59" t="str">
        <f t="shared" si="250"/>
        <v>6094322902605</v>
      </c>
      <c r="F572" s="59" t="str">
        <f t="shared" si="251"/>
        <v>717-3791-DE-8</v>
      </c>
      <c r="G572" s="59" t="str">
        <f t="shared" si="252"/>
        <v>2210326</v>
      </c>
      <c r="H572" s="59" t="str">
        <f t="shared" si="253"/>
        <v>IPORTER (GB)</v>
      </c>
      <c r="I572" s="57" t="str">
        <f t="shared" si="254"/>
        <v>허윤아</v>
      </c>
      <c r="J572" s="57">
        <f t="shared" si="255"/>
        <v>6043</v>
      </c>
      <c r="K572" s="57" t="str">
        <f t="shared" si="256"/>
        <v/>
      </c>
      <c r="L572" s="57">
        <f t="shared" si="257"/>
        <v>1</v>
      </c>
      <c r="M572" s="57">
        <f t="shared" si="258"/>
        <v>0.76200000000000001</v>
      </c>
      <c r="N572" s="57">
        <f t="shared" si="259"/>
        <v>1.6779999999999999</v>
      </c>
      <c r="O572" s="60">
        <f t="shared" si="260"/>
        <v>1.1745999999999999</v>
      </c>
      <c r="P572" s="60">
        <f>CEILING(IF(M572&gt;O572,M572,O572),$D$2)</f>
        <v>1.5</v>
      </c>
      <c r="Q572" s="61" t="str">
        <f t="shared" si="261"/>
        <v>목록(Manifest)</v>
      </c>
      <c r="R572" s="88">
        <f t="shared" si="262"/>
        <v>133.36000000000001</v>
      </c>
      <c r="S572" s="61" t="str">
        <f t="shared" si="263"/>
        <v>OZ522</v>
      </c>
      <c r="T572" s="61" t="str">
        <f t="shared" si="264"/>
        <v>AIRZETA CO., LTD</v>
      </c>
      <c r="U572" s="61" t="str">
        <f t="shared" si="265"/>
        <v>신용</v>
      </c>
      <c r="V572" s="99">
        <f>CEILING($B$2+(P572-0.5)*$C$2,1)</f>
        <v>13100</v>
      </c>
      <c r="W572" s="61">
        <v>4000</v>
      </c>
      <c r="X572" s="100">
        <f t="shared" si="239"/>
        <v>0</v>
      </c>
      <c r="Y572" s="100">
        <f t="shared" si="244"/>
        <v>0</v>
      </c>
      <c r="Z572" s="100">
        <f t="shared" si="240"/>
        <v>0</v>
      </c>
      <c r="AA572" s="100">
        <f t="shared" si="245"/>
        <v>0</v>
      </c>
      <c r="AB572" s="101">
        <f t="shared" si="241"/>
        <v>0</v>
      </c>
      <c r="AC572" s="102" t="str">
        <f>_xlfn.IFNA(VLOOKUP(D572,'사업자 통관'!F:H,3,0),"")</f>
        <v/>
      </c>
      <c r="AD572" s="102"/>
      <c r="AE572" s="103">
        <f t="shared" si="242"/>
        <v>4000</v>
      </c>
      <c r="AF572" s="104">
        <f t="shared" si="243"/>
        <v>17100</v>
      </c>
      <c r="AH572" s="126" t="s">
        <v>5654</v>
      </c>
      <c r="AI572" s="126" t="s">
        <v>9</v>
      </c>
      <c r="AJ572" s="126" t="s">
        <v>5655</v>
      </c>
      <c r="AK572" s="126" t="s">
        <v>5836</v>
      </c>
      <c r="AL572" s="126" t="s">
        <v>5837</v>
      </c>
      <c r="AM572" s="126" t="s">
        <v>5838</v>
      </c>
      <c r="AN572" s="126">
        <v>6043</v>
      </c>
      <c r="AO572" s="126" t="s">
        <v>130</v>
      </c>
      <c r="AP572" s="127">
        <v>1</v>
      </c>
      <c r="AQ572" s="128">
        <v>0.76200000000000001</v>
      </c>
      <c r="AR572" s="128">
        <v>1.6779999999999999</v>
      </c>
      <c r="AS572" s="128">
        <v>1.7</v>
      </c>
      <c r="AT572" s="126" t="s">
        <v>4</v>
      </c>
      <c r="AU572" s="128">
        <v>133.36000000000001</v>
      </c>
      <c r="AV572" s="126" t="s">
        <v>154</v>
      </c>
      <c r="AW572" s="126" t="s">
        <v>154</v>
      </c>
      <c r="AX572" s="126" t="s">
        <v>154</v>
      </c>
      <c r="AY572" s="126" t="s">
        <v>154</v>
      </c>
      <c r="AZ572" s="126" t="s">
        <v>154</v>
      </c>
      <c r="BA572" s="126" t="s">
        <v>132</v>
      </c>
      <c r="BB572" s="126" t="s">
        <v>70</v>
      </c>
      <c r="BC572" s="126" t="s">
        <v>448</v>
      </c>
      <c r="BD572" s="126" t="s">
        <v>130</v>
      </c>
      <c r="BE572" s="126" t="s">
        <v>156</v>
      </c>
      <c r="BF572" s="126" t="s">
        <v>5839</v>
      </c>
      <c r="BG572" s="126" t="s">
        <v>5840</v>
      </c>
      <c r="BH572" s="126" t="s">
        <v>5841</v>
      </c>
      <c r="BI572" s="126" t="s">
        <v>138</v>
      </c>
      <c r="BJ572" s="126" t="s">
        <v>2758</v>
      </c>
      <c r="BK572" s="126" t="s">
        <v>184</v>
      </c>
      <c r="BL572" s="126" t="s">
        <v>157</v>
      </c>
      <c r="BM572" s="126" t="s">
        <v>126</v>
      </c>
      <c r="BN572" s="126" t="s">
        <v>130</v>
      </c>
      <c r="BO572" s="126" t="s">
        <v>158</v>
      </c>
    </row>
    <row r="573" spans="1:67" ht="15">
      <c r="A573" s="58" t="str">
        <f t="shared" si="246"/>
        <v>2025-08-17</v>
      </c>
      <c r="B573" s="58" t="str">
        <f t="shared" si="247"/>
        <v>LHR</v>
      </c>
      <c r="C573" s="58" t="str">
        <f t="shared" si="248"/>
        <v>99431913792</v>
      </c>
      <c r="D573" s="58" t="str">
        <f t="shared" si="249"/>
        <v>PGB028761834</v>
      </c>
      <c r="E573" s="59" t="str">
        <f t="shared" si="250"/>
        <v>6094322902614</v>
      </c>
      <c r="F573" s="59" t="str">
        <f t="shared" si="251"/>
        <v>717-3797-EE-12</v>
      </c>
      <c r="G573" s="59" t="str">
        <f t="shared" si="252"/>
        <v>2210326</v>
      </c>
      <c r="H573" s="59" t="str">
        <f t="shared" si="253"/>
        <v>IPORTER (GB)</v>
      </c>
      <c r="I573" s="57" t="str">
        <f t="shared" si="254"/>
        <v>유인석</v>
      </c>
      <c r="J573" s="57">
        <f t="shared" si="255"/>
        <v>22631</v>
      </c>
      <c r="K573" s="57" t="str">
        <f t="shared" si="256"/>
        <v/>
      </c>
      <c r="L573" s="57">
        <f t="shared" si="257"/>
        <v>1</v>
      </c>
      <c r="M573" s="57">
        <f t="shared" si="258"/>
        <v>0.998</v>
      </c>
      <c r="N573" s="57">
        <f t="shared" si="259"/>
        <v>4.4999999999999998E-2</v>
      </c>
      <c r="O573" s="60">
        <f t="shared" si="260"/>
        <v>3.15E-2</v>
      </c>
      <c r="P573" s="60">
        <f>CEILING(IF(M573&gt;O573,M573,O573),$D$2)</f>
        <v>1</v>
      </c>
      <c r="Q573" s="61" t="str">
        <f t="shared" si="261"/>
        <v>목록(Manifest)</v>
      </c>
      <c r="R573" s="88">
        <f t="shared" si="262"/>
        <v>143.76</v>
      </c>
      <c r="S573" s="61" t="str">
        <f t="shared" si="263"/>
        <v>OZ522</v>
      </c>
      <c r="T573" s="61" t="str">
        <f t="shared" si="264"/>
        <v>AIRZETA CO., LTD</v>
      </c>
      <c r="U573" s="61" t="str">
        <f t="shared" si="265"/>
        <v>신용</v>
      </c>
      <c r="V573" s="99">
        <f>CEILING($B$2+(P573-0.5)*$C$2,1)</f>
        <v>10273</v>
      </c>
      <c r="W573" s="61">
        <v>4000</v>
      </c>
      <c r="X573" s="100">
        <f t="shared" si="239"/>
        <v>0</v>
      </c>
      <c r="Y573" s="100">
        <f t="shared" si="244"/>
        <v>0</v>
      </c>
      <c r="Z573" s="100">
        <f t="shared" si="240"/>
        <v>0</v>
      </c>
      <c r="AA573" s="100">
        <f t="shared" si="245"/>
        <v>0</v>
      </c>
      <c r="AB573" s="101">
        <f t="shared" si="241"/>
        <v>0</v>
      </c>
      <c r="AC573" s="102" t="str">
        <f>_xlfn.IFNA(VLOOKUP(D573,'사업자 통관'!F:H,3,0),"")</f>
        <v/>
      </c>
      <c r="AD573" s="102"/>
      <c r="AE573" s="103">
        <f t="shared" si="242"/>
        <v>4000</v>
      </c>
      <c r="AF573" s="104">
        <f t="shared" si="243"/>
        <v>14273</v>
      </c>
      <c r="AH573" s="126" t="s">
        <v>5654</v>
      </c>
      <c r="AI573" s="126" t="s">
        <v>9</v>
      </c>
      <c r="AJ573" s="126" t="s">
        <v>5655</v>
      </c>
      <c r="AK573" s="126" t="s">
        <v>5842</v>
      </c>
      <c r="AL573" s="126" t="s">
        <v>5843</v>
      </c>
      <c r="AM573" s="126" t="s">
        <v>5844</v>
      </c>
      <c r="AN573" s="126">
        <v>22631</v>
      </c>
      <c r="AO573" s="126" t="s">
        <v>130</v>
      </c>
      <c r="AP573" s="127">
        <v>1</v>
      </c>
      <c r="AQ573" s="128">
        <v>0.998</v>
      </c>
      <c r="AR573" s="128">
        <v>4.4999999999999998E-2</v>
      </c>
      <c r="AS573" s="128">
        <v>1</v>
      </c>
      <c r="AT573" s="126" t="s">
        <v>4</v>
      </c>
      <c r="AU573" s="128">
        <v>143.76</v>
      </c>
      <c r="AV573" s="126" t="s">
        <v>154</v>
      </c>
      <c r="AW573" s="126" t="s">
        <v>154</v>
      </c>
      <c r="AX573" s="126" t="s">
        <v>154</v>
      </c>
      <c r="AY573" s="126" t="s">
        <v>154</v>
      </c>
      <c r="AZ573" s="126" t="s">
        <v>154</v>
      </c>
      <c r="BA573" s="126" t="s">
        <v>132</v>
      </c>
      <c r="BB573" s="126" t="s">
        <v>70</v>
      </c>
      <c r="BC573" s="126" t="s">
        <v>319</v>
      </c>
      <c r="BD573" s="126" t="s">
        <v>130</v>
      </c>
      <c r="BE573" s="126" t="s">
        <v>156</v>
      </c>
      <c r="BF573" s="126" t="s">
        <v>5845</v>
      </c>
      <c r="BG573" s="126" t="s">
        <v>5846</v>
      </c>
      <c r="BH573" s="126" t="s">
        <v>5847</v>
      </c>
      <c r="BI573" s="126" t="s">
        <v>138</v>
      </c>
      <c r="BJ573" s="126" t="s">
        <v>2758</v>
      </c>
      <c r="BK573" s="126" t="s">
        <v>184</v>
      </c>
      <c r="BL573" s="126" t="s">
        <v>157</v>
      </c>
      <c r="BM573" s="126" t="s">
        <v>126</v>
      </c>
      <c r="BN573" s="126" t="s">
        <v>130</v>
      </c>
      <c r="BO573" s="126" t="s">
        <v>158</v>
      </c>
    </row>
    <row r="574" spans="1:67" ht="15">
      <c r="A574" s="58" t="str">
        <f t="shared" si="246"/>
        <v>2025-08-17</v>
      </c>
      <c r="B574" s="58" t="str">
        <f t="shared" si="247"/>
        <v>LHR</v>
      </c>
      <c r="C574" s="58" t="str">
        <f t="shared" si="248"/>
        <v>99431913792</v>
      </c>
      <c r="D574" s="58" t="str">
        <f t="shared" si="249"/>
        <v>PGB028761828</v>
      </c>
      <c r="E574" s="59" t="str">
        <f t="shared" si="250"/>
        <v>6094322902608</v>
      </c>
      <c r="F574" s="59" t="str">
        <f t="shared" si="251"/>
        <v>717-3823-EA-15</v>
      </c>
      <c r="G574" s="59" t="str">
        <f t="shared" si="252"/>
        <v>2210326</v>
      </c>
      <c r="H574" s="59" t="str">
        <f t="shared" si="253"/>
        <v>IPORTER (GB)</v>
      </c>
      <c r="I574" s="57" t="str">
        <f t="shared" si="254"/>
        <v>이주환</v>
      </c>
      <c r="J574" s="57">
        <f t="shared" si="255"/>
        <v>24381</v>
      </c>
      <c r="K574" s="57" t="str">
        <f t="shared" si="256"/>
        <v/>
      </c>
      <c r="L574" s="57">
        <f t="shared" si="257"/>
        <v>1</v>
      </c>
      <c r="M574" s="57">
        <f t="shared" si="258"/>
        <v>0.86199999999999999</v>
      </c>
      <c r="N574" s="57">
        <f t="shared" si="259"/>
        <v>4.4999999999999998E-2</v>
      </c>
      <c r="O574" s="60">
        <f t="shared" si="260"/>
        <v>3.15E-2</v>
      </c>
      <c r="P574" s="60">
        <f>CEILING(IF(M574&gt;O574,M574,O574),$D$2)</f>
        <v>1</v>
      </c>
      <c r="Q574" s="61" t="str">
        <f t="shared" si="261"/>
        <v>간이(Simple)</v>
      </c>
      <c r="R574" s="88">
        <f t="shared" si="262"/>
        <v>180.02</v>
      </c>
      <c r="S574" s="61" t="str">
        <f t="shared" si="263"/>
        <v>OZ522</v>
      </c>
      <c r="T574" s="61" t="str">
        <f t="shared" si="264"/>
        <v>AIRZETA CO., LTD</v>
      </c>
      <c r="U574" s="61" t="str">
        <f t="shared" si="265"/>
        <v>신용</v>
      </c>
      <c r="V574" s="99">
        <f>CEILING($B$2+(P574-0.5)*$C$2,1)</f>
        <v>10273</v>
      </c>
      <c r="W574" s="61">
        <v>4000</v>
      </c>
      <c r="X574" s="100">
        <f t="shared" si="239"/>
        <v>0</v>
      </c>
      <c r="Y574" s="100">
        <f t="shared" si="244"/>
        <v>0</v>
      </c>
      <c r="Z574" s="100">
        <f t="shared" si="240"/>
        <v>0</v>
      </c>
      <c r="AA574" s="100">
        <f t="shared" si="245"/>
        <v>0</v>
      </c>
      <c r="AB574" s="101">
        <f t="shared" si="241"/>
        <v>1000</v>
      </c>
      <c r="AC574" s="102" t="str">
        <f>_xlfn.IFNA(VLOOKUP(D574,'사업자 통관'!F:H,3,0),"")</f>
        <v/>
      </c>
      <c r="AD574" s="102"/>
      <c r="AE574" s="103">
        <f t="shared" si="242"/>
        <v>5000</v>
      </c>
      <c r="AF574" s="104">
        <f t="shared" si="243"/>
        <v>15273</v>
      </c>
      <c r="AH574" s="126" t="s">
        <v>5654</v>
      </c>
      <c r="AI574" s="126" t="s">
        <v>9</v>
      </c>
      <c r="AJ574" s="126" t="s">
        <v>5655</v>
      </c>
      <c r="AK574" s="126" t="s">
        <v>5848</v>
      </c>
      <c r="AL574" s="126" t="s">
        <v>5849</v>
      </c>
      <c r="AM574" s="126" t="s">
        <v>5850</v>
      </c>
      <c r="AN574" s="126">
        <v>24381</v>
      </c>
      <c r="AO574" s="126" t="s">
        <v>130</v>
      </c>
      <c r="AP574" s="127">
        <v>1</v>
      </c>
      <c r="AQ574" s="128">
        <v>0.86199999999999999</v>
      </c>
      <c r="AR574" s="128">
        <v>4.4999999999999998E-2</v>
      </c>
      <c r="AS574" s="128">
        <v>0.9</v>
      </c>
      <c r="AT574" s="126" t="s">
        <v>6</v>
      </c>
      <c r="AU574" s="128">
        <v>180.02</v>
      </c>
      <c r="AV574" s="126" t="s">
        <v>154</v>
      </c>
      <c r="AW574" s="126" t="s">
        <v>154</v>
      </c>
      <c r="AX574" s="126" t="s">
        <v>154</v>
      </c>
      <c r="AY574" s="126" t="s">
        <v>154</v>
      </c>
      <c r="AZ574" s="126" t="s">
        <v>154</v>
      </c>
      <c r="BA574" s="126" t="s">
        <v>132</v>
      </c>
      <c r="BB574" s="126" t="s">
        <v>70</v>
      </c>
      <c r="BC574" s="126" t="s">
        <v>163</v>
      </c>
      <c r="BD574" s="126" t="s">
        <v>130</v>
      </c>
      <c r="BE574" s="126" t="s">
        <v>156</v>
      </c>
      <c r="BF574" s="126" t="s">
        <v>5851</v>
      </c>
      <c r="BG574" s="126" t="s">
        <v>5852</v>
      </c>
      <c r="BH574" s="126" t="s">
        <v>5853</v>
      </c>
      <c r="BI574" s="126" t="s">
        <v>138</v>
      </c>
      <c r="BJ574" s="126" t="s">
        <v>2758</v>
      </c>
      <c r="BK574" s="126" t="s">
        <v>184</v>
      </c>
      <c r="BL574" s="126" t="s">
        <v>157</v>
      </c>
      <c r="BM574" s="126" t="s">
        <v>126</v>
      </c>
      <c r="BN574" s="126" t="s">
        <v>130</v>
      </c>
      <c r="BO574" s="126" t="s">
        <v>158</v>
      </c>
    </row>
    <row r="575" spans="1:67" ht="15">
      <c r="A575" s="58" t="str">
        <f t="shared" si="246"/>
        <v>2025-08-17</v>
      </c>
      <c r="B575" s="58" t="str">
        <f t="shared" si="247"/>
        <v>LHR</v>
      </c>
      <c r="C575" s="58" t="str">
        <f t="shared" si="248"/>
        <v>99431913792</v>
      </c>
      <c r="D575" s="58" t="str">
        <f t="shared" si="249"/>
        <v>PGB028761866</v>
      </c>
      <c r="E575" s="59" t="str">
        <f t="shared" si="250"/>
        <v>6094322902646</v>
      </c>
      <c r="F575" s="59" t="str">
        <f t="shared" si="251"/>
        <v>717-3790-BE-23</v>
      </c>
      <c r="G575" s="59" t="str">
        <f t="shared" si="252"/>
        <v>2210326</v>
      </c>
      <c r="H575" s="59" t="str">
        <f t="shared" si="253"/>
        <v>IPORTER (GB)</v>
      </c>
      <c r="I575" s="57" t="str">
        <f t="shared" si="254"/>
        <v>박승현</v>
      </c>
      <c r="J575" s="57">
        <f t="shared" si="255"/>
        <v>18396</v>
      </c>
      <c r="K575" s="57" t="str">
        <f t="shared" si="256"/>
        <v/>
      </c>
      <c r="L575" s="57">
        <f t="shared" si="257"/>
        <v>1</v>
      </c>
      <c r="M575" s="57">
        <f t="shared" si="258"/>
        <v>0.499</v>
      </c>
      <c r="N575" s="57">
        <f t="shared" si="259"/>
        <v>4.4999999999999998E-2</v>
      </c>
      <c r="O575" s="60">
        <f t="shared" si="260"/>
        <v>3.15E-2</v>
      </c>
      <c r="P575" s="60">
        <f>CEILING(IF(M575&gt;O575,M575,O575),$D$2)</f>
        <v>0.5</v>
      </c>
      <c r="Q575" s="61" t="str">
        <f t="shared" si="261"/>
        <v>목록(Manifest)</v>
      </c>
      <c r="R575" s="88">
        <f t="shared" si="262"/>
        <v>113.35</v>
      </c>
      <c r="S575" s="61" t="str">
        <f t="shared" si="263"/>
        <v>OZ522</v>
      </c>
      <c r="T575" s="61" t="str">
        <f t="shared" si="264"/>
        <v>AIRZETA CO., LTD</v>
      </c>
      <c r="U575" s="61" t="str">
        <f t="shared" si="265"/>
        <v>신용</v>
      </c>
      <c r="V575" s="99">
        <f>CEILING($B$2+(P575-0.5)*$C$2,1)</f>
        <v>7445</v>
      </c>
      <c r="W575" s="61">
        <v>4000</v>
      </c>
      <c r="X575" s="100">
        <f t="shared" si="239"/>
        <v>0</v>
      </c>
      <c r="Y575" s="100">
        <f t="shared" si="244"/>
        <v>0</v>
      </c>
      <c r="Z575" s="100">
        <f t="shared" si="240"/>
        <v>0</v>
      </c>
      <c r="AA575" s="100">
        <f t="shared" si="245"/>
        <v>0</v>
      </c>
      <c r="AB575" s="101">
        <f t="shared" si="241"/>
        <v>0</v>
      </c>
      <c r="AC575" s="102" t="str">
        <f>_xlfn.IFNA(VLOOKUP(D575,'사업자 통관'!F:H,3,0),"")</f>
        <v/>
      </c>
      <c r="AD575" s="102"/>
      <c r="AE575" s="103">
        <f t="shared" si="242"/>
        <v>4000</v>
      </c>
      <c r="AF575" s="104">
        <f t="shared" si="243"/>
        <v>11445</v>
      </c>
      <c r="AH575" s="126" t="s">
        <v>5654</v>
      </c>
      <c r="AI575" s="126" t="s">
        <v>9</v>
      </c>
      <c r="AJ575" s="126" t="s">
        <v>5655</v>
      </c>
      <c r="AK575" s="126" t="s">
        <v>5854</v>
      </c>
      <c r="AL575" s="126" t="s">
        <v>5855</v>
      </c>
      <c r="AM575" s="126" t="s">
        <v>5856</v>
      </c>
      <c r="AN575" s="126">
        <v>18396</v>
      </c>
      <c r="AO575" s="126" t="s">
        <v>130</v>
      </c>
      <c r="AP575" s="127">
        <v>1</v>
      </c>
      <c r="AQ575" s="128">
        <v>0.499</v>
      </c>
      <c r="AR575" s="128">
        <v>4.4999999999999998E-2</v>
      </c>
      <c r="AS575" s="128">
        <v>0.5</v>
      </c>
      <c r="AT575" s="126" t="s">
        <v>4</v>
      </c>
      <c r="AU575" s="128">
        <v>113.35</v>
      </c>
      <c r="AV575" s="126" t="s">
        <v>154</v>
      </c>
      <c r="AW575" s="126" t="s">
        <v>154</v>
      </c>
      <c r="AX575" s="126" t="s">
        <v>154</v>
      </c>
      <c r="AY575" s="126" t="s">
        <v>154</v>
      </c>
      <c r="AZ575" s="126" t="s">
        <v>154</v>
      </c>
      <c r="BA575" s="126" t="s">
        <v>132</v>
      </c>
      <c r="BB575" s="126" t="s">
        <v>70</v>
      </c>
      <c r="BC575" s="126" t="s">
        <v>448</v>
      </c>
      <c r="BD575" s="126" t="s">
        <v>130</v>
      </c>
      <c r="BE575" s="126" t="s">
        <v>156</v>
      </c>
      <c r="BF575" s="126" t="s">
        <v>5857</v>
      </c>
      <c r="BG575" s="126" t="s">
        <v>5858</v>
      </c>
      <c r="BH575" s="126" t="s">
        <v>5859</v>
      </c>
      <c r="BI575" s="126" t="s">
        <v>138</v>
      </c>
      <c r="BJ575" s="126" t="s">
        <v>2758</v>
      </c>
      <c r="BK575" s="126" t="s">
        <v>184</v>
      </c>
      <c r="BL575" s="126" t="s">
        <v>157</v>
      </c>
      <c r="BM575" s="126" t="s">
        <v>126</v>
      </c>
      <c r="BN575" s="126" t="s">
        <v>130</v>
      </c>
      <c r="BO575" s="126" t="s">
        <v>158</v>
      </c>
    </row>
    <row r="576" spans="1:67" ht="15">
      <c r="A576" s="58" t="str">
        <f t="shared" si="246"/>
        <v>2025-08-17</v>
      </c>
      <c r="B576" s="58" t="str">
        <f t="shared" si="247"/>
        <v>LHR</v>
      </c>
      <c r="C576" s="58" t="str">
        <f t="shared" si="248"/>
        <v>99431913792</v>
      </c>
      <c r="D576" s="58" t="str">
        <f t="shared" si="249"/>
        <v>PGB028761874</v>
      </c>
      <c r="E576" s="59" t="str">
        <f t="shared" si="250"/>
        <v>6094322902654</v>
      </c>
      <c r="F576" s="59" t="str">
        <f t="shared" si="251"/>
        <v>717-4746-BA-42</v>
      </c>
      <c r="G576" s="59" t="str">
        <f t="shared" si="252"/>
        <v>2210326</v>
      </c>
      <c r="H576" s="59" t="str">
        <f t="shared" si="253"/>
        <v>IPORTER (GB)</v>
      </c>
      <c r="I576" s="57" t="str">
        <f t="shared" si="254"/>
        <v>김현서</v>
      </c>
      <c r="J576" s="57">
        <f t="shared" si="255"/>
        <v>6023</v>
      </c>
      <c r="K576" s="57" t="str">
        <f t="shared" si="256"/>
        <v/>
      </c>
      <c r="L576" s="57">
        <f t="shared" si="257"/>
        <v>1</v>
      </c>
      <c r="M576" s="57">
        <f t="shared" si="258"/>
        <v>0.499</v>
      </c>
      <c r="N576" s="57">
        <f t="shared" si="259"/>
        <v>4.4999999999999998E-2</v>
      </c>
      <c r="O576" s="60">
        <f t="shared" si="260"/>
        <v>3.15E-2</v>
      </c>
      <c r="P576" s="60">
        <f>CEILING(IF(M576&gt;O576,M576,O576),$D$2)</f>
        <v>0.5</v>
      </c>
      <c r="Q576" s="61" t="str">
        <f t="shared" si="261"/>
        <v>목록(Manifest)</v>
      </c>
      <c r="R576" s="88">
        <f t="shared" si="262"/>
        <v>16</v>
      </c>
      <c r="S576" s="61" t="str">
        <f t="shared" si="263"/>
        <v>OZ522</v>
      </c>
      <c r="T576" s="61" t="str">
        <f t="shared" si="264"/>
        <v>AIRZETA CO., LTD</v>
      </c>
      <c r="U576" s="61" t="str">
        <f t="shared" si="265"/>
        <v>신용</v>
      </c>
      <c r="V576" s="99">
        <f>CEILING($B$2+(P576-0.5)*$C$2,1)</f>
        <v>7445</v>
      </c>
      <c r="W576" s="61">
        <v>4000</v>
      </c>
      <c r="X576" s="100">
        <f t="shared" si="239"/>
        <v>0</v>
      </c>
      <c r="Y576" s="100">
        <f t="shared" si="244"/>
        <v>0</v>
      </c>
      <c r="Z576" s="100">
        <f t="shared" si="240"/>
        <v>0</v>
      </c>
      <c r="AA576" s="100">
        <f t="shared" si="245"/>
        <v>0</v>
      </c>
      <c r="AB576" s="101">
        <f t="shared" si="241"/>
        <v>0</v>
      </c>
      <c r="AC576" s="102" t="str">
        <f>_xlfn.IFNA(VLOOKUP(D576,'사업자 통관'!F:H,3,0),"")</f>
        <v/>
      </c>
      <c r="AD576" s="102"/>
      <c r="AE576" s="103">
        <f t="shared" si="242"/>
        <v>4000</v>
      </c>
      <c r="AF576" s="104">
        <f t="shared" si="243"/>
        <v>11445</v>
      </c>
      <c r="AH576" s="126" t="s">
        <v>5654</v>
      </c>
      <c r="AI576" s="126" t="s">
        <v>9</v>
      </c>
      <c r="AJ576" s="126" t="s">
        <v>5655</v>
      </c>
      <c r="AK576" s="126" t="s">
        <v>5860</v>
      </c>
      <c r="AL576" s="126" t="s">
        <v>5861</v>
      </c>
      <c r="AM576" s="126" t="s">
        <v>5862</v>
      </c>
      <c r="AN576" s="126">
        <v>6023</v>
      </c>
      <c r="AO576" s="126" t="s">
        <v>130</v>
      </c>
      <c r="AP576" s="127">
        <v>1</v>
      </c>
      <c r="AQ576" s="128">
        <v>0.499</v>
      </c>
      <c r="AR576" s="128">
        <v>4.4999999999999998E-2</v>
      </c>
      <c r="AS576" s="128">
        <v>0.5</v>
      </c>
      <c r="AT576" s="126" t="s">
        <v>4</v>
      </c>
      <c r="AU576" s="128">
        <v>16</v>
      </c>
      <c r="AV576" s="126" t="s">
        <v>154</v>
      </c>
      <c r="AW576" s="126" t="s">
        <v>154</v>
      </c>
      <c r="AX576" s="126" t="s">
        <v>154</v>
      </c>
      <c r="AY576" s="126" t="s">
        <v>154</v>
      </c>
      <c r="AZ576" s="126" t="s">
        <v>154</v>
      </c>
      <c r="BA576" s="126" t="s">
        <v>132</v>
      </c>
      <c r="BB576" s="126" t="s">
        <v>70</v>
      </c>
      <c r="BC576" s="126" t="s">
        <v>4071</v>
      </c>
      <c r="BD576" s="126" t="s">
        <v>130</v>
      </c>
      <c r="BE576" s="126" t="s">
        <v>156</v>
      </c>
      <c r="BF576" s="126" t="s">
        <v>5863</v>
      </c>
      <c r="BG576" s="126" t="s">
        <v>5864</v>
      </c>
      <c r="BH576" s="126" t="s">
        <v>5865</v>
      </c>
      <c r="BI576" s="126" t="s">
        <v>138</v>
      </c>
      <c r="BJ576" s="126" t="s">
        <v>2758</v>
      </c>
      <c r="BK576" s="126" t="s">
        <v>184</v>
      </c>
      <c r="BL576" s="126" t="s">
        <v>157</v>
      </c>
      <c r="BM576" s="126" t="s">
        <v>126</v>
      </c>
      <c r="BN576" s="126" t="s">
        <v>130</v>
      </c>
      <c r="BO576" s="126" t="s">
        <v>158</v>
      </c>
    </row>
    <row r="577" spans="1:67" ht="15">
      <c r="A577" s="58" t="str">
        <f t="shared" si="246"/>
        <v>2025-08-17</v>
      </c>
      <c r="B577" s="58" t="str">
        <f t="shared" si="247"/>
        <v>LHR</v>
      </c>
      <c r="C577" s="58" t="str">
        <f t="shared" si="248"/>
        <v>99431913792</v>
      </c>
      <c r="D577" s="58" t="str">
        <f t="shared" si="249"/>
        <v>PGB028761921</v>
      </c>
      <c r="E577" s="59" t="str">
        <f t="shared" si="250"/>
        <v>6094322902701</v>
      </c>
      <c r="F577" s="59" t="str">
        <f t="shared" si="251"/>
        <v>717-4754-FB-44</v>
      </c>
      <c r="G577" s="59" t="str">
        <f t="shared" si="252"/>
        <v>2210326</v>
      </c>
      <c r="H577" s="59" t="str">
        <f t="shared" si="253"/>
        <v>IPORTER (GB)</v>
      </c>
      <c r="I577" s="57" t="str">
        <f t="shared" si="254"/>
        <v>나연우</v>
      </c>
      <c r="J577" s="57">
        <f t="shared" si="255"/>
        <v>6544</v>
      </c>
      <c r="K577" s="57" t="str">
        <f t="shared" si="256"/>
        <v/>
      </c>
      <c r="L577" s="57">
        <f t="shared" si="257"/>
        <v>1</v>
      </c>
      <c r="M577" s="57">
        <f t="shared" si="258"/>
        <v>0.68</v>
      </c>
      <c r="N577" s="57">
        <f t="shared" si="259"/>
        <v>4.4999999999999998E-2</v>
      </c>
      <c r="O577" s="60">
        <f t="shared" si="260"/>
        <v>3.15E-2</v>
      </c>
      <c r="P577" s="60">
        <f>CEILING(IF(M577&gt;O577,M577,O577),$D$2)</f>
        <v>1</v>
      </c>
      <c r="Q577" s="61" t="str">
        <f t="shared" si="261"/>
        <v>목록(Manifest)</v>
      </c>
      <c r="R577" s="88">
        <f t="shared" si="262"/>
        <v>38.01</v>
      </c>
      <c r="S577" s="61" t="str">
        <f t="shared" si="263"/>
        <v>OZ522</v>
      </c>
      <c r="T577" s="61" t="str">
        <f t="shared" si="264"/>
        <v>AIRZETA CO., LTD</v>
      </c>
      <c r="U577" s="61" t="str">
        <f t="shared" si="265"/>
        <v>신용</v>
      </c>
      <c r="V577" s="99">
        <f>CEILING($B$2+(P577-0.5)*$C$2,1)</f>
        <v>10273</v>
      </c>
      <c r="W577" s="61">
        <v>4000</v>
      </c>
      <c r="X577" s="100">
        <f t="shared" si="239"/>
        <v>0</v>
      </c>
      <c r="Y577" s="100">
        <f t="shared" si="244"/>
        <v>0</v>
      </c>
      <c r="Z577" s="100">
        <f t="shared" si="240"/>
        <v>0</v>
      </c>
      <c r="AA577" s="100">
        <f t="shared" si="245"/>
        <v>0</v>
      </c>
      <c r="AB577" s="101">
        <f t="shared" si="241"/>
        <v>0</v>
      </c>
      <c r="AC577" s="102" t="str">
        <f>_xlfn.IFNA(VLOOKUP(D577,'사업자 통관'!F:H,3,0),"")</f>
        <v/>
      </c>
      <c r="AD577" s="102"/>
      <c r="AE577" s="103">
        <f t="shared" si="242"/>
        <v>4000</v>
      </c>
      <c r="AF577" s="104">
        <f t="shared" si="243"/>
        <v>14273</v>
      </c>
      <c r="AH577" s="126" t="s">
        <v>5654</v>
      </c>
      <c r="AI577" s="126" t="s">
        <v>9</v>
      </c>
      <c r="AJ577" s="126" t="s">
        <v>5655</v>
      </c>
      <c r="AK577" s="126" t="s">
        <v>2730</v>
      </c>
      <c r="AL577" s="126" t="s">
        <v>5866</v>
      </c>
      <c r="AM577" s="126" t="s">
        <v>5867</v>
      </c>
      <c r="AN577" s="126">
        <v>6544</v>
      </c>
      <c r="AO577" s="126" t="s">
        <v>130</v>
      </c>
      <c r="AP577" s="127">
        <v>1</v>
      </c>
      <c r="AQ577" s="128">
        <v>0.68</v>
      </c>
      <c r="AR577" s="128">
        <v>4.4999999999999998E-2</v>
      </c>
      <c r="AS577" s="128">
        <v>0.7</v>
      </c>
      <c r="AT577" s="126" t="s">
        <v>4</v>
      </c>
      <c r="AU577" s="128">
        <v>38.01</v>
      </c>
      <c r="AV577" s="126" t="s">
        <v>154</v>
      </c>
      <c r="AW577" s="126" t="s">
        <v>154</v>
      </c>
      <c r="AX577" s="126" t="s">
        <v>154</v>
      </c>
      <c r="AY577" s="126" t="s">
        <v>154</v>
      </c>
      <c r="AZ577" s="126" t="s">
        <v>154</v>
      </c>
      <c r="BA577" s="126" t="s">
        <v>132</v>
      </c>
      <c r="BB577" s="126" t="s">
        <v>70</v>
      </c>
      <c r="BC577" s="126" t="s">
        <v>5868</v>
      </c>
      <c r="BD577" s="126" t="s">
        <v>130</v>
      </c>
      <c r="BE577" s="126" t="s">
        <v>156</v>
      </c>
      <c r="BF577" s="126" t="s">
        <v>5869</v>
      </c>
      <c r="BG577" s="126" t="s">
        <v>5870</v>
      </c>
      <c r="BH577" s="126" t="s">
        <v>5871</v>
      </c>
      <c r="BI577" s="126" t="s">
        <v>138</v>
      </c>
      <c r="BJ577" s="126" t="s">
        <v>2758</v>
      </c>
      <c r="BK577" s="126" t="s">
        <v>184</v>
      </c>
      <c r="BL577" s="126" t="s">
        <v>157</v>
      </c>
      <c r="BM577" s="126" t="s">
        <v>126</v>
      </c>
      <c r="BN577" s="126" t="s">
        <v>130</v>
      </c>
      <c r="BO577" s="126" t="s">
        <v>158</v>
      </c>
    </row>
    <row r="578" spans="1:67" ht="15">
      <c r="A578" s="58" t="str">
        <f t="shared" si="246"/>
        <v>2025-08-17</v>
      </c>
      <c r="B578" s="58" t="str">
        <f t="shared" si="247"/>
        <v>LHR</v>
      </c>
      <c r="C578" s="58" t="str">
        <f t="shared" si="248"/>
        <v>99431913792</v>
      </c>
      <c r="D578" s="58" t="str">
        <f t="shared" si="249"/>
        <v>PGB028761833</v>
      </c>
      <c r="E578" s="59" t="str">
        <f t="shared" si="250"/>
        <v>6094322902613</v>
      </c>
      <c r="F578" s="59" t="str">
        <f t="shared" si="251"/>
        <v>717-4764-DF-46</v>
      </c>
      <c r="G578" s="59" t="str">
        <f t="shared" si="252"/>
        <v>2210326</v>
      </c>
      <c r="H578" s="59" t="str">
        <f t="shared" si="253"/>
        <v>IPORTER (GB)</v>
      </c>
      <c r="I578" s="57" t="str">
        <f t="shared" si="254"/>
        <v>윤현</v>
      </c>
      <c r="J578" s="57">
        <f t="shared" si="255"/>
        <v>17863</v>
      </c>
      <c r="K578" s="57" t="str">
        <f t="shared" si="256"/>
        <v/>
      </c>
      <c r="L578" s="57">
        <f t="shared" si="257"/>
        <v>1</v>
      </c>
      <c r="M578" s="57">
        <f t="shared" si="258"/>
        <v>0.499</v>
      </c>
      <c r="N578" s="57">
        <f t="shared" si="259"/>
        <v>4.4999999999999998E-2</v>
      </c>
      <c r="O578" s="60">
        <f t="shared" si="260"/>
        <v>3.15E-2</v>
      </c>
      <c r="P578" s="60">
        <f>CEILING(IF(M578&gt;O578,M578,O578),$D$2)</f>
        <v>0.5</v>
      </c>
      <c r="Q578" s="61" t="str">
        <f t="shared" si="261"/>
        <v>목록(Manifest)</v>
      </c>
      <c r="R578" s="88">
        <f t="shared" si="262"/>
        <v>60.01</v>
      </c>
      <c r="S578" s="61" t="str">
        <f t="shared" si="263"/>
        <v>OZ522</v>
      </c>
      <c r="T578" s="61" t="str">
        <f t="shared" si="264"/>
        <v>AIRZETA CO., LTD</v>
      </c>
      <c r="U578" s="61" t="str">
        <f t="shared" si="265"/>
        <v>신용</v>
      </c>
      <c r="V578" s="99">
        <f>CEILING($B$2+(P578-0.5)*$C$2,1)</f>
        <v>7445</v>
      </c>
      <c r="W578" s="61">
        <v>4000</v>
      </c>
      <c r="X578" s="100">
        <f t="shared" si="239"/>
        <v>0</v>
      </c>
      <c r="Y578" s="100">
        <f t="shared" si="244"/>
        <v>0</v>
      </c>
      <c r="Z578" s="100">
        <f t="shared" si="240"/>
        <v>0</v>
      </c>
      <c r="AA578" s="100">
        <f t="shared" si="245"/>
        <v>0</v>
      </c>
      <c r="AB578" s="101">
        <f t="shared" si="241"/>
        <v>0</v>
      </c>
      <c r="AC578" s="102" t="str">
        <f>_xlfn.IFNA(VLOOKUP(D578,'사업자 통관'!F:H,3,0),"")</f>
        <v/>
      </c>
      <c r="AD578" s="102"/>
      <c r="AE578" s="103">
        <f t="shared" si="242"/>
        <v>4000</v>
      </c>
      <c r="AF578" s="104">
        <f t="shared" si="243"/>
        <v>11445</v>
      </c>
      <c r="AH578" s="126" t="s">
        <v>5654</v>
      </c>
      <c r="AI578" s="126" t="s">
        <v>9</v>
      </c>
      <c r="AJ578" s="126" t="s">
        <v>5655</v>
      </c>
      <c r="AK578" s="126" t="s">
        <v>5872</v>
      </c>
      <c r="AL578" s="126" t="s">
        <v>5873</v>
      </c>
      <c r="AM578" s="126" t="s">
        <v>5874</v>
      </c>
      <c r="AN578" s="126">
        <v>17863</v>
      </c>
      <c r="AO578" s="126" t="s">
        <v>130</v>
      </c>
      <c r="AP578" s="127">
        <v>1</v>
      </c>
      <c r="AQ578" s="128">
        <v>0.499</v>
      </c>
      <c r="AR578" s="128">
        <v>4.4999999999999998E-2</v>
      </c>
      <c r="AS578" s="128">
        <v>0.5</v>
      </c>
      <c r="AT578" s="126" t="s">
        <v>4</v>
      </c>
      <c r="AU578" s="128">
        <v>60.01</v>
      </c>
      <c r="AV578" s="126" t="s">
        <v>154</v>
      </c>
      <c r="AW578" s="126" t="s">
        <v>154</v>
      </c>
      <c r="AX578" s="126" t="s">
        <v>154</v>
      </c>
      <c r="AY578" s="126" t="s">
        <v>154</v>
      </c>
      <c r="AZ578" s="126" t="s">
        <v>154</v>
      </c>
      <c r="BA578" s="126" t="s">
        <v>132</v>
      </c>
      <c r="BB578" s="126" t="s">
        <v>70</v>
      </c>
      <c r="BC578" s="126" t="s">
        <v>5801</v>
      </c>
      <c r="BD578" s="126" t="s">
        <v>130</v>
      </c>
      <c r="BE578" s="126" t="s">
        <v>156</v>
      </c>
      <c r="BF578" s="126" t="s">
        <v>5875</v>
      </c>
      <c r="BG578" s="126" t="s">
        <v>5876</v>
      </c>
      <c r="BH578" s="126" t="s">
        <v>5877</v>
      </c>
      <c r="BI578" s="126" t="s">
        <v>138</v>
      </c>
      <c r="BJ578" s="126" t="s">
        <v>2758</v>
      </c>
      <c r="BK578" s="126" t="s">
        <v>184</v>
      </c>
      <c r="BL578" s="126" t="s">
        <v>157</v>
      </c>
      <c r="BM578" s="126" t="s">
        <v>126</v>
      </c>
      <c r="BN578" s="126" t="s">
        <v>130</v>
      </c>
      <c r="BO578" s="126" t="s">
        <v>158</v>
      </c>
    </row>
    <row r="579" spans="1:67" ht="15">
      <c r="A579" s="58" t="str">
        <f t="shared" si="246"/>
        <v>2025-08-17</v>
      </c>
      <c r="B579" s="58" t="str">
        <f t="shared" si="247"/>
        <v>LHR</v>
      </c>
      <c r="C579" s="58" t="str">
        <f t="shared" si="248"/>
        <v>99431913792</v>
      </c>
      <c r="D579" s="58" t="str">
        <f t="shared" si="249"/>
        <v>PGB028761751</v>
      </c>
      <c r="E579" s="59" t="str">
        <f t="shared" si="250"/>
        <v>6094322902531</v>
      </c>
      <c r="F579" s="59" t="str">
        <f t="shared" si="251"/>
        <v>717-4799-AA-53</v>
      </c>
      <c r="G579" s="59" t="str">
        <f t="shared" si="252"/>
        <v>2210326</v>
      </c>
      <c r="H579" s="59" t="str">
        <f t="shared" si="253"/>
        <v>IPORTER (GB)</v>
      </c>
      <c r="I579" s="57" t="str">
        <f t="shared" si="254"/>
        <v>김민규</v>
      </c>
      <c r="J579" s="57">
        <f t="shared" si="255"/>
        <v>44682</v>
      </c>
      <c r="K579" s="57" t="str">
        <f t="shared" si="256"/>
        <v/>
      </c>
      <c r="L579" s="57">
        <f t="shared" si="257"/>
        <v>1</v>
      </c>
      <c r="M579" s="57">
        <f t="shared" si="258"/>
        <v>1.1200000000000001</v>
      </c>
      <c r="N579" s="57">
        <f t="shared" si="259"/>
        <v>1.4510000000000001</v>
      </c>
      <c r="O579" s="60">
        <f t="shared" si="260"/>
        <v>1.0157</v>
      </c>
      <c r="P579" s="60">
        <f>CEILING(IF(M579&gt;O579,M579,O579),$D$2)</f>
        <v>1.5</v>
      </c>
      <c r="Q579" s="61" t="str">
        <f t="shared" si="261"/>
        <v>목록(Manifest)</v>
      </c>
      <c r="R579" s="88">
        <f t="shared" si="262"/>
        <v>93.28</v>
      </c>
      <c r="S579" s="61" t="str">
        <f t="shared" si="263"/>
        <v>OZ522</v>
      </c>
      <c r="T579" s="61" t="str">
        <f t="shared" si="264"/>
        <v>AIRZETA CO., LTD</v>
      </c>
      <c r="U579" s="61" t="str">
        <f t="shared" si="265"/>
        <v>신용</v>
      </c>
      <c r="V579" s="99">
        <f>CEILING($B$2+(P579-0.5)*$C$2,1)</f>
        <v>13100</v>
      </c>
      <c r="W579" s="61">
        <v>4000</v>
      </c>
      <c r="X579" s="100">
        <f t="shared" si="239"/>
        <v>0</v>
      </c>
      <c r="Y579" s="100">
        <f t="shared" si="244"/>
        <v>0</v>
      </c>
      <c r="Z579" s="100">
        <f t="shared" si="240"/>
        <v>0</v>
      </c>
      <c r="AA579" s="100">
        <f t="shared" si="245"/>
        <v>0</v>
      </c>
      <c r="AB579" s="101">
        <f t="shared" si="241"/>
        <v>0</v>
      </c>
      <c r="AC579" s="102" t="str">
        <f>_xlfn.IFNA(VLOOKUP(D579,'사업자 통관'!F:H,3,0),"")</f>
        <v/>
      </c>
      <c r="AD579" s="102"/>
      <c r="AE579" s="103">
        <f t="shared" si="242"/>
        <v>4000</v>
      </c>
      <c r="AF579" s="104">
        <f t="shared" si="243"/>
        <v>17100</v>
      </c>
      <c r="AH579" s="126" t="s">
        <v>5654</v>
      </c>
      <c r="AI579" s="126" t="s">
        <v>9</v>
      </c>
      <c r="AJ579" s="126" t="s">
        <v>5655</v>
      </c>
      <c r="AK579" s="126" t="s">
        <v>5878</v>
      </c>
      <c r="AL579" s="126" t="s">
        <v>5879</v>
      </c>
      <c r="AM579" s="126" t="s">
        <v>5880</v>
      </c>
      <c r="AN579" s="126">
        <v>44682</v>
      </c>
      <c r="AO579" s="126" t="s">
        <v>130</v>
      </c>
      <c r="AP579" s="127">
        <v>1</v>
      </c>
      <c r="AQ579" s="128">
        <v>1.1200000000000001</v>
      </c>
      <c r="AR579" s="128">
        <v>1.4510000000000001</v>
      </c>
      <c r="AS579" s="128">
        <v>1.5</v>
      </c>
      <c r="AT579" s="126" t="s">
        <v>4</v>
      </c>
      <c r="AU579" s="128">
        <v>93.28</v>
      </c>
      <c r="AV579" s="126" t="s">
        <v>154</v>
      </c>
      <c r="AW579" s="126" t="s">
        <v>154</v>
      </c>
      <c r="AX579" s="126" t="s">
        <v>154</v>
      </c>
      <c r="AY579" s="126" t="s">
        <v>154</v>
      </c>
      <c r="AZ579" s="126" t="s">
        <v>154</v>
      </c>
      <c r="BA579" s="126" t="s">
        <v>132</v>
      </c>
      <c r="BB579" s="126" t="s">
        <v>70</v>
      </c>
      <c r="BC579" s="126" t="s">
        <v>165</v>
      </c>
      <c r="BD579" s="126" t="s">
        <v>130</v>
      </c>
      <c r="BE579" s="126" t="s">
        <v>156</v>
      </c>
      <c r="BF579" s="126" t="s">
        <v>5881</v>
      </c>
      <c r="BG579" s="126" t="s">
        <v>5882</v>
      </c>
      <c r="BH579" s="126" t="s">
        <v>5883</v>
      </c>
      <c r="BI579" s="126" t="s">
        <v>138</v>
      </c>
      <c r="BJ579" s="126" t="s">
        <v>2758</v>
      </c>
      <c r="BK579" s="126" t="s">
        <v>184</v>
      </c>
      <c r="BL579" s="126" t="s">
        <v>157</v>
      </c>
      <c r="BM579" s="126" t="s">
        <v>126</v>
      </c>
      <c r="BN579" s="126" t="s">
        <v>130</v>
      </c>
      <c r="BO579" s="126" t="s">
        <v>158</v>
      </c>
    </row>
    <row r="580" spans="1:67" ht="15">
      <c r="A580" s="58" t="str">
        <f t="shared" si="246"/>
        <v>2025-08-17</v>
      </c>
      <c r="B580" s="58" t="str">
        <f t="shared" si="247"/>
        <v>LHR</v>
      </c>
      <c r="C580" s="58" t="str">
        <f t="shared" si="248"/>
        <v>99431913792</v>
      </c>
      <c r="D580" s="58" t="str">
        <f t="shared" si="249"/>
        <v>PGB028761661</v>
      </c>
      <c r="E580" s="59" t="str">
        <f t="shared" si="250"/>
        <v>6094322902441</v>
      </c>
      <c r="F580" s="59" t="str">
        <f t="shared" si="251"/>
        <v>717-4804-EF-54</v>
      </c>
      <c r="G580" s="59" t="str">
        <f t="shared" si="252"/>
        <v>2210326</v>
      </c>
      <c r="H580" s="59" t="str">
        <f t="shared" si="253"/>
        <v>IPORTER (GB)</v>
      </c>
      <c r="I580" s="57" t="str">
        <f t="shared" si="254"/>
        <v>손주영</v>
      </c>
      <c r="J580" s="57">
        <f t="shared" si="255"/>
        <v>25317</v>
      </c>
      <c r="K580" s="57" t="str">
        <f t="shared" si="256"/>
        <v/>
      </c>
      <c r="L580" s="57">
        <f t="shared" si="257"/>
        <v>1</v>
      </c>
      <c r="M580" s="57">
        <f t="shared" si="258"/>
        <v>3.121</v>
      </c>
      <c r="N580" s="57">
        <f t="shared" si="259"/>
        <v>3.0390000000000001</v>
      </c>
      <c r="O580" s="60">
        <f t="shared" si="260"/>
        <v>2.1273</v>
      </c>
      <c r="P580" s="60">
        <f>CEILING(IF(M580&gt;O580,M580,O580),$D$2)</f>
        <v>3.5</v>
      </c>
      <c r="Q580" s="61" t="str">
        <f t="shared" si="261"/>
        <v>목록(Manifest)</v>
      </c>
      <c r="R580" s="88">
        <f t="shared" si="262"/>
        <v>52.93</v>
      </c>
      <c r="S580" s="61" t="str">
        <f t="shared" si="263"/>
        <v>OZ522</v>
      </c>
      <c r="T580" s="61" t="str">
        <f t="shared" si="264"/>
        <v>AIRZETA CO., LTD</v>
      </c>
      <c r="U580" s="61" t="str">
        <f t="shared" si="265"/>
        <v>신용</v>
      </c>
      <c r="V580" s="99">
        <f>CEILING($B$2+(P580-0.5)*$C$2,1)</f>
        <v>24410</v>
      </c>
      <c r="W580" s="61">
        <v>4000</v>
      </c>
      <c r="X580" s="100">
        <f t="shared" si="239"/>
        <v>0</v>
      </c>
      <c r="Y580" s="100">
        <f t="shared" si="244"/>
        <v>0</v>
      </c>
      <c r="Z580" s="100">
        <f t="shared" si="240"/>
        <v>500</v>
      </c>
      <c r="AA580" s="100">
        <f t="shared" si="245"/>
        <v>0</v>
      </c>
      <c r="AB580" s="101">
        <f t="shared" si="241"/>
        <v>0</v>
      </c>
      <c r="AC580" s="102" t="str">
        <f>_xlfn.IFNA(VLOOKUP(D580,'사업자 통관'!F:H,3,0),"")</f>
        <v/>
      </c>
      <c r="AD580" s="102"/>
      <c r="AE580" s="103">
        <f t="shared" si="242"/>
        <v>4500</v>
      </c>
      <c r="AF580" s="104">
        <f t="shared" si="243"/>
        <v>28910</v>
      </c>
      <c r="AH580" s="126" t="s">
        <v>5654</v>
      </c>
      <c r="AI580" s="126" t="s">
        <v>9</v>
      </c>
      <c r="AJ580" s="126" t="s">
        <v>5655</v>
      </c>
      <c r="AK580" s="126" t="s">
        <v>5884</v>
      </c>
      <c r="AL580" s="126" t="s">
        <v>415</v>
      </c>
      <c r="AM580" s="126" t="s">
        <v>416</v>
      </c>
      <c r="AN580" s="126">
        <v>25317</v>
      </c>
      <c r="AO580" s="126" t="s">
        <v>130</v>
      </c>
      <c r="AP580" s="127">
        <v>1</v>
      </c>
      <c r="AQ580" s="128">
        <v>3.121</v>
      </c>
      <c r="AR580" s="128">
        <v>3.0390000000000001</v>
      </c>
      <c r="AS580" s="128">
        <v>3.2</v>
      </c>
      <c r="AT580" s="126" t="s">
        <v>4</v>
      </c>
      <c r="AU580" s="128">
        <v>52.93</v>
      </c>
      <c r="AV580" s="126" t="s">
        <v>154</v>
      </c>
      <c r="AW580" s="126" t="s">
        <v>154</v>
      </c>
      <c r="AX580" s="126" t="s">
        <v>154</v>
      </c>
      <c r="AY580" s="126" t="s">
        <v>154</v>
      </c>
      <c r="AZ580" s="126" t="s">
        <v>154</v>
      </c>
      <c r="BA580" s="126" t="s">
        <v>132</v>
      </c>
      <c r="BB580" s="126" t="s">
        <v>70</v>
      </c>
      <c r="BC580" s="126" t="s">
        <v>163</v>
      </c>
      <c r="BD580" s="126" t="s">
        <v>130</v>
      </c>
      <c r="BE580" s="126" t="s">
        <v>156</v>
      </c>
      <c r="BF580" s="126" t="s">
        <v>5885</v>
      </c>
      <c r="BG580" s="126" t="s">
        <v>5886</v>
      </c>
      <c r="BH580" s="126" t="s">
        <v>5887</v>
      </c>
      <c r="BI580" s="126" t="s">
        <v>138</v>
      </c>
      <c r="BJ580" s="126" t="s">
        <v>2758</v>
      </c>
      <c r="BK580" s="126" t="s">
        <v>184</v>
      </c>
      <c r="BL580" s="126" t="s">
        <v>157</v>
      </c>
      <c r="BM580" s="126" t="s">
        <v>126</v>
      </c>
      <c r="BN580" s="126" t="s">
        <v>130</v>
      </c>
      <c r="BO580" s="126" t="s">
        <v>158</v>
      </c>
    </row>
    <row r="581" spans="1:67" ht="15">
      <c r="A581" s="58" t="str">
        <f t="shared" si="246"/>
        <v>2025-08-17</v>
      </c>
      <c r="B581" s="58" t="str">
        <f t="shared" si="247"/>
        <v>LHR</v>
      </c>
      <c r="C581" s="58" t="str">
        <f t="shared" si="248"/>
        <v>99431913792</v>
      </c>
      <c r="D581" s="58" t="str">
        <f t="shared" si="249"/>
        <v>PGB028761943</v>
      </c>
      <c r="E581" s="59" t="str">
        <f t="shared" si="250"/>
        <v>6094322902723</v>
      </c>
      <c r="F581" s="59" t="str">
        <f t="shared" si="251"/>
        <v>717-4825-CC-58</v>
      </c>
      <c r="G581" s="59" t="str">
        <f t="shared" si="252"/>
        <v>2210326</v>
      </c>
      <c r="H581" s="59" t="str">
        <f t="shared" si="253"/>
        <v>IPORTER (GB)</v>
      </c>
      <c r="I581" s="57" t="str">
        <f t="shared" si="254"/>
        <v>이도영</v>
      </c>
      <c r="J581" s="57">
        <f t="shared" si="255"/>
        <v>4196</v>
      </c>
      <c r="K581" s="57" t="str">
        <f t="shared" si="256"/>
        <v/>
      </c>
      <c r="L581" s="57">
        <f t="shared" si="257"/>
        <v>1</v>
      </c>
      <c r="M581" s="57">
        <f t="shared" si="258"/>
        <v>0.499</v>
      </c>
      <c r="N581" s="57">
        <f t="shared" si="259"/>
        <v>4.4999999999999998E-2</v>
      </c>
      <c r="O581" s="60">
        <f t="shared" si="260"/>
        <v>3.15E-2</v>
      </c>
      <c r="P581" s="60">
        <f>CEILING(IF(M581&gt;O581,M581,O581),$D$2)</f>
        <v>0.5</v>
      </c>
      <c r="Q581" s="61" t="str">
        <f t="shared" si="261"/>
        <v>목록(Manifest)</v>
      </c>
      <c r="R581" s="88">
        <f t="shared" si="262"/>
        <v>26.46</v>
      </c>
      <c r="S581" s="61" t="str">
        <f t="shared" si="263"/>
        <v>OZ522</v>
      </c>
      <c r="T581" s="61" t="str">
        <f t="shared" si="264"/>
        <v>AIRZETA CO., LTD</v>
      </c>
      <c r="U581" s="61" t="str">
        <f t="shared" si="265"/>
        <v>신용</v>
      </c>
      <c r="V581" s="99">
        <f>CEILING($B$2+(P581-0.5)*$C$2,1)</f>
        <v>7445</v>
      </c>
      <c r="W581" s="61">
        <v>4000</v>
      </c>
      <c r="X581" s="100">
        <f t="shared" ref="X581:X644" si="266">(L581-1)*1500</f>
        <v>0</v>
      </c>
      <c r="Y581" s="100">
        <f t="shared" si="244"/>
        <v>0</v>
      </c>
      <c r="Z581" s="100">
        <f t="shared" ref="Z581:Z644" si="267">IF(U581="신용",_xlfn.IFNA(_xlfn.IFS(
AND(P581/L581&gt;2,P581/L581&lt;=5),500*L581,
AND(P581/L581&gt;5,P581/L581&lt;=10),1000*L581,
AND(P581/L581&gt;10,P581/L581&lt;=20),3000*L581,
AND(P581/L581&gt;20,P581/L581&lt;=25),11000*L581,
AND(P581/L581&gt;25,P581/L581&lt;=999),15000*L581
),0),0)</f>
        <v>0</v>
      </c>
      <c r="AA581" s="100">
        <f t="shared" si="245"/>
        <v>0</v>
      </c>
      <c r="AB581" s="101">
        <f t="shared" ref="AB581:AB644" si="268">IF(LEFT(AC581,3)="사업자",10000,IF(OR(Q581="일반(목록배제,Normal-Manifest Exception)",Q581="간이(Simple)",Q581="목록취하(허용배제,Manifest-Drop)",Q581="일반(NORMAL)"),1000,0))</f>
        <v>0</v>
      </c>
      <c r="AC581" s="102" t="str">
        <f>_xlfn.IFNA(VLOOKUP(D581,'사업자 통관'!F:H,3,0),"")</f>
        <v/>
      </c>
      <c r="AD581" s="102"/>
      <c r="AE581" s="103">
        <f t="shared" ref="AE581:AE644" si="269">SUM(W581:AD581)</f>
        <v>4000</v>
      </c>
      <c r="AF581" s="104">
        <f t="shared" ref="AF581:AF644" si="270">SUM(V581,AE581)</f>
        <v>11445</v>
      </c>
      <c r="AH581" s="126" t="s">
        <v>5654</v>
      </c>
      <c r="AI581" s="126" t="s">
        <v>9</v>
      </c>
      <c r="AJ581" s="126" t="s">
        <v>5655</v>
      </c>
      <c r="AK581" s="126" t="s">
        <v>5888</v>
      </c>
      <c r="AL581" s="126" t="s">
        <v>5889</v>
      </c>
      <c r="AM581" s="126" t="s">
        <v>5890</v>
      </c>
      <c r="AN581" s="126">
        <v>4196</v>
      </c>
      <c r="AO581" s="126" t="s">
        <v>130</v>
      </c>
      <c r="AP581" s="127">
        <v>1</v>
      </c>
      <c r="AQ581" s="128">
        <v>0.499</v>
      </c>
      <c r="AR581" s="128">
        <v>4.4999999999999998E-2</v>
      </c>
      <c r="AS581" s="128">
        <v>0.5</v>
      </c>
      <c r="AT581" s="126" t="s">
        <v>4</v>
      </c>
      <c r="AU581" s="128">
        <v>26.46</v>
      </c>
      <c r="AV581" s="126" t="s">
        <v>154</v>
      </c>
      <c r="AW581" s="126" t="s">
        <v>154</v>
      </c>
      <c r="AX581" s="126" t="s">
        <v>154</v>
      </c>
      <c r="AY581" s="126" t="s">
        <v>154</v>
      </c>
      <c r="AZ581" s="126" t="s">
        <v>154</v>
      </c>
      <c r="BA581" s="126" t="s">
        <v>132</v>
      </c>
      <c r="BB581" s="126" t="s">
        <v>70</v>
      </c>
      <c r="BC581" s="126" t="s">
        <v>162</v>
      </c>
      <c r="BD581" s="126" t="s">
        <v>130</v>
      </c>
      <c r="BE581" s="126" t="s">
        <v>156</v>
      </c>
      <c r="BF581" s="126" t="s">
        <v>5891</v>
      </c>
      <c r="BG581" s="126" t="s">
        <v>5892</v>
      </c>
      <c r="BH581" s="126" t="s">
        <v>5893</v>
      </c>
      <c r="BI581" s="126" t="s">
        <v>138</v>
      </c>
      <c r="BJ581" s="126" t="s">
        <v>2758</v>
      </c>
      <c r="BK581" s="126" t="s">
        <v>184</v>
      </c>
      <c r="BL581" s="126" t="s">
        <v>157</v>
      </c>
      <c r="BM581" s="126" t="s">
        <v>126</v>
      </c>
      <c r="BN581" s="126" t="s">
        <v>130</v>
      </c>
      <c r="BO581" s="126" t="s">
        <v>158</v>
      </c>
    </row>
    <row r="582" spans="1:67" ht="15">
      <c r="A582" s="58" t="str">
        <f t="shared" si="246"/>
        <v>2025-08-17</v>
      </c>
      <c r="B582" s="58" t="str">
        <f t="shared" si="247"/>
        <v>LHR</v>
      </c>
      <c r="C582" s="58" t="str">
        <f t="shared" si="248"/>
        <v>99431913792</v>
      </c>
      <c r="D582" s="58" t="str">
        <f t="shared" si="249"/>
        <v>PGB028762009</v>
      </c>
      <c r="E582" s="59" t="str">
        <f t="shared" si="250"/>
        <v>6094322902789</v>
      </c>
      <c r="F582" s="59" t="str">
        <f t="shared" si="251"/>
        <v>717-4791-AC-63</v>
      </c>
      <c r="G582" s="59" t="str">
        <f t="shared" si="252"/>
        <v>2210326</v>
      </c>
      <c r="H582" s="59" t="str">
        <f t="shared" si="253"/>
        <v>IPORTER (GB)</v>
      </c>
      <c r="I582" s="57" t="str">
        <f t="shared" si="254"/>
        <v>김원복</v>
      </c>
      <c r="J582" s="57">
        <f t="shared" si="255"/>
        <v>51611</v>
      </c>
      <c r="K582" s="57" t="str">
        <f t="shared" si="256"/>
        <v/>
      </c>
      <c r="L582" s="57">
        <f t="shared" si="257"/>
        <v>1</v>
      </c>
      <c r="M582" s="57">
        <f t="shared" si="258"/>
        <v>1.5009999999999999</v>
      </c>
      <c r="N582" s="57">
        <f t="shared" si="259"/>
        <v>4.4999999999999998E-2</v>
      </c>
      <c r="O582" s="60">
        <f t="shared" si="260"/>
        <v>3.15E-2</v>
      </c>
      <c r="P582" s="60">
        <f>CEILING(IF(M582&gt;O582,M582,O582),$D$2)</f>
        <v>2</v>
      </c>
      <c r="Q582" s="61" t="str">
        <f t="shared" si="261"/>
        <v>목록(Manifest)</v>
      </c>
      <c r="R582" s="88">
        <f t="shared" si="262"/>
        <v>113.07</v>
      </c>
      <c r="S582" s="61" t="str">
        <f t="shared" si="263"/>
        <v>OZ522</v>
      </c>
      <c r="T582" s="61" t="str">
        <f t="shared" si="264"/>
        <v>AIRZETA CO., LTD</v>
      </c>
      <c r="U582" s="61" t="str">
        <f t="shared" si="265"/>
        <v>신용</v>
      </c>
      <c r="V582" s="99">
        <f>CEILING($B$2+(P582-0.5)*$C$2,1)</f>
        <v>15928</v>
      </c>
      <c r="W582" s="61">
        <v>4000</v>
      </c>
      <c r="X582" s="100">
        <f t="shared" si="266"/>
        <v>0</v>
      </c>
      <c r="Y582" s="100">
        <f t="shared" ref="Y582:Y645" si="271">IF(LEFT(AN582,2)="63",500,0)</f>
        <v>0</v>
      </c>
      <c r="Z582" s="100">
        <f t="shared" si="267"/>
        <v>0</v>
      </c>
      <c r="AA582" s="100">
        <f t="shared" ref="AA582:AA645" si="272">IF(_xlfn.CEILING.MATH(P582-30,1)&lt;0,0,_xlfn.CEILING.MATH(P582-30,1))*400</f>
        <v>0</v>
      </c>
      <c r="AB582" s="101">
        <f t="shared" si="268"/>
        <v>0</v>
      </c>
      <c r="AC582" s="102" t="str">
        <f>_xlfn.IFNA(VLOOKUP(D582,'사업자 통관'!F:H,3,0),"")</f>
        <v/>
      </c>
      <c r="AD582" s="102"/>
      <c r="AE582" s="103">
        <f t="shared" si="269"/>
        <v>4000</v>
      </c>
      <c r="AF582" s="104">
        <f t="shared" si="270"/>
        <v>19928</v>
      </c>
      <c r="AH582" s="126" t="s">
        <v>5654</v>
      </c>
      <c r="AI582" s="126" t="s">
        <v>9</v>
      </c>
      <c r="AJ582" s="126" t="s">
        <v>5655</v>
      </c>
      <c r="AK582" s="126" t="s">
        <v>5894</v>
      </c>
      <c r="AL582" s="126" t="s">
        <v>5895</v>
      </c>
      <c r="AM582" s="126" t="s">
        <v>5896</v>
      </c>
      <c r="AN582" s="126">
        <v>51611</v>
      </c>
      <c r="AO582" s="126" t="s">
        <v>130</v>
      </c>
      <c r="AP582" s="127">
        <v>1</v>
      </c>
      <c r="AQ582" s="128">
        <v>1.5009999999999999</v>
      </c>
      <c r="AR582" s="128">
        <v>4.4999999999999998E-2</v>
      </c>
      <c r="AS582" s="128">
        <v>1.6</v>
      </c>
      <c r="AT582" s="126" t="s">
        <v>4</v>
      </c>
      <c r="AU582" s="128">
        <v>113.07</v>
      </c>
      <c r="AV582" s="126" t="s">
        <v>154</v>
      </c>
      <c r="AW582" s="126" t="s">
        <v>154</v>
      </c>
      <c r="AX582" s="126" t="s">
        <v>154</v>
      </c>
      <c r="AY582" s="126" t="s">
        <v>154</v>
      </c>
      <c r="AZ582" s="126" t="s">
        <v>154</v>
      </c>
      <c r="BA582" s="126" t="s">
        <v>132</v>
      </c>
      <c r="BB582" s="126" t="s">
        <v>70</v>
      </c>
      <c r="BC582" s="126" t="s">
        <v>159</v>
      </c>
      <c r="BD582" s="126" t="s">
        <v>130</v>
      </c>
      <c r="BE582" s="126" t="s">
        <v>156</v>
      </c>
      <c r="BF582" s="126" t="s">
        <v>5897</v>
      </c>
      <c r="BG582" s="126" t="s">
        <v>5898</v>
      </c>
      <c r="BH582" s="126" t="s">
        <v>5899</v>
      </c>
      <c r="BI582" s="126" t="s">
        <v>138</v>
      </c>
      <c r="BJ582" s="126" t="s">
        <v>2758</v>
      </c>
      <c r="BK582" s="126" t="s">
        <v>184</v>
      </c>
      <c r="BL582" s="126" t="s">
        <v>157</v>
      </c>
      <c r="BM582" s="126" t="s">
        <v>126</v>
      </c>
      <c r="BN582" s="126" t="s">
        <v>130</v>
      </c>
      <c r="BO582" s="126" t="s">
        <v>158</v>
      </c>
    </row>
    <row r="583" spans="1:67" ht="15">
      <c r="A583" s="58" t="str">
        <f t="shared" si="246"/>
        <v>2025-08-17</v>
      </c>
      <c r="B583" s="58" t="str">
        <f t="shared" si="247"/>
        <v>LHR</v>
      </c>
      <c r="C583" s="58" t="str">
        <f t="shared" si="248"/>
        <v>99431913792</v>
      </c>
      <c r="D583" s="58" t="str">
        <f t="shared" si="249"/>
        <v>PGB028761077</v>
      </c>
      <c r="E583" s="59" t="str">
        <f t="shared" si="250"/>
        <v>6094322901857</v>
      </c>
      <c r="F583" s="59" t="str">
        <f t="shared" si="251"/>
        <v>717-2895-DC-73</v>
      </c>
      <c r="G583" s="59" t="str">
        <f t="shared" si="252"/>
        <v>2210326</v>
      </c>
      <c r="H583" s="59" t="str">
        <f t="shared" si="253"/>
        <v>IPORTER (GB)</v>
      </c>
      <c r="I583" s="57" t="str">
        <f t="shared" si="254"/>
        <v>송우석</v>
      </c>
      <c r="J583" s="57">
        <f t="shared" si="255"/>
        <v>5605</v>
      </c>
      <c r="K583" s="57" t="str">
        <f t="shared" si="256"/>
        <v/>
      </c>
      <c r="L583" s="57">
        <f t="shared" si="257"/>
        <v>1</v>
      </c>
      <c r="M583" s="57">
        <f t="shared" si="258"/>
        <v>0.499</v>
      </c>
      <c r="N583" s="57">
        <f t="shared" si="259"/>
        <v>4.4999999999999998E-2</v>
      </c>
      <c r="O583" s="60">
        <f t="shared" si="260"/>
        <v>3.15E-2</v>
      </c>
      <c r="P583" s="60">
        <f>CEILING(IF(M583&gt;O583,M583,O583),$D$2)</f>
        <v>0.5</v>
      </c>
      <c r="Q583" s="61" t="str">
        <f t="shared" si="261"/>
        <v>목록(Manifest)</v>
      </c>
      <c r="R583" s="88">
        <f t="shared" si="262"/>
        <v>89.79</v>
      </c>
      <c r="S583" s="61" t="str">
        <f t="shared" si="263"/>
        <v>OZ522</v>
      </c>
      <c r="T583" s="61" t="str">
        <f t="shared" si="264"/>
        <v>AIRZETA CO., LTD</v>
      </c>
      <c r="U583" s="61" t="str">
        <f t="shared" si="265"/>
        <v>신용</v>
      </c>
      <c r="V583" s="99">
        <f>CEILING($B$2+(P583-0.5)*$C$2,1)</f>
        <v>7445</v>
      </c>
      <c r="W583" s="61">
        <v>4000</v>
      </c>
      <c r="X583" s="100">
        <f t="shared" si="266"/>
        <v>0</v>
      </c>
      <c r="Y583" s="100">
        <f t="shared" si="271"/>
        <v>0</v>
      </c>
      <c r="Z583" s="100">
        <f t="shared" si="267"/>
        <v>0</v>
      </c>
      <c r="AA583" s="100">
        <f t="shared" si="272"/>
        <v>0</v>
      </c>
      <c r="AB583" s="101">
        <f t="shared" si="268"/>
        <v>0</v>
      </c>
      <c r="AC583" s="102" t="str">
        <f>_xlfn.IFNA(VLOOKUP(D583,'사업자 통관'!F:H,3,0),"")</f>
        <v/>
      </c>
      <c r="AD583" s="102"/>
      <c r="AE583" s="103">
        <f t="shared" si="269"/>
        <v>4000</v>
      </c>
      <c r="AF583" s="104">
        <f t="shared" si="270"/>
        <v>11445</v>
      </c>
      <c r="AH583" s="126" t="s">
        <v>5654</v>
      </c>
      <c r="AI583" s="126" t="s">
        <v>9</v>
      </c>
      <c r="AJ583" s="126" t="s">
        <v>5655</v>
      </c>
      <c r="AK583" s="126" t="s">
        <v>2650</v>
      </c>
      <c r="AL583" s="126" t="s">
        <v>317</v>
      </c>
      <c r="AM583" s="126" t="s">
        <v>318</v>
      </c>
      <c r="AN583" s="126">
        <v>5605</v>
      </c>
      <c r="AO583" s="126" t="s">
        <v>130</v>
      </c>
      <c r="AP583" s="127">
        <v>1</v>
      </c>
      <c r="AQ583" s="128">
        <v>0.499</v>
      </c>
      <c r="AR583" s="128">
        <v>4.4999999999999998E-2</v>
      </c>
      <c r="AS583" s="128">
        <v>0.5</v>
      </c>
      <c r="AT583" s="126" t="s">
        <v>4</v>
      </c>
      <c r="AU583" s="128">
        <v>89.79</v>
      </c>
      <c r="AV583" s="126" t="s">
        <v>154</v>
      </c>
      <c r="AW583" s="126" t="s">
        <v>154</v>
      </c>
      <c r="AX583" s="126" t="s">
        <v>154</v>
      </c>
      <c r="AY583" s="126" t="s">
        <v>154</v>
      </c>
      <c r="AZ583" s="126" t="s">
        <v>154</v>
      </c>
      <c r="BA583" s="126" t="s">
        <v>132</v>
      </c>
      <c r="BB583" s="126" t="s">
        <v>70</v>
      </c>
      <c r="BC583" s="126" t="s">
        <v>163</v>
      </c>
      <c r="BD583" s="126" t="s">
        <v>130</v>
      </c>
      <c r="BE583" s="126" t="s">
        <v>156</v>
      </c>
      <c r="BF583" s="126" t="s">
        <v>5900</v>
      </c>
      <c r="BG583" s="126" t="s">
        <v>5901</v>
      </c>
      <c r="BH583" s="126" t="s">
        <v>5902</v>
      </c>
      <c r="BI583" s="126" t="s">
        <v>138</v>
      </c>
      <c r="BJ583" s="126" t="s">
        <v>2758</v>
      </c>
      <c r="BK583" s="126" t="s">
        <v>184</v>
      </c>
      <c r="BL583" s="126" t="s">
        <v>157</v>
      </c>
      <c r="BM583" s="126" t="s">
        <v>126</v>
      </c>
      <c r="BN583" s="126" t="s">
        <v>130</v>
      </c>
      <c r="BO583" s="126" t="s">
        <v>158</v>
      </c>
    </row>
    <row r="584" spans="1:67" ht="15">
      <c r="A584" s="58" t="str">
        <f t="shared" ref="A584:A647" si="273">AH584</f>
        <v>2025-08-17</v>
      </c>
      <c r="B584" s="58" t="str">
        <f t="shared" ref="B584:B647" si="274">AI584</f>
        <v>LHR</v>
      </c>
      <c r="C584" s="58" t="str">
        <f t="shared" ref="C584:C647" si="275">AJ584</f>
        <v>99431913792</v>
      </c>
      <c r="D584" s="58" t="str">
        <f t="shared" ref="D584:D647" si="276">AK584</f>
        <v>PGB028761756</v>
      </c>
      <c r="E584" s="59" t="str">
        <f t="shared" ref="E584:E647" si="277">BF584</f>
        <v>6094322902536</v>
      </c>
      <c r="F584" s="59" t="str">
        <f t="shared" ref="F584:F647" si="278">BG584</f>
        <v>717-3745-AF-6</v>
      </c>
      <c r="G584" s="59" t="str">
        <f t="shared" ref="G584:G647" si="279">BA584</f>
        <v>2210326</v>
      </c>
      <c r="H584" s="59" t="str">
        <f t="shared" ref="H584:H647" si="280">BB584</f>
        <v>IPORTER (GB)</v>
      </c>
      <c r="I584" s="57" t="str">
        <f t="shared" ref="I584:I647" si="281">AL584</f>
        <v>김태승</v>
      </c>
      <c r="J584" s="57">
        <f t="shared" ref="J584:J647" si="282">AN584</f>
        <v>4148</v>
      </c>
      <c r="K584" s="57" t="str">
        <f t="shared" ref="K584:K646" si="283">AO584</f>
        <v/>
      </c>
      <c r="L584" s="57">
        <f t="shared" ref="L584:L647" si="284">AP584</f>
        <v>1</v>
      </c>
      <c r="M584" s="57">
        <f t="shared" ref="M584:M647" si="285">AQ584</f>
        <v>0.499</v>
      </c>
      <c r="N584" s="57">
        <f t="shared" ref="N584:N647" si="286">AR584</f>
        <v>4.4999999999999998E-2</v>
      </c>
      <c r="O584" s="60">
        <f t="shared" ref="O584:O647" si="287">N584*0.7</f>
        <v>3.15E-2</v>
      </c>
      <c r="P584" s="60">
        <f>CEILING(IF(M584&gt;O584,M584,O584),$D$2)</f>
        <v>0.5</v>
      </c>
      <c r="Q584" s="61" t="str">
        <f t="shared" ref="Q584:Q647" si="288">AT584</f>
        <v>목록(Manifest)</v>
      </c>
      <c r="R584" s="88">
        <f t="shared" ref="R584:R647" si="289">AU584</f>
        <v>52.01</v>
      </c>
      <c r="S584" s="61" t="str">
        <f t="shared" ref="S584:S647" si="290">BI584</f>
        <v>OZ522</v>
      </c>
      <c r="T584" s="61" t="str">
        <f t="shared" ref="T584:T647" si="291">BJ584</f>
        <v>AIRZETA CO., LTD</v>
      </c>
      <c r="U584" s="61" t="str">
        <f t="shared" ref="U584:U647" si="292">BM584</f>
        <v>신용</v>
      </c>
      <c r="V584" s="99">
        <f>CEILING($B$2+(P584-0.5)*$C$2,1)</f>
        <v>7445</v>
      </c>
      <c r="W584" s="61">
        <v>4000</v>
      </c>
      <c r="X584" s="100">
        <f t="shared" si="266"/>
        <v>0</v>
      </c>
      <c r="Y584" s="100">
        <f t="shared" si="271"/>
        <v>0</v>
      </c>
      <c r="Z584" s="100">
        <f t="shared" si="267"/>
        <v>0</v>
      </c>
      <c r="AA584" s="100">
        <f t="shared" si="272"/>
        <v>0</v>
      </c>
      <c r="AB584" s="101">
        <f t="shared" si="268"/>
        <v>0</v>
      </c>
      <c r="AC584" s="102" t="str">
        <f>_xlfn.IFNA(VLOOKUP(D584,'사업자 통관'!F:H,3,0),"")</f>
        <v/>
      </c>
      <c r="AD584" s="102"/>
      <c r="AE584" s="103">
        <f t="shared" si="269"/>
        <v>4000</v>
      </c>
      <c r="AF584" s="104">
        <f t="shared" si="270"/>
        <v>11445</v>
      </c>
      <c r="AH584" s="126" t="s">
        <v>5654</v>
      </c>
      <c r="AI584" s="126" t="s">
        <v>9</v>
      </c>
      <c r="AJ584" s="126" t="s">
        <v>5655</v>
      </c>
      <c r="AK584" s="126" t="s">
        <v>5903</v>
      </c>
      <c r="AL584" s="126" t="s">
        <v>5904</v>
      </c>
      <c r="AM584" s="126" t="s">
        <v>5905</v>
      </c>
      <c r="AN584" s="126">
        <v>4148</v>
      </c>
      <c r="AO584" s="126" t="s">
        <v>130</v>
      </c>
      <c r="AP584" s="127">
        <v>1</v>
      </c>
      <c r="AQ584" s="128">
        <v>0.499</v>
      </c>
      <c r="AR584" s="128">
        <v>4.4999999999999998E-2</v>
      </c>
      <c r="AS584" s="128">
        <v>0.5</v>
      </c>
      <c r="AT584" s="126" t="s">
        <v>4</v>
      </c>
      <c r="AU584" s="128">
        <v>52.01</v>
      </c>
      <c r="AV584" s="126" t="s">
        <v>154</v>
      </c>
      <c r="AW584" s="126" t="s">
        <v>154</v>
      </c>
      <c r="AX584" s="126" t="s">
        <v>154</v>
      </c>
      <c r="AY584" s="126" t="s">
        <v>154</v>
      </c>
      <c r="AZ584" s="126" t="s">
        <v>154</v>
      </c>
      <c r="BA584" s="126" t="s">
        <v>132</v>
      </c>
      <c r="BB584" s="126" t="s">
        <v>70</v>
      </c>
      <c r="BC584" s="126" t="s">
        <v>175</v>
      </c>
      <c r="BD584" s="126" t="s">
        <v>130</v>
      </c>
      <c r="BE584" s="126" t="s">
        <v>156</v>
      </c>
      <c r="BF584" s="126" t="s">
        <v>5906</v>
      </c>
      <c r="BG584" s="126" t="s">
        <v>5907</v>
      </c>
      <c r="BH584" s="126" t="s">
        <v>5908</v>
      </c>
      <c r="BI584" s="126" t="s">
        <v>138</v>
      </c>
      <c r="BJ584" s="126" t="s">
        <v>2758</v>
      </c>
      <c r="BK584" s="126" t="s">
        <v>184</v>
      </c>
      <c r="BL584" s="126" t="s">
        <v>157</v>
      </c>
      <c r="BM584" s="126" t="s">
        <v>126</v>
      </c>
      <c r="BN584" s="126" t="s">
        <v>130</v>
      </c>
      <c r="BO584" s="126" t="s">
        <v>158</v>
      </c>
    </row>
    <row r="585" spans="1:67" ht="15">
      <c r="A585" s="58" t="str">
        <f t="shared" si="273"/>
        <v>2025-08-17</v>
      </c>
      <c r="B585" s="58" t="str">
        <f t="shared" si="274"/>
        <v>LHR</v>
      </c>
      <c r="C585" s="58" t="str">
        <f t="shared" si="275"/>
        <v>99431913792</v>
      </c>
      <c r="D585" s="58" t="str">
        <f t="shared" si="276"/>
        <v>PGB028761904</v>
      </c>
      <c r="E585" s="59" t="str">
        <f t="shared" si="277"/>
        <v>6094322902684</v>
      </c>
      <c r="F585" s="59" t="str">
        <f t="shared" si="278"/>
        <v>717-3793-BA-24</v>
      </c>
      <c r="G585" s="59" t="str">
        <f t="shared" si="279"/>
        <v>2210326</v>
      </c>
      <c r="H585" s="59" t="str">
        <f t="shared" si="280"/>
        <v>IPORTER (GB)</v>
      </c>
      <c r="I585" s="57" t="str">
        <f t="shared" si="281"/>
        <v>윤서령</v>
      </c>
      <c r="J585" s="57">
        <f t="shared" si="282"/>
        <v>25803</v>
      </c>
      <c r="K585" s="57" t="str">
        <f t="shared" si="283"/>
        <v/>
      </c>
      <c r="L585" s="57">
        <f t="shared" si="284"/>
        <v>1</v>
      </c>
      <c r="M585" s="57">
        <f t="shared" si="285"/>
        <v>0.499</v>
      </c>
      <c r="N585" s="57">
        <f t="shared" si="286"/>
        <v>4.4999999999999998E-2</v>
      </c>
      <c r="O585" s="60">
        <f t="shared" si="287"/>
        <v>3.15E-2</v>
      </c>
      <c r="P585" s="60">
        <f>CEILING(IF(M585&gt;O585,M585,O585),$D$2)</f>
        <v>0.5</v>
      </c>
      <c r="Q585" s="61" t="str">
        <f t="shared" si="288"/>
        <v>목록(Manifest)</v>
      </c>
      <c r="R585" s="88">
        <f t="shared" si="289"/>
        <v>113.35</v>
      </c>
      <c r="S585" s="61" t="str">
        <f t="shared" si="290"/>
        <v>OZ522</v>
      </c>
      <c r="T585" s="61" t="str">
        <f t="shared" si="291"/>
        <v>AIRZETA CO., LTD</v>
      </c>
      <c r="U585" s="61" t="str">
        <f t="shared" si="292"/>
        <v>신용</v>
      </c>
      <c r="V585" s="99">
        <f>CEILING($B$2+(P585-0.5)*$C$2,1)</f>
        <v>7445</v>
      </c>
      <c r="W585" s="61">
        <v>4000</v>
      </c>
      <c r="X585" s="100">
        <f t="shared" si="266"/>
        <v>0</v>
      </c>
      <c r="Y585" s="100">
        <f t="shared" si="271"/>
        <v>0</v>
      </c>
      <c r="Z585" s="100">
        <f t="shared" si="267"/>
        <v>0</v>
      </c>
      <c r="AA585" s="100">
        <f t="shared" si="272"/>
        <v>0</v>
      </c>
      <c r="AB585" s="101">
        <f t="shared" si="268"/>
        <v>0</v>
      </c>
      <c r="AC585" s="102" t="str">
        <f>_xlfn.IFNA(VLOOKUP(D585,'사업자 통관'!F:H,3,0),"")</f>
        <v/>
      </c>
      <c r="AD585" s="102"/>
      <c r="AE585" s="103">
        <f t="shared" si="269"/>
        <v>4000</v>
      </c>
      <c r="AF585" s="104">
        <f t="shared" si="270"/>
        <v>11445</v>
      </c>
      <c r="AH585" s="126" t="s">
        <v>5654</v>
      </c>
      <c r="AI585" s="126" t="s">
        <v>9</v>
      </c>
      <c r="AJ585" s="126" t="s">
        <v>5655</v>
      </c>
      <c r="AK585" s="126" t="s">
        <v>5909</v>
      </c>
      <c r="AL585" s="126" t="s">
        <v>5910</v>
      </c>
      <c r="AM585" s="126" t="s">
        <v>5911</v>
      </c>
      <c r="AN585" s="126">
        <v>25803</v>
      </c>
      <c r="AO585" s="126" t="s">
        <v>130</v>
      </c>
      <c r="AP585" s="127">
        <v>1</v>
      </c>
      <c r="AQ585" s="128">
        <v>0.499</v>
      </c>
      <c r="AR585" s="128">
        <v>4.4999999999999998E-2</v>
      </c>
      <c r="AS585" s="128">
        <v>0.5</v>
      </c>
      <c r="AT585" s="126" t="s">
        <v>4</v>
      </c>
      <c r="AU585" s="128">
        <v>113.35</v>
      </c>
      <c r="AV585" s="126" t="s">
        <v>154</v>
      </c>
      <c r="AW585" s="126" t="s">
        <v>154</v>
      </c>
      <c r="AX585" s="126" t="s">
        <v>154</v>
      </c>
      <c r="AY585" s="126" t="s">
        <v>154</v>
      </c>
      <c r="AZ585" s="126" t="s">
        <v>154</v>
      </c>
      <c r="BA585" s="126" t="s">
        <v>132</v>
      </c>
      <c r="BB585" s="126" t="s">
        <v>70</v>
      </c>
      <c r="BC585" s="126" t="s">
        <v>169</v>
      </c>
      <c r="BD585" s="126" t="s">
        <v>130</v>
      </c>
      <c r="BE585" s="126" t="s">
        <v>156</v>
      </c>
      <c r="BF585" s="126" t="s">
        <v>5912</v>
      </c>
      <c r="BG585" s="126" t="s">
        <v>5913</v>
      </c>
      <c r="BH585" s="126" t="s">
        <v>5914</v>
      </c>
      <c r="BI585" s="126" t="s">
        <v>138</v>
      </c>
      <c r="BJ585" s="126" t="s">
        <v>2758</v>
      </c>
      <c r="BK585" s="126" t="s">
        <v>184</v>
      </c>
      <c r="BL585" s="126" t="s">
        <v>157</v>
      </c>
      <c r="BM585" s="126" t="s">
        <v>126</v>
      </c>
      <c r="BN585" s="126" t="s">
        <v>130</v>
      </c>
      <c r="BO585" s="126" t="s">
        <v>158</v>
      </c>
    </row>
    <row r="586" spans="1:67" ht="15">
      <c r="A586" s="58" t="str">
        <f t="shared" si="273"/>
        <v>2025-08-17</v>
      </c>
      <c r="B586" s="58" t="str">
        <f t="shared" si="274"/>
        <v>LHR</v>
      </c>
      <c r="C586" s="58" t="str">
        <f t="shared" si="275"/>
        <v>99431913792</v>
      </c>
      <c r="D586" s="58" t="str">
        <f t="shared" si="276"/>
        <v>PGB028761881</v>
      </c>
      <c r="E586" s="59" t="str">
        <f t="shared" si="277"/>
        <v>6094322902661</v>
      </c>
      <c r="F586" s="59" t="str">
        <f t="shared" si="278"/>
        <v>717-2832-DD-41</v>
      </c>
      <c r="G586" s="59" t="str">
        <f t="shared" si="279"/>
        <v>2210326</v>
      </c>
      <c r="H586" s="59" t="str">
        <f t="shared" si="280"/>
        <v>IPORTER (GB)</v>
      </c>
      <c r="I586" s="57" t="str">
        <f t="shared" si="281"/>
        <v>이지애</v>
      </c>
      <c r="J586" s="57">
        <f t="shared" si="282"/>
        <v>7997</v>
      </c>
      <c r="K586" s="57" t="str">
        <f t="shared" si="283"/>
        <v/>
      </c>
      <c r="L586" s="57">
        <f t="shared" si="284"/>
        <v>1</v>
      </c>
      <c r="M586" s="57">
        <f t="shared" si="285"/>
        <v>2.9209999999999998</v>
      </c>
      <c r="N586" s="57">
        <f t="shared" si="286"/>
        <v>4.944</v>
      </c>
      <c r="O586" s="60">
        <f t="shared" si="287"/>
        <v>3.4607999999999999</v>
      </c>
      <c r="P586" s="60">
        <f>CEILING(IF(M586&gt;O586,M586,O586),$D$2)</f>
        <v>3.5</v>
      </c>
      <c r="Q586" s="61" t="str">
        <f t="shared" si="288"/>
        <v>간이(Simple)</v>
      </c>
      <c r="R586" s="88">
        <f t="shared" si="289"/>
        <v>271.42</v>
      </c>
      <c r="S586" s="61" t="str">
        <f t="shared" si="290"/>
        <v>OZ522</v>
      </c>
      <c r="T586" s="61" t="str">
        <f t="shared" si="291"/>
        <v>AIRZETA CO., LTD</v>
      </c>
      <c r="U586" s="61" t="str">
        <f t="shared" si="292"/>
        <v>신용</v>
      </c>
      <c r="V586" s="99">
        <f>CEILING($B$2+(P586-0.5)*$C$2,1)</f>
        <v>24410</v>
      </c>
      <c r="W586" s="61">
        <v>4000</v>
      </c>
      <c r="X586" s="100">
        <f t="shared" si="266"/>
        <v>0</v>
      </c>
      <c r="Y586" s="100">
        <f t="shared" si="271"/>
        <v>0</v>
      </c>
      <c r="Z586" s="100">
        <f t="shared" si="267"/>
        <v>500</v>
      </c>
      <c r="AA586" s="100">
        <f t="shared" si="272"/>
        <v>0</v>
      </c>
      <c r="AB586" s="101">
        <f t="shared" si="268"/>
        <v>1000</v>
      </c>
      <c r="AC586" s="102" t="str">
        <f>_xlfn.IFNA(VLOOKUP(D586,'사업자 통관'!F:H,3,0),"")</f>
        <v/>
      </c>
      <c r="AD586" s="102"/>
      <c r="AE586" s="103">
        <f t="shared" si="269"/>
        <v>5500</v>
      </c>
      <c r="AF586" s="104">
        <f t="shared" si="270"/>
        <v>29910</v>
      </c>
      <c r="AH586" s="126" t="s">
        <v>5654</v>
      </c>
      <c r="AI586" s="126" t="s">
        <v>9</v>
      </c>
      <c r="AJ586" s="126" t="s">
        <v>5655</v>
      </c>
      <c r="AK586" s="126" t="s">
        <v>5915</v>
      </c>
      <c r="AL586" s="126" t="s">
        <v>5916</v>
      </c>
      <c r="AM586" s="126" t="s">
        <v>5917</v>
      </c>
      <c r="AN586" s="126">
        <v>7997</v>
      </c>
      <c r="AO586" s="126" t="s">
        <v>130</v>
      </c>
      <c r="AP586" s="127">
        <v>1</v>
      </c>
      <c r="AQ586" s="128">
        <v>2.9209999999999998</v>
      </c>
      <c r="AR586" s="128">
        <v>4.944</v>
      </c>
      <c r="AS586" s="128">
        <v>5</v>
      </c>
      <c r="AT586" s="126" t="s">
        <v>6</v>
      </c>
      <c r="AU586" s="128">
        <v>271.42</v>
      </c>
      <c r="AV586" s="126" t="s">
        <v>154</v>
      </c>
      <c r="AW586" s="126" t="s">
        <v>154</v>
      </c>
      <c r="AX586" s="126" t="s">
        <v>154</v>
      </c>
      <c r="AY586" s="126" t="s">
        <v>154</v>
      </c>
      <c r="AZ586" s="126" t="s">
        <v>154</v>
      </c>
      <c r="BA586" s="126" t="s">
        <v>132</v>
      </c>
      <c r="BB586" s="126" t="s">
        <v>70</v>
      </c>
      <c r="BC586" s="126" t="s">
        <v>5918</v>
      </c>
      <c r="BD586" s="126" t="s">
        <v>130</v>
      </c>
      <c r="BE586" s="126" t="s">
        <v>156</v>
      </c>
      <c r="BF586" s="126" t="s">
        <v>5919</v>
      </c>
      <c r="BG586" s="126" t="s">
        <v>5920</v>
      </c>
      <c r="BH586" s="126" t="s">
        <v>5921</v>
      </c>
      <c r="BI586" s="126" t="s">
        <v>138</v>
      </c>
      <c r="BJ586" s="126" t="s">
        <v>2758</v>
      </c>
      <c r="BK586" s="126" t="s">
        <v>184</v>
      </c>
      <c r="BL586" s="126" t="s">
        <v>157</v>
      </c>
      <c r="BM586" s="126" t="s">
        <v>126</v>
      </c>
      <c r="BN586" s="126" t="s">
        <v>130</v>
      </c>
      <c r="BO586" s="126" t="s">
        <v>158</v>
      </c>
    </row>
    <row r="587" spans="1:67" ht="15">
      <c r="A587" s="58" t="str">
        <f t="shared" si="273"/>
        <v>2025-08-17</v>
      </c>
      <c r="B587" s="58" t="str">
        <f t="shared" si="274"/>
        <v>LHR</v>
      </c>
      <c r="C587" s="58" t="str">
        <f t="shared" si="275"/>
        <v>99431913792</v>
      </c>
      <c r="D587" s="58" t="str">
        <f t="shared" si="276"/>
        <v>PGB028761959</v>
      </c>
      <c r="E587" s="59" t="str">
        <f t="shared" si="277"/>
        <v>6094322902739</v>
      </c>
      <c r="F587" s="59" t="str">
        <f t="shared" si="278"/>
        <v>717-4821-FD-64</v>
      </c>
      <c r="G587" s="59" t="str">
        <f t="shared" si="279"/>
        <v>2210326</v>
      </c>
      <c r="H587" s="59" t="str">
        <f t="shared" si="280"/>
        <v>IPORTER (GB)</v>
      </c>
      <c r="I587" s="57" t="str">
        <f t="shared" si="281"/>
        <v>김소연</v>
      </c>
      <c r="J587" s="57">
        <f t="shared" si="282"/>
        <v>26400</v>
      </c>
      <c r="K587" s="57" t="str">
        <f t="shared" si="283"/>
        <v/>
      </c>
      <c r="L587" s="57">
        <f t="shared" si="284"/>
        <v>1</v>
      </c>
      <c r="M587" s="57">
        <f t="shared" si="285"/>
        <v>0.499</v>
      </c>
      <c r="N587" s="57">
        <f t="shared" si="286"/>
        <v>4.4999999999999998E-2</v>
      </c>
      <c r="O587" s="60">
        <f t="shared" si="287"/>
        <v>3.15E-2</v>
      </c>
      <c r="P587" s="60">
        <f>CEILING(IF(M587&gt;O587,M587,O587),$D$2)</f>
        <v>0.5</v>
      </c>
      <c r="Q587" s="61" t="str">
        <f t="shared" si="288"/>
        <v>일반(목록배제,Normal-Manifest Exception)</v>
      </c>
      <c r="R587" s="88">
        <f t="shared" si="289"/>
        <v>22.06</v>
      </c>
      <c r="S587" s="61" t="str">
        <f t="shared" si="290"/>
        <v>OZ522</v>
      </c>
      <c r="T587" s="61" t="str">
        <f t="shared" si="291"/>
        <v>AIRZETA CO., LTD</v>
      </c>
      <c r="U587" s="61" t="str">
        <f t="shared" si="292"/>
        <v>신용</v>
      </c>
      <c r="V587" s="99">
        <f>CEILING($B$2+(P587-0.5)*$C$2,1)</f>
        <v>7445</v>
      </c>
      <c r="W587" s="61">
        <v>4000</v>
      </c>
      <c r="X587" s="100">
        <f t="shared" si="266"/>
        <v>0</v>
      </c>
      <c r="Y587" s="100">
        <f t="shared" si="271"/>
        <v>0</v>
      </c>
      <c r="Z587" s="100">
        <f t="shared" si="267"/>
        <v>0</v>
      </c>
      <c r="AA587" s="100">
        <f t="shared" si="272"/>
        <v>0</v>
      </c>
      <c r="AB587" s="101">
        <f t="shared" si="268"/>
        <v>1000</v>
      </c>
      <c r="AC587" s="102" t="str">
        <f>_xlfn.IFNA(VLOOKUP(D587,'사업자 통관'!F:H,3,0),"")</f>
        <v/>
      </c>
      <c r="AD587" s="102"/>
      <c r="AE587" s="103">
        <f t="shared" si="269"/>
        <v>5000</v>
      </c>
      <c r="AF587" s="104">
        <f t="shared" si="270"/>
        <v>12445</v>
      </c>
      <c r="AH587" s="126" t="s">
        <v>5654</v>
      </c>
      <c r="AI587" s="126" t="s">
        <v>9</v>
      </c>
      <c r="AJ587" s="126" t="s">
        <v>5655</v>
      </c>
      <c r="AK587" s="126" t="s">
        <v>5922</v>
      </c>
      <c r="AL587" s="126" t="s">
        <v>466</v>
      </c>
      <c r="AM587" s="126" t="s">
        <v>5923</v>
      </c>
      <c r="AN587" s="126">
        <v>26400</v>
      </c>
      <c r="AO587" s="126" t="s">
        <v>130</v>
      </c>
      <c r="AP587" s="127">
        <v>1</v>
      </c>
      <c r="AQ587" s="128">
        <v>0.499</v>
      </c>
      <c r="AR587" s="128">
        <v>4.4999999999999998E-2</v>
      </c>
      <c r="AS587" s="128">
        <v>0.5</v>
      </c>
      <c r="AT587" s="126" t="s">
        <v>5</v>
      </c>
      <c r="AU587" s="128">
        <v>22.06</v>
      </c>
      <c r="AV587" s="126" t="s">
        <v>154</v>
      </c>
      <c r="AW587" s="126" t="s">
        <v>154</v>
      </c>
      <c r="AX587" s="126" t="s">
        <v>154</v>
      </c>
      <c r="AY587" s="126" t="s">
        <v>154</v>
      </c>
      <c r="AZ587" s="126" t="s">
        <v>154</v>
      </c>
      <c r="BA587" s="126" t="s">
        <v>132</v>
      </c>
      <c r="BB587" s="126" t="s">
        <v>70</v>
      </c>
      <c r="BC587" s="126" t="s">
        <v>162</v>
      </c>
      <c r="BD587" s="126" t="s">
        <v>130</v>
      </c>
      <c r="BE587" s="126" t="s">
        <v>156</v>
      </c>
      <c r="BF587" s="126" t="s">
        <v>5924</v>
      </c>
      <c r="BG587" s="126" t="s">
        <v>5925</v>
      </c>
      <c r="BH587" s="126" t="s">
        <v>5926</v>
      </c>
      <c r="BI587" s="126" t="s">
        <v>138</v>
      </c>
      <c r="BJ587" s="126" t="s">
        <v>2758</v>
      </c>
      <c r="BK587" s="126" t="s">
        <v>184</v>
      </c>
      <c r="BL587" s="126" t="s">
        <v>157</v>
      </c>
      <c r="BM587" s="126" t="s">
        <v>126</v>
      </c>
      <c r="BN587" s="126" t="s">
        <v>130</v>
      </c>
      <c r="BO587" s="126" t="s">
        <v>158</v>
      </c>
    </row>
    <row r="588" spans="1:67" ht="15">
      <c r="A588" s="58" t="str">
        <f t="shared" si="273"/>
        <v>2025-08-17</v>
      </c>
      <c r="B588" s="58" t="str">
        <f t="shared" si="274"/>
        <v>LHR</v>
      </c>
      <c r="C588" s="58" t="str">
        <f t="shared" si="275"/>
        <v>99431913792</v>
      </c>
      <c r="D588" s="58" t="str">
        <f t="shared" si="276"/>
        <v>PGB028761783</v>
      </c>
      <c r="E588" s="59" t="str">
        <f t="shared" si="277"/>
        <v>6094322902563</v>
      </c>
      <c r="F588" s="59" t="str">
        <f t="shared" si="278"/>
        <v>717-3749-AC-5</v>
      </c>
      <c r="G588" s="59" t="str">
        <f t="shared" si="279"/>
        <v>2210326</v>
      </c>
      <c r="H588" s="59" t="str">
        <f t="shared" si="280"/>
        <v>IPORTER (GB)</v>
      </c>
      <c r="I588" s="57" t="str">
        <f t="shared" si="281"/>
        <v>임동욱</v>
      </c>
      <c r="J588" s="57">
        <f t="shared" si="282"/>
        <v>8820</v>
      </c>
      <c r="K588" s="57" t="str">
        <f t="shared" si="283"/>
        <v/>
      </c>
      <c r="L588" s="57">
        <f t="shared" si="284"/>
        <v>1</v>
      </c>
      <c r="M588" s="57">
        <f t="shared" si="285"/>
        <v>0.499</v>
      </c>
      <c r="N588" s="57">
        <f t="shared" si="286"/>
        <v>4.4999999999999998E-2</v>
      </c>
      <c r="O588" s="60">
        <f t="shared" si="287"/>
        <v>3.15E-2</v>
      </c>
      <c r="P588" s="60">
        <f>CEILING(IF(M588&gt;O588,M588,O588),$D$2)</f>
        <v>0.5</v>
      </c>
      <c r="Q588" s="61" t="str">
        <f t="shared" si="288"/>
        <v>목록(Manifest)</v>
      </c>
      <c r="R588" s="88">
        <f t="shared" si="289"/>
        <v>73.33</v>
      </c>
      <c r="S588" s="61" t="str">
        <f t="shared" si="290"/>
        <v>OZ522</v>
      </c>
      <c r="T588" s="61" t="str">
        <f t="shared" si="291"/>
        <v>AIRZETA CO., LTD</v>
      </c>
      <c r="U588" s="61" t="str">
        <f t="shared" si="292"/>
        <v>신용</v>
      </c>
      <c r="V588" s="99">
        <f>CEILING($B$2+(P588-0.5)*$C$2,1)</f>
        <v>7445</v>
      </c>
      <c r="W588" s="61">
        <v>4000</v>
      </c>
      <c r="X588" s="100">
        <f t="shared" si="266"/>
        <v>0</v>
      </c>
      <c r="Y588" s="100">
        <f t="shared" si="271"/>
        <v>0</v>
      </c>
      <c r="Z588" s="100">
        <f t="shared" si="267"/>
        <v>0</v>
      </c>
      <c r="AA588" s="100">
        <f t="shared" si="272"/>
        <v>0</v>
      </c>
      <c r="AB588" s="101">
        <f t="shared" si="268"/>
        <v>0</v>
      </c>
      <c r="AC588" s="102" t="str">
        <f>_xlfn.IFNA(VLOOKUP(D588,'사업자 통관'!F:H,3,0),"")</f>
        <v/>
      </c>
      <c r="AD588" s="102"/>
      <c r="AE588" s="103">
        <f t="shared" si="269"/>
        <v>4000</v>
      </c>
      <c r="AF588" s="104">
        <f t="shared" si="270"/>
        <v>11445</v>
      </c>
      <c r="AH588" s="126" t="s">
        <v>5654</v>
      </c>
      <c r="AI588" s="126" t="s">
        <v>9</v>
      </c>
      <c r="AJ588" s="126" t="s">
        <v>5655</v>
      </c>
      <c r="AK588" s="126" t="s">
        <v>5927</v>
      </c>
      <c r="AL588" s="126" t="s">
        <v>5928</v>
      </c>
      <c r="AM588" s="126" t="s">
        <v>5929</v>
      </c>
      <c r="AN588" s="126">
        <v>8820</v>
      </c>
      <c r="AO588" s="126" t="s">
        <v>130</v>
      </c>
      <c r="AP588" s="127">
        <v>1</v>
      </c>
      <c r="AQ588" s="128">
        <v>0.499</v>
      </c>
      <c r="AR588" s="128">
        <v>4.4999999999999998E-2</v>
      </c>
      <c r="AS588" s="128">
        <v>0.5</v>
      </c>
      <c r="AT588" s="126" t="s">
        <v>4</v>
      </c>
      <c r="AU588" s="128">
        <v>73.33</v>
      </c>
      <c r="AV588" s="126" t="s">
        <v>154</v>
      </c>
      <c r="AW588" s="126" t="s">
        <v>154</v>
      </c>
      <c r="AX588" s="126" t="s">
        <v>154</v>
      </c>
      <c r="AY588" s="126" t="s">
        <v>154</v>
      </c>
      <c r="AZ588" s="126" t="s">
        <v>154</v>
      </c>
      <c r="BA588" s="126" t="s">
        <v>132</v>
      </c>
      <c r="BB588" s="126" t="s">
        <v>70</v>
      </c>
      <c r="BC588" s="126" t="s">
        <v>5930</v>
      </c>
      <c r="BD588" s="126" t="s">
        <v>130</v>
      </c>
      <c r="BE588" s="126" t="s">
        <v>156</v>
      </c>
      <c r="BF588" s="126" t="s">
        <v>5931</v>
      </c>
      <c r="BG588" s="126" t="s">
        <v>5932</v>
      </c>
      <c r="BH588" s="126" t="s">
        <v>5933</v>
      </c>
      <c r="BI588" s="126" t="s">
        <v>138</v>
      </c>
      <c r="BJ588" s="126" t="s">
        <v>2758</v>
      </c>
      <c r="BK588" s="126" t="s">
        <v>184</v>
      </c>
      <c r="BL588" s="126" t="s">
        <v>157</v>
      </c>
      <c r="BM588" s="126" t="s">
        <v>126</v>
      </c>
      <c r="BN588" s="126" t="s">
        <v>130</v>
      </c>
      <c r="BO588" s="126" t="s">
        <v>158</v>
      </c>
    </row>
    <row r="589" spans="1:67" ht="15">
      <c r="A589" s="58" t="str">
        <f t="shared" si="273"/>
        <v>2025-08-17</v>
      </c>
      <c r="B589" s="58" t="str">
        <f t="shared" si="274"/>
        <v>LHR</v>
      </c>
      <c r="C589" s="58" t="str">
        <f t="shared" si="275"/>
        <v>99431913792</v>
      </c>
      <c r="D589" s="58" t="str">
        <f t="shared" si="276"/>
        <v>PGB028761889</v>
      </c>
      <c r="E589" s="59" t="str">
        <f t="shared" si="277"/>
        <v>6094322902669</v>
      </c>
      <c r="F589" s="59" t="str">
        <f t="shared" si="278"/>
        <v>717-2839-EB-30</v>
      </c>
      <c r="G589" s="59" t="str">
        <f t="shared" si="279"/>
        <v>2210326</v>
      </c>
      <c r="H589" s="59" t="str">
        <f t="shared" si="280"/>
        <v>IPORTER (GB)</v>
      </c>
      <c r="I589" s="57" t="str">
        <f t="shared" si="281"/>
        <v>김병직</v>
      </c>
      <c r="J589" s="57">
        <f t="shared" si="282"/>
        <v>4427</v>
      </c>
      <c r="K589" s="57" t="str">
        <f t="shared" si="283"/>
        <v/>
      </c>
      <c r="L589" s="57">
        <f t="shared" si="284"/>
        <v>1</v>
      </c>
      <c r="M589" s="57">
        <f t="shared" si="285"/>
        <v>0.499</v>
      </c>
      <c r="N589" s="57">
        <f t="shared" si="286"/>
        <v>4.4999999999999998E-2</v>
      </c>
      <c r="O589" s="60">
        <f t="shared" si="287"/>
        <v>3.15E-2</v>
      </c>
      <c r="P589" s="60">
        <f>CEILING(IF(M589&gt;O589,M589,O589),$D$2)</f>
        <v>0.5</v>
      </c>
      <c r="Q589" s="61" t="str">
        <f t="shared" si="288"/>
        <v>목록(Manifest)</v>
      </c>
      <c r="R589" s="88">
        <f t="shared" si="289"/>
        <v>80.02</v>
      </c>
      <c r="S589" s="61" t="str">
        <f t="shared" si="290"/>
        <v>OZ522</v>
      </c>
      <c r="T589" s="61" t="str">
        <f t="shared" si="291"/>
        <v>AIRZETA CO., LTD</v>
      </c>
      <c r="U589" s="61" t="str">
        <f t="shared" si="292"/>
        <v>신용</v>
      </c>
      <c r="V589" s="99">
        <f>CEILING($B$2+(P589-0.5)*$C$2,1)</f>
        <v>7445</v>
      </c>
      <c r="W589" s="61">
        <v>4000</v>
      </c>
      <c r="X589" s="100">
        <f t="shared" si="266"/>
        <v>0</v>
      </c>
      <c r="Y589" s="100">
        <f t="shared" si="271"/>
        <v>0</v>
      </c>
      <c r="Z589" s="100">
        <f t="shared" si="267"/>
        <v>0</v>
      </c>
      <c r="AA589" s="100">
        <f t="shared" si="272"/>
        <v>0</v>
      </c>
      <c r="AB589" s="101">
        <f t="shared" si="268"/>
        <v>0</v>
      </c>
      <c r="AC589" s="102" t="str">
        <f>_xlfn.IFNA(VLOOKUP(D589,'사업자 통관'!F:H,3,0),"")</f>
        <v/>
      </c>
      <c r="AD589" s="102"/>
      <c r="AE589" s="103">
        <f t="shared" si="269"/>
        <v>4000</v>
      </c>
      <c r="AF589" s="104">
        <f t="shared" si="270"/>
        <v>11445</v>
      </c>
      <c r="AH589" s="126" t="s">
        <v>5654</v>
      </c>
      <c r="AI589" s="126" t="s">
        <v>9</v>
      </c>
      <c r="AJ589" s="126" t="s">
        <v>5655</v>
      </c>
      <c r="AK589" s="126" t="s">
        <v>2610</v>
      </c>
      <c r="AL589" s="126" t="s">
        <v>351</v>
      </c>
      <c r="AM589" s="126" t="s">
        <v>352</v>
      </c>
      <c r="AN589" s="126">
        <v>4427</v>
      </c>
      <c r="AO589" s="126" t="s">
        <v>130</v>
      </c>
      <c r="AP589" s="127">
        <v>1</v>
      </c>
      <c r="AQ589" s="128">
        <v>0.499</v>
      </c>
      <c r="AR589" s="128">
        <v>4.4999999999999998E-2</v>
      </c>
      <c r="AS589" s="128">
        <v>0.5</v>
      </c>
      <c r="AT589" s="126" t="s">
        <v>4</v>
      </c>
      <c r="AU589" s="128">
        <v>80.02</v>
      </c>
      <c r="AV589" s="126" t="s">
        <v>154</v>
      </c>
      <c r="AW589" s="126" t="s">
        <v>154</v>
      </c>
      <c r="AX589" s="126" t="s">
        <v>154</v>
      </c>
      <c r="AY589" s="126" t="s">
        <v>154</v>
      </c>
      <c r="AZ589" s="126" t="s">
        <v>154</v>
      </c>
      <c r="BA589" s="126" t="s">
        <v>132</v>
      </c>
      <c r="BB589" s="126" t="s">
        <v>70</v>
      </c>
      <c r="BC589" s="126" t="s">
        <v>159</v>
      </c>
      <c r="BD589" s="126" t="s">
        <v>130</v>
      </c>
      <c r="BE589" s="126" t="s">
        <v>156</v>
      </c>
      <c r="BF589" s="126" t="s">
        <v>5934</v>
      </c>
      <c r="BG589" s="126" t="s">
        <v>5935</v>
      </c>
      <c r="BH589" s="126" t="s">
        <v>5936</v>
      </c>
      <c r="BI589" s="126" t="s">
        <v>138</v>
      </c>
      <c r="BJ589" s="126" t="s">
        <v>2758</v>
      </c>
      <c r="BK589" s="126" t="s">
        <v>184</v>
      </c>
      <c r="BL589" s="126" t="s">
        <v>157</v>
      </c>
      <c r="BM589" s="126" t="s">
        <v>126</v>
      </c>
      <c r="BN589" s="126" t="s">
        <v>130</v>
      </c>
      <c r="BO589" s="126" t="s">
        <v>158</v>
      </c>
    </row>
    <row r="590" spans="1:67" ht="15">
      <c r="A590" s="58" t="str">
        <f t="shared" si="273"/>
        <v>2025-08-17</v>
      </c>
      <c r="B590" s="58" t="str">
        <f t="shared" si="274"/>
        <v>LHR</v>
      </c>
      <c r="C590" s="58" t="str">
        <f t="shared" si="275"/>
        <v>99431913792</v>
      </c>
      <c r="D590" s="58" t="str">
        <f t="shared" si="276"/>
        <v>PGB028761816</v>
      </c>
      <c r="E590" s="59" t="str">
        <f t="shared" si="277"/>
        <v>6094322902596</v>
      </c>
      <c r="F590" s="59" t="str">
        <f t="shared" si="278"/>
        <v>717-4716-AC-39</v>
      </c>
      <c r="G590" s="59" t="str">
        <f t="shared" si="279"/>
        <v>2210326</v>
      </c>
      <c r="H590" s="59" t="str">
        <f t="shared" si="280"/>
        <v>IPORTER (GB)</v>
      </c>
      <c r="I590" s="57" t="str">
        <f t="shared" si="281"/>
        <v>구원영</v>
      </c>
      <c r="J590" s="57">
        <f t="shared" si="282"/>
        <v>13372</v>
      </c>
      <c r="K590" s="57" t="str">
        <f t="shared" si="283"/>
        <v/>
      </c>
      <c r="L590" s="57">
        <f t="shared" si="284"/>
        <v>1</v>
      </c>
      <c r="M590" s="57">
        <f t="shared" si="285"/>
        <v>0.499</v>
      </c>
      <c r="N590" s="57">
        <f t="shared" si="286"/>
        <v>4.4999999999999998E-2</v>
      </c>
      <c r="O590" s="60">
        <f t="shared" si="287"/>
        <v>3.15E-2</v>
      </c>
      <c r="P590" s="60">
        <f>CEILING(IF(M590&gt;O590,M590,O590),$D$2)</f>
        <v>0.5</v>
      </c>
      <c r="Q590" s="61" t="str">
        <f t="shared" si="288"/>
        <v>목록(Manifest)</v>
      </c>
      <c r="R590" s="88">
        <f t="shared" si="289"/>
        <v>53.34</v>
      </c>
      <c r="S590" s="61" t="str">
        <f t="shared" si="290"/>
        <v>OZ522</v>
      </c>
      <c r="T590" s="61" t="str">
        <f t="shared" si="291"/>
        <v>AIRZETA CO., LTD</v>
      </c>
      <c r="U590" s="61" t="str">
        <f t="shared" si="292"/>
        <v>신용</v>
      </c>
      <c r="V590" s="99">
        <f>CEILING($B$2+(P590-0.5)*$C$2,1)</f>
        <v>7445</v>
      </c>
      <c r="W590" s="61">
        <v>4000</v>
      </c>
      <c r="X590" s="100">
        <f t="shared" si="266"/>
        <v>0</v>
      </c>
      <c r="Y590" s="100">
        <f t="shared" si="271"/>
        <v>0</v>
      </c>
      <c r="Z590" s="100">
        <f t="shared" si="267"/>
        <v>0</v>
      </c>
      <c r="AA590" s="100">
        <f t="shared" si="272"/>
        <v>0</v>
      </c>
      <c r="AB590" s="101">
        <f t="shared" si="268"/>
        <v>0</v>
      </c>
      <c r="AC590" s="102" t="str">
        <f>_xlfn.IFNA(VLOOKUP(D590,'사업자 통관'!F:H,3,0),"")</f>
        <v/>
      </c>
      <c r="AD590" s="102"/>
      <c r="AE590" s="103">
        <f t="shared" si="269"/>
        <v>4000</v>
      </c>
      <c r="AF590" s="104">
        <f t="shared" si="270"/>
        <v>11445</v>
      </c>
      <c r="AH590" s="126" t="s">
        <v>5654</v>
      </c>
      <c r="AI590" s="126" t="s">
        <v>9</v>
      </c>
      <c r="AJ590" s="126" t="s">
        <v>5655</v>
      </c>
      <c r="AK590" s="126" t="s">
        <v>5937</v>
      </c>
      <c r="AL590" s="126" t="s">
        <v>634</v>
      </c>
      <c r="AM590" s="126" t="s">
        <v>635</v>
      </c>
      <c r="AN590" s="126">
        <v>13372</v>
      </c>
      <c r="AO590" s="126" t="s">
        <v>130</v>
      </c>
      <c r="AP590" s="127">
        <v>1</v>
      </c>
      <c r="AQ590" s="128">
        <v>0.499</v>
      </c>
      <c r="AR590" s="128">
        <v>4.4999999999999998E-2</v>
      </c>
      <c r="AS590" s="128">
        <v>0.5</v>
      </c>
      <c r="AT590" s="126" t="s">
        <v>4</v>
      </c>
      <c r="AU590" s="128">
        <v>53.34</v>
      </c>
      <c r="AV590" s="126" t="s">
        <v>154</v>
      </c>
      <c r="AW590" s="126" t="s">
        <v>154</v>
      </c>
      <c r="AX590" s="126" t="s">
        <v>154</v>
      </c>
      <c r="AY590" s="126" t="s">
        <v>154</v>
      </c>
      <c r="AZ590" s="126" t="s">
        <v>154</v>
      </c>
      <c r="BA590" s="126" t="s">
        <v>132</v>
      </c>
      <c r="BB590" s="126" t="s">
        <v>70</v>
      </c>
      <c r="BC590" s="126" t="s">
        <v>169</v>
      </c>
      <c r="BD590" s="126" t="s">
        <v>130</v>
      </c>
      <c r="BE590" s="126" t="s">
        <v>156</v>
      </c>
      <c r="BF590" s="126" t="s">
        <v>5938</v>
      </c>
      <c r="BG590" s="126" t="s">
        <v>5939</v>
      </c>
      <c r="BH590" s="126" t="s">
        <v>5940</v>
      </c>
      <c r="BI590" s="126" t="s">
        <v>138</v>
      </c>
      <c r="BJ590" s="126" t="s">
        <v>2758</v>
      </c>
      <c r="BK590" s="126" t="s">
        <v>184</v>
      </c>
      <c r="BL590" s="126" t="s">
        <v>157</v>
      </c>
      <c r="BM590" s="126" t="s">
        <v>126</v>
      </c>
      <c r="BN590" s="126" t="s">
        <v>130</v>
      </c>
      <c r="BO590" s="126" t="s">
        <v>158</v>
      </c>
    </row>
    <row r="591" spans="1:67" ht="15">
      <c r="A591" s="58" t="str">
        <f t="shared" si="273"/>
        <v>2025-08-17</v>
      </c>
      <c r="B591" s="58" t="str">
        <f t="shared" si="274"/>
        <v>LHR</v>
      </c>
      <c r="C591" s="58" t="str">
        <f t="shared" si="275"/>
        <v>99431913792</v>
      </c>
      <c r="D591" s="58" t="str">
        <f t="shared" si="276"/>
        <v>PGB028761549</v>
      </c>
      <c r="E591" s="59" t="str">
        <f t="shared" si="277"/>
        <v>6094322902329</v>
      </c>
      <c r="F591" s="59" t="str">
        <f t="shared" si="278"/>
        <v>717-3804-DA-35</v>
      </c>
      <c r="G591" s="59" t="str">
        <f t="shared" si="279"/>
        <v>2210326</v>
      </c>
      <c r="H591" s="59" t="str">
        <f t="shared" si="280"/>
        <v>IPORTER (GB)</v>
      </c>
      <c r="I591" s="57" t="str">
        <f t="shared" si="281"/>
        <v>이서훈</v>
      </c>
      <c r="J591" s="57">
        <f t="shared" si="282"/>
        <v>34582</v>
      </c>
      <c r="K591" s="57" t="str">
        <f t="shared" si="283"/>
        <v/>
      </c>
      <c r="L591" s="57">
        <f t="shared" si="284"/>
        <v>1</v>
      </c>
      <c r="M591" s="57">
        <f t="shared" si="285"/>
        <v>0.499</v>
      </c>
      <c r="N591" s="57">
        <f t="shared" si="286"/>
        <v>0.68</v>
      </c>
      <c r="O591" s="60">
        <f t="shared" si="287"/>
        <v>0.47599999999999998</v>
      </c>
      <c r="P591" s="60">
        <f>CEILING(IF(M591&gt;O591,M591,O591),$D$2)</f>
        <v>0.5</v>
      </c>
      <c r="Q591" s="61" t="str">
        <f t="shared" si="288"/>
        <v>목록(Manifest)</v>
      </c>
      <c r="R591" s="88">
        <f t="shared" si="289"/>
        <v>38.65</v>
      </c>
      <c r="S591" s="61" t="str">
        <f t="shared" si="290"/>
        <v>OZ522</v>
      </c>
      <c r="T591" s="61" t="str">
        <f t="shared" si="291"/>
        <v>AIRZETA CO., LTD</v>
      </c>
      <c r="U591" s="61" t="str">
        <f t="shared" si="292"/>
        <v>신용</v>
      </c>
      <c r="V591" s="99">
        <f>CEILING($B$2+(P591-0.5)*$C$2,1)</f>
        <v>7445</v>
      </c>
      <c r="W591" s="61">
        <v>4000</v>
      </c>
      <c r="X591" s="100">
        <f t="shared" si="266"/>
        <v>0</v>
      </c>
      <c r="Y591" s="100">
        <f t="shared" si="271"/>
        <v>0</v>
      </c>
      <c r="Z591" s="100">
        <f t="shared" si="267"/>
        <v>0</v>
      </c>
      <c r="AA591" s="100">
        <f t="shared" si="272"/>
        <v>0</v>
      </c>
      <c r="AB591" s="101">
        <f t="shared" si="268"/>
        <v>0</v>
      </c>
      <c r="AC591" s="102" t="str">
        <f>_xlfn.IFNA(VLOOKUP(D591,'사업자 통관'!F:H,3,0),"")</f>
        <v/>
      </c>
      <c r="AD591" s="102"/>
      <c r="AE591" s="103">
        <f t="shared" si="269"/>
        <v>4000</v>
      </c>
      <c r="AF591" s="104">
        <f t="shared" si="270"/>
        <v>11445</v>
      </c>
      <c r="AH591" s="126" t="s">
        <v>5654</v>
      </c>
      <c r="AI591" s="126" t="s">
        <v>9</v>
      </c>
      <c r="AJ591" s="126" t="s">
        <v>5655</v>
      </c>
      <c r="AK591" s="126" t="s">
        <v>5941</v>
      </c>
      <c r="AL591" s="126" t="s">
        <v>5942</v>
      </c>
      <c r="AM591" s="126" t="s">
        <v>5943</v>
      </c>
      <c r="AN591" s="126">
        <v>34582</v>
      </c>
      <c r="AO591" s="126" t="s">
        <v>130</v>
      </c>
      <c r="AP591" s="127">
        <v>1</v>
      </c>
      <c r="AQ591" s="128">
        <v>0.499</v>
      </c>
      <c r="AR591" s="128">
        <v>0.68</v>
      </c>
      <c r="AS591" s="128">
        <v>0.7</v>
      </c>
      <c r="AT591" s="126" t="s">
        <v>4</v>
      </c>
      <c r="AU591" s="128">
        <v>38.65</v>
      </c>
      <c r="AV591" s="126" t="s">
        <v>154</v>
      </c>
      <c r="AW591" s="126" t="s">
        <v>154</v>
      </c>
      <c r="AX591" s="126" t="s">
        <v>154</v>
      </c>
      <c r="AY591" s="126" t="s">
        <v>154</v>
      </c>
      <c r="AZ591" s="126" t="s">
        <v>154</v>
      </c>
      <c r="BA591" s="126" t="s">
        <v>132</v>
      </c>
      <c r="BB591" s="126" t="s">
        <v>70</v>
      </c>
      <c r="BC591" s="126" t="s">
        <v>310</v>
      </c>
      <c r="BD591" s="126" t="s">
        <v>130</v>
      </c>
      <c r="BE591" s="126" t="s">
        <v>156</v>
      </c>
      <c r="BF591" s="126" t="s">
        <v>5944</v>
      </c>
      <c r="BG591" s="126" t="s">
        <v>5945</v>
      </c>
      <c r="BH591" s="126" t="s">
        <v>5946</v>
      </c>
      <c r="BI591" s="126" t="s">
        <v>138</v>
      </c>
      <c r="BJ591" s="126" t="s">
        <v>2758</v>
      </c>
      <c r="BK591" s="126" t="s">
        <v>184</v>
      </c>
      <c r="BL591" s="126" t="s">
        <v>157</v>
      </c>
      <c r="BM591" s="126" t="s">
        <v>126</v>
      </c>
      <c r="BN591" s="126" t="s">
        <v>130</v>
      </c>
      <c r="BO591" s="126" t="s">
        <v>158</v>
      </c>
    </row>
    <row r="592" spans="1:67" ht="15">
      <c r="A592" s="58" t="str">
        <f t="shared" si="273"/>
        <v>2025-08-17</v>
      </c>
      <c r="B592" s="58" t="str">
        <f t="shared" si="274"/>
        <v>LHR</v>
      </c>
      <c r="C592" s="58" t="str">
        <f t="shared" si="275"/>
        <v>99431913792</v>
      </c>
      <c r="D592" s="58" t="str">
        <f t="shared" si="276"/>
        <v>PGB028761885</v>
      </c>
      <c r="E592" s="59" t="str">
        <f t="shared" si="277"/>
        <v>6094322902665</v>
      </c>
      <c r="F592" s="59" t="str">
        <f t="shared" si="278"/>
        <v>717-3795-FC-11</v>
      </c>
      <c r="G592" s="59" t="str">
        <f t="shared" si="279"/>
        <v>2210326</v>
      </c>
      <c r="H592" s="59" t="str">
        <f t="shared" si="280"/>
        <v>IPORTER (GB)</v>
      </c>
      <c r="I592" s="57" t="str">
        <f t="shared" si="281"/>
        <v>김문주</v>
      </c>
      <c r="J592" s="57">
        <f t="shared" si="282"/>
        <v>51025</v>
      </c>
      <c r="K592" s="57" t="str">
        <f t="shared" si="283"/>
        <v/>
      </c>
      <c r="L592" s="57">
        <f t="shared" si="284"/>
        <v>1</v>
      </c>
      <c r="M592" s="57">
        <f t="shared" si="285"/>
        <v>0.499</v>
      </c>
      <c r="N592" s="57">
        <f t="shared" si="286"/>
        <v>4.4999999999999998E-2</v>
      </c>
      <c r="O592" s="60">
        <f t="shared" si="287"/>
        <v>3.15E-2</v>
      </c>
      <c r="P592" s="60">
        <f>CEILING(IF(M592&gt;O592,M592,O592),$D$2)</f>
        <v>0.5</v>
      </c>
      <c r="Q592" s="61" t="str">
        <f t="shared" si="288"/>
        <v>목록(Manifest)</v>
      </c>
      <c r="R592" s="88">
        <f t="shared" si="289"/>
        <v>73.349999999999994</v>
      </c>
      <c r="S592" s="61" t="str">
        <f t="shared" si="290"/>
        <v>OZ522</v>
      </c>
      <c r="T592" s="61" t="str">
        <f t="shared" si="291"/>
        <v>AIRZETA CO., LTD</v>
      </c>
      <c r="U592" s="61" t="str">
        <f t="shared" si="292"/>
        <v>신용</v>
      </c>
      <c r="V592" s="99">
        <f>CEILING($B$2+(P592-0.5)*$C$2,1)</f>
        <v>7445</v>
      </c>
      <c r="W592" s="61">
        <v>4000</v>
      </c>
      <c r="X592" s="100">
        <f t="shared" si="266"/>
        <v>0</v>
      </c>
      <c r="Y592" s="100">
        <f t="shared" si="271"/>
        <v>0</v>
      </c>
      <c r="Z592" s="100">
        <f t="shared" si="267"/>
        <v>0</v>
      </c>
      <c r="AA592" s="100">
        <f t="shared" si="272"/>
        <v>0</v>
      </c>
      <c r="AB592" s="101">
        <f t="shared" si="268"/>
        <v>0</v>
      </c>
      <c r="AC592" s="102" t="str">
        <f>_xlfn.IFNA(VLOOKUP(D592,'사업자 통관'!F:H,3,0),"")</f>
        <v/>
      </c>
      <c r="AD592" s="102"/>
      <c r="AE592" s="103">
        <f t="shared" si="269"/>
        <v>4000</v>
      </c>
      <c r="AF592" s="104">
        <f t="shared" si="270"/>
        <v>11445</v>
      </c>
      <c r="AH592" s="126" t="s">
        <v>5654</v>
      </c>
      <c r="AI592" s="126" t="s">
        <v>9</v>
      </c>
      <c r="AJ592" s="126" t="s">
        <v>5655</v>
      </c>
      <c r="AK592" s="126" t="s">
        <v>5947</v>
      </c>
      <c r="AL592" s="126" t="s">
        <v>5948</v>
      </c>
      <c r="AM592" s="126" t="s">
        <v>5949</v>
      </c>
      <c r="AN592" s="126">
        <v>51025</v>
      </c>
      <c r="AO592" s="126" t="s">
        <v>130</v>
      </c>
      <c r="AP592" s="127">
        <v>1</v>
      </c>
      <c r="AQ592" s="128">
        <v>0.499</v>
      </c>
      <c r="AR592" s="128">
        <v>4.4999999999999998E-2</v>
      </c>
      <c r="AS592" s="128">
        <v>0.5</v>
      </c>
      <c r="AT592" s="126" t="s">
        <v>4</v>
      </c>
      <c r="AU592" s="128">
        <v>73.349999999999994</v>
      </c>
      <c r="AV592" s="126" t="s">
        <v>154</v>
      </c>
      <c r="AW592" s="126" t="s">
        <v>154</v>
      </c>
      <c r="AX592" s="126" t="s">
        <v>154</v>
      </c>
      <c r="AY592" s="126" t="s">
        <v>154</v>
      </c>
      <c r="AZ592" s="126" t="s">
        <v>154</v>
      </c>
      <c r="BA592" s="126" t="s">
        <v>132</v>
      </c>
      <c r="BB592" s="126" t="s">
        <v>70</v>
      </c>
      <c r="BC592" s="126" t="s">
        <v>5950</v>
      </c>
      <c r="BD592" s="126" t="s">
        <v>130</v>
      </c>
      <c r="BE592" s="126" t="s">
        <v>156</v>
      </c>
      <c r="BF592" s="126" t="s">
        <v>5951</v>
      </c>
      <c r="BG592" s="126" t="s">
        <v>5952</v>
      </c>
      <c r="BH592" s="126" t="s">
        <v>5953</v>
      </c>
      <c r="BI592" s="126" t="s">
        <v>138</v>
      </c>
      <c r="BJ592" s="126" t="s">
        <v>2758</v>
      </c>
      <c r="BK592" s="126" t="s">
        <v>184</v>
      </c>
      <c r="BL592" s="126" t="s">
        <v>157</v>
      </c>
      <c r="BM592" s="126" t="s">
        <v>126</v>
      </c>
      <c r="BN592" s="126" t="s">
        <v>130</v>
      </c>
      <c r="BO592" s="126" t="s">
        <v>158</v>
      </c>
    </row>
    <row r="593" spans="1:67" ht="15">
      <c r="A593" s="58" t="str">
        <f t="shared" si="273"/>
        <v>2025-08-17</v>
      </c>
      <c r="B593" s="58" t="str">
        <f t="shared" si="274"/>
        <v>LHR</v>
      </c>
      <c r="C593" s="58" t="str">
        <f t="shared" si="275"/>
        <v>99431913792</v>
      </c>
      <c r="D593" s="58" t="str">
        <f t="shared" si="276"/>
        <v>PGB028761920</v>
      </c>
      <c r="E593" s="59" t="str">
        <f t="shared" si="277"/>
        <v>6094322902700</v>
      </c>
      <c r="F593" s="59" t="str">
        <f t="shared" si="278"/>
        <v>717-3827-DB-17</v>
      </c>
      <c r="G593" s="59" t="str">
        <f t="shared" si="279"/>
        <v>2210326</v>
      </c>
      <c r="H593" s="59" t="str">
        <f t="shared" si="280"/>
        <v>IPORTER (GB)</v>
      </c>
      <c r="I593" s="57" t="str">
        <f t="shared" si="281"/>
        <v>이현민</v>
      </c>
      <c r="J593" s="57">
        <f t="shared" si="282"/>
        <v>34085</v>
      </c>
      <c r="K593" s="57" t="str">
        <f t="shared" si="283"/>
        <v/>
      </c>
      <c r="L593" s="57">
        <f t="shared" si="284"/>
        <v>1</v>
      </c>
      <c r="M593" s="57">
        <f t="shared" si="285"/>
        <v>0.499</v>
      </c>
      <c r="N593" s="57">
        <f t="shared" si="286"/>
        <v>4.4999999999999998E-2</v>
      </c>
      <c r="O593" s="60">
        <f t="shared" si="287"/>
        <v>3.15E-2</v>
      </c>
      <c r="P593" s="60">
        <f>CEILING(IF(M593&gt;O593,M593,O593),$D$2)</f>
        <v>0.5</v>
      </c>
      <c r="Q593" s="61" t="str">
        <f t="shared" si="288"/>
        <v>목록(Manifest)</v>
      </c>
      <c r="R593" s="88">
        <f t="shared" si="289"/>
        <v>13.34</v>
      </c>
      <c r="S593" s="61" t="str">
        <f t="shared" si="290"/>
        <v>OZ522</v>
      </c>
      <c r="T593" s="61" t="str">
        <f t="shared" si="291"/>
        <v>AIRZETA CO., LTD</v>
      </c>
      <c r="U593" s="61" t="str">
        <f t="shared" si="292"/>
        <v>신용</v>
      </c>
      <c r="V593" s="99">
        <f>CEILING($B$2+(P593-0.5)*$C$2,1)</f>
        <v>7445</v>
      </c>
      <c r="W593" s="61">
        <v>4000</v>
      </c>
      <c r="X593" s="100">
        <f t="shared" si="266"/>
        <v>0</v>
      </c>
      <c r="Y593" s="100">
        <f t="shared" si="271"/>
        <v>0</v>
      </c>
      <c r="Z593" s="100">
        <f t="shared" si="267"/>
        <v>0</v>
      </c>
      <c r="AA593" s="100">
        <f t="shared" si="272"/>
        <v>0</v>
      </c>
      <c r="AB593" s="101">
        <f t="shared" si="268"/>
        <v>0</v>
      </c>
      <c r="AC593" s="102" t="str">
        <f>_xlfn.IFNA(VLOOKUP(D593,'사업자 통관'!F:H,3,0),"")</f>
        <v/>
      </c>
      <c r="AD593" s="102"/>
      <c r="AE593" s="103">
        <f t="shared" si="269"/>
        <v>4000</v>
      </c>
      <c r="AF593" s="104">
        <f t="shared" si="270"/>
        <v>11445</v>
      </c>
      <c r="AH593" s="126" t="s">
        <v>5654</v>
      </c>
      <c r="AI593" s="126" t="s">
        <v>9</v>
      </c>
      <c r="AJ593" s="126" t="s">
        <v>5655</v>
      </c>
      <c r="AK593" s="126" t="s">
        <v>5954</v>
      </c>
      <c r="AL593" s="126" t="s">
        <v>5955</v>
      </c>
      <c r="AM593" s="126" t="s">
        <v>5956</v>
      </c>
      <c r="AN593" s="126">
        <v>34085</v>
      </c>
      <c r="AO593" s="126" t="s">
        <v>130</v>
      </c>
      <c r="AP593" s="127">
        <v>1</v>
      </c>
      <c r="AQ593" s="128">
        <v>0.499</v>
      </c>
      <c r="AR593" s="128">
        <v>4.4999999999999998E-2</v>
      </c>
      <c r="AS593" s="128">
        <v>0.5</v>
      </c>
      <c r="AT593" s="126" t="s">
        <v>4</v>
      </c>
      <c r="AU593" s="128">
        <v>13.34</v>
      </c>
      <c r="AV593" s="126" t="s">
        <v>154</v>
      </c>
      <c r="AW593" s="126" t="s">
        <v>154</v>
      </c>
      <c r="AX593" s="126" t="s">
        <v>154</v>
      </c>
      <c r="AY593" s="126" t="s">
        <v>154</v>
      </c>
      <c r="AZ593" s="126" t="s">
        <v>154</v>
      </c>
      <c r="BA593" s="126" t="s">
        <v>132</v>
      </c>
      <c r="BB593" s="126" t="s">
        <v>70</v>
      </c>
      <c r="BC593" s="126" t="s">
        <v>155</v>
      </c>
      <c r="BD593" s="126" t="s">
        <v>130</v>
      </c>
      <c r="BE593" s="126" t="s">
        <v>156</v>
      </c>
      <c r="BF593" s="126" t="s">
        <v>5957</v>
      </c>
      <c r="BG593" s="126" t="s">
        <v>5958</v>
      </c>
      <c r="BH593" s="126" t="s">
        <v>5959</v>
      </c>
      <c r="BI593" s="126" t="s">
        <v>138</v>
      </c>
      <c r="BJ593" s="126" t="s">
        <v>2758</v>
      </c>
      <c r="BK593" s="126" t="s">
        <v>184</v>
      </c>
      <c r="BL593" s="126" t="s">
        <v>157</v>
      </c>
      <c r="BM593" s="126" t="s">
        <v>126</v>
      </c>
      <c r="BN593" s="126" t="s">
        <v>130</v>
      </c>
      <c r="BO593" s="126" t="s">
        <v>158</v>
      </c>
    </row>
    <row r="594" spans="1:67" ht="15">
      <c r="A594" s="58" t="str">
        <f t="shared" si="273"/>
        <v>2025-08-17</v>
      </c>
      <c r="B594" s="58" t="str">
        <f t="shared" si="274"/>
        <v>LHR</v>
      </c>
      <c r="C594" s="58" t="str">
        <f t="shared" si="275"/>
        <v>99431913792</v>
      </c>
      <c r="D594" s="58" t="str">
        <f t="shared" si="276"/>
        <v>PGB028761841</v>
      </c>
      <c r="E594" s="59" t="str">
        <f t="shared" si="277"/>
        <v>6094322902621</v>
      </c>
      <c r="F594" s="59" t="str">
        <f t="shared" si="278"/>
        <v>717-3794-FB-20</v>
      </c>
      <c r="G594" s="59" t="str">
        <f t="shared" si="279"/>
        <v>2210326</v>
      </c>
      <c r="H594" s="59" t="str">
        <f t="shared" si="280"/>
        <v>IPORTER (GB)</v>
      </c>
      <c r="I594" s="57" t="str">
        <f t="shared" si="281"/>
        <v>오승목</v>
      </c>
      <c r="J594" s="57">
        <f t="shared" si="282"/>
        <v>13262</v>
      </c>
      <c r="K594" s="57" t="str">
        <f t="shared" si="283"/>
        <v/>
      </c>
      <c r="L594" s="57">
        <f t="shared" si="284"/>
        <v>1</v>
      </c>
      <c r="M594" s="57">
        <f t="shared" si="285"/>
        <v>0.71199999999999997</v>
      </c>
      <c r="N594" s="57">
        <f t="shared" si="286"/>
        <v>4.4999999999999998E-2</v>
      </c>
      <c r="O594" s="60">
        <f t="shared" si="287"/>
        <v>3.15E-2</v>
      </c>
      <c r="P594" s="60">
        <f>CEILING(IF(M594&gt;O594,M594,O594),$D$2)</f>
        <v>1</v>
      </c>
      <c r="Q594" s="61" t="str">
        <f t="shared" si="288"/>
        <v>목록(Manifest)</v>
      </c>
      <c r="R594" s="88">
        <f t="shared" si="289"/>
        <v>113.35</v>
      </c>
      <c r="S594" s="61" t="str">
        <f t="shared" si="290"/>
        <v>OZ522</v>
      </c>
      <c r="T594" s="61" t="str">
        <f t="shared" si="291"/>
        <v>AIRZETA CO., LTD</v>
      </c>
      <c r="U594" s="61" t="str">
        <f t="shared" si="292"/>
        <v>신용</v>
      </c>
      <c r="V594" s="99">
        <f>CEILING($B$2+(P594-0.5)*$C$2,1)</f>
        <v>10273</v>
      </c>
      <c r="W594" s="61">
        <v>4000</v>
      </c>
      <c r="X594" s="100">
        <f t="shared" si="266"/>
        <v>0</v>
      </c>
      <c r="Y594" s="100">
        <f t="shared" si="271"/>
        <v>0</v>
      </c>
      <c r="Z594" s="100">
        <f t="shared" si="267"/>
        <v>0</v>
      </c>
      <c r="AA594" s="100">
        <f t="shared" si="272"/>
        <v>0</v>
      </c>
      <c r="AB594" s="101">
        <f t="shared" si="268"/>
        <v>0</v>
      </c>
      <c r="AC594" s="102" t="str">
        <f>_xlfn.IFNA(VLOOKUP(D594,'사업자 통관'!F:H,3,0),"")</f>
        <v/>
      </c>
      <c r="AD594" s="102"/>
      <c r="AE594" s="103">
        <f t="shared" si="269"/>
        <v>4000</v>
      </c>
      <c r="AF594" s="104">
        <f t="shared" si="270"/>
        <v>14273</v>
      </c>
      <c r="AH594" s="126" t="s">
        <v>5654</v>
      </c>
      <c r="AI594" s="126" t="s">
        <v>9</v>
      </c>
      <c r="AJ594" s="126" t="s">
        <v>5655</v>
      </c>
      <c r="AK594" s="126" t="s">
        <v>5960</v>
      </c>
      <c r="AL594" s="126" t="s">
        <v>5961</v>
      </c>
      <c r="AM594" s="126" t="s">
        <v>5962</v>
      </c>
      <c r="AN594" s="126">
        <v>13262</v>
      </c>
      <c r="AO594" s="126" t="s">
        <v>130</v>
      </c>
      <c r="AP594" s="127">
        <v>1</v>
      </c>
      <c r="AQ594" s="128">
        <v>0.71199999999999997</v>
      </c>
      <c r="AR594" s="128">
        <v>4.4999999999999998E-2</v>
      </c>
      <c r="AS594" s="128">
        <v>0.8</v>
      </c>
      <c r="AT594" s="126" t="s">
        <v>4</v>
      </c>
      <c r="AU594" s="128">
        <v>113.35</v>
      </c>
      <c r="AV594" s="126" t="s">
        <v>154</v>
      </c>
      <c r="AW594" s="126" t="s">
        <v>154</v>
      </c>
      <c r="AX594" s="126" t="s">
        <v>154</v>
      </c>
      <c r="AY594" s="126" t="s">
        <v>154</v>
      </c>
      <c r="AZ594" s="126" t="s">
        <v>154</v>
      </c>
      <c r="BA594" s="126" t="s">
        <v>132</v>
      </c>
      <c r="BB594" s="126" t="s">
        <v>70</v>
      </c>
      <c r="BC594" s="126" t="s">
        <v>169</v>
      </c>
      <c r="BD594" s="126" t="s">
        <v>130</v>
      </c>
      <c r="BE594" s="126" t="s">
        <v>156</v>
      </c>
      <c r="BF594" s="126" t="s">
        <v>5963</v>
      </c>
      <c r="BG594" s="126" t="s">
        <v>5964</v>
      </c>
      <c r="BH594" s="126" t="s">
        <v>5965</v>
      </c>
      <c r="BI594" s="126" t="s">
        <v>138</v>
      </c>
      <c r="BJ594" s="126" t="s">
        <v>2758</v>
      </c>
      <c r="BK594" s="126" t="s">
        <v>184</v>
      </c>
      <c r="BL594" s="126" t="s">
        <v>157</v>
      </c>
      <c r="BM594" s="126" t="s">
        <v>126</v>
      </c>
      <c r="BN594" s="126" t="s">
        <v>130</v>
      </c>
      <c r="BO594" s="126" t="s">
        <v>158</v>
      </c>
    </row>
    <row r="595" spans="1:67" ht="15">
      <c r="A595" s="58" t="str">
        <f t="shared" si="273"/>
        <v>2025-08-17</v>
      </c>
      <c r="B595" s="58" t="str">
        <f t="shared" si="274"/>
        <v>LHR</v>
      </c>
      <c r="C595" s="58" t="str">
        <f t="shared" si="275"/>
        <v>99431913792</v>
      </c>
      <c r="D595" s="58" t="str">
        <f t="shared" si="276"/>
        <v>PGB028761627</v>
      </c>
      <c r="E595" s="59" t="str">
        <f t="shared" si="277"/>
        <v>6094322902407</v>
      </c>
      <c r="F595" s="59" t="str">
        <f t="shared" si="278"/>
        <v>717-2018-AB-29</v>
      </c>
      <c r="G595" s="59" t="str">
        <f t="shared" si="279"/>
        <v>2210326</v>
      </c>
      <c r="H595" s="59" t="str">
        <f t="shared" si="280"/>
        <v>IPORTER (GB)</v>
      </c>
      <c r="I595" s="57" t="str">
        <f t="shared" si="281"/>
        <v>박은형</v>
      </c>
      <c r="J595" s="57">
        <f t="shared" si="282"/>
        <v>14541</v>
      </c>
      <c r="K595" s="57" t="str">
        <f t="shared" si="283"/>
        <v/>
      </c>
      <c r="L595" s="57">
        <f t="shared" si="284"/>
        <v>1</v>
      </c>
      <c r="M595" s="57">
        <f t="shared" si="285"/>
        <v>0.998</v>
      </c>
      <c r="N595" s="57">
        <f t="shared" si="286"/>
        <v>4.4999999999999998E-2</v>
      </c>
      <c r="O595" s="60">
        <f t="shared" si="287"/>
        <v>3.15E-2</v>
      </c>
      <c r="P595" s="60">
        <f>CEILING(IF(M595&gt;O595,M595,O595),$D$2)</f>
        <v>1</v>
      </c>
      <c r="Q595" s="61" t="str">
        <f t="shared" si="288"/>
        <v>목록(Manifest)</v>
      </c>
      <c r="R595" s="88">
        <f t="shared" si="289"/>
        <v>117.62</v>
      </c>
      <c r="S595" s="61" t="str">
        <f t="shared" si="290"/>
        <v>OZ522</v>
      </c>
      <c r="T595" s="61" t="str">
        <f t="shared" si="291"/>
        <v>AIRZETA CO., LTD</v>
      </c>
      <c r="U595" s="61" t="str">
        <f t="shared" si="292"/>
        <v>신용</v>
      </c>
      <c r="V595" s="99">
        <f>CEILING($B$2+(P595-0.5)*$C$2,1)</f>
        <v>10273</v>
      </c>
      <c r="W595" s="61">
        <v>4000</v>
      </c>
      <c r="X595" s="100">
        <f t="shared" si="266"/>
        <v>0</v>
      </c>
      <c r="Y595" s="100">
        <f t="shared" si="271"/>
        <v>0</v>
      </c>
      <c r="Z595" s="100">
        <f t="shared" si="267"/>
        <v>0</v>
      </c>
      <c r="AA595" s="100">
        <f t="shared" si="272"/>
        <v>0</v>
      </c>
      <c r="AB595" s="101">
        <f t="shared" si="268"/>
        <v>0</v>
      </c>
      <c r="AC595" s="102" t="str">
        <f>_xlfn.IFNA(VLOOKUP(D595,'사업자 통관'!F:H,3,0),"")</f>
        <v/>
      </c>
      <c r="AD595" s="102"/>
      <c r="AE595" s="103">
        <f t="shared" si="269"/>
        <v>4000</v>
      </c>
      <c r="AF595" s="104">
        <f t="shared" si="270"/>
        <v>14273</v>
      </c>
      <c r="AH595" s="126" t="s">
        <v>5654</v>
      </c>
      <c r="AI595" s="126" t="s">
        <v>9</v>
      </c>
      <c r="AJ595" s="126" t="s">
        <v>5655</v>
      </c>
      <c r="AK595" s="126" t="s">
        <v>5966</v>
      </c>
      <c r="AL595" s="126" t="s">
        <v>5551</v>
      </c>
      <c r="AM595" s="126" t="s">
        <v>5552</v>
      </c>
      <c r="AN595" s="126">
        <v>14541</v>
      </c>
      <c r="AO595" s="126" t="s">
        <v>130</v>
      </c>
      <c r="AP595" s="127">
        <v>1</v>
      </c>
      <c r="AQ595" s="128">
        <v>0.998</v>
      </c>
      <c r="AR595" s="128">
        <v>4.4999999999999998E-2</v>
      </c>
      <c r="AS595" s="128">
        <v>1</v>
      </c>
      <c r="AT595" s="126" t="s">
        <v>4</v>
      </c>
      <c r="AU595" s="128">
        <v>117.62</v>
      </c>
      <c r="AV595" s="126" t="s">
        <v>154</v>
      </c>
      <c r="AW595" s="126" t="s">
        <v>154</v>
      </c>
      <c r="AX595" s="126" t="s">
        <v>154</v>
      </c>
      <c r="AY595" s="126" t="s">
        <v>154</v>
      </c>
      <c r="AZ595" s="126" t="s">
        <v>154</v>
      </c>
      <c r="BA595" s="126" t="s">
        <v>132</v>
      </c>
      <c r="BB595" s="126" t="s">
        <v>70</v>
      </c>
      <c r="BC595" s="126" t="s">
        <v>315</v>
      </c>
      <c r="BD595" s="126" t="s">
        <v>130</v>
      </c>
      <c r="BE595" s="126" t="s">
        <v>156</v>
      </c>
      <c r="BF595" s="126" t="s">
        <v>5967</v>
      </c>
      <c r="BG595" s="126" t="s">
        <v>5968</v>
      </c>
      <c r="BH595" s="126" t="s">
        <v>5969</v>
      </c>
      <c r="BI595" s="126" t="s">
        <v>138</v>
      </c>
      <c r="BJ595" s="126" t="s">
        <v>2758</v>
      </c>
      <c r="BK595" s="126" t="s">
        <v>184</v>
      </c>
      <c r="BL595" s="126" t="s">
        <v>157</v>
      </c>
      <c r="BM595" s="126" t="s">
        <v>126</v>
      </c>
      <c r="BN595" s="126" t="s">
        <v>130</v>
      </c>
      <c r="BO595" s="126" t="s">
        <v>158</v>
      </c>
    </row>
    <row r="596" spans="1:67" ht="15">
      <c r="A596" s="58" t="str">
        <f t="shared" si="273"/>
        <v>2025-08-17</v>
      </c>
      <c r="B596" s="58" t="str">
        <f t="shared" si="274"/>
        <v>LHR</v>
      </c>
      <c r="C596" s="58" t="str">
        <f t="shared" si="275"/>
        <v>99431913792</v>
      </c>
      <c r="D596" s="58" t="str">
        <f t="shared" si="276"/>
        <v>PGB028761542</v>
      </c>
      <c r="E596" s="59" t="str">
        <f t="shared" si="277"/>
        <v>6094322902322</v>
      </c>
      <c r="F596" s="59" t="str">
        <f t="shared" si="278"/>
        <v>717-3811-EC-34</v>
      </c>
      <c r="G596" s="59" t="str">
        <f t="shared" si="279"/>
        <v>2210326</v>
      </c>
      <c r="H596" s="59" t="str">
        <f t="shared" si="280"/>
        <v>IPORTER (GB)</v>
      </c>
      <c r="I596" s="57" t="str">
        <f t="shared" si="281"/>
        <v>최은화</v>
      </c>
      <c r="J596" s="57">
        <f t="shared" si="282"/>
        <v>35352</v>
      </c>
      <c r="K596" s="57" t="str">
        <f t="shared" si="283"/>
        <v/>
      </c>
      <c r="L596" s="57">
        <f t="shared" si="284"/>
        <v>1</v>
      </c>
      <c r="M596" s="57">
        <f t="shared" si="285"/>
        <v>0.499</v>
      </c>
      <c r="N596" s="57">
        <f t="shared" si="286"/>
        <v>0.68</v>
      </c>
      <c r="O596" s="60">
        <f t="shared" si="287"/>
        <v>0.47599999999999998</v>
      </c>
      <c r="P596" s="60">
        <f>CEILING(IF(M596&gt;O596,M596,O596),$D$2)</f>
        <v>0.5</v>
      </c>
      <c r="Q596" s="61" t="str">
        <f t="shared" si="288"/>
        <v>목록(Manifest)</v>
      </c>
      <c r="R596" s="88">
        <f t="shared" si="289"/>
        <v>38.65</v>
      </c>
      <c r="S596" s="61" t="str">
        <f t="shared" si="290"/>
        <v>OZ522</v>
      </c>
      <c r="T596" s="61" t="str">
        <f t="shared" si="291"/>
        <v>AIRZETA CO., LTD</v>
      </c>
      <c r="U596" s="61" t="str">
        <f t="shared" si="292"/>
        <v>신용</v>
      </c>
      <c r="V596" s="99">
        <f>CEILING($B$2+(P596-0.5)*$C$2,1)</f>
        <v>7445</v>
      </c>
      <c r="W596" s="61">
        <v>4000</v>
      </c>
      <c r="X596" s="100">
        <f t="shared" si="266"/>
        <v>0</v>
      </c>
      <c r="Y596" s="100">
        <f t="shared" si="271"/>
        <v>0</v>
      </c>
      <c r="Z596" s="100">
        <f t="shared" si="267"/>
        <v>0</v>
      </c>
      <c r="AA596" s="100">
        <f t="shared" si="272"/>
        <v>0</v>
      </c>
      <c r="AB596" s="101">
        <f t="shared" si="268"/>
        <v>0</v>
      </c>
      <c r="AC596" s="102" t="str">
        <f>_xlfn.IFNA(VLOOKUP(D596,'사업자 통관'!F:H,3,0),"")</f>
        <v/>
      </c>
      <c r="AD596" s="102"/>
      <c r="AE596" s="103">
        <f t="shared" si="269"/>
        <v>4000</v>
      </c>
      <c r="AF596" s="104">
        <f t="shared" si="270"/>
        <v>11445</v>
      </c>
      <c r="AH596" s="126" t="s">
        <v>5654</v>
      </c>
      <c r="AI596" s="126" t="s">
        <v>9</v>
      </c>
      <c r="AJ596" s="126" t="s">
        <v>5655</v>
      </c>
      <c r="AK596" s="126" t="s">
        <v>5970</v>
      </c>
      <c r="AL596" s="126" t="s">
        <v>5971</v>
      </c>
      <c r="AM596" s="126" t="s">
        <v>5972</v>
      </c>
      <c r="AN596" s="126">
        <v>35352</v>
      </c>
      <c r="AO596" s="126" t="s">
        <v>130</v>
      </c>
      <c r="AP596" s="127">
        <v>1</v>
      </c>
      <c r="AQ596" s="128">
        <v>0.499</v>
      </c>
      <c r="AR596" s="128">
        <v>0.68</v>
      </c>
      <c r="AS596" s="128">
        <v>0.7</v>
      </c>
      <c r="AT596" s="126" t="s">
        <v>4</v>
      </c>
      <c r="AU596" s="128">
        <v>38.65</v>
      </c>
      <c r="AV596" s="126" t="s">
        <v>154</v>
      </c>
      <c r="AW596" s="126" t="s">
        <v>154</v>
      </c>
      <c r="AX596" s="126" t="s">
        <v>154</v>
      </c>
      <c r="AY596" s="126" t="s">
        <v>154</v>
      </c>
      <c r="AZ596" s="126" t="s">
        <v>154</v>
      </c>
      <c r="BA596" s="126" t="s">
        <v>132</v>
      </c>
      <c r="BB596" s="126" t="s">
        <v>70</v>
      </c>
      <c r="BC596" s="126" t="s">
        <v>310</v>
      </c>
      <c r="BD596" s="126" t="s">
        <v>130</v>
      </c>
      <c r="BE596" s="126" t="s">
        <v>156</v>
      </c>
      <c r="BF596" s="126" t="s">
        <v>5973</v>
      </c>
      <c r="BG596" s="126" t="s">
        <v>5974</v>
      </c>
      <c r="BH596" s="126" t="s">
        <v>5975</v>
      </c>
      <c r="BI596" s="126" t="s">
        <v>138</v>
      </c>
      <c r="BJ596" s="126" t="s">
        <v>2758</v>
      </c>
      <c r="BK596" s="126" t="s">
        <v>184</v>
      </c>
      <c r="BL596" s="126" t="s">
        <v>157</v>
      </c>
      <c r="BM596" s="126" t="s">
        <v>126</v>
      </c>
      <c r="BN596" s="126" t="s">
        <v>130</v>
      </c>
      <c r="BO596" s="126" t="s">
        <v>158</v>
      </c>
    </row>
    <row r="597" spans="1:67" ht="15">
      <c r="A597" s="58" t="str">
        <f t="shared" si="273"/>
        <v>2025-08-17</v>
      </c>
      <c r="B597" s="58" t="str">
        <f t="shared" si="274"/>
        <v>LHR</v>
      </c>
      <c r="C597" s="58" t="str">
        <f t="shared" si="275"/>
        <v>99431913792</v>
      </c>
      <c r="D597" s="58" t="str">
        <f t="shared" si="276"/>
        <v>PGB028761809</v>
      </c>
      <c r="E597" s="59" t="str">
        <f t="shared" si="277"/>
        <v>6094322902589</v>
      </c>
      <c r="F597" s="59" t="str">
        <f t="shared" si="278"/>
        <v>717-4811-BA-56</v>
      </c>
      <c r="G597" s="59" t="str">
        <f t="shared" si="279"/>
        <v>2210326</v>
      </c>
      <c r="H597" s="59" t="str">
        <f t="shared" si="280"/>
        <v>IPORTER (GB)</v>
      </c>
      <c r="I597" s="57" t="str">
        <f t="shared" si="281"/>
        <v>원동석</v>
      </c>
      <c r="J597" s="57">
        <f t="shared" si="282"/>
        <v>34633</v>
      </c>
      <c r="K597" s="57" t="str">
        <f t="shared" si="283"/>
        <v/>
      </c>
      <c r="L597" s="57">
        <f t="shared" si="284"/>
        <v>1</v>
      </c>
      <c r="M597" s="57">
        <f t="shared" si="285"/>
        <v>0.998</v>
      </c>
      <c r="N597" s="57">
        <f t="shared" si="286"/>
        <v>1.6779999999999999</v>
      </c>
      <c r="O597" s="60">
        <f t="shared" si="287"/>
        <v>1.1745999999999999</v>
      </c>
      <c r="P597" s="60">
        <f>CEILING(IF(M597&gt;O597,M597,O597),$D$2)</f>
        <v>1.5</v>
      </c>
      <c r="Q597" s="61" t="str">
        <f t="shared" si="288"/>
        <v>목록(Manifest)</v>
      </c>
      <c r="R597" s="88">
        <f t="shared" si="289"/>
        <v>86.4</v>
      </c>
      <c r="S597" s="61" t="str">
        <f t="shared" si="290"/>
        <v>OZ522</v>
      </c>
      <c r="T597" s="61" t="str">
        <f t="shared" si="291"/>
        <v>AIRZETA CO., LTD</v>
      </c>
      <c r="U597" s="61" t="str">
        <f t="shared" si="292"/>
        <v>신용</v>
      </c>
      <c r="V597" s="99">
        <f>CEILING($B$2+(P597-0.5)*$C$2,1)</f>
        <v>13100</v>
      </c>
      <c r="W597" s="61">
        <v>4000</v>
      </c>
      <c r="X597" s="100">
        <f t="shared" si="266"/>
        <v>0</v>
      </c>
      <c r="Y597" s="100">
        <f t="shared" si="271"/>
        <v>0</v>
      </c>
      <c r="Z597" s="100">
        <f t="shared" si="267"/>
        <v>0</v>
      </c>
      <c r="AA597" s="100">
        <f t="shared" si="272"/>
        <v>0</v>
      </c>
      <c r="AB597" s="101">
        <f t="shared" si="268"/>
        <v>0</v>
      </c>
      <c r="AC597" s="102" t="str">
        <f>_xlfn.IFNA(VLOOKUP(D597,'사업자 통관'!F:H,3,0),"")</f>
        <v/>
      </c>
      <c r="AD597" s="102"/>
      <c r="AE597" s="103">
        <f t="shared" si="269"/>
        <v>4000</v>
      </c>
      <c r="AF597" s="104">
        <f t="shared" si="270"/>
        <v>17100</v>
      </c>
      <c r="AH597" s="126" t="s">
        <v>5654</v>
      </c>
      <c r="AI597" s="126" t="s">
        <v>9</v>
      </c>
      <c r="AJ597" s="126" t="s">
        <v>5655</v>
      </c>
      <c r="AK597" s="126" t="s">
        <v>5976</v>
      </c>
      <c r="AL597" s="126" t="s">
        <v>5977</v>
      </c>
      <c r="AM597" s="126" t="s">
        <v>5978</v>
      </c>
      <c r="AN597" s="126">
        <v>34633</v>
      </c>
      <c r="AO597" s="126" t="s">
        <v>130</v>
      </c>
      <c r="AP597" s="127">
        <v>1</v>
      </c>
      <c r="AQ597" s="128">
        <v>0.998</v>
      </c>
      <c r="AR597" s="128">
        <v>1.6779999999999999</v>
      </c>
      <c r="AS597" s="128">
        <v>1.7</v>
      </c>
      <c r="AT597" s="126" t="s">
        <v>4</v>
      </c>
      <c r="AU597" s="128">
        <v>86.4</v>
      </c>
      <c r="AV597" s="126" t="s">
        <v>154</v>
      </c>
      <c r="AW597" s="126" t="s">
        <v>154</v>
      </c>
      <c r="AX597" s="126" t="s">
        <v>154</v>
      </c>
      <c r="AY597" s="126" t="s">
        <v>154</v>
      </c>
      <c r="AZ597" s="126" t="s">
        <v>154</v>
      </c>
      <c r="BA597" s="126" t="s">
        <v>132</v>
      </c>
      <c r="BB597" s="126" t="s">
        <v>70</v>
      </c>
      <c r="BC597" s="126" t="s">
        <v>5979</v>
      </c>
      <c r="BD597" s="126" t="s">
        <v>130</v>
      </c>
      <c r="BE597" s="126" t="s">
        <v>156</v>
      </c>
      <c r="BF597" s="126" t="s">
        <v>5980</v>
      </c>
      <c r="BG597" s="126" t="s">
        <v>5981</v>
      </c>
      <c r="BH597" s="126" t="s">
        <v>5982</v>
      </c>
      <c r="BI597" s="126" t="s">
        <v>138</v>
      </c>
      <c r="BJ597" s="126" t="s">
        <v>2758</v>
      </c>
      <c r="BK597" s="126" t="s">
        <v>184</v>
      </c>
      <c r="BL597" s="126" t="s">
        <v>157</v>
      </c>
      <c r="BM597" s="126" t="s">
        <v>126</v>
      </c>
      <c r="BN597" s="126" t="s">
        <v>130</v>
      </c>
      <c r="BO597" s="126" t="s">
        <v>158</v>
      </c>
    </row>
    <row r="598" spans="1:67" ht="15">
      <c r="A598" s="58" t="str">
        <f t="shared" si="273"/>
        <v>2025-08-17</v>
      </c>
      <c r="B598" s="58" t="str">
        <f t="shared" si="274"/>
        <v>LHR</v>
      </c>
      <c r="C598" s="58" t="str">
        <f t="shared" si="275"/>
        <v>99431913792</v>
      </c>
      <c r="D598" s="58" t="str">
        <f t="shared" si="276"/>
        <v>PGB028761853</v>
      </c>
      <c r="E598" s="59" t="str">
        <f t="shared" si="277"/>
        <v>6094322902633</v>
      </c>
      <c r="F598" s="59" t="str">
        <f t="shared" si="278"/>
        <v>717-4769-DE-59</v>
      </c>
      <c r="G598" s="59" t="str">
        <f t="shared" si="279"/>
        <v>2210326</v>
      </c>
      <c r="H598" s="59" t="str">
        <f t="shared" si="280"/>
        <v>IPORTER (GB)</v>
      </c>
      <c r="I598" s="57" t="str">
        <f t="shared" si="281"/>
        <v>황선영</v>
      </c>
      <c r="J598" s="57">
        <f t="shared" si="282"/>
        <v>15030</v>
      </c>
      <c r="K598" s="57" t="str">
        <f t="shared" si="283"/>
        <v/>
      </c>
      <c r="L598" s="57">
        <f t="shared" si="284"/>
        <v>1</v>
      </c>
      <c r="M598" s="57">
        <f t="shared" si="285"/>
        <v>0.76200000000000001</v>
      </c>
      <c r="N598" s="57">
        <f t="shared" si="286"/>
        <v>4.4999999999999998E-2</v>
      </c>
      <c r="O598" s="60">
        <f t="shared" si="287"/>
        <v>3.15E-2</v>
      </c>
      <c r="P598" s="60">
        <f>CEILING(IF(M598&gt;O598,M598,O598),$D$2)</f>
        <v>1</v>
      </c>
      <c r="Q598" s="61" t="str">
        <f t="shared" si="288"/>
        <v>목록(Manifest)</v>
      </c>
      <c r="R598" s="88">
        <f t="shared" si="289"/>
        <v>146.68</v>
      </c>
      <c r="S598" s="61" t="str">
        <f t="shared" si="290"/>
        <v>OZ522</v>
      </c>
      <c r="T598" s="61" t="str">
        <f t="shared" si="291"/>
        <v>AIRZETA CO., LTD</v>
      </c>
      <c r="U598" s="61" t="str">
        <f t="shared" si="292"/>
        <v>신용</v>
      </c>
      <c r="V598" s="99">
        <f>CEILING($B$2+(P598-0.5)*$C$2,1)</f>
        <v>10273</v>
      </c>
      <c r="W598" s="61">
        <v>4000</v>
      </c>
      <c r="X598" s="100">
        <f t="shared" si="266"/>
        <v>0</v>
      </c>
      <c r="Y598" s="100">
        <f t="shared" si="271"/>
        <v>0</v>
      </c>
      <c r="Z598" s="100">
        <f t="shared" si="267"/>
        <v>0</v>
      </c>
      <c r="AA598" s="100">
        <f t="shared" si="272"/>
        <v>0</v>
      </c>
      <c r="AB598" s="101">
        <f t="shared" si="268"/>
        <v>0</v>
      </c>
      <c r="AC598" s="102" t="str">
        <f>_xlfn.IFNA(VLOOKUP(D598,'사업자 통관'!F:H,3,0),"")</f>
        <v/>
      </c>
      <c r="AD598" s="102"/>
      <c r="AE598" s="103">
        <f t="shared" si="269"/>
        <v>4000</v>
      </c>
      <c r="AF598" s="104">
        <f t="shared" si="270"/>
        <v>14273</v>
      </c>
      <c r="AH598" s="126" t="s">
        <v>5654</v>
      </c>
      <c r="AI598" s="126" t="s">
        <v>9</v>
      </c>
      <c r="AJ598" s="126" t="s">
        <v>5655</v>
      </c>
      <c r="AK598" s="126" t="s">
        <v>5983</v>
      </c>
      <c r="AL598" s="126" t="s">
        <v>654</v>
      </c>
      <c r="AM598" s="126" t="s">
        <v>655</v>
      </c>
      <c r="AN598" s="126">
        <v>15030</v>
      </c>
      <c r="AO598" s="126" t="s">
        <v>130</v>
      </c>
      <c r="AP598" s="127">
        <v>1</v>
      </c>
      <c r="AQ598" s="128">
        <v>0.76200000000000001</v>
      </c>
      <c r="AR598" s="128">
        <v>4.4999999999999998E-2</v>
      </c>
      <c r="AS598" s="128">
        <v>0.8</v>
      </c>
      <c r="AT598" s="126" t="s">
        <v>4</v>
      </c>
      <c r="AU598" s="128">
        <v>146.68</v>
      </c>
      <c r="AV598" s="126" t="s">
        <v>154</v>
      </c>
      <c r="AW598" s="126" t="s">
        <v>154</v>
      </c>
      <c r="AX598" s="126" t="s">
        <v>154</v>
      </c>
      <c r="AY598" s="126" t="s">
        <v>154</v>
      </c>
      <c r="AZ598" s="126" t="s">
        <v>154</v>
      </c>
      <c r="BA598" s="126" t="s">
        <v>132</v>
      </c>
      <c r="BB598" s="126" t="s">
        <v>70</v>
      </c>
      <c r="BC598" s="126" t="s">
        <v>294</v>
      </c>
      <c r="BD598" s="126" t="s">
        <v>130</v>
      </c>
      <c r="BE598" s="126" t="s">
        <v>156</v>
      </c>
      <c r="BF598" s="126" t="s">
        <v>5984</v>
      </c>
      <c r="BG598" s="126" t="s">
        <v>5985</v>
      </c>
      <c r="BH598" s="126" t="s">
        <v>5986</v>
      </c>
      <c r="BI598" s="126" t="s">
        <v>138</v>
      </c>
      <c r="BJ598" s="126" t="s">
        <v>2758</v>
      </c>
      <c r="BK598" s="126" t="s">
        <v>184</v>
      </c>
      <c r="BL598" s="126" t="s">
        <v>157</v>
      </c>
      <c r="BM598" s="126" t="s">
        <v>126</v>
      </c>
      <c r="BN598" s="126" t="s">
        <v>130</v>
      </c>
      <c r="BO598" s="126" t="s">
        <v>158</v>
      </c>
    </row>
    <row r="599" spans="1:67" ht="15">
      <c r="A599" s="58" t="str">
        <f t="shared" si="273"/>
        <v>2025-08-17</v>
      </c>
      <c r="B599" s="58" t="str">
        <f t="shared" si="274"/>
        <v>LHR</v>
      </c>
      <c r="C599" s="58" t="str">
        <f t="shared" si="275"/>
        <v>99431913792</v>
      </c>
      <c r="D599" s="58" t="str">
        <f t="shared" si="276"/>
        <v>PGB028761818</v>
      </c>
      <c r="E599" s="59" t="str">
        <f t="shared" si="277"/>
        <v>6094322902598</v>
      </c>
      <c r="F599" s="59" t="str">
        <f t="shared" si="278"/>
        <v>717-1996-FF-67</v>
      </c>
      <c r="G599" s="59" t="str">
        <f t="shared" si="279"/>
        <v>2210326</v>
      </c>
      <c r="H599" s="59" t="str">
        <f t="shared" si="280"/>
        <v>IPORTER (GB)</v>
      </c>
      <c r="I599" s="57" t="str">
        <f t="shared" si="281"/>
        <v>박경애</v>
      </c>
      <c r="J599" s="57">
        <f t="shared" si="282"/>
        <v>16445</v>
      </c>
      <c r="K599" s="57" t="str">
        <f t="shared" si="283"/>
        <v/>
      </c>
      <c r="L599" s="57">
        <f t="shared" si="284"/>
        <v>1</v>
      </c>
      <c r="M599" s="57">
        <f t="shared" si="285"/>
        <v>0.499</v>
      </c>
      <c r="N599" s="57">
        <f t="shared" si="286"/>
        <v>0.77100000000000002</v>
      </c>
      <c r="O599" s="60">
        <f t="shared" si="287"/>
        <v>0.53969999999999996</v>
      </c>
      <c r="P599" s="60">
        <f>CEILING(IF(M599&gt;O599,M599,O599),$D$2)</f>
        <v>1</v>
      </c>
      <c r="Q599" s="61" t="str">
        <f t="shared" si="288"/>
        <v>목록(Manifest)</v>
      </c>
      <c r="R599" s="88">
        <f t="shared" si="289"/>
        <v>93.35</v>
      </c>
      <c r="S599" s="61" t="str">
        <f t="shared" si="290"/>
        <v>OZ522</v>
      </c>
      <c r="T599" s="61" t="str">
        <f t="shared" si="291"/>
        <v>AIRZETA CO., LTD</v>
      </c>
      <c r="U599" s="61" t="str">
        <f t="shared" si="292"/>
        <v>신용</v>
      </c>
      <c r="V599" s="99">
        <f>CEILING($B$2+(P599-0.5)*$C$2,1)</f>
        <v>10273</v>
      </c>
      <c r="W599" s="61">
        <v>4000</v>
      </c>
      <c r="X599" s="100">
        <f t="shared" si="266"/>
        <v>0</v>
      </c>
      <c r="Y599" s="100">
        <f t="shared" si="271"/>
        <v>0</v>
      </c>
      <c r="Z599" s="100">
        <f t="shared" si="267"/>
        <v>0</v>
      </c>
      <c r="AA599" s="100">
        <f t="shared" si="272"/>
        <v>0</v>
      </c>
      <c r="AB599" s="101">
        <f t="shared" si="268"/>
        <v>0</v>
      </c>
      <c r="AC599" s="102" t="str">
        <f>_xlfn.IFNA(VLOOKUP(D599,'사업자 통관'!F:H,3,0),"")</f>
        <v/>
      </c>
      <c r="AD599" s="102"/>
      <c r="AE599" s="103">
        <f t="shared" si="269"/>
        <v>4000</v>
      </c>
      <c r="AF599" s="104">
        <f t="shared" si="270"/>
        <v>14273</v>
      </c>
      <c r="AH599" s="126" t="s">
        <v>5654</v>
      </c>
      <c r="AI599" s="126" t="s">
        <v>9</v>
      </c>
      <c r="AJ599" s="126" t="s">
        <v>5655</v>
      </c>
      <c r="AK599" s="126" t="s">
        <v>5987</v>
      </c>
      <c r="AL599" s="126" t="s">
        <v>5988</v>
      </c>
      <c r="AM599" s="126" t="s">
        <v>5989</v>
      </c>
      <c r="AN599" s="126">
        <v>16445</v>
      </c>
      <c r="AO599" s="126" t="s">
        <v>130</v>
      </c>
      <c r="AP599" s="127">
        <v>1</v>
      </c>
      <c r="AQ599" s="128">
        <v>0.499</v>
      </c>
      <c r="AR599" s="128">
        <v>0.77100000000000002</v>
      </c>
      <c r="AS599" s="128">
        <v>0.8</v>
      </c>
      <c r="AT599" s="126" t="s">
        <v>4</v>
      </c>
      <c r="AU599" s="128">
        <v>93.35</v>
      </c>
      <c r="AV599" s="126" t="s">
        <v>154</v>
      </c>
      <c r="AW599" s="126" t="s">
        <v>154</v>
      </c>
      <c r="AX599" s="126" t="s">
        <v>154</v>
      </c>
      <c r="AY599" s="126" t="s">
        <v>154</v>
      </c>
      <c r="AZ599" s="126" t="s">
        <v>154</v>
      </c>
      <c r="BA599" s="126" t="s">
        <v>132</v>
      </c>
      <c r="BB599" s="126" t="s">
        <v>70</v>
      </c>
      <c r="BC599" s="126" t="s">
        <v>5990</v>
      </c>
      <c r="BD599" s="126" t="s">
        <v>130</v>
      </c>
      <c r="BE599" s="126" t="s">
        <v>156</v>
      </c>
      <c r="BF599" s="126" t="s">
        <v>5991</v>
      </c>
      <c r="BG599" s="126" t="s">
        <v>5992</v>
      </c>
      <c r="BH599" s="126" t="s">
        <v>5993</v>
      </c>
      <c r="BI599" s="126" t="s">
        <v>138</v>
      </c>
      <c r="BJ599" s="126" t="s">
        <v>2758</v>
      </c>
      <c r="BK599" s="126" t="s">
        <v>184</v>
      </c>
      <c r="BL599" s="126" t="s">
        <v>157</v>
      </c>
      <c r="BM599" s="126" t="s">
        <v>126</v>
      </c>
      <c r="BN599" s="126" t="s">
        <v>130</v>
      </c>
      <c r="BO599" s="126" t="s">
        <v>158</v>
      </c>
    </row>
    <row r="600" spans="1:67" ht="15">
      <c r="A600" s="58" t="str">
        <f t="shared" si="273"/>
        <v>2025-08-17</v>
      </c>
      <c r="B600" s="58" t="str">
        <f t="shared" si="274"/>
        <v>LHR</v>
      </c>
      <c r="C600" s="58" t="str">
        <f t="shared" si="275"/>
        <v>99431913792</v>
      </c>
      <c r="D600" s="58" t="str">
        <f t="shared" si="276"/>
        <v>PGB028761870</v>
      </c>
      <c r="E600" s="59" t="str">
        <f t="shared" si="277"/>
        <v>6094322902650</v>
      </c>
      <c r="F600" s="59" t="str">
        <f t="shared" si="278"/>
        <v>717-4765-AD-68</v>
      </c>
      <c r="G600" s="59" t="str">
        <f t="shared" si="279"/>
        <v>2210326</v>
      </c>
      <c r="H600" s="59" t="str">
        <f t="shared" si="280"/>
        <v>IPORTER (GB)</v>
      </c>
      <c r="I600" s="57" t="str">
        <f t="shared" si="281"/>
        <v>김민주</v>
      </c>
      <c r="J600" s="57">
        <f t="shared" si="282"/>
        <v>53246</v>
      </c>
      <c r="K600" s="57" t="str">
        <f t="shared" si="283"/>
        <v/>
      </c>
      <c r="L600" s="57">
        <f t="shared" si="284"/>
        <v>1</v>
      </c>
      <c r="M600" s="57">
        <f t="shared" si="285"/>
        <v>0.499</v>
      </c>
      <c r="N600" s="57">
        <f t="shared" si="286"/>
        <v>4.4999999999999998E-2</v>
      </c>
      <c r="O600" s="60">
        <f t="shared" si="287"/>
        <v>3.15E-2</v>
      </c>
      <c r="P600" s="60">
        <f>CEILING(IF(M600&gt;O600,M600,O600),$D$2)</f>
        <v>0.5</v>
      </c>
      <c r="Q600" s="61" t="str">
        <f t="shared" si="288"/>
        <v>목록(Manifest)</v>
      </c>
      <c r="R600" s="88">
        <f t="shared" si="289"/>
        <v>28.01</v>
      </c>
      <c r="S600" s="61" t="str">
        <f t="shared" si="290"/>
        <v>OZ522</v>
      </c>
      <c r="T600" s="61" t="str">
        <f t="shared" si="291"/>
        <v>AIRZETA CO., LTD</v>
      </c>
      <c r="U600" s="61" t="str">
        <f t="shared" si="292"/>
        <v>신용</v>
      </c>
      <c r="V600" s="99">
        <f>CEILING($B$2+(P600-0.5)*$C$2,1)</f>
        <v>7445</v>
      </c>
      <c r="W600" s="61">
        <v>4000</v>
      </c>
      <c r="X600" s="100">
        <f t="shared" si="266"/>
        <v>0</v>
      </c>
      <c r="Y600" s="100">
        <f t="shared" si="271"/>
        <v>0</v>
      </c>
      <c r="Z600" s="100">
        <f t="shared" si="267"/>
        <v>0</v>
      </c>
      <c r="AA600" s="100">
        <f t="shared" si="272"/>
        <v>0</v>
      </c>
      <c r="AB600" s="101">
        <f t="shared" si="268"/>
        <v>0</v>
      </c>
      <c r="AC600" s="102" t="str">
        <f>_xlfn.IFNA(VLOOKUP(D600,'사업자 통관'!F:H,3,0),"")</f>
        <v/>
      </c>
      <c r="AD600" s="102"/>
      <c r="AE600" s="103">
        <f t="shared" si="269"/>
        <v>4000</v>
      </c>
      <c r="AF600" s="104">
        <f t="shared" si="270"/>
        <v>11445</v>
      </c>
      <c r="AH600" s="126" t="s">
        <v>5654</v>
      </c>
      <c r="AI600" s="126" t="s">
        <v>9</v>
      </c>
      <c r="AJ600" s="126" t="s">
        <v>5655</v>
      </c>
      <c r="AK600" s="126" t="s">
        <v>5994</v>
      </c>
      <c r="AL600" s="126" t="s">
        <v>5995</v>
      </c>
      <c r="AM600" s="126" t="s">
        <v>5996</v>
      </c>
      <c r="AN600" s="126">
        <v>53246</v>
      </c>
      <c r="AO600" s="126" t="s">
        <v>130</v>
      </c>
      <c r="AP600" s="127">
        <v>1</v>
      </c>
      <c r="AQ600" s="128">
        <v>0.499</v>
      </c>
      <c r="AR600" s="128">
        <v>4.4999999999999998E-2</v>
      </c>
      <c r="AS600" s="128">
        <v>0.5</v>
      </c>
      <c r="AT600" s="126" t="s">
        <v>4</v>
      </c>
      <c r="AU600" s="128">
        <v>28.01</v>
      </c>
      <c r="AV600" s="126" t="s">
        <v>154</v>
      </c>
      <c r="AW600" s="126" t="s">
        <v>154</v>
      </c>
      <c r="AX600" s="126" t="s">
        <v>154</v>
      </c>
      <c r="AY600" s="126" t="s">
        <v>154</v>
      </c>
      <c r="AZ600" s="126" t="s">
        <v>154</v>
      </c>
      <c r="BA600" s="126" t="s">
        <v>132</v>
      </c>
      <c r="BB600" s="126" t="s">
        <v>70</v>
      </c>
      <c r="BC600" s="126" t="s">
        <v>5997</v>
      </c>
      <c r="BD600" s="126" t="s">
        <v>130</v>
      </c>
      <c r="BE600" s="126" t="s">
        <v>156</v>
      </c>
      <c r="BF600" s="126" t="s">
        <v>5998</v>
      </c>
      <c r="BG600" s="126" t="s">
        <v>5999</v>
      </c>
      <c r="BH600" s="126" t="s">
        <v>6000</v>
      </c>
      <c r="BI600" s="126" t="s">
        <v>138</v>
      </c>
      <c r="BJ600" s="126" t="s">
        <v>2758</v>
      </c>
      <c r="BK600" s="126" t="s">
        <v>184</v>
      </c>
      <c r="BL600" s="126" t="s">
        <v>157</v>
      </c>
      <c r="BM600" s="126" t="s">
        <v>126</v>
      </c>
      <c r="BN600" s="126" t="s">
        <v>130</v>
      </c>
      <c r="BO600" s="126" t="s">
        <v>158</v>
      </c>
    </row>
    <row r="601" spans="1:67" ht="15">
      <c r="A601" s="58" t="str">
        <f t="shared" si="273"/>
        <v>2025-08-17</v>
      </c>
      <c r="B601" s="58" t="str">
        <f t="shared" si="274"/>
        <v>LHR</v>
      </c>
      <c r="C601" s="58" t="str">
        <f t="shared" si="275"/>
        <v>99431913792</v>
      </c>
      <c r="D601" s="58" t="str">
        <f t="shared" si="276"/>
        <v>PGB028761865</v>
      </c>
      <c r="E601" s="59" t="str">
        <f t="shared" si="277"/>
        <v>6094322902645</v>
      </c>
      <c r="F601" s="59" t="str">
        <f t="shared" si="278"/>
        <v>717-4786-BD-69</v>
      </c>
      <c r="G601" s="59" t="str">
        <f t="shared" si="279"/>
        <v>2210326</v>
      </c>
      <c r="H601" s="59" t="str">
        <f t="shared" si="280"/>
        <v>IPORTER (GB)</v>
      </c>
      <c r="I601" s="57" t="str">
        <f t="shared" si="281"/>
        <v>유철기</v>
      </c>
      <c r="J601" s="57">
        <f t="shared" si="282"/>
        <v>56303</v>
      </c>
      <c r="K601" s="57" t="str">
        <f t="shared" si="283"/>
        <v/>
      </c>
      <c r="L601" s="57">
        <f t="shared" si="284"/>
        <v>1</v>
      </c>
      <c r="M601" s="57">
        <f t="shared" si="285"/>
        <v>0.68</v>
      </c>
      <c r="N601" s="57">
        <f t="shared" si="286"/>
        <v>4.4999999999999998E-2</v>
      </c>
      <c r="O601" s="60">
        <f t="shared" si="287"/>
        <v>3.15E-2</v>
      </c>
      <c r="P601" s="60">
        <f>CEILING(IF(M601&gt;O601,M601,O601),$D$2)</f>
        <v>1</v>
      </c>
      <c r="Q601" s="61" t="str">
        <f t="shared" si="288"/>
        <v>목록(Manifest)</v>
      </c>
      <c r="R601" s="88">
        <f t="shared" si="289"/>
        <v>21.36</v>
      </c>
      <c r="S601" s="61" t="str">
        <f t="shared" si="290"/>
        <v>OZ522</v>
      </c>
      <c r="T601" s="61" t="str">
        <f t="shared" si="291"/>
        <v>AIRZETA CO., LTD</v>
      </c>
      <c r="U601" s="61" t="str">
        <f t="shared" si="292"/>
        <v>신용</v>
      </c>
      <c r="V601" s="99">
        <f>CEILING($B$2+(P601-0.5)*$C$2,1)</f>
        <v>10273</v>
      </c>
      <c r="W601" s="61">
        <v>4000</v>
      </c>
      <c r="X601" s="100">
        <f t="shared" si="266"/>
        <v>0</v>
      </c>
      <c r="Y601" s="100">
        <f t="shared" si="271"/>
        <v>0</v>
      </c>
      <c r="Z601" s="100">
        <f t="shared" si="267"/>
        <v>0</v>
      </c>
      <c r="AA601" s="100">
        <f t="shared" si="272"/>
        <v>0</v>
      </c>
      <c r="AB601" s="101">
        <f t="shared" si="268"/>
        <v>0</v>
      </c>
      <c r="AC601" s="102" t="str">
        <f>_xlfn.IFNA(VLOOKUP(D601,'사업자 통관'!F:H,3,0),"")</f>
        <v/>
      </c>
      <c r="AD601" s="102"/>
      <c r="AE601" s="103">
        <f t="shared" si="269"/>
        <v>4000</v>
      </c>
      <c r="AF601" s="104">
        <f t="shared" si="270"/>
        <v>14273</v>
      </c>
      <c r="AH601" s="126" t="s">
        <v>5654</v>
      </c>
      <c r="AI601" s="126" t="s">
        <v>9</v>
      </c>
      <c r="AJ601" s="126" t="s">
        <v>5655</v>
      </c>
      <c r="AK601" s="126" t="s">
        <v>6001</v>
      </c>
      <c r="AL601" s="126" t="s">
        <v>6002</v>
      </c>
      <c r="AM601" s="126" t="s">
        <v>6003</v>
      </c>
      <c r="AN601" s="126">
        <v>56303</v>
      </c>
      <c r="AO601" s="126" t="s">
        <v>130</v>
      </c>
      <c r="AP601" s="127">
        <v>1</v>
      </c>
      <c r="AQ601" s="128">
        <v>0.68</v>
      </c>
      <c r="AR601" s="128">
        <v>4.4999999999999998E-2</v>
      </c>
      <c r="AS601" s="128">
        <v>0.7</v>
      </c>
      <c r="AT601" s="126" t="s">
        <v>4</v>
      </c>
      <c r="AU601" s="128">
        <v>21.36</v>
      </c>
      <c r="AV601" s="126" t="s">
        <v>154</v>
      </c>
      <c r="AW601" s="126" t="s">
        <v>154</v>
      </c>
      <c r="AX601" s="126" t="s">
        <v>154</v>
      </c>
      <c r="AY601" s="126" t="s">
        <v>154</v>
      </c>
      <c r="AZ601" s="126" t="s">
        <v>154</v>
      </c>
      <c r="BA601" s="126" t="s">
        <v>132</v>
      </c>
      <c r="BB601" s="126" t="s">
        <v>70</v>
      </c>
      <c r="BC601" s="126" t="s">
        <v>163</v>
      </c>
      <c r="BD601" s="126" t="s">
        <v>130</v>
      </c>
      <c r="BE601" s="126" t="s">
        <v>156</v>
      </c>
      <c r="BF601" s="126" t="s">
        <v>6004</v>
      </c>
      <c r="BG601" s="126" t="s">
        <v>6005</v>
      </c>
      <c r="BH601" s="126" t="s">
        <v>6006</v>
      </c>
      <c r="BI601" s="126" t="s">
        <v>138</v>
      </c>
      <c r="BJ601" s="126" t="s">
        <v>2758</v>
      </c>
      <c r="BK601" s="126" t="s">
        <v>184</v>
      </c>
      <c r="BL601" s="126" t="s">
        <v>157</v>
      </c>
      <c r="BM601" s="126" t="s">
        <v>126</v>
      </c>
      <c r="BN601" s="126" t="s">
        <v>130</v>
      </c>
      <c r="BO601" s="126" t="s">
        <v>158</v>
      </c>
    </row>
    <row r="602" spans="1:67" ht="15">
      <c r="A602" s="58" t="str">
        <f t="shared" si="273"/>
        <v>2025-08-17</v>
      </c>
      <c r="B602" s="58" t="str">
        <f t="shared" si="274"/>
        <v>LHR</v>
      </c>
      <c r="C602" s="58" t="str">
        <f t="shared" si="275"/>
        <v>99431913792</v>
      </c>
      <c r="D602" s="58" t="str">
        <f t="shared" si="276"/>
        <v>PGB028761672</v>
      </c>
      <c r="E602" s="59" t="str">
        <f t="shared" si="277"/>
        <v>6094322902452</v>
      </c>
      <c r="F602" s="59" t="str">
        <f t="shared" si="278"/>
        <v>717-1261-AD-72</v>
      </c>
      <c r="G602" s="59" t="str">
        <f t="shared" si="279"/>
        <v>2210326</v>
      </c>
      <c r="H602" s="59" t="str">
        <f t="shared" si="280"/>
        <v>IPORTER (GB)</v>
      </c>
      <c r="I602" s="57" t="str">
        <f t="shared" si="281"/>
        <v>이미경</v>
      </c>
      <c r="J602" s="57">
        <f t="shared" si="282"/>
        <v>7694</v>
      </c>
      <c r="K602" s="57" t="str">
        <f t="shared" si="283"/>
        <v/>
      </c>
      <c r="L602" s="57">
        <f t="shared" si="284"/>
        <v>1</v>
      </c>
      <c r="M602" s="57">
        <f t="shared" si="285"/>
        <v>0.499</v>
      </c>
      <c r="N602" s="57">
        <f t="shared" si="286"/>
        <v>4.4999999999999998E-2</v>
      </c>
      <c r="O602" s="60">
        <f t="shared" si="287"/>
        <v>3.15E-2</v>
      </c>
      <c r="P602" s="60">
        <f>CEILING(IF(M602&gt;O602,M602,O602),$D$2)</f>
        <v>0.5</v>
      </c>
      <c r="Q602" s="61" t="str">
        <f t="shared" si="288"/>
        <v>일반(목록배제,Normal-Manifest Exception)</v>
      </c>
      <c r="R602" s="88">
        <f t="shared" si="289"/>
        <v>54.6</v>
      </c>
      <c r="S602" s="61" t="str">
        <f t="shared" si="290"/>
        <v>OZ522</v>
      </c>
      <c r="T602" s="61" t="str">
        <f t="shared" si="291"/>
        <v>AIRZETA CO., LTD</v>
      </c>
      <c r="U602" s="61" t="str">
        <f t="shared" si="292"/>
        <v>신용</v>
      </c>
      <c r="V602" s="99">
        <f>CEILING($B$2+(P602-0.5)*$C$2,1)</f>
        <v>7445</v>
      </c>
      <c r="W602" s="61">
        <v>4000</v>
      </c>
      <c r="X602" s="100">
        <f t="shared" si="266"/>
        <v>0</v>
      </c>
      <c r="Y602" s="100">
        <f t="shared" si="271"/>
        <v>0</v>
      </c>
      <c r="Z602" s="100">
        <f t="shared" si="267"/>
        <v>0</v>
      </c>
      <c r="AA602" s="100">
        <f t="shared" si="272"/>
        <v>0</v>
      </c>
      <c r="AB602" s="101">
        <f t="shared" si="268"/>
        <v>1000</v>
      </c>
      <c r="AC602" s="102" t="str">
        <f>_xlfn.IFNA(VLOOKUP(D602,'사업자 통관'!F:H,3,0),"")</f>
        <v/>
      </c>
      <c r="AD602" s="102"/>
      <c r="AE602" s="103">
        <f t="shared" si="269"/>
        <v>5000</v>
      </c>
      <c r="AF602" s="104">
        <f t="shared" si="270"/>
        <v>12445</v>
      </c>
      <c r="AH602" s="126" t="s">
        <v>5654</v>
      </c>
      <c r="AI602" s="126" t="s">
        <v>9</v>
      </c>
      <c r="AJ602" s="126" t="s">
        <v>5655</v>
      </c>
      <c r="AK602" s="126" t="s">
        <v>6007</v>
      </c>
      <c r="AL602" s="126" t="s">
        <v>4735</v>
      </c>
      <c r="AM602" s="126" t="s">
        <v>6008</v>
      </c>
      <c r="AN602" s="126">
        <v>7694</v>
      </c>
      <c r="AO602" s="126" t="s">
        <v>130</v>
      </c>
      <c r="AP602" s="127">
        <v>1</v>
      </c>
      <c r="AQ602" s="128">
        <v>0.499</v>
      </c>
      <c r="AR602" s="128">
        <v>4.4999999999999998E-2</v>
      </c>
      <c r="AS602" s="128">
        <v>0.5</v>
      </c>
      <c r="AT602" s="126" t="s">
        <v>5</v>
      </c>
      <c r="AU602" s="128">
        <v>54.6</v>
      </c>
      <c r="AV602" s="126" t="s">
        <v>154</v>
      </c>
      <c r="AW602" s="126" t="s">
        <v>154</v>
      </c>
      <c r="AX602" s="126" t="s">
        <v>154</v>
      </c>
      <c r="AY602" s="126" t="s">
        <v>154</v>
      </c>
      <c r="AZ602" s="126" t="s">
        <v>154</v>
      </c>
      <c r="BA602" s="126" t="s">
        <v>132</v>
      </c>
      <c r="BB602" s="126" t="s">
        <v>70</v>
      </c>
      <c r="BC602" s="126" t="s">
        <v>313</v>
      </c>
      <c r="BD602" s="126" t="s">
        <v>130</v>
      </c>
      <c r="BE602" s="126" t="s">
        <v>156</v>
      </c>
      <c r="BF602" s="126" t="s">
        <v>6009</v>
      </c>
      <c r="BG602" s="126" t="s">
        <v>6010</v>
      </c>
      <c r="BH602" s="126" t="s">
        <v>6011</v>
      </c>
      <c r="BI602" s="126" t="s">
        <v>138</v>
      </c>
      <c r="BJ602" s="126" t="s">
        <v>2758</v>
      </c>
      <c r="BK602" s="126" t="s">
        <v>184</v>
      </c>
      <c r="BL602" s="126" t="s">
        <v>157</v>
      </c>
      <c r="BM602" s="126" t="s">
        <v>126</v>
      </c>
      <c r="BN602" s="126" t="s">
        <v>130</v>
      </c>
      <c r="BO602" s="126" t="s">
        <v>158</v>
      </c>
    </row>
    <row r="603" spans="1:67" ht="15">
      <c r="A603" s="58" t="str">
        <f t="shared" si="273"/>
        <v>2025-08-17</v>
      </c>
      <c r="B603" s="58" t="str">
        <f t="shared" si="274"/>
        <v>LHR</v>
      </c>
      <c r="C603" s="58" t="str">
        <f t="shared" si="275"/>
        <v>99431913792</v>
      </c>
      <c r="D603" s="58" t="str">
        <f t="shared" si="276"/>
        <v>PGB028761831</v>
      </c>
      <c r="E603" s="59" t="str">
        <f t="shared" si="277"/>
        <v>6094322902611</v>
      </c>
      <c r="F603" s="59" t="str">
        <f t="shared" si="278"/>
        <v>717-4783-CB-75</v>
      </c>
      <c r="G603" s="59" t="str">
        <f t="shared" si="279"/>
        <v>2210326</v>
      </c>
      <c r="H603" s="59" t="str">
        <f t="shared" si="280"/>
        <v>IPORTER (GB)</v>
      </c>
      <c r="I603" s="57" t="str">
        <f t="shared" si="281"/>
        <v>이정걸</v>
      </c>
      <c r="J603" s="57">
        <f t="shared" si="282"/>
        <v>5026</v>
      </c>
      <c r="K603" s="57" t="str">
        <f t="shared" si="283"/>
        <v/>
      </c>
      <c r="L603" s="57">
        <f t="shared" si="284"/>
        <v>1</v>
      </c>
      <c r="M603" s="57">
        <f t="shared" si="285"/>
        <v>0.499</v>
      </c>
      <c r="N603" s="57">
        <f t="shared" si="286"/>
        <v>4.4999999999999998E-2</v>
      </c>
      <c r="O603" s="60">
        <f t="shared" si="287"/>
        <v>3.15E-2</v>
      </c>
      <c r="P603" s="60">
        <f>CEILING(IF(M603&gt;O603,M603,O603),$D$2)</f>
        <v>0.5</v>
      </c>
      <c r="Q603" s="61" t="str">
        <f t="shared" si="288"/>
        <v>일반(목록배제,Normal-Manifest Exception)</v>
      </c>
      <c r="R603" s="88">
        <f t="shared" si="289"/>
        <v>55.8</v>
      </c>
      <c r="S603" s="61" t="str">
        <f t="shared" si="290"/>
        <v>OZ522</v>
      </c>
      <c r="T603" s="61" t="str">
        <f t="shared" si="291"/>
        <v>AIRZETA CO., LTD</v>
      </c>
      <c r="U603" s="61" t="str">
        <f t="shared" si="292"/>
        <v>신용</v>
      </c>
      <c r="V603" s="99">
        <f>CEILING($B$2+(P603-0.5)*$C$2,1)</f>
        <v>7445</v>
      </c>
      <c r="W603" s="61">
        <v>4000</v>
      </c>
      <c r="X603" s="100">
        <f t="shared" si="266"/>
        <v>0</v>
      </c>
      <c r="Y603" s="100">
        <f t="shared" si="271"/>
        <v>0</v>
      </c>
      <c r="Z603" s="100">
        <f t="shared" si="267"/>
        <v>0</v>
      </c>
      <c r="AA603" s="100">
        <f t="shared" si="272"/>
        <v>0</v>
      </c>
      <c r="AB603" s="101">
        <f t="shared" si="268"/>
        <v>1000</v>
      </c>
      <c r="AC603" s="102" t="str">
        <f>_xlfn.IFNA(VLOOKUP(D603,'사업자 통관'!F:H,3,0),"")</f>
        <v/>
      </c>
      <c r="AD603" s="102"/>
      <c r="AE603" s="103">
        <f t="shared" si="269"/>
        <v>5000</v>
      </c>
      <c r="AF603" s="104">
        <f t="shared" si="270"/>
        <v>12445</v>
      </c>
      <c r="AH603" s="126" t="s">
        <v>5654</v>
      </c>
      <c r="AI603" s="126" t="s">
        <v>9</v>
      </c>
      <c r="AJ603" s="126" t="s">
        <v>5655</v>
      </c>
      <c r="AK603" s="126" t="s">
        <v>6012</v>
      </c>
      <c r="AL603" s="126" t="s">
        <v>6013</v>
      </c>
      <c r="AM603" s="126" t="s">
        <v>6014</v>
      </c>
      <c r="AN603" s="126">
        <v>5026</v>
      </c>
      <c r="AO603" s="126" t="s">
        <v>130</v>
      </c>
      <c r="AP603" s="127">
        <v>1</v>
      </c>
      <c r="AQ603" s="128">
        <v>0.499</v>
      </c>
      <c r="AR603" s="128">
        <v>4.4999999999999998E-2</v>
      </c>
      <c r="AS603" s="128">
        <v>0.5</v>
      </c>
      <c r="AT603" s="126" t="s">
        <v>5</v>
      </c>
      <c r="AU603" s="128">
        <v>55.8</v>
      </c>
      <c r="AV603" s="126" t="s">
        <v>154</v>
      </c>
      <c r="AW603" s="126" t="s">
        <v>154</v>
      </c>
      <c r="AX603" s="126" t="s">
        <v>154</v>
      </c>
      <c r="AY603" s="126" t="s">
        <v>154</v>
      </c>
      <c r="AZ603" s="126" t="s">
        <v>154</v>
      </c>
      <c r="BA603" s="126" t="s">
        <v>132</v>
      </c>
      <c r="BB603" s="126" t="s">
        <v>70</v>
      </c>
      <c r="BC603" s="126" t="s">
        <v>163</v>
      </c>
      <c r="BD603" s="126" t="s">
        <v>130</v>
      </c>
      <c r="BE603" s="126" t="s">
        <v>156</v>
      </c>
      <c r="BF603" s="126" t="s">
        <v>6015</v>
      </c>
      <c r="BG603" s="126" t="s">
        <v>6016</v>
      </c>
      <c r="BH603" s="126" t="s">
        <v>6017</v>
      </c>
      <c r="BI603" s="126" t="s">
        <v>138</v>
      </c>
      <c r="BJ603" s="126" t="s">
        <v>2758</v>
      </c>
      <c r="BK603" s="126" t="s">
        <v>184</v>
      </c>
      <c r="BL603" s="126" t="s">
        <v>157</v>
      </c>
      <c r="BM603" s="126" t="s">
        <v>126</v>
      </c>
      <c r="BN603" s="126" t="s">
        <v>130</v>
      </c>
      <c r="BO603" s="126" t="s">
        <v>158</v>
      </c>
    </row>
    <row r="604" spans="1:67" ht="15">
      <c r="A604" s="58" t="str">
        <f t="shared" si="273"/>
        <v>2025-08-17</v>
      </c>
      <c r="B604" s="58" t="str">
        <f t="shared" si="274"/>
        <v>LHR</v>
      </c>
      <c r="C604" s="58" t="str">
        <f t="shared" si="275"/>
        <v>99431913792</v>
      </c>
      <c r="D604" s="58" t="str">
        <f t="shared" si="276"/>
        <v>PGB028761814</v>
      </c>
      <c r="E604" s="59" t="str">
        <f t="shared" si="277"/>
        <v>6094322902594</v>
      </c>
      <c r="F604" s="59" t="str">
        <f t="shared" si="278"/>
        <v>717-4763-CD-47</v>
      </c>
      <c r="G604" s="59" t="str">
        <f t="shared" si="279"/>
        <v>2210326</v>
      </c>
      <c r="H604" s="59" t="str">
        <f t="shared" si="280"/>
        <v>IPORTER (GB)</v>
      </c>
      <c r="I604" s="57" t="str">
        <f t="shared" si="281"/>
        <v>김경진</v>
      </c>
      <c r="J604" s="57">
        <f t="shared" si="282"/>
        <v>14333</v>
      </c>
      <c r="K604" s="57" t="str">
        <f t="shared" si="283"/>
        <v/>
      </c>
      <c r="L604" s="57">
        <f t="shared" si="284"/>
        <v>1</v>
      </c>
      <c r="M604" s="57">
        <f t="shared" si="285"/>
        <v>0.998</v>
      </c>
      <c r="N604" s="57">
        <f t="shared" si="286"/>
        <v>4.4999999999999998E-2</v>
      </c>
      <c r="O604" s="60">
        <f t="shared" si="287"/>
        <v>3.15E-2</v>
      </c>
      <c r="P604" s="60">
        <f>CEILING(IF(M604&gt;O604,M604,O604),$D$2)</f>
        <v>1</v>
      </c>
      <c r="Q604" s="61" t="str">
        <f t="shared" si="288"/>
        <v>목록(Manifest)</v>
      </c>
      <c r="R604" s="88">
        <f t="shared" si="289"/>
        <v>129.72999999999999</v>
      </c>
      <c r="S604" s="61" t="str">
        <f t="shared" si="290"/>
        <v>OZ522</v>
      </c>
      <c r="T604" s="61" t="str">
        <f t="shared" si="291"/>
        <v>AIRZETA CO., LTD</v>
      </c>
      <c r="U604" s="61" t="str">
        <f t="shared" si="292"/>
        <v>신용</v>
      </c>
      <c r="V604" s="99">
        <f>CEILING($B$2+(P604-0.5)*$C$2,1)</f>
        <v>10273</v>
      </c>
      <c r="W604" s="61">
        <v>4000</v>
      </c>
      <c r="X604" s="100">
        <f t="shared" si="266"/>
        <v>0</v>
      </c>
      <c r="Y604" s="100">
        <f t="shared" si="271"/>
        <v>0</v>
      </c>
      <c r="Z604" s="100">
        <f t="shared" si="267"/>
        <v>0</v>
      </c>
      <c r="AA604" s="100">
        <f t="shared" si="272"/>
        <v>0</v>
      </c>
      <c r="AB604" s="101">
        <f t="shared" si="268"/>
        <v>0</v>
      </c>
      <c r="AC604" s="102" t="str">
        <f>_xlfn.IFNA(VLOOKUP(D604,'사업자 통관'!F:H,3,0),"")</f>
        <v/>
      </c>
      <c r="AD604" s="102"/>
      <c r="AE604" s="103">
        <f t="shared" si="269"/>
        <v>4000</v>
      </c>
      <c r="AF604" s="104">
        <f t="shared" si="270"/>
        <v>14273</v>
      </c>
      <c r="AH604" s="126" t="s">
        <v>5654</v>
      </c>
      <c r="AI604" s="126" t="s">
        <v>9</v>
      </c>
      <c r="AJ604" s="126" t="s">
        <v>5655</v>
      </c>
      <c r="AK604" s="126" t="s">
        <v>6018</v>
      </c>
      <c r="AL604" s="126" t="s">
        <v>442</v>
      </c>
      <c r="AM604" s="126" t="s">
        <v>443</v>
      </c>
      <c r="AN604" s="126">
        <v>14333</v>
      </c>
      <c r="AO604" s="126" t="s">
        <v>130</v>
      </c>
      <c r="AP604" s="127">
        <v>1</v>
      </c>
      <c r="AQ604" s="128">
        <v>0.998</v>
      </c>
      <c r="AR604" s="128">
        <v>4.4999999999999998E-2</v>
      </c>
      <c r="AS604" s="128">
        <v>1</v>
      </c>
      <c r="AT604" s="126" t="s">
        <v>4</v>
      </c>
      <c r="AU604" s="128">
        <v>129.72999999999999</v>
      </c>
      <c r="AV604" s="126" t="s">
        <v>154</v>
      </c>
      <c r="AW604" s="126" t="s">
        <v>154</v>
      </c>
      <c r="AX604" s="126" t="s">
        <v>154</v>
      </c>
      <c r="AY604" s="126" t="s">
        <v>154</v>
      </c>
      <c r="AZ604" s="126" t="s">
        <v>154</v>
      </c>
      <c r="BA604" s="126" t="s">
        <v>132</v>
      </c>
      <c r="BB604" s="126" t="s">
        <v>70</v>
      </c>
      <c r="BC604" s="126" t="s">
        <v>302</v>
      </c>
      <c r="BD604" s="126" t="s">
        <v>130</v>
      </c>
      <c r="BE604" s="126" t="s">
        <v>156</v>
      </c>
      <c r="BF604" s="126" t="s">
        <v>6019</v>
      </c>
      <c r="BG604" s="126" t="s">
        <v>6020</v>
      </c>
      <c r="BH604" s="126" t="s">
        <v>6021</v>
      </c>
      <c r="BI604" s="126" t="s">
        <v>138</v>
      </c>
      <c r="BJ604" s="126" t="s">
        <v>2758</v>
      </c>
      <c r="BK604" s="126" t="s">
        <v>184</v>
      </c>
      <c r="BL604" s="126" t="s">
        <v>157</v>
      </c>
      <c r="BM604" s="126" t="s">
        <v>126</v>
      </c>
      <c r="BN604" s="126" t="s">
        <v>130</v>
      </c>
      <c r="BO604" s="126" t="s">
        <v>158</v>
      </c>
    </row>
    <row r="605" spans="1:67" ht="15">
      <c r="A605" s="58" t="str">
        <f t="shared" si="273"/>
        <v>2025-08-17</v>
      </c>
      <c r="B605" s="58" t="str">
        <f t="shared" si="274"/>
        <v>LHR</v>
      </c>
      <c r="C605" s="58" t="str">
        <f t="shared" si="275"/>
        <v>99431913792</v>
      </c>
      <c r="D605" s="58" t="str">
        <f t="shared" si="276"/>
        <v>PGB028761604</v>
      </c>
      <c r="E605" s="59" t="str">
        <f t="shared" si="277"/>
        <v>6094322902384</v>
      </c>
      <c r="F605" s="59" t="str">
        <f t="shared" si="278"/>
        <v>717-4726-AC-50</v>
      </c>
      <c r="G605" s="59" t="str">
        <f t="shared" si="279"/>
        <v>2210326</v>
      </c>
      <c r="H605" s="59" t="str">
        <f t="shared" si="280"/>
        <v>IPORTER (GB)</v>
      </c>
      <c r="I605" s="57" t="str">
        <f t="shared" si="281"/>
        <v>박정근</v>
      </c>
      <c r="J605" s="57">
        <f t="shared" si="282"/>
        <v>17556</v>
      </c>
      <c r="K605" s="57" t="str">
        <f t="shared" si="283"/>
        <v/>
      </c>
      <c r="L605" s="57">
        <f t="shared" si="284"/>
        <v>1</v>
      </c>
      <c r="M605" s="57">
        <f t="shared" si="285"/>
        <v>0.81200000000000006</v>
      </c>
      <c r="N605" s="57">
        <f t="shared" si="286"/>
        <v>4.4999999999999998E-2</v>
      </c>
      <c r="O605" s="60">
        <f t="shared" si="287"/>
        <v>3.15E-2</v>
      </c>
      <c r="P605" s="60">
        <f>CEILING(IF(M605&gt;O605,M605,O605),$D$2)</f>
        <v>1</v>
      </c>
      <c r="Q605" s="61" t="str">
        <f t="shared" si="288"/>
        <v>목록(Manifest)</v>
      </c>
      <c r="R605" s="88">
        <f t="shared" si="289"/>
        <v>102.32</v>
      </c>
      <c r="S605" s="61" t="str">
        <f t="shared" si="290"/>
        <v>OZ522</v>
      </c>
      <c r="T605" s="61" t="str">
        <f t="shared" si="291"/>
        <v>AIRZETA CO., LTD</v>
      </c>
      <c r="U605" s="61" t="str">
        <f t="shared" si="292"/>
        <v>신용</v>
      </c>
      <c r="V605" s="99">
        <f>CEILING($B$2+(P605-0.5)*$C$2,1)</f>
        <v>10273</v>
      </c>
      <c r="W605" s="61">
        <v>4000</v>
      </c>
      <c r="X605" s="100">
        <f t="shared" si="266"/>
        <v>0</v>
      </c>
      <c r="Y605" s="100">
        <f t="shared" si="271"/>
        <v>0</v>
      </c>
      <c r="Z605" s="100">
        <f t="shared" si="267"/>
        <v>0</v>
      </c>
      <c r="AA605" s="100">
        <f t="shared" si="272"/>
        <v>0</v>
      </c>
      <c r="AB605" s="101">
        <f t="shared" si="268"/>
        <v>0</v>
      </c>
      <c r="AC605" s="102" t="str">
        <f>_xlfn.IFNA(VLOOKUP(D605,'사업자 통관'!F:H,3,0),"")</f>
        <v/>
      </c>
      <c r="AD605" s="102"/>
      <c r="AE605" s="103">
        <f t="shared" si="269"/>
        <v>4000</v>
      </c>
      <c r="AF605" s="104">
        <f t="shared" si="270"/>
        <v>14273</v>
      </c>
      <c r="AH605" s="126" t="s">
        <v>5654</v>
      </c>
      <c r="AI605" s="126" t="s">
        <v>9</v>
      </c>
      <c r="AJ605" s="126" t="s">
        <v>5655</v>
      </c>
      <c r="AK605" s="126" t="s">
        <v>6022</v>
      </c>
      <c r="AL605" s="126" t="s">
        <v>6023</v>
      </c>
      <c r="AM605" s="126" t="s">
        <v>6024</v>
      </c>
      <c r="AN605" s="126">
        <v>17556</v>
      </c>
      <c r="AO605" s="126" t="s">
        <v>130</v>
      </c>
      <c r="AP605" s="127">
        <v>1</v>
      </c>
      <c r="AQ605" s="128">
        <v>0.81200000000000006</v>
      </c>
      <c r="AR605" s="128">
        <v>4.4999999999999998E-2</v>
      </c>
      <c r="AS605" s="128">
        <v>0.9</v>
      </c>
      <c r="AT605" s="126" t="s">
        <v>4</v>
      </c>
      <c r="AU605" s="128">
        <v>102.32</v>
      </c>
      <c r="AV605" s="126" t="s">
        <v>154</v>
      </c>
      <c r="AW605" s="126" t="s">
        <v>154</v>
      </c>
      <c r="AX605" s="126" t="s">
        <v>154</v>
      </c>
      <c r="AY605" s="126" t="s">
        <v>154</v>
      </c>
      <c r="AZ605" s="126" t="s">
        <v>154</v>
      </c>
      <c r="BA605" s="126" t="s">
        <v>132</v>
      </c>
      <c r="BB605" s="126" t="s">
        <v>70</v>
      </c>
      <c r="BC605" s="126" t="s">
        <v>6025</v>
      </c>
      <c r="BD605" s="126" t="s">
        <v>130</v>
      </c>
      <c r="BE605" s="126" t="s">
        <v>156</v>
      </c>
      <c r="BF605" s="126" t="s">
        <v>6026</v>
      </c>
      <c r="BG605" s="126" t="s">
        <v>6027</v>
      </c>
      <c r="BH605" s="126" t="s">
        <v>6028</v>
      </c>
      <c r="BI605" s="126" t="s">
        <v>138</v>
      </c>
      <c r="BJ605" s="126" t="s">
        <v>2758</v>
      </c>
      <c r="BK605" s="126" t="s">
        <v>184</v>
      </c>
      <c r="BL605" s="126" t="s">
        <v>157</v>
      </c>
      <c r="BM605" s="126" t="s">
        <v>126</v>
      </c>
      <c r="BN605" s="126" t="s">
        <v>130</v>
      </c>
      <c r="BO605" s="126" t="s">
        <v>158</v>
      </c>
    </row>
    <row r="606" spans="1:67" ht="15">
      <c r="A606" s="58" t="str">
        <f t="shared" si="273"/>
        <v>2025-08-17</v>
      </c>
      <c r="B606" s="58" t="str">
        <f t="shared" si="274"/>
        <v>LHR</v>
      </c>
      <c r="C606" s="58" t="str">
        <f t="shared" si="275"/>
        <v>99431913792</v>
      </c>
      <c r="D606" s="58" t="str">
        <f t="shared" si="276"/>
        <v>PGB028761851</v>
      </c>
      <c r="E606" s="59" t="str">
        <f t="shared" si="277"/>
        <v>6094372991955 (7)</v>
      </c>
      <c r="F606" s="59" t="str">
        <f t="shared" si="278"/>
        <v>717-4847-AE-60</v>
      </c>
      <c r="G606" s="59" t="str">
        <f t="shared" si="279"/>
        <v>2210326</v>
      </c>
      <c r="H606" s="59" t="str">
        <f t="shared" si="280"/>
        <v>IPORTER (GB)</v>
      </c>
      <c r="I606" s="57" t="str">
        <f t="shared" si="281"/>
        <v>베리크 VERIQE</v>
      </c>
      <c r="J606" s="57">
        <f t="shared" si="282"/>
        <v>13360</v>
      </c>
      <c r="K606" s="57" t="str">
        <f t="shared" si="283"/>
        <v>[사업자]/후)주소변경(방문수령)/25.08.20픽업</v>
      </c>
      <c r="L606" s="57">
        <f t="shared" si="284"/>
        <v>7</v>
      </c>
      <c r="M606" s="57">
        <f t="shared" si="285"/>
        <v>28.1</v>
      </c>
      <c r="N606" s="57">
        <f t="shared" si="286"/>
        <v>21.454999999999998</v>
      </c>
      <c r="O606" s="60">
        <f t="shared" si="287"/>
        <v>15.018499999999998</v>
      </c>
      <c r="P606" s="60">
        <f>CEILING(IF(M606&gt;O606,M606,O606),$D$2)</f>
        <v>28.5</v>
      </c>
      <c r="Q606" s="61" t="str">
        <f t="shared" si="288"/>
        <v>일반(NORMAL)</v>
      </c>
      <c r="R606" s="88">
        <f t="shared" si="289"/>
        <v>5894.2</v>
      </c>
      <c r="S606" s="61" t="str">
        <f t="shared" si="290"/>
        <v>OZ522</v>
      </c>
      <c r="T606" s="61" t="str">
        <f t="shared" si="291"/>
        <v>AIRZETA CO., LTD</v>
      </c>
      <c r="U606" s="61" t="str">
        <f t="shared" si="292"/>
        <v>신용</v>
      </c>
      <c r="V606" s="99">
        <f>CEILING($B$2+(P606-0.5)*$C$2,1)</f>
        <v>165785</v>
      </c>
      <c r="W606" s="61">
        <v>4000</v>
      </c>
      <c r="X606" s="100">
        <f t="shared" si="266"/>
        <v>9000</v>
      </c>
      <c r="Y606" s="100">
        <f t="shared" si="271"/>
        <v>0</v>
      </c>
      <c r="Z606" s="100">
        <f t="shared" si="267"/>
        <v>3500</v>
      </c>
      <c r="AA606" s="100">
        <f t="shared" si="272"/>
        <v>0</v>
      </c>
      <c r="AB606" s="101">
        <f t="shared" si="268"/>
        <v>10000</v>
      </c>
      <c r="AC606" s="151" t="s">
        <v>2551</v>
      </c>
      <c r="AD606" s="102"/>
      <c r="AE606" s="103">
        <f t="shared" si="269"/>
        <v>26500</v>
      </c>
      <c r="AF606" s="104">
        <f t="shared" si="270"/>
        <v>192285</v>
      </c>
      <c r="AH606" s="126" t="s">
        <v>5654</v>
      </c>
      <c r="AI606" s="126" t="s">
        <v>9</v>
      </c>
      <c r="AJ606" s="126" t="s">
        <v>5655</v>
      </c>
      <c r="AK606" s="126" t="s">
        <v>2569</v>
      </c>
      <c r="AL606" s="126" t="s">
        <v>5217</v>
      </c>
      <c r="AM606" s="126" t="s">
        <v>4148</v>
      </c>
      <c r="AN606" s="126">
        <v>13360</v>
      </c>
      <c r="AO606" s="126" t="s">
        <v>6029</v>
      </c>
      <c r="AP606" s="127">
        <v>7</v>
      </c>
      <c r="AQ606" s="128">
        <v>28.1</v>
      </c>
      <c r="AR606" s="128">
        <v>21.454999999999998</v>
      </c>
      <c r="AS606" s="128">
        <v>28.5</v>
      </c>
      <c r="AT606" s="126" t="s">
        <v>7</v>
      </c>
      <c r="AU606" s="128">
        <v>5894.2</v>
      </c>
      <c r="AV606" s="126" t="s">
        <v>154</v>
      </c>
      <c r="AW606" s="126" t="s">
        <v>154</v>
      </c>
      <c r="AX606" s="126" t="s">
        <v>154</v>
      </c>
      <c r="AY606" s="126" t="s">
        <v>130</v>
      </c>
      <c r="AZ606" s="126" t="s">
        <v>130</v>
      </c>
      <c r="BA606" s="126" t="s">
        <v>132</v>
      </c>
      <c r="BB606" s="126" t="s">
        <v>70</v>
      </c>
      <c r="BC606" s="126" t="s">
        <v>169</v>
      </c>
      <c r="BD606" s="126" t="s">
        <v>130</v>
      </c>
      <c r="BE606" s="126" t="s">
        <v>156</v>
      </c>
      <c r="BF606" s="126" t="s">
        <v>6030</v>
      </c>
      <c r="BG606" s="126" t="s">
        <v>6031</v>
      </c>
      <c r="BH606" s="126" t="s">
        <v>6032</v>
      </c>
      <c r="BI606" s="126" t="s">
        <v>138</v>
      </c>
      <c r="BJ606" s="126" t="s">
        <v>2758</v>
      </c>
      <c r="BK606" s="126" t="s">
        <v>184</v>
      </c>
      <c r="BL606" s="126" t="s">
        <v>157</v>
      </c>
      <c r="BM606" s="126" t="s">
        <v>126</v>
      </c>
      <c r="BN606" s="126" t="s">
        <v>130</v>
      </c>
      <c r="BO606" s="126" t="s">
        <v>158</v>
      </c>
    </row>
    <row r="607" spans="1:67" ht="15">
      <c r="A607" s="58" t="str">
        <f t="shared" si="273"/>
        <v>2025-08-17</v>
      </c>
      <c r="B607" s="58" t="str">
        <f t="shared" si="274"/>
        <v>LHR</v>
      </c>
      <c r="C607" s="58" t="str">
        <f t="shared" si="275"/>
        <v>99431913792</v>
      </c>
      <c r="D607" s="58" t="str">
        <f t="shared" si="276"/>
        <v>PGB028761743</v>
      </c>
      <c r="E607" s="59" t="str">
        <f t="shared" si="277"/>
        <v>6094322902523</v>
      </c>
      <c r="F607" s="59" t="str">
        <f t="shared" si="278"/>
        <v>717-1994-EF-74</v>
      </c>
      <c r="G607" s="59" t="str">
        <f t="shared" si="279"/>
        <v>2210326</v>
      </c>
      <c r="H607" s="59" t="str">
        <f t="shared" si="280"/>
        <v>IPORTER (GB)</v>
      </c>
      <c r="I607" s="57" t="str">
        <f t="shared" si="281"/>
        <v>이시아</v>
      </c>
      <c r="J607" s="57">
        <f t="shared" si="282"/>
        <v>31126</v>
      </c>
      <c r="K607" s="57" t="str">
        <f t="shared" si="283"/>
        <v/>
      </c>
      <c r="L607" s="57">
        <f t="shared" si="284"/>
        <v>1</v>
      </c>
      <c r="M607" s="57">
        <f t="shared" si="285"/>
        <v>0.499</v>
      </c>
      <c r="N607" s="57">
        <f t="shared" si="286"/>
        <v>4.4999999999999998E-2</v>
      </c>
      <c r="O607" s="60">
        <f t="shared" si="287"/>
        <v>3.15E-2</v>
      </c>
      <c r="P607" s="60">
        <f>CEILING(IF(M607&gt;O607,M607,O607),$D$2)</f>
        <v>0.5</v>
      </c>
      <c r="Q607" s="61" t="str">
        <f t="shared" si="288"/>
        <v>목록(Manifest)</v>
      </c>
      <c r="R607" s="88">
        <f t="shared" si="289"/>
        <v>40.53</v>
      </c>
      <c r="S607" s="61" t="str">
        <f t="shared" si="290"/>
        <v>OZ522</v>
      </c>
      <c r="T607" s="61" t="str">
        <f t="shared" si="291"/>
        <v>AIRZETA CO., LTD</v>
      </c>
      <c r="U607" s="61" t="str">
        <f t="shared" si="292"/>
        <v>신용</v>
      </c>
      <c r="V607" s="99">
        <f>CEILING($B$2+(P607-0.5)*$C$2,1)</f>
        <v>7445</v>
      </c>
      <c r="W607" s="61">
        <v>4000</v>
      </c>
      <c r="X607" s="100">
        <f t="shared" si="266"/>
        <v>0</v>
      </c>
      <c r="Y607" s="100">
        <f t="shared" si="271"/>
        <v>0</v>
      </c>
      <c r="Z607" s="100">
        <f t="shared" si="267"/>
        <v>0</v>
      </c>
      <c r="AA607" s="100">
        <f t="shared" si="272"/>
        <v>0</v>
      </c>
      <c r="AB607" s="101">
        <f t="shared" si="268"/>
        <v>0</v>
      </c>
      <c r="AC607" s="102" t="str">
        <f>_xlfn.IFNA(VLOOKUP(D607,'사업자 통관'!F:H,3,0),"")</f>
        <v/>
      </c>
      <c r="AD607" s="102"/>
      <c r="AE607" s="103">
        <f t="shared" si="269"/>
        <v>4000</v>
      </c>
      <c r="AF607" s="104">
        <f t="shared" si="270"/>
        <v>11445</v>
      </c>
      <c r="AH607" s="126" t="s">
        <v>5654</v>
      </c>
      <c r="AI607" s="126" t="s">
        <v>9</v>
      </c>
      <c r="AJ607" s="126" t="s">
        <v>5655</v>
      </c>
      <c r="AK607" s="126" t="s">
        <v>6033</v>
      </c>
      <c r="AL607" s="126" t="s">
        <v>6034</v>
      </c>
      <c r="AM607" s="126" t="s">
        <v>6035</v>
      </c>
      <c r="AN607" s="126">
        <v>31126</v>
      </c>
      <c r="AO607" s="126" t="s">
        <v>130</v>
      </c>
      <c r="AP607" s="127">
        <v>1</v>
      </c>
      <c r="AQ607" s="128">
        <v>0.499</v>
      </c>
      <c r="AR607" s="128">
        <v>4.4999999999999998E-2</v>
      </c>
      <c r="AS607" s="128">
        <v>0.5</v>
      </c>
      <c r="AT607" s="126" t="s">
        <v>4</v>
      </c>
      <c r="AU607" s="128">
        <v>40.53</v>
      </c>
      <c r="AV607" s="126" t="s">
        <v>154</v>
      </c>
      <c r="AW607" s="126" t="s">
        <v>154</v>
      </c>
      <c r="AX607" s="126" t="s">
        <v>154</v>
      </c>
      <c r="AY607" s="126" t="s">
        <v>154</v>
      </c>
      <c r="AZ607" s="126" t="s">
        <v>154</v>
      </c>
      <c r="BA607" s="126" t="s">
        <v>132</v>
      </c>
      <c r="BB607" s="126" t="s">
        <v>70</v>
      </c>
      <c r="BC607" s="126" t="s">
        <v>163</v>
      </c>
      <c r="BD607" s="126" t="s">
        <v>130</v>
      </c>
      <c r="BE607" s="126" t="s">
        <v>156</v>
      </c>
      <c r="BF607" s="126" t="s">
        <v>6036</v>
      </c>
      <c r="BG607" s="126" t="s">
        <v>6037</v>
      </c>
      <c r="BH607" s="126" t="s">
        <v>6038</v>
      </c>
      <c r="BI607" s="126" t="s">
        <v>138</v>
      </c>
      <c r="BJ607" s="126" t="s">
        <v>2758</v>
      </c>
      <c r="BK607" s="126" t="s">
        <v>184</v>
      </c>
      <c r="BL607" s="126" t="s">
        <v>157</v>
      </c>
      <c r="BM607" s="126" t="s">
        <v>126</v>
      </c>
      <c r="BN607" s="126" t="s">
        <v>130</v>
      </c>
      <c r="BO607" s="126" t="s">
        <v>158</v>
      </c>
    </row>
    <row r="608" spans="1:67" ht="15">
      <c r="A608" s="58" t="str">
        <f t="shared" si="273"/>
        <v>2025-08-17</v>
      </c>
      <c r="B608" s="58" t="str">
        <f t="shared" si="274"/>
        <v>LHR</v>
      </c>
      <c r="C608" s="58" t="str">
        <f t="shared" si="275"/>
        <v>99431913792</v>
      </c>
      <c r="D608" s="58" t="str">
        <f t="shared" si="276"/>
        <v>PGB028761762</v>
      </c>
      <c r="E608" s="59" t="str">
        <f t="shared" si="277"/>
        <v>6094322902542</v>
      </c>
      <c r="F608" s="59" t="str">
        <f t="shared" si="278"/>
        <v>717-3818-AF-14</v>
      </c>
      <c r="G608" s="59" t="str">
        <f t="shared" si="279"/>
        <v>2210326</v>
      </c>
      <c r="H608" s="59" t="str">
        <f t="shared" si="280"/>
        <v>IPORTER (GB)</v>
      </c>
      <c r="I608" s="57" t="str">
        <f t="shared" si="281"/>
        <v>김효진</v>
      </c>
      <c r="J608" s="57">
        <f t="shared" si="282"/>
        <v>7808</v>
      </c>
      <c r="K608" s="57" t="str">
        <f t="shared" si="283"/>
        <v/>
      </c>
      <c r="L608" s="57">
        <f t="shared" si="284"/>
        <v>1</v>
      </c>
      <c r="M608" s="57">
        <f t="shared" si="285"/>
        <v>1.7509999999999999</v>
      </c>
      <c r="N608" s="57">
        <f t="shared" si="286"/>
        <v>4.4999999999999998E-2</v>
      </c>
      <c r="O608" s="60">
        <f t="shared" si="287"/>
        <v>3.15E-2</v>
      </c>
      <c r="P608" s="60">
        <f>CEILING(IF(M608&gt;O608,M608,O608),$D$2)</f>
        <v>2</v>
      </c>
      <c r="Q608" s="61" t="str">
        <f t="shared" si="288"/>
        <v>일반(목록배제,Normal-Manifest Exception)</v>
      </c>
      <c r="R608" s="88">
        <f t="shared" si="289"/>
        <v>42.78</v>
      </c>
      <c r="S608" s="61" t="str">
        <f t="shared" si="290"/>
        <v>OZ522</v>
      </c>
      <c r="T608" s="61" t="str">
        <f t="shared" si="291"/>
        <v>AIRZETA CO., LTD</v>
      </c>
      <c r="U608" s="61" t="str">
        <f t="shared" si="292"/>
        <v>신용</v>
      </c>
      <c r="V608" s="99">
        <f>CEILING($B$2+(P608-0.5)*$C$2,1)</f>
        <v>15928</v>
      </c>
      <c r="W608" s="61">
        <v>4000</v>
      </c>
      <c r="X608" s="100">
        <f t="shared" si="266"/>
        <v>0</v>
      </c>
      <c r="Y608" s="100">
        <f t="shared" si="271"/>
        <v>0</v>
      </c>
      <c r="Z608" s="100">
        <f t="shared" si="267"/>
        <v>0</v>
      </c>
      <c r="AA608" s="100">
        <f t="shared" si="272"/>
        <v>0</v>
      </c>
      <c r="AB608" s="101">
        <f t="shared" si="268"/>
        <v>1000</v>
      </c>
      <c r="AC608" s="102" t="str">
        <f>_xlfn.IFNA(VLOOKUP(D608,'사업자 통관'!F:H,3,0),"")</f>
        <v/>
      </c>
      <c r="AD608" s="102"/>
      <c r="AE608" s="103">
        <f t="shared" si="269"/>
        <v>5000</v>
      </c>
      <c r="AF608" s="104">
        <f t="shared" si="270"/>
        <v>20928</v>
      </c>
      <c r="AH608" s="126" t="s">
        <v>5654</v>
      </c>
      <c r="AI608" s="126" t="s">
        <v>9</v>
      </c>
      <c r="AJ608" s="126" t="s">
        <v>5655</v>
      </c>
      <c r="AK608" s="126" t="s">
        <v>6039</v>
      </c>
      <c r="AL608" s="126" t="s">
        <v>6040</v>
      </c>
      <c r="AM608" s="126" t="s">
        <v>6041</v>
      </c>
      <c r="AN608" s="126">
        <v>7808</v>
      </c>
      <c r="AO608" s="126" t="s">
        <v>130</v>
      </c>
      <c r="AP608" s="127">
        <v>1</v>
      </c>
      <c r="AQ608" s="128">
        <v>1.7509999999999999</v>
      </c>
      <c r="AR608" s="128">
        <v>4.4999999999999998E-2</v>
      </c>
      <c r="AS608" s="128">
        <v>1.8</v>
      </c>
      <c r="AT608" s="126" t="s">
        <v>5</v>
      </c>
      <c r="AU608" s="128">
        <v>42.78</v>
      </c>
      <c r="AV608" s="126" t="s">
        <v>154</v>
      </c>
      <c r="AW608" s="126" t="s">
        <v>154</v>
      </c>
      <c r="AX608" s="126" t="s">
        <v>154</v>
      </c>
      <c r="AY608" s="126" t="s">
        <v>154</v>
      </c>
      <c r="AZ608" s="126" t="s">
        <v>154</v>
      </c>
      <c r="BA608" s="126" t="s">
        <v>132</v>
      </c>
      <c r="BB608" s="126" t="s">
        <v>70</v>
      </c>
      <c r="BC608" s="126" t="s">
        <v>601</v>
      </c>
      <c r="BD608" s="126" t="s">
        <v>130</v>
      </c>
      <c r="BE608" s="126" t="s">
        <v>156</v>
      </c>
      <c r="BF608" s="126" t="s">
        <v>6042</v>
      </c>
      <c r="BG608" s="126" t="s">
        <v>6043</v>
      </c>
      <c r="BH608" s="126" t="s">
        <v>6044</v>
      </c>
      <c r="BI608" s="126" t="s">
        <v>138</v>
      </c>
      <c r="BJ608" s="126" t="s">
        <v>2758</v>
      </c>
      <c r="BK608" s="126" t="s">
        <v>184</v>
      </c>
      <c r="BL608" s="126" t="s">
        <v>157</v>
      </c>
      <c r="BM608" s="126" t="s">
        <v>126</v>
      </c>
      <c r="BN608" s="126" t="s">
        <v>130</v>
      </c>
      <c r="BO608" s="126" t="s">
        <v>158</v>
      </c>
    </row>
    <row r="609" spans="1:67" ht="15">
      <c r="A609" s="58" t="str">
        <f t="shared" si="273"/>
        <v>2025-08-17</v>
      </c>
      <c r="B609" s="58" t="str">
        <f t="shared" si="274"/>
        <v>LHR</v>
      </c>
      <c r="C609" s="58" t="str">
        <f t="shared" si="275"/>
        <v>99431913792</v>
      </c>
      <c r="D609" s="58" t="str">
        <f t="shared" si="276"/>
        <v>PGB028761829</v>
      </c>
      <c r="E609" s="59" t="str">
        <f t="shared" si="277"/>
        <v>6094322902609</v>
      </c>
      <c r="F609" s="59" t="str">
        <f t="shared" si="278"/>
        <v>717-2868-EB-32</v>
      </c>
      <c r="G609" s="59" t="str">
        <f t="shared" si="279"/>
        <v>2210326</v>
      </c>
      <c r="H609" s="59" t="str">
        <f t="shared" si="280"/>
        <v>IPORTER (GB)</v>
      </c>
      <c r="I609" s="57" t="str">
        <f t="shared" si="281"/>
        <v>신섭</v>
      </c>
      <c r="J609" s="57">
        <f t="shared" si="282"/>
        <v>25522</v>
      </c>
      <c r="K609" s="57" t="str">
        <f t="shared" si="283"/>
        <v/>
      </c>
      <c r="L609" s="57">
        <f t="shared" si="284"/>
        <v>1</v>
      </c>
      <c r="M609" s="57">
        <f t="shared" si="285"/>
        <v>0.68</v>
      </c>
      <c r="N609" s="57">
        <f t="shared" si="286"/>
        <v>4.4999999999999998E-2</v>
      </c>
      <c r="O609" s="60">
        <f t="shared" si="287"/>
        <v>3.15E-2</v>
      </c>
      <c r="P609" s="60">
        <f>CEILING(IF(M609&gt;O609,M609,O609),$D$2)</f>
        <v>1</v>
      </c>
      <c r="Q609" s="61" t="str">
        <f t="shared" si="288"/>
        <v>목록(Manifest)</v>
      </c>
      <c r="R609" s="88">
        <f t="shared" si="289"/>
        <v>119.34</v>
      </c>
      <c r="S609" s="61" t="str">
        <f t="shared" si="290"/>
        <v>OZ522</v>
      </c>
      <c r="T609" s="61" t="str">
        <f t="shared" si="291"/>
        <v>AIRZETA CO., LTD</v>
      </c>
      <c r="U609" s="61" t="str">
        <f t="shared" si="292"/>
        <v>신용</v>
      </c>
      <c r="V609" s="99">
        <f>CEILING($B$2+(P609-0.5)*$C$2,1)</f>
        <v>10273</v>
      </c>
      <c r="W609" s="61">
        <v>4000</v>
      </c>
      <c r="X609" s="100">
        <f t="shared" si="266"/>
        <v>0</v>
      </c>
      <c r="Y609" s="100">
        <f t="shared" si="271"/>
        <v>0</v>
      </c>
      <c r="Z609" s="100">
        <f t="shared" si="267"/>
        <v>0</v>
      </c>
      <c r="AA609" s="100">
        <f t="shared" si="272"/>
        <v>0</v>
      </c>
      <c r="AB609" s="101">
        <f t="shared" si="268"/>
        <v>0</v>
      </c>
      <c r="AC609" s="102" t="str">
        <f>_xlfn.IFNA(VLOOKUP(D609,'사업자 통관'!F:H,3,0),"")</f>
        <v/>
      </c>
      <c r="AD609" s="102"/>
      <c r="AE609" s="103">
        <f t="shared" si="269"/>
        <v>4000</v>
      </c>
      <c r="AF609" s="104">
        <f t="shared" si="270"/>
        <v>14273</v>
      </c>
      <c r="AH609" s="126" t="s">
        <v>5654</v>
      </c>
      <c r="AI609" s="126" t="s">
        <v>9</v>
      </c>
      <c r="AJ609" s="126" t="s">
        <v>5655</v>
      </c>
      <c r="AK609" s="126" t="s">
        <v>6045</v>
      </c>
      <c r="AL609" s="126" t="s">
        <v>5416</v>
      </c>
      <c r="AM609" s="126" t="s">
        <v>5417</v>
      </c>
      <c r="AN609" s="126">
        <v>25522</v>
      </c>
      <c r="AO609" s="126" t="s">
        <v>130</v>
      </c>
      <c r="AP609" s="127">
        <v>1</v>
      </c>
      <c r="AQ609" s="128">
        <v>0.68</v>
      </c>
      <c r="AR609" s="128">
        <v>4.4999999999999998E-2</v>
      </c>
      <c r="AS609" s="128">
        <v>0.7</v>
      </c>
      <c r="AT609" s="126" t="s">
        <v>4</v>
      </c>
      <c r="AU609" s="128">
        <v>119.34</v>
      </c>
      <c r="AV609" s="126" t="s">
        <v>154</v>
      </c>
      <c r="AW609" s="126" t="s">
        <v>154</v>
      </c>
      <c r="AX609" s="126" t="s">
        <v>154</v>
      </c>
      <c r="AY609" s="126" t="s">
        <v>154</v>
      </c>
      <c r="AZ609" s="126" t="s">
        <v>154</v>
      </c>
      <c r="BA609" s="126" t="s">
        <v>132</v>
      </c>
      <c r="BB609" s="126" t="s">
        <v>70</v>
      </c>
      <c r="BC609" s="126" t="s">
        <v>163</v>
      </c>
      <c r="BD609" s="126" t="s">
        <v>130</v>
      </c>
      <c r="BE609" s="126" t="s">
        <v>156</v>
      </c>
      <c r="BF609" s="126" t="s">
        <v>6046</v>
      </c>
      <c r="BG609" s="126" t="s">
        <v>6047</v>
      </c>
      <c r="BH609" s="126" t="s">
        <v>6048</v>
      </c>
      <c r="BI609" s="126" t="s">
        <v>138</v>
      </c>
      <c r="BJ609" s="126" t="s">
        <v>2758</v>
      </c>
      <c r="BK609" s="126" t="s">
        <v>184</v>
      </c>
      <c r="BL609" s="126" t="s">
        <v>157</v>
      </c>
      <c r="BM609" s="126" t="s">
        <v>126</v>
      </c>
      <c r="BN609" s="126" t="s">
        <v>130</v>
      </c>
      <c r="BO609" s="126" t="s">
        <v>158</v>
      </c>
    </row>
    <row r="610" spans="1:67" ht="15">
      <c r="A610" s="58" t="str">
        <f t="shared" si="273"/>
        <v>2025-08-17</v>
      </c>
      <c r="B610" s="58" t="str">
        <f t="shared" si="274"/>
        <v>LHR</v>
      </c>
      <c r="C610" s="58" t="str">
        <f t="shared" si="275"/>
        <v>99431913792</v>
      </c>
      <c r="D610" s="58" t="str">
        <f t="shared" si="276"/>
        <v>PGB028761850</v>
      </c>
      <c r="E610" s="59" t="str">
        <f t="shared" si="277"/>
        <v>6094322902630</v>
      </c>
      <c r="F610" s="59" t="str">
        <f t="shared" si="278"/>
        <v>717-4779-BE-49</v>
      </c>
      <c r="G610" s="59" t="str">
        <f t="shared" si="279"/>
        <v>2210326</v>
      </c>
      <c r="H610" s="59" t="str">
        <f t="shared" si="280"/>
        <v>IPORTER (GB)</v>
      </c>
      <c r="I610" s="57" t="str">
        <f t="shared" si="281"/>
        <v>박주혁</v>
      </c>
      <c r="J610" s="57">
        <f t="shared" si="282"/>
        <v>17570</v>
      </c>
      <c r="K610" s="57" t="str">
        <f t="shared" si="283"/>
        <v/>
      </c>
      <c r="L610" s="57">
        <f t="shared" si="284"/>
        <v>1</v>
      </c>
      <c r="M610" s="57">
        <f t="shared" si="285"/>
        <v>0.499</v>
      </c>
      <c r="N610" s="57">
        <f t="shared" si="286"/>
        <v>4.4999999999999998E-2</v>
      </c>
      <c r="O610" s="60">
        <f t="shared" si="287"/>
        <v>3.15E-2</v>
      </c>
      <c r="P610" s="60">
        <f>CEILING(IF(M610&gt;O610,M610,O610),$D$2)</f>
        <v>0.5</v>
      </c>
      <c r="Q610" s="61" t="str">
        <f t="shared" si="288"/>
        <v>목록(Manifest)</v>
      </c>
      <c r="R610" s="88">
        <f t="shared" si="289"/>
        <v>23.47</v>
      </c>
      <c r="S610" s="61" t="str">
        <f t="shared" si="290"/>
        <v>OZ522</v>
      </c>
      <c r="T610" s="61" t="str">
        <f t="shared" si="291"/>
        <v>AIRZETA CO., LTD</v>
      </c>
      <c r="U610" s="61" t="str">
        <f t="shared" si="292"/>
        <v>신용</v>
      </c>
      <c r="V610" s="99">
        <f>CEILING($B$2+(P610-0.5)*$C$2,1)</f>
        <v>7445</v>
      </c>
      <c r="W610" s="61">
        <v>4000</v>
      </c>
      <c r="X610" s="100">
        <f t="shared" si="266"/>
        <v>0</v>
      </c>
      <c r="Y610" s="100">
        <f t="shared" si="271"/>
        <v>0</v>
      </c>
      <c r="Z610" s="100">
        <f t="shared" si="267"/>
        <v>0</v>
      </c>
      <c r="AA610" s="100">
        <f t="shared" si="272"/>
        <v>0</v>
      </c>
      <c r="AB610" s="101">
        <f t="shared" si="268"/>
        <v>0</v>
      </c>
      <c r="AC610" s="102" t="str">
        <f>_xlfn.IFNA(VLOOKUP(D610,'사업자 통관'!F:H,3,0),"")</f>
        <v/>
      </c>
      <c r="AD610" s="102"/>
      <c r="AE610" s="103">
        <f t="shared" si="269"/>
        <v>4000</v>
      </c>
      <c r="AF610" s="104">
        <f t="shared" si="270"/>
        <v>11445</v>
      </c>
      <c r="AH610" s="126" t="s">
        <v>5654</v>
      </c>
      <c r="AI610" s="126" t="s">
        <v>9</v>
      </c>
      <c r="AJ610" s="126" t="s">
        <v>5655</v>
      </c>
      <c r="AK610" s="126" t="s">
        <v>6049</v>
      </c>
      <c r="AL610" s="126" t="s">
        <v>6050</v>
      </c>
      <c r="AM610" s="126" t="s">
        <v>6051</v>
      </c>
      <c r="AN610" s="126">
        <v>17570</v>
      </c>
      <c r="AO610" s="126" t="s">
        <v>130</v>
      </c>
      <c r="AP610" s="127">
        <v>1</v>
      </c>
      <c r="AQ610" s="128">
        <v>0.499</v>
      </c>
      <c r="AR610" s="128">
        <v>4.4999999999999998E-2</v>
      </c>
      <c r="AS610" s="128">
        <v>0.5</v>
      </c>
      <c r="AT610" s="126" t="s">
        <v>4</v>
      </c>
      <c r="AU610" s="128">
        <v>23.47</v>
      </c>
      <c r="AV610" s="126" t="s">
        <v>154</v>
      </c>
      <c r="AW610" s="126" t="s">
        <v>154</v>
      </c>
      <c r="AX610" s="126" t="s">
        <v>154</v>
      </c>
      <c r="AY610" s="126" t="s">
        <v>154</v>
      </c>
      <c r="AZ610" s="126" t="s">
        <v>154</v>
      </c>
      <c r="BA610" s="126" t="s">
        <v>132</v>
      </c>
      <c r="BB610" s="126" t="s">
        <v>70</v>
      </c>
      <c r="BC610" s="126" t="s">
        <v>698</v>
      </c>
      <c r="BD610" s="126" t="s">
        <v>130</v>
      </c>
      <c r="BE610" s="126" t="s">
        <v>156</v>
      </c>
      <c r="BF610" s="126" t="s">
        <v>6052</v>
      </c>
      <c r="BG610" s="126" t="s">
        <v>6053</v>
      </c>
      <c r="BH610" s="126" t="s">
        <v>6054</v>
      </c>
      <c r="BI610" s="126" t="s">
        <v>138</v>
      </c>
      <c r="BJ610" s="126" t="s">
        <v>2758</v>
      </c>
      <c r="BK610" s="126" t="s">
        <v>184</v>
      </c>
      <c r="BL610" s="126" t="s">
        <v>157</v>
      </c>
      <c r="BM610" s="126" t="s">
        <v>126</v>
      </c>
      <c r="BN610" s="126" t="s">
        <v>130</v>
      </c>
      <c r="BO610" s="126" t="s">
        <v>158</v>
      </c>
    </row>
    <row r="611" spans="1:67" ht="15">
      <c r="A611" s="58" t="str">
        <f t="shared" si="273"/>
        <v>2025-08-17</v>
      </c>
      <c r="B611" s="58" t="str">
        <f t="shared" si="274"/>
        <v>LHR</v>
      </c>
      <c r="C611" s="58" t="str">
        <f t="shared" si="275"/>
        <v>99431913792</v>
      </c>
      <c r="D611" s="58" t="str">
        <f t="shared" si="276"/>
        <v>PGB028761915</v>
      </c>
      <c r="E611" s="59" t="str">
        <f t="shared" si="277"/>
        <v>6094322902695</v>
      </c>
      <c r="F611" s="59" t="str">
        <f t="shared" si="278"/>
        <v>717-3826-EC-16</v>
      </c>
      <c r="G611" s="59" t="str">
        <f t="shared" si="279"/>
        <v>2210326</v>
      </c>
      <c r="H611" s="59" t="str">
        <f t="shared" si="280"/>
        <v>IPORTER (GB)</v>
      </c>
      <c r="I611" s="57" t="str">
        <f t="shared" si="281"/>
        <v>김은아</v>
      </c>
      <c r="J611" s="57">
        <f t="shared" si="282"/>
        <v>4312</v>
      </c>
      <c r="K611" s="57" t="str">
        <f t="shared" si="283"/>
        <v/>
      </c>
      <c r="L611" s="57">
        <f t="shared" si="284"/>
        <v>1</v>
      </c>
      <c r="M611" s="57">
        <f t="shared" si="285"/>
        <v>0.499</v>
      </c>
      <c r="N611" s="57">
        <f t="shared" si="286"/>
        <v>4.4999999999999998E-2</v>
      </c>
      <c r="O611" s="60">
        <f t="shared" si="287"/>
        <v>3.15E-2</v>
      </c>
      <c r="P611" s="60">
        <f>CEILING(IF(M611&gt;O611,M611,O611),$D$2)</f>
        <v>0.5</v>
      </c>
      <c r="Q611" s="61" t="str">
        <f t="shared" si="288"/>
        <v>목록(Manifest)</v>
      </c>
      <c r="R611" s="88">
        <f t="shared" si="289"/>
        <v>18.68</v>
      </c>
      <c r="S611" s="61" t="str">
        <f t="shared" si="290"/>
        <v>OZ522</v>
      </c>
      <c r="T611" s="61" t="str">
        <f t="shared" si="291"/>
        <v>AIRZETA CO., LTD</v>
      </c>
      <c r="U611" s="61" t="str">
        <f t="shared" si="292"/>
        <v>신용</v>
      </c>
      <c r="V611" s="99">
        <f>CEILING($B$2+(P611-0.5)*$C$2,1)</f>
        <v>7445</v>
      </c>
      <c r="W611" s="61">
        <v>4000</v>
      </c>
      <c r="X611" s="100">
        <f t="shared" si="266"/>
        <v>0</v>
      </c>
      <c r="Y611" s="100">
        <f t="shared" si="271"/>
        <v>0</v>
      </c>
      <c r="Z611" s="100">
        <f t="shared" si="267"/>
        <v>0</v>
      </c>
      <c r="AA611" s="100">
        <f t="shared" si="272"/>
        <v>0</v>
      </c>
      <c r="AB611" s="101">
        <f t="shared" si="268"/>
        <v>0</v>
      </c>
      <c r="AC611" s="102" t="str">
        <f>_xlfn.IFNA(VLOOKUP(D611,'사업자 통관'!F:H,3,0),"")</f>
        <v/>
      </c>
      <c r="AD611" s="102"/>
      <c r="AE611" s="103">
        <f t="shared" si="269"/>
        <v>4000</v>
      </c>
      <c r="AF611" s="104">
        <f t="shared" si="270"/>
        <v>11445</v>
      </c>
      <c r="AH611" s="126" t="s">
        <v>5654</v>
      </c>
      <c r="AI611" s="126" t="s">
        <v>9</v>
      </c>
      <c r="AJ611" s="126" t="s">
        <v>5655</v>
      </c>
      <c r="AK611" s="126" t="s">
        <v>6055</v>
      </c>
      <c r="AL611" s="126" t="s">
        <v>649</v>
      </c>
      <c r="AM611" s="126" t="s">
        <v>6056</v>
      </c>
      <c r="AN611" s="126">
        <v>4312</v>
      </c>
      <c r="AO611" s="126" t="s">
        <v>130</v>
      </c>
      <c r="AP611" s="127">
        <v>1</v>
      </c>
      <c r="AQ611" s="128">
        <v>0.499</v>
      </c>
      <c r="AR611" s="128">
        <v>4.4999999999999998E-2</v>
      </c>
      <c r="AS611" s="128">
        <v>0.5</v>
      </c>
      <c r="AT611" s="126" t="s">
        <v>4</v>
      </c>
      <c r="AU611" s="128">
        <v>18.68</v>
      </c>
      <c r="AV611" s="126" t="s">
        <v>154</v>
      </c>
      <c r="AW611" s="126" t="s">
        <v>154</v>
      </c>
      <c r="AX611" s="126" t="s">
        <v>154</v>
      </c>
      <c r="AY611" s="126" t="s">
        <v>154</v>
      </c>
      <c r="AZ611" s="126" t="s">
        <v>154</v>
      </c>
      <c r="BA611" s="126" t="s">
        <v>132</v>
      </c>
      <c r="BB611" s="126" t="s">
        <v>70</v>
      </c>
      <c r="BC611" s="126" t="s">
        <v>155</v>
      </c>
      <c r="BD611" s="126" t="s">
        <v>130</v>
      </c>
      <c r="BE611" s="126" t="s">
        <v>156</v>
      </c>
      <c r="BF611" s="126" t="s">
        <v>6057</v>
      </c>
      <c r="BG611" s="126" t="s">
        <v>6058</v>
      </c>
      <c r="BH611" s="126" t="s">
        <v>6059</v>
      </c>
      <c r="BI611" s="126" t="s">
        <v>138</v>
      </c>
      <c r="BJ611" s="126" t="s">
        <v>2758</v>
      </c>
      <c r="BK611" s="126" t="s">
        <v>184</v>
      </c>
      <c r="BL611" s="126" t="s">
        <v>157</v>
      </c>
      <c r="BM611" s="126" t="s">
        <v>126</v>
      </c>
      <c r="BN611" s="126" t="s">
        <v>130</v>
      </c>
      <c r="BO611" s="126" t="s">
        <v>158</v>
      </c>
    </row>
    <row r="612" spans="1:67" ht="15">
      <c r="A612" s="58" t="str">
        <f t="shared" si="273"/>
        <v>2025-08-17</v>
      </c>
      <c r="B612" s="58" t="str">
        <f t="shared" si="274"/>
        <v>LHR</v>
      </c>
      <c r="C612" s="58" t="str">
        <f t="shared" si="275"/>
        <v>99431913792</v>
      </c>
      <c r="D612" s="58" t="str">
        <f t="shared" si="276"/>
        <v>PGB028761403</v>
      </c>
      <c r="E612" s="59" t="str">
        <f t="shared" si="277"/>
        <v>6094322902183</v>
      </c>
      <c r="F612" s="59" t="str">
        <f t="shared" si="278"/>
        <v>716-4715-BC-2</v>
      </c>
      <c r="G612" s="59" t="str">
        <f t="shared" si="279"/>
        <v>2210326</v>
      </c>
      <c r="H612" s="59" t="str">
        <f t="shared" si="280"/>
        <v>IPORTER (GB)</v>
      </c>
      <c r="I612" s="57" t="str">
        <f t="shared" si="281"/>
        <v>노민규</v>
      </c>
      <c r="J612" s="57">
        <f t="shared" si="282"/>
        <v>13279</v>
      </c>
      <c r="K612" s="57" t="str">
        <f t="shared" si="283"/>
        <v/>
      </c>
      <c r="L612" s="57">
        <f t="shared" si="284"/>
        <v>1</v>
      </c>
      <c r="M612" s="57">
        <f t="shared" si="285"/>
        <v>1.202</v>
      </c>
      <c r="N612" s="57">
        <f t="shared" si="286"/>
        <v>2.359</v>
      </c>
      <c r="O612" s="60">
        <f t="shared" si="287"/>
        <v>1.6513</v>
      </c>
      <c r="P612" s="60">
        <f>CEILING(IF(M612&gt;O612,M612,O612),$D$2)</f>
        <v>2</v>
      </c>
      <c r="Q612" s="61" t="str">
        <f t="shared" si="288"/>
        <v>선별(검사,Manifest-Inspection)</v>
      </c>
      <c r="R612" s="88">
        <f t="shared" si="289"/>
        <v>140.05000000000001</v>
      </c>
      <c r="S612" s="61" t="str">
        <f t="shared" si="290"/>
        <v>OZ522</v>
      </c>
      <c r="T612" s="61" t="str">
        <f t="shared" si="291"/>
        <v>AIRZETA CO., LTD</v>
      </c>
      <c r="U612" s="61" t="str">
        <f t="shared" si="292"/>
        <v>신용</v>
      </c>
      <c r="V612" s="99">
        <f>CEILING($B$2+(P612-0.5)*$C$2,1)</f>
        <v>15928</v>
      </c>
      <c r="W612" s="61">
        <v>4000</v>
      </c>
      <c r="X612" s="100">
        <f t="shared" si="266"/>
        <v>0</v>
      </c>
      <c r="Y612" s="100">
        <f t="shared" si="271"/>
        <v>0</v>
      </c>
      <c r="Z612" s="100">
        <f t="shared" si="267"/>
        <v>0</v>
      </c>
      <c r="AA612" s="100">
        <f t="shared" si="272"/>
        <v>0</v>
      </c>
      <c r="AB612" s="101">
        <f t="shared" si="268"/>
        <v>0</v>
      </c>
      <c r="AC612" s="102" t="str">
        <f>_xlfn.IFNA(VLOOKUP(D612,'사업자 통관'!F:H,3,0),"")</f>
        <v/>
      </c>
      <c r="AD612" s="102"/>
      <c r="AE612" s="103">
        <f t="shared" si="269"/>
        <v>4000</v>
      </c>
      <c r="AF612" s="104">
        <f t="shared" si="270"/>
        <v>19928</v>
      </c>
      <c r="AH612" s="126" t="s">
        <v>5654</v>
      </c>
      <c r="AI612" s="126" t="s">
        <v>9</v>
      </c>
      <c r="AJ612" s="126" t="s">
        <v>5655</v>
      </c>
      <c r="AK612" s="126" t="s">
        <v>6060</v>
      </c>
      <c r="AL612" s="126" t="s">
        <v>3517</v>
      </c>
      <c r="AM612" s="126" t="s">
        <v>3518</v>
      </c>
      <c r="AN612" s="126">
        <v>13279</v>
      </c>
      <c r="AO612" s="126" t="s">
        <v>130</v>
      </c>
      <c r="AP612" s="127">
        <v>1</v>
      </c>
      <c r="AQ612" s="128">
        <v>1.202</v>
      </c>
      <c r="AR612" s="128">
        <v>2.359</v>
      </c>
      <c r="AS612" s="128">
        <v>2.4</v>
      </c>
      <c r="AT612" s="126" t="s">
        <v>182</v>
      </c>
      <c r="AU612" s="128">
        <v>140.05000000000001</v>
      </c>
      <c r="AV612" s="126" t="s">
        <v>154</v>
      </c>
      <c r="AW612" s="126" t="s">
        <v>154</v>
      </c>
      <c r="AX612" s="126" t="s">
        <v>154</v>
      </c>
      <c r="AY612" s="126" t="s">
        <v>130</v>
      </c>
      <c r="AZ612" s="126" t="s">
        <v>154</v>
      </c>
      <c r="BA612" s="126" t="s">
        <v>132</v>
      </c>
      <c r="BB612" s="126" t="s">
        <v>70</v>
      </c>
      <c r="BC612" s="126" t="s">
        <v>3519</v>
      </c>
      <c r="BD612" s="126" t="s">
        <v>130</v>
      </c>
      <c r="BE612" s="126" t="s">
        <v>156</v>
      </c>
      <c r="BF612" s="126" t="s">
        <v>6061</v>
      </c>
      <c r="BG612" s="126" t="s">
        <v>6062</v>
      </c>
      <c r="BH612" s="126" t="s">
        <v>6063</v>
      </c>
      <c r="BI612" s="126" t="s">
        <v>138</v>
      </c>
      <c r="BJ612" s="126" t="s">
        <v>2758</v>
      </c>
      <c r="BK612" s="126" t="s">
        <v>184</v>
      </c>
      <c r="BL612" s="126" t="s">
        <v>157</v>
      </c>
      <c r="BM612" s="126" t="s">
        <v>126</v>
      </c>
      <c r="BN612" s="126" t="s">
        <v>130</v>
      </c>
      <c r="BO612" s="126" t="s">
        <v>158</v>
      </c>
    </row>
    <row r="613" spans="1:67" ht="15">
      <c r="A613" s="58" t="str">
        <f t="shared" si="273"/>
        <v>2025-08-17</v>
      </c>
      <c r="B613" s="58" t="str">
        <f t="shared" si="274"/>
        <v>LHR</v>
      </c>
      <c r="C613" s="58" t="str">
        <f t="shared" si="275"/>
        <v>99431913792</v>
      </c>
      <c r="D613" s="58" t="str">
        <f t="shared" si="276"/>
        <v>PGB028762085</v>
      </c>
      <c r="E613" s="59" t="str">
        <f t="shared" si="277"/>
        <v>6094322902865</v>
      </c>
      <c r="F613" s="59" t="str">
        <f t="shared" si="278"/>
        <v>717-5578-FC-3</v>
      </c>
      <c r="G613" s="59" t="str">
        <f t="shared" si="279"/>
        <v>2210326</v>
      </c>
      <c r="H613" s="59" t="str">
        <f t="shared" si="280"/>
        <v>IPORTER (GB)</v>
      </c>
      <c r="I613" s="57" t="str">
        <f t="shared" si="281"/>
        <v>송용욱</v>
      </c>
      <c r="J613" s="57">
        <f t="shared" si="282"/>
        <v>3034</v>
      </c>
      <c r="K613" s="57" t="str">
        <f t="shared" si="283"/>
        <v/>
      </c>
      <c r="L613" s="57">
        <f t="shared" si="284"/>
        <v>1</v>
      </c>
      <c r="M613" s="57">
        <f t="shared" si="285"/>
        <v>0.748</v>
      </c>
      <c r="N613" s="57">
        <f t="shared" si="286"/>
        <v>4.4999999999999998E-2</v>
      </c>
      <c r="O613" s="60">
        <f t="shared" si="287"/>
        <v>3.15E-2</v>
      </c>
      <c r="P613" s="60">
        <f>CEILING(IF(M613&gt;O613,M613,O613),$D$2)</f>
        <v>1</v>
      </c>
      <c r="Q613" s="61" t="str">
        <f t="shared" si="288"/>
        <v>목록(Manifest)</v>
      </c>
      <c r="R613" s="88">
        <f t="shared" si="289"/>
        <v>66.61</v>
      </c>
      <c r="S613" s="61" t="str">
        <f t="shared" si="290"/>
        <v>OZ522</v>
      </c>
      <c r="T613" s="61" t="str">
        <f t="shared" si="291"/>
        <v>AIRZETA CO., LTD</v>
      </c>
      <c r="U613" s="61" t="str">
        <f t="shared" si="292"/>
        <v>신용</v>
      </c>
      <c r="V613" s="99">
        <f>CEILING($B$2+(P613-0.5)*$C$2,1)</f>
        <v>10273</v>
      </c>
      <c r="W613" s="61">
        <v>4000</v>
      </c>
      <c r="X613" s="100">
        <f t="shared" si="266"/>
        <v>0</v>
      </c>
      <c r="Y613" s="100">
        <f t="shared" si="271"/>
        <v>0</v>
      </c>
      <c r="Z613" s="100">
        <f t="shared" si="267"/>
        <v>0</v>
      </c>
      <c r="AA613" s="100">
        <f t="shared" si="272"/>
        <v>0</v>
      </c>
      <c r="AB613" s="101">
        <f t="shared" si="268"/>
        <v>0</v>
      </c>
      <c r="AC613" s="102" t="str">
        <f>_xlfn.IFNA(VLOOKUP(D613,'사업자 통관'!F:H,3,0),"")</f>
        <v/>
      </c>
      <c r="AD613" s="102"/>
      <c r="AE613" s="103">
        <f t="shared" si="269"/>
        <v>4000</v>
      </c>
      <c r="AF613" s="104">
        <f t="shared" si="270"/>
        <v>14273</v>
      </c>
      <c r="AH613" s="126" t="s">
        <v>5654</v>
      </c>
      <c r="AI613" s="126" t="s">
        <v>9</v>
      </c>
      <c r="AJ613" s="126" t="s">
        <v>5655</v>
      </c>
      <c r="AK613" s="126" t="s">
        <v>6064</v>
      </c>
      <c r="AL613" s="126" t="s">
        <v>6065</v>
      </c>
      <c r="AM613" s="126" t="s">
        <v>6066</v>
      </c>
      <c r="AN613" s="126">
        <v>3034</v>
      </c>
      <c r="AO613" s="126" t="s">
        <v>130</v>
      </c>
      <c r="AP613" s="127">
        <v>1</v>
      </c>
      <c r="AQ613" s="128">
        <v>0.748</v>
      </c>
      <c r="AR613" s="128">
        <v>4.4999999999999998E-2</v>
      </c>
      <c r="AS613" s="128">
        <v>0.8</v>
      </c>
      <c r="AT613" s="126" t="s">
        <v>4</v>
      </c>
      <c r="AU613" s="128">
        <v>66.61</v>
      </c>
      <c r="AV613" s="126" t="s">
        <v>154</v>
      </c>
      <c r="AW613" s="126" t="s">
        <v>154</v>
      </c>
      <c r="AX613" s="126" t="s">
        <v>154</v>
      </c>
      <c r="AY613" s="126" t="s">
        <v>154</v>
      </c>
      <c r="AZ613" s="126" t="s">
        <v>154</v>
      </c>
      <c r="BA613" s="126" t="s">
        <v>132</v>
      </c>
      <c r="BB613" s="126" t="s">
        <v>70</v>
      </c>
      <c r="BC613" s="126" t="s">
        <v>159</v>
      </c>
      <c r="BD613" s="126" t="s">
        <v>130</v>
      </c>
      <c r="BE613" s="126" t="s">
        <v>156</v>
      </c>
      <c r="BF613" s="126" t="s">
        <v>6067</v>
      </c>
      <c r="BG613" s="126" t="s">
        <v>6068</v>
      </c>
      <c r="BH613" s="126" t="s">
        <v>6069</v>
      </c>
      <c r="BI613" s="126" t="s">
        <v>138</v>
      </c>
      <c r="BJ613" s="126" t="s">
        <v>2758</v>
      </c>
      <c r="BK613" s="126" t="s">
        <v>184</v>
      </c>
      <c r="BL613" s="126" t="s">
        <v>157</v>
      </c>
      <c r="BM613" s="126" t="s">
        <v>126</v>
      </c>
      <c r="BN613" s="126" t="s">
        <v>130</v>
      </c>
      <c r="BO613" s="126" t="s">
        <v>158</v>
      </c>
    </row>
    <row r="614" spans="1:67" ht="15">
      <c r="A614" s="58" t="str">
        <f t="shared" si="273"/>
        <v>2025-08-17</v>
      </c>
      <c r="B614" s="58" t="str">
        <f t="shared" si="274"/>
        <v>LHR</v>
      </c>
      <c r="C614" s="58" t="str">
        <f t="shared" si="275"/>
        <v>99431913792</v>
      </c>
      <c r="D614" s="58" t="str">
        <f t="shared" si="276"/>
        <v>PGB028762081</v>
      </c>
      <c r="E614" s="59" t="str">
        <f t="shared" si="277"/>
        <v>6094322902861</v>
      </c>
      <c r="F614" s="59" t="str">
        <f t="shared" si="278"/>
        <v>717-5582-EC-4</v>
      </c>
      <c r="G614" s="59" t="str">
        <f t="shared" si="279"/>
        <v>2210326</v>
      </c>
      <c r="H614" s="59" t="str">
        <f t="shared" si="280"/>
        <v>IPORTER (GB)</v>
      </c>
      <c r="I614" s="57" t="str">
        <f t="shared" si="281"/>
        <v>김기준</v>
      </c>
      <c r="J614" s="57">
        <f t="shared" si="282"/>
        <v>44059</v>
      </c>
      <c r="K614" s="57" t="str">
        <f t="shared" si="283"/>
        <v/>
      </c>
      <c r="L614" s="57">
        <f t="shared" si="284"/>
        <v>1</v>
      </c>
      <c r="M614" s="57">
        <f t="shared" si="285"/>
        <v>0.499</v>
      </c>
      <c r="N614" s="57">
        <f t="shared" si="286"/>
        <v>4.4999999999999998E-2</v>
      </c>
      <c r="O614" s="60">
        <f t="shared" si="287"/>
        <v>3.15E-2</v>
      </c>
      <c r="P614" s="60">
        <f>CEILING(IF(M614&gt;O614,M614,O614),$D$2)</f>
        <v>0.5</v>
      </c>
      <c r="Q614" s="61" t="str">
        <f t="shared" si="288"/>
        <v>목록(Manifest)</v>
      </c>
      <c r="R614" s="88">
        <f t="shared" si="289"/>
        <v>18.600000000000001</v>
      </c>
      <c r="S614" s="61" t="str">
        <f t="shared" si="290"/>
        <v>OZ522</v>
      </c>
      <c r="T614" s="61" t="str">
        <f t="shared" si="291"/>
        <v>AIRZETA CO., LTD</v>
      </c>
      <c r="U614" s="61" t="str">
        <f t="shared" si="292"/>
        <v>신용</v>
      </c>
      <c r="V614" s="99">
        <f>CEILING($B$2+(P614-0.5)*$C$2,1)</f>
        <v>7445</v>
      </c>
      <c r="W614" s="61">
        <v>4000</v>
      </c>
      <c r="X614" s="100">
        <f t="shared" si="266"/>
        <v>0</v>
      </c>
      <c r="Y614" s="100">
        <f t="shared" si="271"/>
        <v>0</v>
      </c>
      <c r="Z614" s="100">
        <f t="shared" si="267"/>
        <v>0</v>
      </c>
      <c r="AA614" s="100">
        <f t="shared" si="272"/>
        <v>0</v>
      </c>
      <c r="AB614" s="101">
        <f t="shared" si="268"/>
        <v>0</v>
      </c>
      <c r="AC614" s="102" t="str">
        <f>_xlfn.IFNA(VLOOKUP(D614,'사업자 통관'!F:H,3,0),"")</f>
        <v/>
      </c>
      <c r="AD614" s="102"/>
      <c r="AE614" s="103">
        <f t="shared" si="269"/>
        <v>4000</v>
      </c>
      <c r="AF614" s="104">
        <f t="shared" si="270"/>
        <v>11445</v>
      </c>
      <c r="AH614" s="126" t="s">
        <v>5654</v>
      </c>
      <c r="AI614" s="126" t="s">
        <v>9</v>
      </c>
      <c r="AJ614" s="126" t="s">
        <v>5655</v>
      </c>
      <c r="AK614" s="126" t="s">
        <v>6070</v>
      </c>
      <c r="AL614" s="126" t="s">
        <v>6071</v>
      </c>
      <c r="AM614" s="126" t="s">
        <v>6072</v>
      </c>
      <c r="AN614" s="126">
        <v>44059</v>
      </c>
      <c r="AO614" s="126" t="s">
        <v>130</v>
      </c>
      <c r="AP614" s="127">
        <v>1</v>
      </c>
      <c r="AQ614" s="128">
        <v>0.499</v>
      </c>
      <c r="AR614" s="128">
        <v>4.4999999999999998E-2</v>
      </c>
      <c r="AS614" s="128">
        <v>0.5</v>
      </c>
      <c r="AT614" s="126" t="s">
        <v>4</v>
      </c>
      <c r="AU614" s="128">
        <v>18.600000000000001</v>
      </c>
      <c r="AV614" s="126" t="s">
        <v>154</v>
      </c>
      <c r="AW614" s="126" t="s">
        <v>154</v>
      </c>
      <c r="AX614" s="126" t="s">
        <v>154</v>
      </c>
      <c r="AY614" s="126" t="s">
        <v>154</v>
      </c>
      <c r="AZ614" s="126" t="s">
        <v>154</v>
      </c>
      <c r="BA614" s="126" t="s">
        <v>132</v>
      </c>
      <c r="BB614" s="126" t="s">
        <v>70</v>
      </c>
      <c r="BC614" s="126" t="s">
        <v>618</v>
      </c>
      <c r="BD614" s="126" t="s">
        <v>130</v>
      </c>
      <c r="BE614" s="126" t="s">
        <v>156</v>
      </c>
      <c r="BF614" s="126" t="s">
        <v>6073</v>
      </c>
      <c r="BG614" s="126" t="s">
        <v>6074</v>
      </c>
      <c r="BH614" s="126" t="s">
        <v>6075</v>
      </c>
      <c r="BI614" s="126" t="s">
        <v>138</v>
      </c>
      <c r="BJ614" s="126" t="s">
        <v>2758</v>
      </c>
      <c r="BK614" s="126" t="s">
        <v>184</v>
      </c>
      <c r="BL614" s="126" t="s">
        <v>157</v>
      </c>
      <c r="BM614" s="126" t="s">
        <v>126</v>
      </c>
      <c r="BN614" s="126" t="s">
        <v>130</v>
      </c>
      <c r="BO614" s="126" t="s">
        <v>158</v>
      </c>
    </row>
    <row r="615" spans="1:67" ht="15">
      <c r="A615" s="58" t="str">
        <f t="shared" si="273"/>
        <v>2025-08-17</v>
      </c>
      <c r="B615" s="58" t="str">
        <f t="shared" si="274"/>
        <v>LHR</v>
      </c>
      <c r="C615" s="58" t="str">
        <f t="shared" si="275"/>
        <v>99431913792</v>
      </c>
      <c r="D615" s="58" t="str">
        <f t="shared" si="276"/>
        <v>PGB028762082</v>
      </c>
      <c r="E615" s="59" t="str">
        <f t="shared" si="277"/>
        <v>6094322902862</v>
      </c>
      <c r="F615" s="59" t="str">
        <f t="shared" si="278"/>
        <v>717-5583-AE-5</v>
      </c>
      <c r="G615" s="59" t="str">
        <f t="shared" si="279"/>
        <v>2210326</v>
      </c>
      <c r="H615" s="59" t="str">
        <f t="shared" si="280"/>
        <v>IPORTER (GB)</v>
      </c>
      <c r="I615" s="57" t="str">
        <f t="shared" si="281"/>
        <v>조정훈</v>
      </c>
      <c r="J615" s="57">
        <f t="shared" si="282"/>
        <v>38010</v>
      </c>
      <c r="K615" s="57" t="str">
        <f t="shared" si="283"/>
        <v/>
      </c>
      <c r="L615" s="57">
        <f t="shared" si="284"/>
        <v>1</v>
      </c>
      <c r="M615" s="57">
        <f t="shared" si="285"/>
        <v>0.499</v>
      </c>
      <c r="N615" s="57">
        <f t="shared" si="286"/>
        <v>4.4999999999999998E-2</v>
      </c>
      <c r="O615" s="60">
        <f t="shared" si="287"/>
        <v>3.15E-2</v>
      </c>
      <c r="P615" s="60">
        <f>CEILING(IF(M615&gt;O615,M615,O615),$D$2)</f>
        <v>0.5</v>
      </c>
      <c r="Q615" s="61" t="str">
        <f t="shared" si="288"/>
        <v>목록(Manifest)</v>
      </c>
      <c r="R615" s="88">
        <f t="shared" si="289"/>
        <v>18.600000000000001</v>
      </c>
      <c r="S615" s="61" t="str">
        <f t="shared" si="290"/>
        <v>OZ522</v>
      </c>
      <c r="T615" s="61" t="str">
        <f t="shared" si="291"/>
        <v>AIRZETA CO., LTD</v>
      </c>
      <c r="U615" s="61" t="str">
        <f t="shared" si="292"/>
        <v>신용</v>
      </c>
      <c r="V615" s="99">
        <f>CEILING($B$2+(P615-0.5)*$C$2,1)</f>
        <v>7445</v>
      </c>
      <c r="W615" s="61">
        <v>4000</v>
      </c>
      <c r="X615" s="100">
        <f t="shared" si="266"/>
        <v>0</v>
      </c>
      <c r="Y615" s="100">
        <f t="shared" si="271"/>
        <v>0</v>
      </c>
      <c r="Z615" s="100">
        <f t="shared" si="267"/>
        <v>0</v>
      </c>
      <c r="AA615" s="100">
        <f t="shared" si="272"/>
        <v>0</v>
      </c>
      <c r="AB615" s="101">
        <f t="shared" si="268"/>
        <v>0</v>
      </c>
      <c r="AC615" s="102" t="str">
        <f>_xlfn.IFNA(VLOOKUP(D615,'사업자 통관'!F:H,3,0),"")</f>
        <v/>
      </c>
      <c r="AD615" s="102"/>
      <c r="AE615" s="103">
        <f t="shared" si="269"/>
        <v>4000</v>
      </c>
      <c r="AF615" s="104">
        <f t="shared" si="270"/>
        <v>11445</v>
      </c>
      <c r="AH615" s="126" t="s">
        <v>5654</v>
      </c>
      <c r="AI615" s="126" t="s">
        <v>9</v>
      </c>
      <c r="AJ615" s="126" t="s">
        <v>5655</v>
      </c>
      <c r="AK615" s="126" t="s">
        <v>6076</v>
      </c>
      <c r="AL615" s="126" t="s">
        <v>6077</v>
      </c>
      <c r="AM615" s="126" t="s">
        <v>6078</v>
      </c>
      <c r="AN615" s="126">
        <v>38010</v>
      </c>
      <c r="AO615" s="126" t="s">
        <v>130</v>
      </c>
      <c r="AP615" s="127">
        <v>1</v>
      </c>
      <c r="AQ615" s="128">
        <v>0.499</v>
      </c>
      <c r="AR615" s="128">
        <v>4.4999999999999998E-2</v>
      </c>
      <c r="AS615" s="128">
        <v>0.5</v>
      </c>
      <c r="AT615" s="126" t="s">
        <v>4</v>
      </c>
      <c r="AU615" s="128">
        <v>18.600000000000001</v>
      </c>
      <c r="AV615" s="126" t="s">
        <v>154</v>
      </c>
      <c r="AW615" s="126" t="s">
        <v>154</v>
      </c>
      <c r="AX615" s="126" t="s">
        <v>154</v>
      </c>
      <c r="AY615" s="126" t="s">
        <v>154</v>
      </c>
      <c r="AZ615" s="126" t="s">
        <v>154</v>
      </c>
      <c r="BA615" s="126" t="s">
        <v>132</v>
      </c>
      <c r="BB615" s="126" t="s">
        <v>70</v>
      </c>
      <c r="BC615" s="126" t="s">
        <v>618</v>
      </c>
      <c r="BD615" s="126" t="s">
        <v>130</v>
      </c>
      <c r="BE615" s="126" t="s">
        <v>156</v>
      </c>
      <c r="BF615" s="126" t="s">
        <v>6079</v>
      </c>
      <c r="BG615" s="126" t="s">
        <v>6080</v>
      </c>
      <c r="BH615" s="126" t="s">
        <v>6081</v>
      </c>
      <c r="BI615" s="126" t="s">
        <v>138</v>
      </c>
      <c r="BJ615" s="126" t="s">
        <v>2758</v>
      </c>
      <c r="BK615" s="126" t="s">
        <v>184</v>
      </c>
      <c r="BL615" s="126" t="s">
        <v>157</v>
      </c>
      <c r="BM615" s="126" t="s">
        <v>126</v>
      </c>
      <c r="BN615" s="126" t="s">
        <v>130</v>
      </c>
      <c r="BO615" s="126" t="s">
        <v>158</v>
      </c>
    </row>
    <row r="616" spans="1:67" ht="15">
      <c r="A616" s="58" t="str">
        <f t="shared" si="273"/>
        <v>2025-08-17</v>
      </c>
      <c r="B616" s="58" t="str">
        <f t="shared" si="274"/>
        <v>LHR</v>
      </c>
      <c r="C616" s="58" t="str">
        <f t="shared" si="275"/>
        <v>99431913792</v>
      </c>
      <c r="D616" s="58" t="str">
        <f t="shared" si="276"/>
        <v>PGB028761942</v>
      </c>
      <c r="E616" s="59" t="str">
        <f t="shared" si="277"/>
        <v>6094322902722</v>
      </c>
      <c r="F616" s="59" t="str">
        <f t="shared" si="278"/>
        <v>717-5607-DF-10</v>
      </c>
      <c r="G616" s="59" t="str">
        <f t="shared" si="279"/>
        <v>2210326</v>
      </c>
      <c r="H616" s="59" t="str">
        <f t="shared" si="280"/>
        <v>IPORTER (GB)</v>
      </c>
      <c r="I616" s="57" t="str">
        <f t="shared" si="281"/>
        <v>이학민</v>
      </c>
      <c r="J616" s="57">
        <f t="shared" si="282"/>
        <v>11483</v>
      </c>
      <c r="K616" s="57" t="str">
        <f t="shared" si="283"/>
        <v/>
      </c>
      <c r="L616" s="57">
        <f t="shared" si="284"/>
        <v>1</v>
      </c>
      <c r="M616" s="57">
        <f t="shared" si="285"/>
        <v>0.499</v>
      </c>
      <c r="N616" s="57">
        <f t="shared" si="286"/>
        <v>4.4999999999999998E-2</v>
      </c>
      <c r="O616" s="60">
        <f t="shared" si="287"/>
        <v>3.15E-2</v>
      </c>
      <c r="P616" s="60">
        <f>CEILING(IF(M616&gt;O616,M616,O616),$D$2)</f>
        <v>0.5</v>
      </c>
      <c r="Q616" s="61" t="str">
        <f t="shared" si="288"/>
        <v>목록(Manifest)</v>
      </c>
      <c r="R616" s="88">
        <f t="shared" si="289"/>
        <v>80.67</v>
      </c>
      <c r="S616" s="61" t="str">
        <f t="shared" si="290"/>
        <v>OZ522</v>
      </c>
      <c r="T616" s="61" t="str">
        <f t="shared" si="291"/>
        <v>AIRZETA CO., LTD</v>
      </c>
      <c r="U616" s="61" t="str">
        <f t="shared" si="292"/>
        <v>신용</v>
      </c>
      <c r="V616" s="99">
        <f>CEILING($B$2+(P616-0.5)*$C$2,1)</f>
        <v>7445</v>
      </c>
      <c r="W616" s="61">
        <v>4000</v>
      </c>
      <c r="X616" s="100">
        <f t="shared" si="266"/>
        <v>0</v>
      </c>
      <c r="Y616" s="100">
        <f t="shared" si="271"/>
        <v>0</v>
      </c>
      <c r="Z616" s="100">
        <f t="shared" si="267"/>
        <v>0</v>
      </c>
      <c r="AA616" s="100">
        <f t="shared" si="272"/>
        <v>0</v>
      </c>
      <c r="AB616" s="101">
        <f t="shared" si="268"/>
        <v>0</v>
      </c>
      <c r="AC616" s="102" t="str">
        <f>_xlfn.IFNA(VLOOKUP(D616,'사업자 통관'!F:H,3,0),"")</f>
        <v/>
      </c>
      <c r="AD616" s="102"/>
      <c r="AE616" s="103">
        <f t="shared" si="269"/>
        <v>4000</v>
      </c>
      <c r="AF616" s="104">
        <f t="shared" si="270"/>
        <v>11445</v>
      </c>
      <c r="AH616" s="126" t="s">
        <v>5654</v>
      </c>
      <c r="AI616" s="126" t="s">
        <v>9</v>
      </c>
      <c r="AJ616" s="126" t="s">
        <v>5655</v>
      </c>
      <c r="AK616" s="126" t="s">
        <v>6082</v>
      </c>
      <c r="AL616" s="126" t="s">
        <v>6083</v>
      </c>
      <c r="AM616" s="126" t="s">
        <v>6084</v>
      </c>
      <c r="AN616" s="126">
        <v>11483</v>
      </c>
      <c r="AO616" s="126" t="s">
        <v>130</v>
      </c>
      <c r="AP616" s="127">
        <v>1</v>
      </c>
      <c r="AQ616" s="128">
        <v>0.499</v>
      </c>
      <c r="AR616" s="128">
        <v>4.4999999999999998E-2</v>
      </c>
      <c r="AS616" s="128">
        <v>0.5</v>
      </c>
      <c r="AT616" s="126" t="s">
        <v>4</v>
      </c>
      <c r="AU616" s="128">
        <v>80.67</v>
      </c>
      <c r="AV616" s="126" t="s">
        <v>154</v>
      </c>
      <c r="AW616" s="126" t="s">
        <v>154</v>
      </c>
      <c r="AX616" s="126" t="s">
        <v>154</v>
      </c>
      <c r="AY616" s="126" t="s">
        <v>154</v>
      </c>
      <c r="AZ616" s="126" t="s">
        <v>154</v>
      </c>
      <c r="BA616" s="126" t="s">
        <v>132</v>
      </c>
      <c r="BB616" s="126" t="s">
        <v>70</v>
      </c>
      <c r="BC616" s="126" t="s">
        <v>163</v>
      </c>
      <c r="BD616" s="126" t="s">
        <v>130</v>
      </c>
      <c r="BE616" s="126" t="s">
        <v>156</v>
      </c>
      <c r="BF616" s="126" t="s">
        <v>6085</v>
      </c>
      <c r="BG616" s="126" t="s">
        <v>6086</v>
      </c>
      <c r="BH616" s="126" t="s">
        <v>6087</v>
      </c>
      <c r="BI616" s="126" t="s">
        <v>138</v>
      </c>
      <c r="BJ616" s="126" t="s">
        <v>2758</v>
      </c>
      <c r="BK616" s="126" t="s">
        <v>184</v>
      </c>
      <c r="BL616" s="126" t="s">
        <v>157</v>
      </c>
      <c r="BM616" s="126" t="s">
        <v>126</v>
      </c>
      <c r="BN616" s="126" t="s">
        <v>130</v>
      </c>
      <c r="BO616" s="126" t="s">
        <v>158</v>
      </c>
    </row>
    <row r="617" spans="1:67" ht="15">
      <c r="A617" s="58" t="str">
        <f t="shared" si="273"/>
        <v>2025-08-17</v>
      </c>
      <c r="B617" s="58" t="str">
        <f t="shared" si="274"/>
        <v>LHR</v>
      </c>
      <c r="C617" s="58" t="str">
        <f t="shared" si="275"/>
        <v>99431913792</v>
      </c>
      <c r="D617" s="58" t="str">
        <f t="shared" si="276"/>
        <v>PGB028761949</v>
      </c>
      <c r="E617" s="59" t="str">
        <f t="shared" si="277"/>
        <v>6094322902729</v>
      </c>
      <c r="F617" s="59" t="str">
        <f t="shared" si="278"/>
        <v>717-5613-DC-11</v>
      </c>
      <c r="G617" s="59" t="str">
        <f t="shared" si="279"/>
        <v>2210326</v>
      </c>
      <c r="H617" s="59" t="str">
        <f t="shared" si="280"/>
        <v>IPORTER (GB)</v>
      </c>
      <c r="I617" s="57" t="str">
        <f t="shared" si="281"/>
        <v>유현우</v>
      </c>
      <c r="J617" s="57">
        <f t="shared" si="282"/>
        <v>47309</v>
      </c>
      <c r="K617" s="57" t="str">
        <f t="shared" si="283"/>
        <v/>
      </c>
      <c r="L617" s="57">
        <f t="shared" si="284"/>
        <v>1</v>
      </c>
      <c r="M617" s="57">
        <f t="shared" si="285"/>
        <v>0.71199999999999997</v>
      </c>
      <c r="N617" s="57">
        <f t="shared" si="286"/>
        <v>4.4999999999999998E-2</v>
      </c>
      <c r="O617" s="60">
        <f t="shared" si="287"/>
        <v>3.15E-2</v>
      </c>
      <c r="P617" s="60">
        <f>CEILING(IF(M617&gt;O617,M617,O617),$D$2)</f>
        <v>1</v>
      </c>
      <c r="Q617" s="61" t="str">
        <f t="shared" si="288"/>
        <v>목록(Manifest)</v>
      </c>
      <c r="R617" s="88">
        <f t="shared" si="289"/>
        <v>113.35</v>
      </c>
      <c r="S617" s="61" t="str">
        <f t="shared" si="290"/>
        <v>OZ522</v>
      </c>
      <c r="T617" s="61" t="str">
        <f t="shared" si="291"/>
        <v>AIRZETA CO., LTD</v>
      </c>
      <c r="U617" s="61" t="str">
        <f t="shared" si="292"/>
        <v>신용</v>
      </c>
      <c r="V617" s="99">
        <f>CEILING($B$2+(P617-0.5)*$C$2,1)</f>
        <v>10273</v>
      </c>
      <c r="W617" s="61">
        <v>4000</v>
      </c>
      <c r="X617" s="100">
        <f t="shared" si="266"/>
        <v>0</v>
      </c>
      <c r="Y617" s="100">
        <f t="shared" si="271"/>
        <v>0</v>
      </c>
      <c r="Z617" s="100">
        <f t="shared" si="267"/>
        <v>0</v>
      </c>
      <c r="AA617" s="100">
        <f t="shared" si="272"/>
        <v>0</v>
      </c>
      <c r="AB617" s="101">
        <f t="shared" si="268"/>
        <v>0</v>
      </c>
      <c r="AC617" s="102" t="str">
        <f>_xlfn.IFNA(VLOOKUP(D617,'사업자 통관'!F:H,3,0),"")</f>
        <v/>
      </c>
      <c r="AD617" s="102"/>
      <c r="AE617" s="103">
        <f t="shared" si="269"/>
        <v>4000</v>
      </c>
      <c r="AF617" s="104">
        <f t="shared" si="270"/>
        <v>14273</v>
      </c>
      <c r="AH617" s="126" t="s">
        <v>5654</v>
      </c>
      <c r="AI617" s="126" t="s">
        <v>9</v>
      </c>
      <c r="AJ617" s="126" t="s">
        <v>5655</v>
      </c>
      <c r="AK617" s="126" t="s">
        <v>6088</v>
      </c>
      <c r="AL617" s="126" t="s">
        <v>6089</v>
      </c>
      <c r="AM617" s="126" t="s">
        <v>6090</v>
      </c>
      <c r="AN617" s="126">
        <v>47309</v>
      </c>
      <c r="AO617" s="126" t="s">
        <v>130</v>
      </c>
      <c r="AP617" s="127">
        <v>1</v>
      </c>
      <c r="AQ617" s="128">
        <v>0.71199999999999997</v>
      </c>
      <c r="AR617" s="128">
        <v>4.4999999999999998E-2</v>
      </c>
      <c r="AS617" s="128">
        <v>0.8</v>
      </c>
      <c r="AT617" s="126" t="s">
        <v>4</v>
      </c>
      <c r="AU617" s="128">
        <v>113.35</v>
      </c>
      <c r="AV617" s="126" t="s">
        <v>154</v>
      </c>
      <c r="AW617" s="126" t="s">
        <v>154</v>
      </c>
      <c r="AX617" s="126" t="s">
        <v>154</v>
      </c>
      <c r="AY617" s="126" t="s">
        <v>154</v>
      </c>
      <c r="AZ617" s="126" t="s">
        <v>154</v>
      </c>
      <c r="BA617" s="126" t="s">
        <v>132</v>
      </c>
      <c r="BB617" s="126" t="s">
        <v>70</v>
      </c>
      <c r="BC617" s="126" t="s">
        <v>169</v>
      </c>
      <c r="BD617" s="126" t="s">
        <v>130</v>
      </c>
      <c r="BE617" s="126" t="s">
        <v>156</v>
      </c>
      <c r="BF617" s="126" t="s">
        <v>6091</v>
      </c>
      <c r="BG617" s="126" t="s">
        <v>6092</v>
      </c>
      <c r="BH617" s="126" t="s">
        <v>6093</v>
      </c>
      <c r="BI617" s="126" t="s">
        <v>138</v>
      </c>
      <c r="BJ617" s="126" t="s">
        <v>2758</v>
      </c>
      <c r="BK617" s="126" t="s">
        <v>184</v>
      </c>
      <c r="BL617" s="126" t="s">
        <v>157</v>
      </c>
      <c r="BM617" s="126" t="s">
        <v>126</v>
      </c>
      <c r="BN617" s="126" t="s">
        <v>130</v>
      </c>
      <c r="BO617" s="126" t="s">
        <v>158</v>
      </c>
    </row>
    <row r="618" spans="1:67" ht="15">
      <c r="A618" s="58" t="str">
        <f t="shared" si="273"/>
        <v>2025-08-17</v>
      </c>
      <c r="B618" s="58" t="str">
        <f t="shared" si="274"/>
        <v>LHR</v>
      </c>
      <c r="C618" s="58" t="str">
        <f t="shared" si="275"/>
        <v>99431913792</v>
      </c>
      <c r="D618" s="58" t="str">
        <f t="shared" si="276"/>
        <v>PGB028761528</v>
      </c>
      <c r="E618" s="59" t="str">
        <f t="shared" si="277"/>
        <v>6094322902308</v>
      </c>
      <c r="F618" s="59" t="str">
        <f t="shared" si="278"/>
        <v>717-5635-BF-12</v>
      </c>
      <c r="G618" s="59" t="str">
        <f t="shared" si="279"/>
        <v>2210326</v>
      </c>
      <c r="H618" s="59" t="str">
        <f t="shared" si="280"/>
        <v>IPORTER (GB)</v>
      </c>
      <c r="I618" s="57" t="str">
        <f t="shared" si="281"/>
        <v>박창희</v>
      </c>
      <c r="J618" s="57">
        <f t="shared" si="282"/>
        <v>42668</v>
      </c>
      <c r="K618" s="57" t="str">
        <f t="shared" si="283"/>
        <v/>
      </c>
      <c r="L618" s="57">
        <f t="shared" si="284"/>
        <v>1</v>
      </c>
      <c r="M618" s="57">
        <f t="shared" si="285"/>
        <v>3.8919999999999999</v>
      </c>
      <c r="N618" s="57">
        <f t="shared" si="286"/>
        <v>3.13</v>
      </c>
      <c r="O618" s="60">
        <f t="shared" si="287"/>
        <v>2.1909999999999998</v>
      </c>
      <c r="P618" s="60">
        <f>CEILING(IF(M618&gt;O618,M618,O618),$D$2)</f>
        <v>4</v>
      </c>
      <c r="Q618" s="61" t="str">
        <f t="shared" si="288"/>
        <v>목록(Manifest)</v>
      </c>
      <c r="R618" s="88">
        <f t="shared" si="289"/>
        <v>60.02</v>
      </c>
      <c r="S618" s="61" t="str">
        <f t="shared" si="290"/>
        <v>OZ522</v>
      </c>
      <c r="T618" s="61" t="str">
        <f t="shared" si="291"/>
        <v>AIRZETA CO., LTD</v>
      </c>
      <c r="U618" s="61" t="str">
        <f t="shared" si="292"/>
        <v>신용</v>
      </c>
      <c r="V618" s="99">
        <f>CEILING($B$2+(P618-0.5)*$C$2,1)</f>
        <v>27238</v>
      </c>
      <c r="W618" s="61">
        <v>4000</v>
      </c>
      <c r="X618" s="100">
        <f t="shared" si="266"/>
        <v>0</v>
      </c>
      <c r="Y618" s="100">
        <f t="shared" si="271"/>
        <v>0</v>
      </c>
      <c r="Z618" s="100">
        <f t="shared" si="267"/>
        <v>500</v>
      </c>
      <c r="AA618" s="100">
        <f t="shared" si="272"/>
        <v>0</v>
      </c>
      <c r="AB618" s="101">
        <f t="shared" si="268"/>
        <v>0</v>
      </c>
      <c r="AC618" s="102" t="str">
        <f>_xlfn.IFNA(VLOOKUP(D618,'사업자 통관'!F:H,3,0),"")</f>
        <v/>
      </c>
      <c r="AD618" s="102"/>
      <c r="AE618" s="103">
        <f t="shared" si="269"/>
        <v>4500</v>
      </c>
      <c r="AF618" s="104">
        <f t="shared" si="270"/>
        <v>31738</v>
      </c>
      <c r="AH618" s="126" t="s">
        <v>5654</v>
      </c>
      <c r="AI618" s="126" t="s">
        <v>9</v>
      </c>
      <c r="AJ618" s="126" t="s">
        <v>5655</v>
      </c>
      <c r="AK618" s="126" t="s">
        <v>2652</v>
      </c>
      <c r="AL618" s="126" t="s">
        <v>270</v>
      </c>
      <c r="AM618" s="126" t="s">
        <v>271</v>
      </c>
      <c r="AN618" s="126">
        <v>42668</v>
      </c>
      <c r="AO618" s="126" t="s">
        <v>130</v>
      </c>
      <c r="AP618" s="127">
        <v>1</v>
      </c>
      <c r="AQ618" s="128">
        <v>3.8919999999999999</v>
      </c>
      <c r="AR618" s="128">
        <v>3.13</v>
      </c>
      <c r="AS618" s="128">
        <v>3.9</v>
      </c>
      <c r="AT618" s="126" t="s">
        <v>4</v>
      </c>
      <c r="AU618" s="128">
        <v>60.02</v>
      </c>
      <c r="AV618" s="126" t="s">
        <v>154</v>
      </c>
      <c r="AW618" s="126" t="s">
        <v>154</v>
      </c>
      <c r="AX618" s="126" t="s">
        <v>154</v>
      </c>
      <c r="AY618" s="126" t="s">
        <v>154</v>
      </c>
      <c r="AZ618" s="126" t="s">
        <v>154</v>
      </c>
      <c r="BA618" s="126" t="s">
        <v>132</v>
      </c>
      <c r="BB618" s="126" t="s">
        <v>70</v>
      </c>
      <c r="BC618" s="126" t="s">
        <v>163</v>
      </c>
      <c r="BD618" s="126" t="s">
        <v>130</v>
      </c>
      <c r="BE618" s="126" t="s">
        <v>156</v>
      </c>
      <c r="BF618" s="126" t="s">
        <v>6094</v>
      </c>
      <c r="BG618" s="126" t="s">
        <v>6095</v>
      </c>
      <c r="BH618" s="126" t="s">
        <v>6096</v>
      </c>
      <c r="BI618" s="126" t="s">
        <v>138</v>
      </c>
      <c r="BJ618" s="126" t="s">
        <v>2758</v>
      </c>
      <c r="BK618" s="126" t="s">
        <v>184</v>
      </c>
      <c r="BL618" s="126" t="s">
        <v>157</v>
      </c>
      <c r="BM618" s="126" t="s">
        <v>126</v>
      </c>
      <c r="BN618" s="126" t="s">
        <v>130</v>
      </c>
      <c r="BO618" s="126" t="s">
        <v>158</v>
      </c>
    </row>
    <row r="619" spans="1:67" ht="15">
      <c r="A619" s="58" t="str">
        <f t="shared" si="273"/>
        <v>2025-08-17</v>
      </c>
      <c r="B619" s="58" t="str">
        <f t="shared" si="274"/>
        <v>LHR</v>
      </c>
      <c r="C619" s="58" t="str">
        <f t="shared" si="275"/>
        <v>99431913792</v>
      </c>
      <c r="D619" s="58" t="str">
        <f t="shared" si="276"/>
        <v>PGB028761911</v>
      </c>
      <c r="E619" s="59" t="str">
        <f t="shared" si="277"/>
        <v>6094322902691</v>
      </c>
      <c r="F619" s="59" t="str">
        <f t="shared" si="278"/>
        <v>717-5641-AD-13</v>
      </c>
      <c r="G619" s="59" t="str">
        <f t="shared" si="279"/>
        <v>2210326</v>
      </c>
      <c r="H619" s="59" t="str">
        <f t="shared" si="280"/>
        <v>IPORTER (GB)</v>
      </c>
      <c r="I619" s="57" t="str">
        <f t="shared" si="281"/>
        <v>이준영</v>
      </c>
      <c r="J619" s="57">
        <f t="shared" si="282"/>
        <v>34159</v>
      </c>
      <c r="K619" s="57" t="str">
        <f t="shared" si="283"/>
        <v/>
      </c>
      <c r="L619" s="57">
        <f t="shared" si="284"/>
        <v>1</v>
      </c>
      <c r="M619" s="57">
        <f t="shared" si="285"/>
        <v>1.17</v>
      </c>
      <c r="N619" s="57">
        <f t="shared" si="286"/>
        <v>4.4999999999999998E-2</v>
      </c>
      <c r="O619" s="60">
        <f t="shared" si="287"/>
        <v>3.15E-2</v>
      </c>
      <c r="P619" s="60">
        <f>CEILING(IF(M619&gt;O619,M619,O619),$D$2)</f>
        <v>1.5</v>
      </c>
      <c r="Q619" s="61" t="str">
        <f t="shared" si="288"/>
        <v>목록(Manifest)</v>
      </c>
      <c r="R619" s="88">
        <f t="shared" si="289"/>
        <v>134.69</v>
      </c>
      <c r="S619" s="61" t="str">
        <f t="shared" si="290"/>
        <v>OZ522</v>
      </c>
      <c r="T619" s="61" t="str">
        <f t="shared" si="291"/>
        <v>AIRZETA CO., LTD</v>
      </c>
      <c r="U619" s="61" t="str">
        <f t="shared" si="292"/>
        <v>신용</v>
      </c>
      <c r="V619" s="99">
        <f>CEILING($B$2+(P619-0.5)*$C$2,1)</f>
        <v>13100</v>
      </c>
      <c r="W619" s="61">
        <v>4000</v>
      </c>
      <c r="X619" s="100">
        <f t="shared" si="266"/>
        <v>0</v>
      </c>
      <c r="Y619" s="100">
        <f t="shared" si="271"/>
        <v>0</v>
      </c>
      <c r="Z619" s="100">
        <f t="shared" si="267"/>
        <v>0</v>
      </c>
      <c r="AA619" s="100">
        <f t="shared" si="272"/>
        <v>0</v>
      </c>
      <c r="AB619" s="101">
        <f t="shared" si="268"/>
        <v>0</v>
      </c>
      <c r="AC619" s="102" t="str">
        <f>_xlfn.IFNA(VLOOKUP(D619,'사업자 통관'!F:H,3,0),"")</f>
        <v/>
      </c>
      <c r="AD619" s="102"/>
      <c r="AE619" s="103">
        <f t="shared" si="269"/>
        <v>4000</v>
      </c>
      <c r="AF619" s="104">
        <f t="shared" si="270"/>
        <v>17100</v>
      </c>
      <c r="AH619" s="126" t="s">
        <v>5654</v>
      </c>
      <c r="AI619" s="126" t="s">
        <v>9</v>
      </c>
      <c r="AJ619" s="126" t="s">
        <v>5655</v>
      </c>
      <c r="AK619" s="126" t="s">
        <v>6097</v>
      </c>
      <c r="AL619" s="126" t="s">
        <v>6098</v>
      </c>
      <c r="AM619" s="126" t="s">
        <v>6099</v>
      </c>
      <c r="AN619" s="126">
        <v>34159</v>
      </c>
      <c r="AO619" s="126" t="s">
        <v>130</v>
      </c>
      <c r="AP619" s="127">
        <v>1</v>
      </c>
      <c r="AQ619" s="128">
        <v>1.17</v>
      </c>
      <c r="AR619" s="128">
        <v>4.4999999999999998E-2</v>
      </c>
      <c r="AS619" s="128">
        <v>1.2</v>
      </c>
      <c r="AT619" s="126" t="s">
        <v>4</v>
      </c>
      <c r="AU619" s="128">
        <v>134.69</v>
      </c>
      <c r="AV619" s="126" t="s">
        <v>154</v>
      </c>
      <c r="AW619" s="126" t="s">
        <v>154</v>
      </c>
      <c r="AX619" s="126" t="s">
        <v>154</v>
      </c>
      <c r="AY619" s="126" t="s">
        <v>154</v>
      </c>
      <c r="AZ619" s="126" t="s">
        <v>154</v>
      </c>
      <c r="BA619" s="126" t="s">
        <v>132</v>
      </c>
      <c r="BB619" s="126" t="s">
        <v>70</v>
      </c>
      <c r="BC619" s="126" t="s">
        <v>169</v>
      </c>
      <c r="BD619" s="126" t="s">
        <v>130</v>
      </c>
      <c r="BE619" s="126" t="s">
        <v>156</v>
      </c>
      <c r="BF619" s="126" t="s">
        <v>6100</v>
      </c>
      <c r="BG619" s="126" t="s">
        <v>6101</v>
      </c>
      <c r="BH619" s="126" t="s">
        <v>6102</v>
      </c>
      <c r="BI619" s="126" t="s">
        <v>138</v>
      </c>
      <c r="BJ619" s="126" t="s">
        <v>2758</v>
      </c>
      <c r="BK619" s="126" t="s">
        <v>184</v>
      </c>
      <c r="BL619" s="126" t="s">
        <v>157</v>
      </c>
      <c r="BM619" s="126" t="s">
        <v>126</v>
      </c>
      <c r="BN619" s="126" t="s">
        <v>130</v>
      </c>
      <c r="BO619" s="126" t="s">
        <v>158</v>
      </c>
    </row>
    <row r="620" spans="1:67" ht="15">
      <c r="A620" s="58" t="str">
        <f t="shared" si="273"/>
        <v>2025-08-17</v>
      </c>
      <c r="B620" s="58" t="str">
        <f t="shared" si="274"/>
        <v>LHR</v>
      </c>
      <c r="C620" s="58" t="str">
        <f t="shared" si="275"/>
        <v>99431913792</v>
      </c>
      <c r="D620" s="58" t="str">
        <f t="shared" si="276"/>
        <v>PGB028761979</v>
      </c>
      <c r="E620" s="59" t="str">
        <f t="shared" si="277"/>
        <v>6094322902759</v>
      </c>
      <c r="F620" s="59" t="str">
        <f t="shared" si="278"/>
        <v>717-5644-FC-14</v>
      </c>
      <c r="G620" s="59" t="str">
        <f t="shared" si="279"/>
        <v>2210326</v>
      </c>
      <c r="H620" s="59" t="str">
        <f t="shared" si="280"/>
        <v>IPORTER (GB)</v>
      </c>
      <c r="I620" s="57" t="str">
        <f t="shared" si="281"/>
        <v>박라정</v>
      </c>
      <c r="J620" s="57">
        <f t="shared" si="282"/>
        <v>62247</v>
      </c>
      <c r="K620" s="57" t="str">
        <f t="shared" si="283"/>
        <v/>
      </c>
      <c r="L620" s="57">
        <f t="shared" si="284"/>
        <v>1</v>
      </c>
      <c r="M620" s="57">
        <f t="shared" si="285"/>
        <v>1.8420000000000001</v>
      </c>
      <c r="N620" s="57">
        <f t="shared" si="286"/>
        <v>2.903</v>
      </c>
      <c r="O620" s="60">
        <f t="shared" si="287"/>
        <v>2.0320999999999998</v>
      </c>
      <c r="P620" s="60">
        <f>CEILING(IF(M620&gt;O620,M620,O620),$D$2)</f>
        <v>2.5</v>
      </c>
      <c r="Q620" s="61" t="str">
        <f t="shared" si="288"/>
        <v>목록(Manifest)</v>
      </c>
      <c r="R620" s="88">
        <f t="shared" si="289"/>
        <v>44.4</v>
      </c>
      <c r="S620" s="61" t="str">
        <f t="shared" si="290"/>
        <v>OZ522</v>
      </c>
      <c r="T620" s="61" t="str">
        <f t="shared" si="291"/>
        <v>AIRZETA CO., LTD</v>
      </c>
      <c r="U620" s="61" t="str">
        <f t="shared" si="292"/>
        <v>신용</v>
      </c>
      <c r="V620" s="99">
        <f>CEILING($B$2+(P620-0.5)*$C$2,1)</f>
        <v>18755</v>
      </c>
      <c r="W620" s="61">
        <v>4000</v>
      </c>
      <c r="X620" s="100">
        <f t="shared" si="266"/>
        <v>0</v>
      </c>
      <c r="Y620" s="100">
        <f t="shared" si="271"/>
        <v>0</v>
      </c>
      <c r="Z620" s="100">
        <f t="shared" si="267"/>
        <v>500</v>
      </c>
      <c r="AA620" s="100">
        <f t="shared" si="272"/>
        <v>0</v>
      </c>
      <c r="AB620" s="101">
        <f t="shared" si="268"/>
        <v>0</v>
      </c>
      <c r="AC620" s="102" t="str">
        <f>_xlfn.IFNA(VLOOKUP(D620,'사업자 통관'!F:H,3,0),"")</f>
        <v/>
      </c>
      <c r="AD620" s="102"/>
      <c r="AE620" s="103">
        <f t="shared" si="269"/>
        <v>4500</v>
      </c>
      <c r="AF620" s="104">
        <f t="shared" si="270"/>
        <v>23255</v>
      </c>
      <c r="AH620" s="126" t="s">
        <v>5654</v>
      </c>
      <c r="AI620" s="126" t="s">
        <v>9</v>
      </c>
      <c r="AJ620" s="126" t="s">
        <v>5655</v>
      </c>
      <c r="AK620" s="126" t="s">
        <v>6103</v>
      </c>
      <c r="AL620" s="126" t="s">
        <v>6104</v>
      </c>
      <c r="AM620" s="126" t="s">
        <v>6105</v>
      </c>
      <c r="AN620" s="126">
        <v>62247</v>
      </c>
      <c r="AO620" s="126" t="s">
        <v>130</v>
      </c>
      <c r="AP620" s="127">
        <v>1</v>
      </c>
      <c r="AQ620" s="128">
        <v>1.8420000000000001</v>
      </c>
      <c r="AR620" s="128">
        <v>2.903</v>
      </c>
      <c r="AS620" s="128">
        <v>3</v>
      </c>
      <c r="AT620" s="126" t="s">
        <v>4</v>
      </c>
      <c r="AU620" s="128">
        <v>44.4</v>
      </c>
      <c r="AV620" s="126" t="s">
        <v>154</v>
      </c>
      <c r="AW620" s="126" t="s">
        <v>154</v>
      </c>
      <c r="AX620" s="126" t="s">
        <v>154</v>
      </c>
      <c r="AY620" s="126" t="s">
        <v>154</v>
      </c>
      <c r="AZ620" s="126" t="s">
        <v>154</v>
      </c>
      <c r="BA620" s="126" t="s">
        <v>132</v>
      </c>
      <c r="BB620" s="126" t="s">
        <v>70</v>
      </c>
      <c r="BC620" s="126" t="s">
        <v>162</v>
      </c>
      <c r="BD620" s="126" t="s">
        <v>130</v>
      </c>
      <c r="BE620" s="126" t="s">
        <v>156</v>
      </c>
      <c r="BF620" s="126" t="s">
        <v>6106</v>
      </c>
      <c r="BG620" s="126" t="s">
        <v>6107</v>
      </c>
      <c r="BH620" s="126" t="s">
        <v>6108</v>
      </c>
      <c r="BI620" s="126" t="s">
        <v>138</v>
      </c>
      <c r="BJ620" s="126" t="s">
        <v>2758</v>
      </c>
      <c r="BK620" s="126" t="s">
        <v>184</v>
      </c>
      <c r="BL620" s="126" t="s">
        <v>157</v>
      </c>
      <c r="BM620" s="126" t="s">
        <v>126</v>
      </c>
      <c r="BN620" s="126" t="s">
        <v>130</v>
      </c>
      <c r="BO620" s="126" t="s">
        <v>158</v>
      </c>
    </row>
    <row r="621" spans="1:67" ht="15">
      <c r="A621" s="58" t="str">
        <f t="shared" si="273"/>
        <v>2025-08-17</v>
      </c>
      <c r="B621" s="58" t="str">
        <f t="shared" si="274"/>
        <v>LHR</v>
      </c>
      <c r="C621" s="58" t="str">
        <f t="shared" si="275"/>
        <v>99431913792</v>
      </c>
      <c r="D621" s="58" t="str">
        <f t="shared" si="276"/>
        <v>PGB028761794</v>
      </c>
      <c r="E621" s="59" t="str">
        <f t="shared" si="277"/>
        <v>6094322902574</v>
      </c>
      <c r="F621" s="59" t="str">
        <f t="shared" si="278"/>
        <v>717-5598-DA-15</v>
      </c>
      <c r="G621" s="59" t="str">
        <f t="shared" si="279"/>
        <v>2210326</v>
      </c>
      <c r="H621" s="59" t="str">
        <f t="shared" si="280"/>
        <v>IPORTER (GB)</v>
      </c>
      <c r="I621" s="57" t="str">
        <f t="shared" si="281"/>
        <v>배우리</v>
      </c>
      <c r="J621" s="57">
        <f t="shared" si="282"/>
        <v>7954</v>
      </c>
      <c r="K621" s="57" t="str">
        <f t="shared" si="283"/>
        <v/>
      </c>
      <c r="L621" s="57">
        <f t="shared" si="284"/>
        <v>1</v>
      </c>
      <c r="M621" s="57">
        <f t="shared" si="285"/>
        <v>0.499</v>
      </c>
      <c r="N621" s="57">
        <f t="shared" si="286"/>
        <v>4.4999999999999998E-2</v>
      </c>
      <c r="O621" s="60">
        <f t="shared" si="287"/>
        <v>3.15E-2</v>
      </c>
      <c r="P621" s="60">
        <f>CEILING(IF(M621&gt;O621,M621,O621),$D$2)</f>
        <v>0.5</v>
      </c>
      <c r="Q621" s="61" t="str">
        <f t="shared" si="288"/>
        <v>목록(Manifest)</v>
      </c>
      <c r="R621" s="88">
        <f t="shared" si="289"/>
        <v>64.010000000000005</v>
      </c>
      <c r="S621" s="61" t="str">
        <f t="shared" si="290"/>
        <v>OZ522</v>
      </c>
      <c r="T621" s="61" t="str">
        <f t="shared" si="291"/>
        <v>AIRZETA CO., LTD</v>
      </c>
      <c r="U621" s="61" t="str">
        <f t="shared" si="292"/>
        <v>신용</v>
      </c>
      <c r="V621" s="99">
        <f>CEILING($B$2+(P621-0.5)*$C$2,1)</f>
        <v>7445</v>
      </c>
      <c r="W621" s="61">
        <v>4000</v>
      </c>
      <c r="X621" s="100">
        <f t="shared" si="266"/>
        <v>0</v>
      </c>
      <c r="Y621" s="100">
        <f t="shared" si="271"/>
        <v>0</v>
      </c>
      <c r="Z621" s="100">
        <f t="shared" si="267"/>
        <v>0</v>
      </c>
      <c r="AA621" s="100">
        <f t="shared" si="272"/>
        <v>0</v>
      </c>
      <c r="AB621" s="101">
        <f t="shared" si="268"/>
        <v>0</v>
      </c>
      <c r="AC621" s="102" t="str">
        <f>_xlfn.IFNA(VLOOKUP(D621,'사업자 통관'!F:H,3,0),"")</f>
        <v/>
      </c>
      <c r="AD621" s="102"/>
      <c r="AE621" s="103">
        <f t="shared" si="269"/>
        <v>4000</v>
      </c>
      <c r="AF621" s="104">
        <f t="shared" si="270"/>
        <v>11445</v>
      </c>
      <c r="AH621" s="126" t="s">
        <v>5654</v>
      </c>
      <c r="AI621" s="126" t="s">
        <v>9</v>
      </c>
      <c r="AJ621" s="126" t="s">
        <v>5655</v>
      </c>
      <c r="AK621" s="126" t="s">
        <v>6109</v>
      </c>
      <c r="AL621" s="126" t="s">
        <v>6110</v>
      </c>
      <c r="AM621" s="126" t="s">
        <v>6111</v>
      </c>
      <c r="AN621" s="126">
        <v>7954</v>
      </c>
      <c r="AO621" s="126" t="s">
        <v>130</v>
      </c>
      <c r="AP621" s="127">
        <v>1</v>
      </c>
      <c r="AQ621" s="128">
        <v>0.499</v>
      </c>
      <c r="AR621" s="128">
        <v>4.4999999999999998E-2</v>
      </c>
      <c r="AS621" s="128">
        <v>0.5</v>
      </c>
      <c r="AT621" s="126" t="s">
        <v>4</v>
      </c>
      <c r="AU621" s="128">
        <v>64.010000000000005</v>
      </c>
      <c r="AV621" s="126" t="s">
        <v>154</v>
      </c>
      <c r="AW621" s="126" t="s">
        <v>154</v>
      </c>
      <c r="AX621" s="126" t="s">
        <v>154</v>
      </c>
      <c r="AY621" s="126" t="s">
        <v>154</v>
      </c>
      <c r="AZ621" s="126" t="s">
        <v>154</v>
      </c>
      <c r="BA621" s="126" t="s">
        <v>132</v>
      </c>
      <c r="BB621" s="126" t="s">
        <v>70</v>
      </c>
      <c r="BC621" s="126" t="s">
        <v>159</v>
      </c>
      <c r="BD621" s="126" t="s">
        <v>130</v>
      </c>
      <c r="BE621" s="126" t="s">
        <v>156</v>
      </c>
      <c r="BF621" s="126" t="s">
        <v>6112</v>
      </c>
      <c r="BG621" s="126" t="s">
        <v>6113</v>
      </c>
      <c r="BH621" s="126" t="s">
        <v>6114</v>
      </c>
      <c r="BI621" s="126" t="s">
        <v>138</v>
      </c>
      <c r="BJ621" s="126" t="s">
        <v>2758</v>
      </c>
      <c r="BK621" s="126" t="s">
        <v>184</v>
      </c>
      <c r="BL621" s="126" t="s">
        <v>157</v>
      </c>
      <c r="BM621" s="126" t="s">
        <v>126</v>
      </c>
      <c r="BN621" s="126" t="s">
        <v>130</v>
      </c>
      <c r="BO621" s="126" t="s">
        <v>158</v>
      </c>
    </row>
    <row r="622" spans="1:67" ht="15">
      <c r="A622" s="58" t="str">
        <f t="shared" si="273"/>
        <v>2025-08-17</v>
      </c>
      <c r="B622" s="58" t="str">
        <f t="shared" si="274"/>
        <v>LHR</v>
      </c>
      <c r="C622" s="58" t="str">
        <f t="shared" si="275"/>
        <v>99431913792</v>
      </c>
      <c r="D622" s="58" t="str">
        <f t="shared" si="276"/>
        <v>PGB028761930</v>
      </c>
      <c r="E622" s="59" t="str">
        <f t="shared" si="277"/>
        <v>6094322902710</v>
      </c>
      <c r="F622" s="59" t="str">
        <f t="shared" si="278"/>
        <v>717-5626-DF-17</v>
      </c>
      <c r="G622" s="59" t="str">
        <f t="shared" si="279"/>
        <v>2210326</v>
      </c>
      <c r="H622" s="59" t="str">
        <f t="shared" si="280"/>
        <v>IPORTER (GB)</v>
      </c>
      <c r="I622" s="57" t="str">
        <f t="shared" si="281"/>
        <v>유재중</v>
      </c>
      <c r="J622" s="57">
        <f t="shared" si="282"/>
        <v>10519</v>
      </c>
      <c r="K622" s="57" t="str">
        <f t="shared" si="283"/>
        <v/>
      </c>
      <c r="L622" s="57">
        <f t="shared" si="284"/>
        <v>1</v>
      </c>
      <c r="M622" s="57">
        <f t="shared" si="285"/>
        <v>0.72099999999999997</v>
      </c>
      <c r="N622" s="57">
        <f t="shared" si="286"/>
        <v>4.4999999999999998E-2</v>
      </c>
      <c r="O622" s="60">
        <f t="shared" si="287"/>
        <v>3.15E-2</v>
      </c>
      <c r="P622" s="60">
        <f>CEILING(IF(M622&gt;O622,M622,O622),$D$2)</f>
        <v>1</v>
      </c>
      <c r="Q622" s="61" t="str">
        <f t="shared" si="288"/>
        <v>목록(Manifest)</v>
      </c>
      <c r="R622" s="88">
        <f t="shared" si="289"/>
        <v>113.35</v>
      </c>
      <c r="S622" s="61" t="str">
        <f t="shared" si="290"/>
        <v>OZ522</v>
      </c>
      <c r="T622" s="61" t="str">
        <f t="shared" si="291"/>
        <v>AIRZETA CO., LTD</v>
      </c>
      <c r="U622" s="61" t="str">
        <f t="shared" si="292"/>
        <v>신용</v>
      </c>
      <c r="V622" s="99">
        <f>CEILING($B$2+(P622-0.5)*$C$2,1)</f>
        <v>10273</v>
      </c>
      <c r="W622" s="61">
        <v>4000</v>
      </c>
      <c r="X622" s="100">
        <f t="shared" si="266"/>
        <v>0</v>
      </c>
      <c r="Y622" s="100">
        <f t="shared" si="271"/>
        <v>0</v>
      </c>
      <c r="Z622" s="100">
        <f t="shared" si="267"/>
        <v>0</v>
      </c>
      <c r="AA622" s="100">
        <f t="shared" si="272"/>
        <v>0</v>
      </c>
      <c r="AB622" s="101">
        <f t="shared" si="268"/>
        <v>0</v>
      </c>
      <c r="AC622" s="102" t="str">
        <f>_xlfn.IFNA(VLOOKUP(D622,'사업자 통관'!F:H,3,0),"")</f>
        <v/>
      </c>
      <c r="AD622" s="102"/>
      <c r="AE622" s="103">
        <f t="shared" si="269"/>
        <v>4000</v>
      </c>
      <c r="AF622" s="104">
        <f t="shared" si="270"/>
        <v>14273</v>
      </c>
      <c r="AH622" s="126" t="s">
        <v>5654</v>
      </c>
      <c r="AI622" s="126" t="s">
        <v>9</v>
      </c>
      <c r="AJ622" s="126" t="s">
        <v>5655</v>
      </c>
      <c r="AK622" s="126" t="s">
        <v>6115</v>
      </c>
      <c r="AL622" s="126" t="s">
        <v>6116</v>
      </c>
      <c r="AM622" s="126" t="s">
        <v>6117</v>
      </c>
      <c r="AN622" s="126">
        <v>10519</v>
      </c>
      <c r="AO622" s="126" t="s">
        <v>130</v>
      </c>
      <c r="AP622" s="127">
        <v>1</v>
      </c>
      <c r="AQ622" s="128">
        <v>0.72099999999999997</v>
      </c>
      <c r="AR622" s="128">
        <v>4.4999999999999998E-2</v>
      </c>
      <c r="AS622" s="128">
        <v>0.8</v>
      </c>
      <c r="AT622" s="126" t="s">
        <v>4</v>
      </c>
      <c r="AU622" s="128">
        <v>113.35</v>
      </c>
      <c r="AV622" s="126" t="s">
        <v>154</v>
      </c>
      <c r="AW622" s="126" t="s">
        <v>154</v>
      </c>
      <c r="AX622" s="126" t="s">
        <v>154</v>
      </c>
      <c r="AY622" s="126" t="s">
        <v>154</v>
      </c>
      <c r="AZ622" s="126" t="s">
        <v>154</v>
      </c>
      <c r="BA622" s="126" t="s">
        <v>132</v>
      </c>
      <c r="BB622" s="126" t="s">
        <v>70</v>
      </c>
      <c r="BC622" s="126" t="s">
        <v>169</v>
      </c>
      <c r="BD622" s="126" t="s">
        <v>130</v>
      </c>
      <c r="BE622" s="126" t="s">
        <v>156</v>
      </c>
      <c r="BF622" s="126" t="s">
        <v>6118</v>
      </c>
      <c r="BG622" s="126" t="s">
        <v>6119</v>
      </c>
      <c r="BH622" s="126" t="s">
        <v>6120</v>
      </c>
      <c r="BI622" s="126" t="s">
        <v>138</v>
      </c>
      <c r="BJ622" s="126" t="s">
        <v>2758</v>
      </c>
      <c r="BK622" s="126" t="s">
        <v>184</v>
      </c>
      <c r="BL622" s="126" t="s">
        <v>157</v>
      </c>
      <c r="BM622" s="126" t="s">
        <v>126</v>
      </c>
      <c r="BN622" s="126" t="s">
        <v>130</v>
      </c>
      <c r="BO622" s="126" t="s">
        <v>158</v>
      </c>
    </row>
    <row r="623" spans="1:67" ht="15">
      <c r="A623" s="58" t="str">
        <f t="shared" si="273"/>
        <v>2025-08-17</v>
      </c>
      <c r="B623" s="58" t="str">
        <f t="shared" si="274"/>
        <v>LHR</v>
      </c>
      <c r="C623" s="58" t="str">
        <f t="shared" si="275"/>
        <v>99431913792</v>
      </c>
      <c r="D623" s="58" t="str">
        <f t="shared" si="276"/>
        <v>PGB028761926</v>
      </c>
      <c r="E623" s="59" t="str">
        <f t="shared" si="277"/>
        <v>6094322902706</v>
      </c>
      <c r="F623" s="59" t="str">
        <f t="shared" si="278"/>
        <v>717-5627-AC-19</v>
      </c>
      <c r="G623" s="59" t="str">
        <f t="shared" si="279"/>
        <v>2210326</v>
      </c>
      <c r="H623" s="59" t="str">
        <f t="shared" si="280"/>
        <v>IPORTER (GB)</v>
      </c>
      <c r="I623" s="57" t="str">
        <f t="shared" si="281"/>
        <v>이혜인</v>
      </c>
      <c r="J623" s="57">
        <f t="shared" si="282"/>
        <v>10323</v>
      </c>
      <c r="K623" s="57" t="str">
        <f t="shared" si="283"/>
        <v/>
      </c>
      <c r="L623" s="57">
        <f t="shared" si="284"/>
        <v>1</v>
      </c>
      <c r="M623" s="57">
        <f t="shared" si="285"/>
        <v>0.499</v>
      </c>
      <c r="N623" s="57">
        <f t="shared" si="286"/>
        <v>4.4999999999999998E-2</v>
      </c>
      <c r="O623" s="60">
        <f t="shared" si="287"/>
        <v>3.15E-2</v>
      </c>
      <c r="P623" s="60">
        <f>CEILING(IF(M623&gt;O623,M623,O623),$D$2)</f>
        <v>0.5</v>
      </c>
      <c r="Q623" s="61" t="str">
        <f t="shared" si="288"/>
        <v>목록(Manifest)</v>
      </c>
      <c r="R623" s="88">
        <f t="shared" si="289"/>
        <v>144</v>
      </c>
      <c r="S623" s="61" t="str">
        <f t="shared" si="290"/>
        <v>OZ522</v>
      </c>
      <c r="T623" s="61" t="str">
        <f t="shared" si="291"/>
        <v>AIRZETA CO., LTD</v>
      </c>
      <c r="U623" s="61" t="str">
        <f t="shared" si="292"/>
        <v>신용</v>
      </c>
      <c r="V623" s="99">
        <f>CEILING($B$2+(P623-0.5)*$C$2,1)</f>
        <v>7445</v>
      </c>
      <c r="W623" s="61">
        <v>4000</v>
      </c>
      <c r="X623" s="100">
        <f t="shared" si="266"/>
        <v>0</v>
      </c>
      <c r="Y623" s="100">
        <f t="shared" si="271"/>
        <v>0</v>
      </c>
      <c r="Z623" s="100">
        <f t="shared" si="267"/>
        <v>0</v>
      </c>
      <c r="AA623" s="100">
        <f t="shared" si="272"/>
        <v>0</v>
      </c>
      <c r="AB623" s="101">
        <f t="shared" si="268"/>
        <v>0</v>
      </c>
      <c r="AC623" s="102" t="str">
        <f>_xlfn.IFNA(VLOOKUP(D623,'사업자 통관'!F:H,3,0),"")</f>
        <v/>
      </c>
      <c r="AD623" s="102"/>
      <c r="AE623" s="103">
        <f t="shared" si="269"/>
        <v>4000</v>
      </c>
      <c r="AF623" s="104">
        <f t="shared" si="270"/>
        <v>11445</v>
      </c>
      <c r="AH623" s="126" t="s">
        <v>5654</v>
      </c>
      <c r="AI623" s="126" t="s">
        <v>9</v>
      </c>
      <c r="AJ623" s="126" t="s">
        <v>5655</v>
      </c>
      <c r="AK623" s="126" t="s">
        <v>6121</v>
      </c>
      <c r="AL623" s="126" t="s">
        <v>688</v>
      </c>
      <c r="AM623" s="126" t="s">
        <v>3583</v>
      </c>
      <c r="AN623" s="126">
        <v>10323</v>
      </c>
      <c r="AO623" s="126" t="s">
        <v>130</v>
      </c>
      <c r="AP623" s="127">
        <v>1</v>
      </c>
      <c r="AQ623" s="128">
        <v>0.499</v>
      </c>
      <c r="AR623" s="128">
        <v>4.4999999999999998E-2</v>
      </c>
      <c r="AS623" s="128">
        <v>0.5</v>
      </c>
      <c r="AT623" s="126" t="s">
        <v>4</v>
      </c>
      <c r="AU623" s="128">
        <v>144</v>
      </c>
      <c r="AV623" s="126" t="s">
        <v>154</v>
      </c>
      <c r="AW623" s="126" t="s">
        <v>154</v>
      </c>
      <c r="AX623" s="126" t="s">
        <v>154</v>
      </c>
      <c r="AY623" s="126" t="s">
        <v>154</v>
      </c>
      <c r="AZ623" s="126" t="s">
        <v>154</v>
      </c>
      <c r="BA623" s="126" t="s">
        <v>132</v>
      </c>
      <c r="BB623" s="126" t="s">
        <v>70</v>
      </c>
      <c r="BC623" s="126" t="s">
        <v>163</v>
      </c>
      <c r="BD623" s="126" t="s">
        <v>130</v>
      </c>
      <c r="BE623" s="126" t="s">
        <v>156</v>
      </c>
      <c r="BF623" s="126" t="s">
        <v>6122</v>
      </c>
      <c r="BG623" s="126" t="s">
        <v>6123</v>
      </c>
      <c r="BH623" s="126" t="s">
        <v>6124</v>
      </c>
      <c r="BI623" s="126" t="s">
        <v>138</v>
      </c>
      <c r="BJ623" s="126" t="s">
        <v>2758</v>
      </c>
      <c r="BK623" s="126" t="s">
        <v>184</v>
      </c>
      <c r="BL623" s="126" t="s">
        <v>157</v>
      </c>
      <c r="BM623" s="126" t="s">
        <v>126</v>
      </c>
      <c r="BN623" s="126" t="s">
        <v>130</v>
      </c>
      <c r="BO623" s="126" t="s">
        <v>158</v>
      </c>
    </row>
    <row r="624" spans="1:67" ht="15">
      <c r="A624" s="58" t="str">
        <f t="shared" si="273"/>
        <v>2025-08-17</v>
      </c>
      <c r="B624" s="58" t="str">
        <f t="shared" si="274"/>
        <v>LHR</v>
      </c>
      <c r="C624" s="58" t="str">
        <f t="shared" si="275"/>
        <v>99431913792</v>
      </c>
      <c r="D624" s="58" t="str">
        <f t="shared" si="276"/>
        <v>PGB028762017</v>
      </c>
      <c r="E624" s="59" t="str">
        <f t="shared" si="277"/>
        <v>6094322902797</v>
      </c>
      <c r="F624" s="59" t="str">
        <f t="shared" si="278"/>
        <v>717-5679-EF-20</v>
      </c>
      <c r="G624" s="59" t="str">
        <f t="shared" si="279"/>
        <v>2210326</v>
      </c>
      <c r="H624" s="59" t="str">
        <f t="shared" si="280"/>
        <v>IPORTER (GB)</v>
      </c>
      <c r="I624" s="57" t="str">
        <f t="shared" si="281"/>
        <v>성은영</v>
      </c>
      <c r="J624" s="57">
        <f t="shared" si="282"/>
        <v>63006</v>
      </c>
      <c r="K624" s="57" t="str">
        <f t="shared" si="283"/>
        <v/>
      </c>
      <c r="L624" s="57">
        <f t="shared" si="284"/>
        <v>1</v>
      </c>
      <c r="M624" s="57">
        <f t="shared" si="285"/>
        <v>1.778</v>
      </c>
      <c r="N624" s="57">
        <f t="shared" si="286"/>
        <v>2.903</v>
      </c>
      <c r="O624" s="60">
        <f t="shared" si="287"/>
        <v>2.0320999999999998</v>
      </c>
      <c r="P624" s="60">
        <f>CEILING(IF(M624&gt;O624,M624,O624),$D$2)</f>
        <v>2.5</v>
      </c>
      <c r="Q624" s="61" t="str">
        <f t="shared" si="288"/>
        <v>목록(Manifest)</v>
      </c>
      <c r="R624" s="88">
        <f t="shared" si="289"/>
        <v>138.69</v>
      </c>
      <c r="S624" s="61" t="str">
        <f t="shared" si="290"/>
        <v>OZ522</v>
      </c>
      <c r="T624" s="61" t="str">
        <f t="shared" si="291"/>
        <v>AIRZETA CO., LTD</v>
      </c>
      <c r="U624" s="61" t="str">
        <f t="shared" si="292"/>
        <v>신용</v>
      </c>
      <c r="V624" s="99">
        <f>CEILING($B$2+(P624-0.5)*$C$2,1)</f>
        <v>18755</v>
      </c>
      <c r="W624" s="61">
        <v>4000</v>
      </c>
      <c r="X624" s="100">
        <f t="shared" si="266"/>
        <v>0</v>
      </c>
      <c r="Y624" s="100">
        <f t="shared" si="271"/>
        <v>500</v>
      </c>
      <c r="Z624" s="100">
        <f t="shared" si="267"/>
        <v>500</v>
      </c>
      <c r="AA624" s="100">
        <f t="shared" si="272"/>
        <v>0</v>
      </c>
      <c r="AB624" s="101">
        <f t="shared" si="268"/>
        <v>0</v>
      </c>
      <c r="AC624" s="102" t="str">
        <f>_xlfn.IFNA(VLOOKUP(D624,'사업자 통관'!F:H,3,0),"")</f>
        <v/>
      </c>
      <c r="AD624" s="102"/>
      <c r="AE624" s="103">
        <f t="shared" si="269"/>
        <v>5000</v>
      </c>
      <c r="AF624" s="104">
        <f t="shared" si="270"/>
        <v>23755</v>
      </c>
      <c r="AH624" s="126" t="s">
        <v>5654</v>
      </c>
      <c r="AI624" s="126" t="s">
        <v>9</v>
      </c>
      <c r="AJ624" s="126" t="s">
        <v>5655</v>
      </c>
      <c r="AK624" s="126" t="s">
        <v>6125</v>
      </c>
      <c r="AL624" s="126" t="s">
        <v>6126</v>
      </c>
      <c r="AM624" s="126" t="s">
        <v>6127</v>
      </c>
      <c r="AN624" s="126">
        <v>63006</v>
      </c>
      <c r="AO624" s="126" t="s">
        <v>130</v>
      </c>
      <c r="AP624" s="127">
        <v>1</v>
      </c>
      <c r="AQ624" s="128">
        <v>1.778</v>
      </c>
      <c r="AR624" s="128">
        <v>2.903</v>
      </c>
      <c r="AS624" s="128">
        <v>3</v>
      </c>
      <c r="AT624" s="126" t="s">
        <v>4</v>
      </c>
      <c r="AU624" s="128">
        <v>138.69</v>
      </c>
      <c r="AV624" s="126" t="s">
        <v>154</v>
      </c>
      <c r="AW624" s="126" t="s">
        <v>154</v>
      </c>
      <c r="AX624" s="126" t="s">
        <v>154</v>
      </c>
      <c r="AY624" s="126" t="s">
        <v>154</v>
      </c>
      <c r="AZ624" s="126" t="s">
        <v>154</v>
      </c>
      <c r="BA624" s="126" t="s">
        <v>132</v>
      </c>
      <c r="BB624" s="126" t="s">
        <v>70</v>
      </c>
      <c r="BC624" s="126" t="s">
        <v>6128</v>
      </c>
      <c r="BD624" s="126" t="s">
        <v>130</v>
      </c>
      <c r="BE624" s="126" t="s">
        <v>156</v>
      </c>
      <c r="BF624" s="126" t="s">
        <v>6129</v>
      </c>
      <c r="BG624" s="126" t="s">
        <v>6130</v>
      </c>
      <c r="BH624" s="126" t="s">
        <v>6131</v>
      </c>
      <c r="BI624" s="126" t="s">
        <v>138</v>
      </c>
      <c r="BJ624" s="126" t="s">
        <v>2758</v>
      </c>
      <c r="BK624" s="126" t="s">
        <v>184</v>
      </c>
      <c r="BL624" s="126" t="s">
        <v>157</v>
      </c>
      <c r="BM624" s="126" t="s">
        <v>126</v>
      </c>
      <c r="BN624" s="126" t="s">
        <v>130</v>
      </c>
      <c r="BO624" s="126" t="s">
        <v>158</v>
      </c>
    </row>
    <row r="625" spans="1:67" ht="15">
      <c r="A625" s="58" t="str">
        <f t="shared" si="273"/>
        <v>2025-08-17</v>
      </c>
      <c r="B625" s="58" t="str">
        <f t="shared" si="274"/>
        <v>LHR</v>
      </c>
      <c r="C625" s="58" t="str">
        <f t="shared" si="275"/>
        <v>99431913792</v>
      </c>
      <c r="D625" s="58" t="str">
        <f t="shared" si="276"/>
        <v>PGB028761983</v>
      </c>
      <c r="E625" s="59" t="str">
        <f t="shared" si="277"/>
        <v>6094322902763</v>
      </c>
      <c r="F625" s="59" t="str">
        <f t="shared" si="278"/>
        <v>717-5684-BB-22</v>
      </c>
      <c r="G625" s="59" t="str">
        <f t="shared" si="279"/>
        <v>2210326</v>
      </c>
      <c r="H625" s="59" t="str">
        <f t="shared" si="280"/>
        <v>IPORTER (GB)</v>
      </c>
      <c r="I625" s="57" t="str">
        <f t="shared" si="281"/>
        <v>황미지</v>
      </c>
      <c r="J625" s="57">
        <f t="shared" si="282"/>
        <v>16042</v>
      </c>
      <c r="K625" s="57" t="str">
        <f t="shared" si="283"/>
        <v/>
      </c>
      <c r="L625" s="57">
        <f t="shared" si="284"/>
        <v>1</v>
      </c>
      <c r="M625" s="57">
        <f t="shared" si="285"/>
        <v>0.499</v>
      </c>
      <c r="N625" s="57">
        <f t="shared" si="286"/>
        <v>4.4999999999999998E-2</v>
      </c>
      <c r="O625" s="60">
        <f t="shared" si="287"/>
        <v>3.15E-2</v>
      </c>
      <c r="P625" s="60">
        <f>CEILING(IF(M625&gt;O625,M625,O625),$D$2)</f>
        <v>0.5</v>
      </c>
      <c r="Q625" s="61" t="str">
        <f t="shared" si="288"/>
        <v>목록(Manifest)</v>
      </c>
      <c r="R625" s="88">
        <f t="shared" si="289"/>
        <v>42.67</v>
      </c>
      <c r="S625" s="61" t="str">
        <f t="shared" si="290"/>
        <v>OZ522</v>
      </c>
      <c r="T625" s="61" t="str">
        <f t="shared" si="291"/>
        <v>AIRZETA CO., LTD</v>
      </c>
      <c r="U625" s="61" t="str">
        <f t="shared" si="292"/>
        <v>신용</v>
      </c>
      <c r="V625" s="99">
        <f>CEILING($B$2+(P625-0.5)*$C$2,1)</f>
        <v>7445</v>
      </c>
      <c r="W625" s="61">
        <v>4000</v>
      </c>
      <c r="X625" s="100">
        <f t="shared" si="266"/>
        <v>0</v>
      </c>
      <c r="Y625" s="100">
        <f t="shared" si="271"/>
        <v>0</v>
      </c>
      <c r="Z625" s="100">
        <f t="shared" si="267"/>
        <v>0</v>
      </c>
      <c r="AA625" s="100">
        <f t="shared" si="272"/>
        <v>0</v>
      </c>
      <c r="AB625" s="101">
        <f t="shared" si="268"/>
        <v>0</v>
      </c>
      <c r="AC625" s="102" t="str">
        <f>_xlfn.IFNA(VLOOKUP(D625,'사업자 통관'!F:H,3,0),"")</f>
        <v/>
      </c>
      <c r="AD625" s="102"/>
      <c r="AE625" s="103">
        <f t="shared" si="269"/>
        <v>4000</v>
      </c>
      <c r="AF625" s="104">
        <f t="shared" si="270"/>
        <v>11445</v>
      </c>
      <c r="AH625" s="126" t="s">
        <v>5654</v>
      </c>
      <c r="AI625" s="126" t="s">
        <v>9</v>
      </c>
      <c r="AJ625" s="126" t="s">
        <v>5655</v>
      </c>
      <c r="AK625" s="126" t="s">
        <v>6132</v>
      </c>
      <c r="AL625" s="126" t="s">
        <v>6133</v>
      </c>
      <c r="AM625" s="126" t="s">
        <v>6134</v>
      </c>
      <c r="AN625" s="126">
        <v>16042</v>
      </c>
      <c r="AO625" s="126" t="s">
        <v>130</v>
      </c>
      <c r="AP625" s="127">
        <v>1</v>
      </c>
      <c r="AQ625" s="128">
        <v>0.499</v>
      </c>
      <c r="AR625" s="128">
        <v>4.4999999999999998E-2</v>
      </c>
      <c r="AS625" s="128">
        <v>0.5</v>
      </c>
      <c r="AT625" s="126" t="s">
        <v>4</v>
      </c>
      <c r="AU625" s="128">
        <v>42.67</v>
      </c>
      <c r="AV625" s="126" t="s">
        <v>154</v>
      </c>
      <c r="AW625" s="126" t="s">
        <v>154</v>
      </c>
      <c r="AX625" s="126" t="s">
        <v>154</v>
      </c>
      <c r="AY625" s="126" t="s">
        <v>154</v>
      </c>
      <c r="AZ625" s="126" t="s">
        <v>154</v>
      </c>
      <c r="BA625" s="126" t="s">
        <v>132</v>
      </c>
      <c r="BB625" s="126" t="s">
        <v>70</v>
      </c>
      <c r="BC625" s="126" t="s">
        <v>193</v>
      </c>
      <c r="BD625" s="126" t="s">
        <v>130</v>
      </c>
      <c r="BE625" s="126" t="s">
        <v>156</v>
      </c>
      <c r="BF625" s="126" t="s">
        <v>6135</v>
      </c>
      <c r="BG625" s="126" t="s">
        <v>6136</v>
      </c>
      <c r="BH625" s="126" t="s">
        <v>6137</v>
      </c>
      <c r="BI625" s="126" t="s">
        <v>138</v>
      </c>
      <c r="BJ625" s="126" t="s">
        <v>2758</v>
      </c>
      <c r="BK625" s="126" t="s">
        <v>184</v>
      </c>
      <c r="BL625" s="126" t="s">
        <v>157</v>
      </c>
      <c r="BM625" s="126" t="s">
        <v>126</v>
      </c>
      <c r="BN625" s="126" t="s">
        <v>130</v>
      </c>
      <c r="BO625" s="126" t="s">
        <v>158</v>
      </c>
    </row>
    <row r="626" spans="1:67" ht="15">
      <c r="A626" s="58" t="str">
        <f t="shared" si="273"/>
        <v>2025-08-17</v>
      </c>
      <c r="B626" s="58" t="str">
        <f t="shared" si="274"/>
        <v>LHR</v>
      </c>
      <c r="C626" s="58" t="str">
        <f t="shared" si="275"/>
        <v>99431913792</v>
      </c>
      <c r="D626" s="58" t="str">
        <f t="shared" si="276"/>
        <v>PGB028762011</v>
      </c>
      <c r="E626" s="59" t="str">
        <f t="shared" si="277"/>
        <v>6094322902791</v>
      </c>
      <c r="F626" s="59" t="str">
        <f t="shared" si="278"/>
        <v>717-5694-EA-24</v>
      </c>
      <c r="G626" s="59" t="str">
        <f t="shared" si="279"/>
        <v>2210326</v>
      </c>
      <c r="H626" s="59" t="str">
        <f t="shared" si="280"/>
        <v>IPORTER (GB)</v>
      </c>
      <c r="I626" s="57" t="str">
        <f t="shared" si="281"/>
        <v>성덕호</v>
      </c>
      <c r="J626" s="57">
        <f t="shared" si="282"/>
        <v>16844</v>
      </c>
      <c r="K626" s="57" t="str">
        <f t="shared" si="283"/>
        <v/>
      </c>
      <c r="L626" s="57">
        <f t="shared" si="284"/>
        <v>1</v>
      </c>
      <c r="M626" s="57">
        <f t="shared" si="285"/>
        <v>0.499</v>
      </c>
      <c r="N626" s="57">
        <f t="shared" si="286"/>
        <v>4.4999999999999998E-2</v>
      </c>
      <c r="O626" s="60">
        <f t="shared" si="287"/>
        <v>3.15E-2</v>
      </c>
      <c r="P626" s="60">
        <f>CEILING(IF(M626&gt;O626,M626,O626),$D$2)</f>
        <v>0.5</v>
      </c>
      <c r="Q626" s="61" t="str">
        <f t="shared" si="288"/>
        <v>목록(Manifest)</v>
      </c>
      <c r="R626" s="88">
        <f t="shared" si="289"/>
        <v>54.61</v>
      </c>
      <c r="S626" s="61" t="str">
        <f t="shared" si="290"/>
        <v>OZ522</v>
      </c>
      <c r="T626" s="61" t="str">
        <f t="shared" si="291"/>
        <v>AIRZETA CO., LTD</v>
      </c>
      <c r="U626" s="61" t="str">
        <f t="shared" si="292"/>
        <v>신용</v>
      </c>
      <c r="V626" s="99">
        <f>CEILING($B$2+(P626-0.5)*$C$2,1)</f>
        <v>7445</v>
      </c>
      <c r="W626" s="61">
        <v>4000</v>
      </c>
      <c r="X626" s="100">
        <f t="shared" si="266"/>
        <v>0</v>
      </c>
      <c r="Y626" s="100">
        <f t="shared" si="271"/>
        <v>0</v>
      </c>
      <c r="Z626" s="100">
        <f t="shared" si="267"/>
        <v>0</v>
      </c>
      <c r="AA626" s="100">
        <f t="shared" si="272"/>
        <v>0</v>
      </c>
      <c r="AB626" s="101">
        <f t="shared" si="268"/>
        <v>0</v>
      </c>
      <c r="AC626" s="102" t="str">
        <f>_xlfn.IFNA(VLOOKUP(D626,'사업자 통관'!F:H,3,0),"")</f>
        <v/>
      </c>
      <c r="AD626" s="102"/>
      <c r="AE626" s="103">
        <f t="shared" si="269"/>
        <v>4000</v>
      </c>
      <c r="AF626" s="104">
        <f t="shared" si="270"/>
        <v>11445</v>
      </c>
      <c r="AH626" s="126" t="s">
        <v>5654</v>
      </c>
      <c r="AI626" s="126" t="s">
        <v>9</v>
      </c>
      <c r="AJ626" s="126" t="s">
        <v>5655</v>
      </c>
      <c r="AK626" s="126" t="s">
        <v>6138</v>
      </c>
      <c r="AL626" s="126" t="s">
        <v>6139</v>
      </c>
      <c r="AM626" s="126" t="s">
        <v>6140</v>
      </c>
      <c r="AN626" s="126">
        <v>16844</v>
      </c>
      <c r="AO626" s="126" t="s">
        <v>130</v>
      </c>
      <c r="AP626" s="127">
        <v>1</v>
      </c>
      <c r="AQ626" s="128">
        <v>0.499</v>
      </c>
      <c r="AR626" s="128">
        <v>4.4999999999999998E-2</v>
      </c>
      <c r="AS626" s="128">
        <v>0.5</v>
      </c>
      <c r="AT626" s="126" t="s">
        <v>4</v>
      </c>
      <c r="AU626" s="128">
        <v>54.61</v>
      </c>
      <c r="AV626" s="126" t="s">
        <v>154</v>
      </c>
      <c r="AW626" s="126" t="s">
        <v>154</v>
      </c>
      <c r="AX626" s="126" t="s">
        <v>154</v>
      </c>
      <c r="AY626" s="126" t="s">
        <v>154</v>
      </c>
      <c r="AZ626" s="126" t="s">
        <v>154</v>
      </c>
      <c r="BA626" s="126" t="s">
        <v>132</v>
      </c>
      <c r="BB626" s="126" t="s">
        <v>70</v>
      </c>
      <c r="BC626" s="126" t="s">
        <v>159</v>
      </c>
      <c r="BD626" s="126" t="s">
        <v>130</v>
      </c>
      <c r="BE626" s="126" t="s">
        <v>156</v>
      </c>
      <c r="BF626" s="126" t="s">
        <v>6141</v>
      </c>
      <c r="BG626" s="126" t="s">
        <v>6142</v>
      </c>
      <c r="BH626" s="126" t="s">
        <v>6143</v>
      </c>
      <c r="BI626" s="126" t="s">
        <v>138</v>
      </c>
      <c r="BJ626" s="126" t="s">
        <v>2758</v>
      </c>
      <c r="BK626" s="126" t="s">
        <v>184</v>
      </c>
      <c r="BL626" s="126" t="s">
        <v>157</v>
      </c>
      <c r="BM626" s="126" t="s">
        <v>126</v>
      </c>
      <c r="BN626" s="126" t="s">
        <v>130</v>
      </c>
      <c r="BO626" s="126" t="s">
        <v>158</v>
      </c>
    </row>
    <row r="627" spans="1:67" ht="15">
      <c r="A627" s="58" t="str">
        <f t="shared" si="273"/>
        <v>2025-08-17</v>
      </c>
      <c r="B627" s="58" t="str">
        <f t="shared" si="274"/>
        <v>LHR</v>
      </c>
      <c r="C627" s="58" t="str">
        <f t="shared" si="275"/>
        <v>99431913792</v>
      </c>
      <c r="D627" s="58" t="str">
        <f t="shared" si="276"/>
        <v>PGB028762041</v>
      </c>
      <c r="E627" s="59" t="str">
        <f t="shared" si="277"/>
        <v>6094322902821</v>
      </c>
      <c r="F627" s="59" t="str">
        <f t="shared" si="278"/>
        <v>717-5701-BE-25</v>
      </c>
      <c r="G627" s="59" t="str">
        <f t="shared" si="279"/>
        <v>2210326</v>
      </c>
      <c r="H627" s="59" t="str">
        <f t="shared" si="280"/>
        <v>IPORTER (GB)</v>
      </c>
      <c r="I627" s="57" t="str">
        <f t="shared" si="281"/>
        <v>김지훈</v>
      </c>
      <c r="J627" s="57">
        <f t="shared" si="282"/>
        <v>16819</v>
      </c>
      <c r="K627" s="57" t="str">
        <f t="shared" si="283"/>
        <v/>
      </c>
      <c r="L627" s="57">
        <f t="shared" si="284"/>
        <v>1</v>
      </c>
      <c r="M627" s="57">
        <f t="shared" si="285"/>
        <v>0.998</v>
      </c>
      <c r="N627" s="57">
        <f t="shared" si="286"/>
        <v>4.4999999999999998E-2</v>
      </c>
      <c r="O627" s="60">
        <f t="shared" si="287"/>
        <v>3.15E-2</v>
      </c>
      <c r="P627" s="60">
        <f>CEILING(IF(M627&gt;O627,M627,O627),$D$2)</f>
        <v>1</v>
      </c>
      <c r="Q627" s="61" t="str">
        <f t="shared" si="288"/>
        <v>목록(Manifest)</v>
      </c>
      <c r="R627" s="88">
        <f t="shared" si="289"/>
        <v>101.31</v>
      </c>
      <c r="S627" s="61" t="str">
        <f t="shared" si="290"/>
        <v>OZ522</v>
      </c>
      <c r="T627" s="61" t="str">
        <f t="shared" si="291"/>
        <v>AIRZETA CO., LTD</v>
      </c>
      <c r="U627" s="61" t="str">
        <f t="shared" si="292"/>
        <v>신용</v>
      </c>
      <c r="V627" s="99">
        <f>CEILING($B$2+(P627-0.5)*$C$2,1)</f>
        <v>10273</v>
      </c>
      <c r="W627" s="61">
        <v>4000</v>
      </c>
      <c r="X627" s="100">
        <f t="shared" si="266"/>
        <v>0</v>
      </c>
      <c r="Y627" s="100">
        <f t="shared" si="271"/>
        <v>0</v>
      </c>
      <c r="Z627" s="100">
        <f t="shared" si="267"/>
        <v>0</v>
      </c>
      <c r="AA627" s="100">
        <f t="shared" si="272"/>
        <v>0</v>
      </c>
      <c r="AB627" s="101">
        <f t="shared" si="268"/>
        <v>0</v>
      </c>
      <c r="AC627" s="102" t="str">
        <f>_xlfn.IFNA(VLOOKUP(D627,'사업자 통관'!F:H,3,0),"")</f>
        <v/>
      </c>
      <c r="AD627" s="102"/>
      <c r="AE627" s="103">
        <f t="shared" si="269"/>
        <v>4000</v>
      </c>
      <c r="AF627" s="104">
        <f t="shared" si="270"/>
        <v>14273</v>
      </c>
      <c r="AH627" s="126" t="s">
        <v>5654</v>
      </c>
      <c r="AI627" s="126" t="s">
        <v>9</v>
      </c>
      <c r="AJ627" s="126" t="s">
        <v>5655</v>
      </c>
      <c r="AK627" s="126" t="s">
        <v>6144</v>
      </c>
      <c r="AL627" s="126" t="s">
        <v>305</v>
      </c>
      <c r="AM627" s="126" t="s">
        <v>6145</v>
      </c>
      <c r="AN627" s="126">
        <v>16819</v>
      </c>
      <c r="AO627" s="126" t="s">
        <v>130</v>
      </c>
      <c r="AP627" s="127">
        <v>1</v>
      </c>
      <c r="AQ627" s="128">
        <v>0.998</v>
      </c>
      <c r="AR627" s="128">
        <v>4.4999999999999998E-2</v>
      </c>
      <c r="AS627" s="128">
        <v>1</v>
      </c>
      <c r="AT627" s="126" t="s">
        <v>4</v>
      </c>
      <c r="AU627" s="128">
        <v>101.31</v>
      </c>
      <c r="AV627" s="126" t="s">
        <v>154</v>
      </c>
      <c r="AW627" s="126" t="s">
        <v>154</v>
      </c>
      <c r="AX627" s="126" t="s">
        <v>154</v>
      </c>
      <c r="AY627" s="126" t="s">
        <v>154</v>
      </c>
      <c r="AZ627" s="126" t="s">
        <v>154</v>
      </c>
      <c r="BA627" s="126" t="s">
        <v>132</v>
      </c>
      <c r="BB627" s="126" t="s">
        <v>70</v>
      </c>
      <c r="BC627" s="126" t="s">
        <v>5657</v>
      </c>
      <c r="BD627" s="126" t="s">
        <v>130</v>
      </c>
      <c r="BE627" s="126" t="s">
        <v>156</v>
      </c>
      <c r="BF627" s="126" t="s">
        <v>6146</v>
      </c>
      <c r="BG627" s="126" t="s">
        <v>6147</v>
      </c>
      <c r="BH627" s="126" t="s">
        <v>6148</v>
      </c>
      <c r="BI627" s="126" t="s">
        <v>138</v>
      </c>
      <c r="BJ627" s="126" t="s">
        <v>2758</v>
      </c>
      <c r="BK627" s="126" t="s">
        <v>184</v>
      </c>
      <c r="BL627" s="126" t="s">
        <v>157</v>
      </c>
      <c r="BM627" s="126" t="s">
        <v>126</v>
      </c>
      <c r="BN627" s="126" t="s">
        <v>130</v>
      </c>
      <c r="BO627" s="126" t="s">
        <v>158</v>
      </c>
    </row>
    <row r="628" spans="1:67" ht="15">
      <c r="A628" s="58" t="str">
        <f t="shared" si="273"/>
        <v>2025-08-17</v>
      </c>
      <c r="B628" s="58" t="str">
        <f t="shared" si="274"/>
        <v>LHR</v>
      </c>
      <c r="C628" s="58" t="str">
        <f t="shared" si="275"/>
        <v>99431913792</v>
      </c>
      <c r="D628" s="58" t="str">
        <f t="shared" si="276"/>
        <v>PGB028761683</v>
      </c>
      <c r="E628" s="59" t="str">
        <f t="shared" si="277"/>
        <v>6094322902463</v>
      </c>
      <c r="F628" s="59" t="str">
        <f t="shared" si="278"/>
        <v>717-3761-FD-27</v>
      </c>
      <c r="G628" s="59" t="str">
        <f t="shared" si="279"/>
        <v>2210326</v>
      </c>
      <c r="H628" s="59" t="str">
        <f t="shared" si="280"/>
        <v>IPORTER (GB)</v>
      </c>
      <c r="I628" s="57" t="str">
        <f t="shared" si="281"/>
        <v>하고운</v>
      </c>
      <c r="J628" s="57">
        <f t="shared" si="282"/>
        <v>28423</v>
      </c>
      <c r="K628" s="57" t="str">
        <f t="shared" si="283"/>
        <v/>
      </c>
      <c r="L628" s="57">
        <f t="shared" si="284"/>
        <v>1</v>
      </c>
      <c r="M628" s="57">
        <f t="shared" si="285"/>
        <v>0.499</v>
      </c>
      <c r="N628" s="57">
        <f t="shared" si="286"/>
        <v>4.4999999999999998E-2</v>
      </c>
      <c r="O628" s="60">
        <f t="shared" si="287"/>
        <v>3.15E-2</v>
      </c>
      <c r="P628" s="60">
        <f>CEILING(IF(M628&gt;O628,M628,O628),$D$2)</f>
        <v>0.5</v>
      </c>
      <c r="Q628" s="61" t="str">
        <f t="shared" si="288"/>
        <v>목록(Manifest)</v>
      </c>
      <c r="R628" s="88">
        <f t="shared" si="289"/>
        <v>137.88</v>
      </c>
      <c r="S628" s="61" t="str">
        <f t="shared" si="290"/>
        <v>OZ522</v>
      </c>
      <c r="T628" s="61" t="str">
        <f t="shared" si="291"/>
        <v>AIRZETA CO., LTD</v>
      </c>
      <c r="U628" s="61" t="str">
        <f t="shared" si="292"/>
        <v>신용</v>
      </c>
      <c r="V628" s="99">
        <f>CEILING($B$2+(P628-0.5)*$C$2,1)</f>
        <v>7445</v>
      </c>
      <c r="W628" s="61">
        <v>4000</v>
      </c>
      <c r="X628" s="100">
        <f t="shared" si="266"/>
        <v>0</v>
      </c>
      <c r="Y628" s="100">
        <f t="shared" si="271"/>
        <v>0</v>
      </c>
      <c r="Z628" s="100">
        <f t="shared" si="267"/>
        <v>0</v>
      </c>
      <c r="AA628" s="100">
        <f t="shared" si="272"/>
        <v>0</v>
      </c>
      <c r="AB628" s="101">
        <f t="shared" si="268"/>
        <v>0</v>
      </c>
      <c r="AC628" s="102" t="str">
        <f>_xlfn.IFNA(VLOOKUP(D628,'사업자 통관'!F:H,3,0),"")</f>
        <v/>
      </c>
      <c r="AD628" s="102"/>
      <c r="AE628" s="103">
        <f t="shared" si="269"/>
        <v>4000</v>
      </c>
      <c r="AF628" s="104">
        <f t="shared" si="270"/>
        <v>11445</v>
      </c>
      <c r="AH628" s="126" t="s">
        <v>5654</v>
      </c>
      <c r="AI628" s="126" t="s">
        <v>9</v>
      </c>
      <c r="AJ628" s="126" t="s">
        <v>5655</v>
      </c>
      <c r="AK628" s="126" t="s">
        <v>6149</v>
      </c>
      <c r="AL628" s="126" t="s">
        <v>360</v>
      </c>
      <c r="AM628" s="126" t="s">
        <v>361</v>
      </c>
      <c r="AN628" s="126">
        <v>28423</v>
      </c>
      <c r="AO628" s="126" t="s">
        <v>130</v>
      </c>
      <c r="AP628" s="127">
        <v>1</v>
      </c>
      <c r="AQ628" s="128">
        <v>0.499</v>
      </c>
      <c r="AR628" s="128">
        <v>4.4999999999999998E-2</v>
      </c>
      <c r="AS628" s="128">
        <v>0.5</v>
      </c>
      <c r="AT628" s="126" t="s">
        <v>4</v>
      </c>
      <c r="AU628" s="128">
        <v>137.88</v>
      </c>
      <c r="AV628" s="126" t="s">
        <v>154</v>
      </c>
      <c r="AW628" s="126" t="s">
        <v>154</v>
      </c>
      <c r="AX628" s="126" t="s">
        <v>154</v>
      </c>
      <c r="AY628" s="126" t="s">
        <v>154</v>
      </c>
      <c r="AZ628" s="126" t="s">
        <v>154</v>
      </c>
      <c r="BA628" s="126" t="s">
        <v>132</v>
      </c>
      <c r="BB628" s="126" t="s">
        <v>70</v>
      </c>
      <c r="BC628" s="126" t="s">
        <v>172</v>
      </c>
      <c r="BD628" s="126" t="s">
        <v>130</v>
      </c>
      <c r="BE628" s="126" t="s">
        <v>156</v>
      </c>
      <c r="BF628" s="126" t="s">
        <v>6150</v>
      </c>
      <c r="BG628" s="126" t="s">
        <v>6151</v>
      </c>
      <c r="BH628" s="126" t="s">
        <v>6152</v>
      </c>
      <c r="BI628" s="126" t="s">
        <v>138</v>
      </c>
      <c r="BJ628" s="126" t="s">
        <v>2758</v>
      </c>
      <c r="BK628" s="126" t="s">
        <v>184</v>
      </c>
      <c r="BL628" s="126" t="s">
        <v>157</v>
      </c>
      <c r="BM628" s="126" t="s">
        <v>126</v>
      </c>
      <c r="BN628" s="126" t="s">
        <v>130</v>
      </c>
      <c r="BO628" s="126" t="s">
        <v>158</v>
      </c>
    </row>
    <row r="629" spans="1:67" ht="15">
      <c r="A629" s="58" t="str">
        <f t="shared" si="273"/>
        <v>2025-08-17</v>
      </c>
      <c r="B629" s="58" t="str">
        <f t="shared" si="274"/>
        <v>LHR</v>
      </c>
      <c r="C629" s="58" t="str">
        <f t="shared" si="275"/>
        <v>99431913792</v>
      </c>
      <c r="D629" s="58" t="str">
        <f t="shared" si="276"/>
        <v>PGB028760996</v>
      </c>
      <c r="E629" s="59" t="str">
        <f t="shared" si="277"/>
        <v>6094322901776</v>
      </c>
      <c r="F629" s="59" t="str">
        <f t="shared" si="278"/>
        <v>715-7988-BE-31</v>
      </c>
      <c r="G629" s="59" t="str">
        <f t="shared" si="279"/>
        <v>2210326</v>
      </c>
      <c r="H629" s="59" t="str">
        <f t="shared" si="280"/>
        <v>IPORTER (GB)</v>
      </c>
      <c r="I629" s="57" t="str">
        <f t="shared" si="281"/>
        <v>김수빈</v>
      </c>
      <c r="J629" s="57">
        <f t="shared" si="282"/>
        <v>54638</v>
      </c>
      <c r="K629" s="57" t="str">
        <f t="shared" si="283"/>
        <v/>
      </c>
      <c r="L629" s="57">
        <f t="shared" si="284"/>
        <v>1</v>
      </c>
      <c r="M629" s="57">
        <f t="shared" si="285"/>
        <v>0.72099999999999997</v>
      </c>
      <c r="N629" s="57">
        <f t="shared" si="286"/>
        <v>4.4999999999999998E-2</v>
      </c>
      <c r="O629" s="60">
        <f t="shared" si="287"/>
        <v>3.15E-2</v>
      </c>
      <c r="P629" s="60">
        <f>CEILING(IF(M629&gt;O629,M629,O629),$D$2)</f>
        <v>1</v>
      </c>
      <c r="Q629" s="61" t="str">
        <f t="shared" si="288"/>
        <v>목록(Manifest)</v>
      </c>
      <c r="R629" s="88">
        <f t="shared" si="289"/>
        <v>113.35</v>
      </c>
      <c r="S629" s="61" t="str">
        <f t="shared" si="290"/>
        <v>OZ522</v>
      </c>
      <c r="T629" s="61" t="str">
        <f t="shared" si="291"/>
        <v>AIRZETA CO., LTD</v>
      </c>
      <c r="U629" s="61" t="str">
        <f t="shared" si="292"/>
        <v>신용</v>
      </c>
      <c r="V629" s="99">
        <f>CEILING($B$2+(P629-0.5)*$C$2,1)</f>
        <v>10273</v>
      </c>
      <c r="W629" s="61">
        <v>4000</v>
      </c>
      <c r="X629" s="100">
        <f t="shared" si="266"/>
        <v>0</v>
      </c>
      <c r="Y629" s="100">
        <f t="shared" si="271"/>
        <v>0</v>
      </c>
      <c r="Z629" s="100">
        <f t="shared" si="267"/>
        <v>0</v>
      </c>
      <c r="AA629" s="100">
        <f t="shared" si="272"/>
        <v>0</v>
      </c>
      <c r="AB629" s="101">
        <f t="shared" si="268"/>
        <v>0</v>
      </c>
      <c r="AC629" s="102" t="str">
        <f>_xlfn.IFNA(VLOOKUP(D629,'사업자 통관'!F:H,3,0),"")</f>
        <v/>
      </c>
      <c r="AD629" s="102"/>
      <c r="AE629" s="103">
        <f t="shared" si="269"/>
        <v>4000</v>
      </c>
      <c r="AF629" s="104">
        <f t="shared" si="270"/>
        <v>14273</v>
      </c>
      <c r="AH629" s="126" t="s">
        <v>5654</v>
      </c>
      <c r="AI629" s="126" t="s">
        <v>9</v>
      </c>
      <c r="AJ629" s="126" t="s">
        <v>5655</v>
      </c>
      <c r="AK629" s="126" t="s">
        <v>6153</v>
      </c>
      <c r="AL629" s="126" t="s">
        <v>6154</v>
      </c>
      <c r="AM629" s="126" t="s">
        <v>6155</v>
      </c>
      <c r="AN629" s="126">
        <v>54638</v>
      </c>
      <c r="AO629" s="126" t="s">
        <v>130</v>
      </c>
      <c r="AP629" s="127">
        <v>1</v>
      </c>
      <c r="AQ629" s="128">
        <v>0.72099999999999997</v>
      </c>
      <c r="AR629" s="128">
        <v>4.4999999999999998E-2</v>
      </c>
      <c r="AS629" s="128">
        <v>0.8</v>
      </c>
      <c r="AT629" s="126" t="s">
        <v>4</v>
      </c>
      <c r="AU629" s="128">
        <v>113.35</v>
      </c>
      <c r="AV629" s="126" t="s">
        <v>154</v>
      </c>
      <c r="AW629" s="126" t="s">
        <v>154</v>
      </c>
      <c r="AX629" s="126" t="s">
        <v>154</v>
      </c>
      <c r="AY629" s="126" t="s">
        <v>154</v>
      </c>
      <c r="AZ629" s="126" t="s">
        <v>154</v>
      </c>
      <c r="BA629" s="126" t="s">
        <v>132</v>
      </c>
      <c r="BB629" s="126" t="s">
        <v>70</v>
      </c>
      <c r="BC629" s="126" t="s">
        <v>169</v>
      </c>
      <c r="BD629" s="126" t="s">
        <v>130</v>
      </c>
      <c r="BE629" s="126" t="s">
        <v>156</v>
      </c>
      <c r="BF629" s="126" t="s">
        <v>6156</v>
      </c>
      <c r="BG629" s="126" t="s">
        <v>6157</v>
      </c>
      <c r="BH629" s="126" t="s">
        <v>6158</v>
      </c>
      <c r="BI629" s="126" t="s">
        <v>138</v>
      </c>
      <c r="BJ629" s="126" t="s">
        <v>2758</v>
      </c>
      <c r="BK629" s="126" t="s">
        <v>184</v>
      </c>
      <c r="BL629" s="126" t="s">
        <v>157</v>
      </c>
      <c r="BM629" s="126" t="s">
        <v>126</v>
      </c>
      <c r="BN629" s="126" t="s">
        <v>130</v>
      </c>
      <c r="BO629" s="126" t="s">
        <v>158</v>
      </c>
    </row>
    <row r="630" spans="1:67" ht="15">
      <c r="A630" s="58" t="str">
        <f t="shared" si="273"/>
        <v>2025-08-17</v>
      </c>
      <c r="B630" s="58" t="str">
        <f t="shared" si="274"/>
        <v>LHR</v>
      </c>
      <c r="C630" s="58" t="str">
        <f t="shared" si="275"/>
        <v>99431913792</v>
      </c>
      <c r="D630" s="58" t="str">
        <f t="shared" si="276"/>
        <v>PGB028761764</v>
      </c>
      <c r="E630" s="59" t="str">
        <f t="shared" si="277"/>
        <v>6094322902544</v>
      </c>
      <c r="F630" s="59" t="str">
        <f t="shared" si="278"/>
        <v>717-4738-BD-32</v>
      </c>
      <c r="G630" s="59" t="str">
        <f t="shared" si="279"/>
        <v>2210326</v>
      </c>
      <c r="H630" s="59" t="str">
        <f t="shared" si="280"/>
        <v>IPORTER (GB)</v>
      </c>
      <c r="I630" s="57" t="str">
        <f t="shared" si="281"/>
        <v>김성유</v>
      </c>
      <c r="J630" s="57">
        <f t="shared" si="282"/>
        <v>26460</v>
      </c>
      <c r="K630" s="57" t="str">
        <f t="shared" si="283"/>
        <v/>
      </c>
      <c r="L630" s="57">
        <f t="shared" si="284"/>
        <v>1</v>
      </c>
      <c r="M630" s="57">
        <f t="shared" si="285"/>
        <v>0.499</v>
      </c>
      <c r="N630" s="57">
        <f t="shared" si="286"/>
        <v>4.4999999999999998E-2</v>
      </c>
      <c r="O630" s="60">
        <f t="shared" si="287"/>
        <v>3.15E-2</v>
      </c>
      <c r="P630" s="60">
        <f>CEILING(IF(M630&gt;O630,M630,O630),$D$2)</f>
        <v>0.5</v>
      </c>
      <c r="Q630" s="61" t="str">
        <f t="shared" si="288"/>
        <v>목록(Manifest)</v>
      </c>
      <c r="R630" s="88">
        <f t="shared" si="289"/>
        <v>121.36</v>
      </c>
      <c r="S630" s="61" t="str">
        <f t="shared" si="290"/>
        <v>OZ522</v>
      </c>
      <c r="T630" s="61" t="str">
        <f t="shared" si="291"/>
        <v>AIRZETA CO., LTD</v>
      </c>
      <c r="U630" s="61" t="str">
        <f t="shared" si="292"/>
        <v>신용</v>
      </c>
      <c r="V630" s="99">
        <f>CEILING($B$2+(P630-0.5)*$C$2,1)</f>
        <v>7445</v>
      </c>
      <c r="W630" s="61">
        <v>4000</v>
      </c>
      <c r="X630" s="100">
        <f t="shared" si="266"/>
        <v>0</v>
      </c>
      <c r="Y630" s="100">
        <f t="shared" si="271"/>
        <v>0</v>
      </c>
      <c r="Z630" s="100">
        <f t="shared" si="267"/>
        <v>0</v>
      </c>
      <c r="AA630" s="100">
        <f t="shared" si="272"/>
        <v>0</v>
      </c>
      <c r="AB630" s="101">
        <f t="shared" si="268"/>
        <v>0</v>
      </c>
      <c r="AC630" s="102" t="str">
        <f>_xlfn.IFNA(VLOOKUP(D630,'사업자 통관'!F:H,3,0),"")</f>
        <v/>
      </c>
      <c r="AD630" s="102"/>
      <c r="AE630" s="103">
        <f t="shared" si="269"/>
        <v>4000</v>
      </c>
      <c r="AF630" s="104">
        <f t="shared" si="270"/>
        <v>11445</v>
      </c>
      <c r="AH630" s="126" t="s">
        <v>5654</v>
      </c>
      <c r="AI630" s="126" t="s">
        <v>9</v>
      </c>
      <c r="AJ630" s="126" t="s">
        <v>5655</v>
      </c>
      <c r="AK630" s="126" t="s">
        <v>2615</v>
      </c>
      <c r="AL630" s="126" t="s">
        <v>336</v>
      </c>
      <c r="AM630" s="126" t="s">
        <v>337</v>
      </c>
      <c r="AN630" s="126">
        <v>26460</v>
      </c>
      <c r="AO630" s="126" t="s">
        <v>130</v>
      </c>
      <c r="AP630" s="127">
        <v>1</v>
      </c>
      <c r="AQ630" s="128">
        <v>0.499</v>
      </c>
      <c r="AR630" s="128">
        <v>4.4999999999999998E-2</v>
      </c>
      <c r="AS630" s="128">
        <v>0.5</v>
      </c>
      <c r="AT630" s="126" t="s">
        <v>4</v>
      </c>
      <c r="AU630" s="128">
        <v>121.36</v>
      </c>
      <c r="AV630" s="126" t="s">
        <v>154</v>
      </c>
      <c r="AW630" s="126" t="s">
        <v>154</v>
      </c>
      <c r="AX630" s="126" t="s">
        <v>154</v>
      </c>
      <c r="AY630" s="126" t="s">
        <v>154</v>
      </c>
      <c r="AZ630" s="126" t="s">
        <v>154</v>
      </c>
      <c r="BA630" s="126" t="s">
        <v>132</v>
      </c>
      <c r="BB630" s="126" t="s">
        <v>70</v>
      </c>
      <c r="BC630" s="126" t="s">
        <v>159</v>
      </c>
      <c r="BD630" s="126" t="s">
        <v>130</v>
      </c>
      <c r="BE630" s="126" t="s">
        <v>156</v>
      </c>
      <c r="BF630" s="126" t="s">
        <v>6159</v>
      </c>
      <c r="BG630" s="126" t="s">
        <v>6160</v>
      </c>
      <c r="BH630" s="126" t="s">
        <v>6161</v>
      </c>
      <c r="BI630" s="126" t="s">
        <v>138</v>
      </c>
      <c r="BJ630" s="126" t="s">
        <v>2758</v>
      </c>
      <c r="BK630" s="126" t="s">
        <v>184</v>
      </c>
      <c r="BL630" s="126" t="s">
        <v>157</v>
      </c>
      <c r="BM630" s="126" t="s">
        <v>126</v>
      </c>
      <c r="BN630" s="126" t="s">
        <v>130</v>
      </c>
      <c r="BO630" s="126" t="s">
        <v>158</v>
      </c>
    </row>
    <row r="631" spans="1:67" ht="15">
      <c r="A631" s="58" t="str">
        <f t="shared" si="273"/>
        <v>2025-08-17</v>
      </c>
      <c r="B631" s="58" t="str">
        <f t="shared" si="274"/>
        <v>LHR</v>
      </c>
      <c r="C631" s="58" t="str">
        <f t="shared" si="275"/>
        <v>99431913792</v>
      </c>
      <c r="D631" s="58" t="str">
        <f t="shared" si="276"/>
        <v>PGB028761982</v>
      </c>
      <c r="E631" s="59" t="str">
        <f t="shared" si="277"/>
        <v>6094322902762</v>
      </c>
      <c r="F631" s="59" t="str">
        <f t="shared" si="278"/>
        <v>717-5824-CF-34</v>
      </c>
      <c r="G631" s="59" t="str">
        <f t="shared" si="279"/>
        <v>2210326</v>
      </c>
      <c r="H631" s="59" t="str">
        <f t="shared" si="280"/>
        <v>IPORTER (GB)</v>
      </c>
      <c r="I631" s="57" t="str">
        <f t="shared" si="281"/>
        <v>오진원</v>
      </c>
      <c r="J631" s="57">
        <f t="shared" si="282"/>
        <v>10545</v>
      </c>
      <c r="K631" s="57" t="str">
        <f t="shared" si="283"/>
        <v/>
      </c>
      <c r="L631" s="57">
        <f t="shared" si="284"/>
        <v>1</v>
      </c>
      <c r="M631" s="57">
        <f t="shared" si="285"/>
        <v>0.499</v>
      </c>
      <c r="N631" s="57">
        <f t="shared" si="286"/>
        <v>4.4999999999999998E-2</v>
      </c>
      <c r="O631" s="60">
        <f t="shared" si="287"/>
        <v>3.15E-2</v>
      </c>
      <c r="P631" s="60">
        <f>CEILING(IF(M631&gt;O631,M631,O631),$D$2)</f>
        <v>0.5</v>
      </c>
      <c r="Q631" s="61" t="str">
        <f t="shared" si="288"/>
        <v>일반(목록배제,Normal-Manifest Exception)</v>
      </c>
      <c r="R631" s="88">
        <f t="shared" si="289"/>
        <v>119.94</v>
      </c>
      <c r="S631" s="61" t="str">
        <f t="shared" si="290"/>
        <v>OZ522</v>
      </c>
      <c r="T631" s="61" t="str">
        <f t="shared" si="291"/>
        <v>AIRZETA CO., LTD</v>
      </c>
      <c r="U631" s="61" t="str">
        <f t="shared" si="292"/>
        <v>신용</v>
      </c>
      <c r="V631" s="99">
        <f>CEILING($B$2+(P631-0.5)*$C$2,1)</f>
        <v>7445</v>
      </c>
      <c r="W631" s="61">
        <v>4000</v>
      </c>
      <c r="X631" s="100">
        <f t="shared" si="266"/>
        <v>0</v>
      </c>
      <c r="Y631" s="100">
        <f t="shared" si="271"/>
        <v>0</v>
      </c>
      <c r="Z631" s="100">
        <f t="shared" si="267"/>
        <v>0</v>
      </c>
      <c r="AA631" s="100">
        <f t="shared" si="272"/>
        <v>0</v>
      </c>
      <c r="AB631" s="101">
        <f t="shared" si="268"/>
        <v>1000</v>
      </c>
      <c r="AC631" s="102" t="str">
        <f>_xlfn.IFNA(VLOOKUP(D631,'사업자 통관'!F:H,3,0),"")</f>
        <v/>
      </c>
      <c r="AD631" s="102"/>
      <c r="AE631" s="103">
        <f t="shared" si="269"/>
        <v>5000</v>
      </c>
      <c r="AF631" s="104">
        <f t="shared" si="270"/>
        <v>12445</v>
      </c>
      <c r="AH631" s="126" t="s">
        <v>5654</v>
      </c>
      <c r="AI631" s="126" t="s">
        <v>9</v>
      </c>
      <c r="AJ631" s="126" t="s">
        <v>5655</v>
      </c>
      <c r="AK631" s="126" t="s">
        <v>6162</v>
      </c>
      <c r="AL631" s="126" t="s">
        <v>6163</v>
      </c>
      <c r="AM631" s="126" t="s">
        <v>6164</v>
      </c>
      <c r="AN631" s="126">
        <v>10545</v>
      </c>
      <c r="AO631" s="126" t="s">
        <v>130</v>
      </c>
      <c r="AP631" s="127">
        <v>1</v>
      </c>
      <c r="AQ631" s="128">
        <v>0.499</v>
      </c>
      <c r="AR631" s="128">
        <v>4.4999999999999998E-2</v>
      </c>
      <c r="AS631" s="128">
        <v>0.5</v>
      </c>
      <c r="AT631" s="126" t="s">
        <v>5</v>
      </c>
      <c r="AU631" s="128">
        <v>119.94</v>
      </c>
      <c r="AV631" s="126" t="s">
        <v>154</v>
      </c>
      <c r="AW631" s="126" t="s">
        <v>154</v>
      </c>
      <c r="AX631" s="126" t="s">
        <v>154</v>
      </c>
      <c r="AY631" s="126" t="s">
        <v>154</v>
      </c>
      <c r="AZ631" s="126" t="s">
        <v>154</v>
      </c>
      <c r="BA631" s="126" t="s">
        <v>132</v>
      </c>
      <c r="BB631" s="126" t="s">
        <v>70</v>
      </c>
      <c r="BC631" s="126" t="s">
        <v>162</v>
      </c>
      <c r="BD631" s="126" t="s">
        <v>130</v>
      </c>
      <c r="BE631" s="126" t="s">
        <v>156</v>
      </c>
      <c r="BF631" s="126" t="s">
        <v>6165</v>
      </c>
      <c r="BG631" s="126" t="s">
        <v>6166</v>
      </c>
      <c r="BH631" s="126" t="s">
        <v>6167</v>
      </c>
      <c r="BI631" s="126" t="s">
        <v>138</v>
      </c>
      <c r="BJ631" s="126" t="s">
        <v>2758</v>
      </c>
      <c r="BK631" s="126" t="s">
        <v>184</v>
      </c>
      <c r="BL631" s="126" t="s">
        <v>157</v>
      </c>
      <c r="BM631" s="126" t="s">
        <v>126</v>
      </c>
      <c r="BN631" s="126" t="s">
        <v>130</v>
      </c>
      <c r="BO631" s="126" t="s">
        <v>158</v>
      </c>
    </row>
    <row r="632" spans="1:67" ht="15">
      <c r="A632" s="58" t="str">
        <f t="shared" si="273"/>
        <v>2025-08-17</v>
      </c>
      <c r="B632" s="58" t="str">
        <f t="shared" si="274"/>
        <v>LHR</v>
      </c>
      <c r="C632" s="58" t="str">
        <f t="shared" si="275"/>
        <v>99431913792</v>
      </c>
      <c r="D632" s="58" t="str">
        <f t="shared" si="276"/>
        <v>PGB028761976</v>
      </c>
      <c r="E632" s="59" t="str">
        <f t="shared" si="277"/>
        <v>6094322902756</v>
      </c>
      <c r="F632" s="59" t="str">
        <f t="shared" si="278"/>
        <v>717-5826-DB-36</v>
      </c>
      <c r="G632" s="59" t="str">
        <f t="shared" si="279"/>
        <v>2210326</v>
      </c>
      <c r="H632" s="59" t="str">
        <f t="shared" si="280"/>
        <v>IPORTER (GB)</v>
      </c>
      <c r="I632" s="57" t="str">
        <f t="shared" si="281"/>
        <v>양희경</v>
      </c>
      <c r="J632" s="57">
        <f t="shared" si="282"/>
        <v>15864</v>
      </c>
      <c r="K632" s="57" t="str">
        <f t="shared" si="283"/>
        <v/>
      </c>
      <c r="L632" s="57">
        <f t="shared" si="284"/>
        <v>1</v>
      </c>
      <c r="M632" s="57">
        <f t="shared" si="285"/>
        <v>0.499</v>
      </c>
      <c r="N632" s="57">
        <f t="shared" si="286"/>
        <v>4.4999999999999998E-2</v>
      </c>
      <c r="O632" s="60">
        <f t="shared" si="287"/>
        <v>3.15E-2</v>
      </c>
      <c r="P632" s="60">
        <f>CEILING(IF(M632&gt;O632,M632,O632),$D$2)</f>
        <v>0.5</v>
      </c>
      <c r="Q632" s="61" t="str">
        <f t="shared" si="288"/>
        <v>일반(목록배제,Normal-Manifest Exception)</v>
      </c>
      <c r="R632" s="88">
        <f t="shared" si="289"/>
        <v>17.2</v>
      </c>
      <c r="S632" s="61" t="str">
        <f t="shared" si="290"/>
        <v>OZ522</v>
      </c>
      <c r="T632" s="61" t="str">
        <f t="shared" si="291"/>
        <v>AIRZETA CO., LTD</v>
      </c>
      <c r="U632" s="61" t="str">
        <f t="shared" si="292"/>
        <v>신용</v>
      </c>
      <c r="V632" s="99">
        <f>CEILING($B$2+(P632-0.5)*$C$2,1)</f>
        <v>7445</v>
      </c>
      <c r="W632" s="61">
        <v>4000</v>
      </c>
      <c r="X632" s="100">
        <f t="shared" si="266"/>
        <v>0</v>
      </c>
      <c r="Y632" s="100">
        <f t="shared" si="271"/>
        <v>0</v>
      </c>
      <c r="Z632" s="100">
        <f t="shared" si="267"/>
        <v>0</v>
      </c>
      <c r="AA632" s="100">
        <f t="shared" si="272"/>
        <v>0</v>
      </c>
      <c r="AB632" s="101">
        <f t="shared" si="268"/>
        <v>1000</v>
      </c>
      <c r="AC632" s="102" t="str">
        <f>_xlfn.IFNA(VLOOKUP(D632,'사업자 통관'!F:H,3,0),"")</f>
        <v/>
      </c>
      <c r="AD632" s="102"/>
      <c r="AE632" s="103">
        <f t="shared" si="269"/>
        <v>5000</v>
      </c>
      <c r="AF632" s="104">
        <f t="shared" si="270"/>
        <v>12445</v>
      </c>
      <c r="AH632" s="126" t="s">
        <v>5654</v>
      </c>
      <c r="AI632" s="126" t="s">
        <v>9</v>
      </c>
      <c r="AJ632" s="126" t="s">
        <v>5655</v>
      </c>
      <c r="AK632" s="126" t="s">
        <v>6168</v>
      </c>
      <c r="AL632" s="126" t="s">
        <v>6169</v>
      </c>
      <c r="AM632" s="126" t="s">
        <v>6170</v>
      </c>
      <c r="AN632" s="126">
        <v>15864</v>
      </c>
      <c r="AO632" s="126" t="s">
        <v>130</v>
      </c>
      <c r="AP632" s="127">
        <v>1</v>
      </c>
      <c r="AQ632" s="128">
        <v>0.499</v>
      </c>
      <c r="AR632" s="128">
        <v>4.4999999999999998E-2</v>
      </c>
      <c r="AS632" s="128">
        <v>0.5</v>
      </c>
      <c r="AT632" s="126" t="s">
        <v>5</v>
      </c>
      <c r="AU632" s="128">
        <v>17.2</v>
      </c>
      <c r="AV632" s="126" t="s">
        <v>154</v>
      </c>
      <c r="AW632" s="126" t="s">
        <v>154</v>
      </c>
      <c r="AX632" s="126" t="s">
        <v>154</v>
      </c>
      <c r="AY632" s="126" t="s">
        <v>154</v>
      </c>
      <c r="AZ632" s="126" t="s">
        <v>154</v>
      </c>
      <c r="BA632" s="126" t="s">
        <v>132</v>
      </c>
      <c r="BB632" s="126" t="s">
        <v>70</v>
      </c>
      <c r="BC632" s="126" t="s">
        <v>162</v>
      </c>
      <c r="BD632" s="126" t="s">
        <v>130</v>
      </c>
      <c r="BE632" s="126" t="s">
        <v>156</v>
      </c>
      <c r="BF632" s="126" t="s">
        <v>6171</v>
      </c>
      <c r="BG632" s="126" t="s">
        <v>6172</v>
      </c>
      <c r="BH632" s="126" t="s">
        <v>6173</v>
      </c>
      <c r="BI632" s="126" t="s">
        <v>138</v>
      </c>
      <c r="BJ632" s="126" t="s">
        <v>2758</v>
      </c>
      <c r="BK632" s="126" t="s">
        <v>184</v>
      </c>
      <c r="BL632" s="126" t="s">
        <v>157</v>
      </c>
      <c r="BM632" s="126" t="s">
        <v>126</v>
      </c>
      <c r="BN632" s="126" t="s">
        <v>130</v>
      </c>
      <c r="BO632" s="126" t="s">
        <v>158</v>
      </c>
    </row>
    <row r="633" spans="1:67" ht="15">
      <c r="A633" s="58" t="str">
        <f t="shared" si="273"/>
        <v>2025-08-17</v>
      </c>
      <c r="B633" s="58" t="str">
        <f t="shared" si="274"/>
        <v>LHR</v>
      </c>
      <c r="C633" s="58" t="str">
        <f t="shared" si="275"/>
        <v>99431913792</v>
      </c>
      <c r="D633" s="58" t="str">
        <f t="shared" si="276"/>
        <v>PGB028761998</v>
      </c>
      <c r="E633" s="59" t="str">
        <f t="shared" si="277"/>
        <v>6094322902778</v>
      </c>
      <c r="F633" s="59" t="str">
        <f t="shared" si="278"/>
        <v>717-5830-DE-39</v>
      </c>
      <c r="G633" s="59" t="str">
        <f t="shared" si="279"/>
        <v>2210326</v>
      </c>
      <c r="H633" s="59" t="str">
        <f t="shared" si="280"/>
        <v>IPORTER (GB)</v>
      </c>
      <c r="I633" s="57" t="str">
        <f t="shared" si="281"/>
        <v>이준성</v>
      </c>
      <c r="J633" s="57">
        <f t="shared" si="282"/>
        <v>4740</v>
      </c>
      <c r="K633" s="57" t="str">
        <f t="shared" si="283"/>
        <v/>
      </c>
      <c r="L633" s="57">
        <f t="shared" si="284"/>
        <v>1</v>
      </c>
      <c r="M633" s="57">
        <f t="shared" si="285"/>
        <v>4.5</v>
      </c>
      <c r="N633" s="57">
        <f t="shared" si="286"/>
        <v>4.4999999999999998E-2</v>
      </c>
      <c r="O633" s="60">
        <f t="shared" si="287"/>
        <v>3.15E-2</v>
      </c>
      <c r="P633" s="60">
        <f>CEILING(IF(M633&gt;O633,M633,O633),$D$2)</f>
        <v>4.5</v>
      </c>
      <c r="Q633" s="61" t="str">
        <f t="shared" si="288"/>
        <v>간이(Simple)</v>
      </c>
      <c r="R633" s="88">
        <f t="shared" si="289"/>
        <v>1564.08</v>
      </c>
      <c r="S633" s="61" t="str">
        <f t="shared" si="290"/>
        <v>OZ522</v>
      </c>
      <c r="T633" s="61" t="str">
        <f t="shared" si="291"/>
        <v>AIRZETA CO., LTD</v>
      </c>
      <c r="U633" s="61" t="str">
        <f t="shared" si="292"/>
        <v>신용</v>
      </c>
      <c r="V633" s="99">
        <f>CEILING($B$2+(P633-0.5)*$C$2,1)</f>
        <v>30065</v>
      </c>
      <c r="W633" s="61">
        <v>4000</v>
      </c>
      <c r="X633" s="100">
        <f t="shared" si="266"/>
        <v>0</v>
      </c>
      <c r="Y633" s="100">
        <f t="shared" si="271"/>
        <v>0</v>
      </c>
      <c r="Z633" s="100">
        <f t="shared" si="267"/>
        <v>500</v>
      </c>
      <c r="AA633" s="100">
        <f t="shared" si="272"/>
        <v>0</v>
      </c>
      <c r="AB633" s="101">
        <f t="shared" si="268"/>
        <v>1000</v>
      </c>
      <c r="AC633" s="102" t="str">
        <f>_xlfn.IFNA(VLOOKUP(D633,'사업자 통관'!F:H,3,0),"")</f>
        <v/>
      </c>
      <c r="AD633" s="102"/>
      <c r="AE633" s="103">
        <f t="shared" si="269"/>
        <v>5500</v>
      </c>
      <c r="AF633" s="104">
        <f t="shared" si="270"/>
        <v>35565</v>
      </c>
      <c r="AH633" s="126" t="s">
        <v>5654</v>
      </c>
      <c r="AI633" s="126" t="s">
        <v>9</v>
      </c>
      <c r="AJ633" s="126" t="s">
        <v>5655</v>
      </c>
      <c r="AK633" s="126" t="s">
        <v>2570</v>
      </c>
      <c r="AL633" s="126" t="s">
        <v>6174</v>
      </c>
      <c r="AM633" s="126" t="s">
        <v>6175</v>
      </c>
      <c r="AN633" s="126">
        <v>4740</v>
      </c>
      <c r="AO633" s="126" t="s">
        <v>130</v>
      </c>
      <c r="AP633" s="127">
        <v>1</v>
      </c>
      <c r="AQ633" s="128">
        <v>4.5</v>
      </c>
      <c r="AR633" s="128">
        <v>4.4999999999999998E-2</v>
      </c>
      <c r="AS633" s="128">
        <v>4.5</v>
      </c>
      <c r="AT633" s="126" t="s">
        <v>6</v>
      </c>
      <c r="AU633" s="128">
        <v>1564.08</v>
      </c>
      <c r="AV633" s="126" t="s">
        <v>154</v>
      </c>
      <c r="AW633" s="126" t="s">
        <v>154</v>
      </c>
      <c r="AX633" s="126" t="s">
        <v>154</v>
      </c>
      <c r="AY633" s="126" t="s">
        <v>154</v>
      </c>
      <c r="AZ633" s="126" t="s">
        <v>154</v>
      </c>
      <c r="BA633" s="126" t="s">
        <v>132</v>
      </c>
      <c r="BB633" s="126" t="s">
        <v>70</v>
      </c>
      <c r="BC633" s="126" t="s">
        <v>6176</v>
      </c>
      <c r="BD633" s="126" t="s">
        <v>130</v>
      </c>
      <c r="BE633" s="126" t="s">
        <v>156</v>
      </c>
      <c r="BF633" s="126" t="s">
        <v>6177</v>
      </c>
      <c r="BG633" s="126" t="s">
        <v>6178</v>
      </c>
      <c r="BH633" s="126" t="s">
        <v>6179</v>
      </c>
      <c r="BI633" s="126" t="s">
        <v>138</v>
      </c>
      <c r="BJ633" s="126" t="s">
        <v>2758</v>
      </c>
      <c r="BK633" s="126" t="s">
        <v>184</v>
      </c>
      <c r="BL633" s="126" t="s">
        <v>157</v>
      </c>
      <c r="BM633" s="126" t="s">
        <v>126</v>
      </c>
      <c r="BN633" s="126" t="s">
        <v>130</v>
      </c>
      <c r="BO633" s="126" t="s">
        <v>158</v>
      </c>
    </row>
    <row r="634" spans="1:67" ht="15">
      <c r="A634" s="58" t="str">
        <f t="shared" si="273"/>
        <v>2025-08-17</v>
      </c>
      <c r="B634" s="58" t="str">
        <f t="shared" si="274"/>
        <v>LHR</v>
      </c>
      <c r="C634" s="58" t="str">
        <f t="shared" si="275"/>
        <v>99431913792</v>
      </c>
      <c r="D634" s="58" t="str">
        <f t="shared" si="276"/>
        <v>PGB028761897</v>
      </c>
      <c r="E634" s="59" t="str">
        <f t="shared" si="277"/>
        <v>6094322902677</v>
      </c>
      <c r="F634" s="59" t="str">
        <f t="shared" si="278"/>
        <v>717-5831-DB-41</v>
      </c>
      <c r="G634" s="59" t="str">
        <f t="shared" si="279"/>
        <v>2210326</v>
      </c>
      <c r="H634" s="59" t="str">
        <f t="shared" si="280"/>
        <v>IPORTER (GB)</v>
      </c>
      <c r="I634" s="57" t="str">
        <f t="shared" si="281"/>
        <v>손하중</v>
      </c>
      <c r="J634" s="57">
        <f t="shared" si="282"/>
        <v>8839</v>
      </c>
      <c r="K634" s="57" t="str">
        <f t="shared" si="283"/>
        <v/>
      </c>
      <c r="L634" s="57">
        <f t="shared" si="284"/>
        <v>1</v>
      </c>
      <c r="M634" s="57">
        <f t="shared" si="285"/>
        <v>0.59899999999999998</v>
      </c>
      <c r="N634" s="57">
        <f t="shared" si="286"/>
        <v>4.4999999999999998E-2</v>
      </c>
      <c r="O634" s="60">
        <f t="shared" si="287"/>
        <v>3.15E-2</v>
      </c>
      <c r="P634" s="60">
        <f>CEILING(IF(M634&gt;O634,M634,O634),$D$2)</f>
        <v>1</v>
      </c>
      <c r="Q634" s="61" t="str">
        <f t="shared" si="288"/>
        <v>목록(Manifest)</v>
      </c>
      <c r="R634" s="88">
        <f t="shared" si="289"/>
        <v>128.02000000000001</v>
      </c>
      <c r="S634" s="61" t="str">
        <f t="shared" si="290"/>
        <v>OZ522</v>
      </c>
      <c r="T634" s="61" t="str">
        <f t="shared" si="291"/>
        <v>AIRZETA CO., LTD</v>
      </c>
      <c r="U634" s="61" t="str">
        <f t="shared" si="292"/>
        <v>신용</v>
      </c>
      <c r="V634" s="99">
        <f>CEILING($B$2+(P634-0.5)*$C$2,1)</f>
        <v>10273</v>
      </c>
      <c r="W634" s="61">
        <v>4000</v>
      </c>
      <c r="X634" s="100">
        <f t="shared" si="266"/>
        <v>0</v>
      </c>
      <c r="Y634" s="100">
        <f t="shared" si="271"/>
        <v>0</v>
      </c>
      <c r="Z634" s="100">
        <f t="shared" si="267"/>
        <v>0</v>
      </c>
      <c r="AA634" s="100">
        <f t="shared" si="272"/>
        <v>0</v>
      </c>
      <c r="AB634" s="101">
        <f t="shared" si="268"/>
        <v>0</v>
      </c>
      <c r="AC634" s="102" t="str">
        <f>_xlfn.IFNA(VLOOKUP(D634,'사업자 통관'!F:H,3,0),"")</f>
        <v/>
      </c>
      <c r="AD634" s="102"/>
      <c r="AE634" s="103">
        <f t="shared" si="269"/>
        <v>4000</v>
      </c>
      <c r="AF634" s="104">
        <f t="shared" si="270"/>
        <v>14273</v>
      </c>
      <c r="AH634" s="126" t="s">
        <v>5654</v>
      </c>
      <c r="AI634" s="126" t="s">
        <v>9</v>
      </c>
      <c r="AJ634" s="126" t="s">
        <v>5655</v>
      </c>
      <c r="AK634" s="126" t="s">
        <v>6180</v>
      </c>
      <c r="AL634" s="126" t="s">
        <v>6181</v>
      </c>
      <c r="AM634" s="126" t="s">
        <v>6182</v>
      </c>
      <c r="AN634" s="126">
        <v>8839</v>
      </c>
      <c r="AO634" s="126" t="s">
        <v>130</v>
      </c>
      <c r="AP634" s="127">
        <v>1</v>
      </c>
      <c r="AQ634" s="128">
        <v>0.59899999999999998</v>
      </c>
      <c r="AR634" s="128">
        <v>4.4999999999999998E-2</v>
      </c>
      <c r="AS634" s="128">
        <v>0.6</v>
      </c>
      <c r="AT634" s="126" t="s">
        <v>4</v>
      </c>
      <c r="AU634" s="128">
        <v>128.02000000000001</v>
      </c>
      <c r="AV634" s="126" t="s">
        <v>154</v>
      </c>
      <c r="AW634" s="126" t="s">
        <v>154</v>
      </c>
      <c r="AX634" s="126" t="s">
        <v>154</v>
      </c>
      <c r="AY634" s="126" t="s">
        <v>154</v>
      </c>
      <c r="AZ634" s="126" t="s">
        <v>154</v>
      </c>
      <c r="BA634" s="126" t="s">
        <v>132</v>
      </c>
      <c r="BB634" s="126" t="s">
        <v>70</v>
      </c>
      <c r="BC634" s="126" t="s">
        <v>600</v>
      </c>
      <c r="BD634" s="126" t="s">
        <v>130</v>
      </c>
      <c r="BE634" s="126" t="s">
        <v>156</v>
      </c>
      <c r="BF634" s="126" t="s">
        <v>6183</v>
      </c>
      <c r="BG634" s="126" t="s">
        <v>6184</v>
      </c>
      <c r="BH634" s="126" t="s">
        <v>6185</v>
      </c>
      <c r="BI634" s="126" t="s">
        <v>138</v>
      </c>
      <c r="BJ634" s="126" t="s">
        <v>2758</v>
      </c>
      <c r="BK634" s="126" t="s">
        <v>184</v>
      </c>
      <c r="BL634" s="126" t="s">
        <v>157</v>
      </c>
      <c r="BM634" s="126" t="s">
        <v>126</v>
      </c>
      <c r="BN634" s="126" t="s">
        <v>130</v>
      </c>
      <c r="BO634" s="126" t="s">
        <v>158</v>
      </c>
    </row>
    <row r="635" spans="1:67" ht="15">
      <c r="A635" s="58" t="str">
        <f t="shared" si="273"/>
        <v>2025-08-17</v>
      </c>
      <c r="B635" s="58" t="str">
        <f t="shared" si="274"/>
        <v>LHR</v>
      </c>
      <c r="C635" s="58" t="str">
        <f t="shared" si="275"/>
        <v>99431913792</v>
      </c>
      <c r="D635" s="58" t="str">
        <f t="shared" si="276"/>
        <v>PGB028761907</v>
      </c>
      <c r="E635" s="59" t="str">
        <f t="shared" si="277"/>
        <v>6094322902687</v>
      </c>
      <c r="F635" s="59" t="str">
        <f t="shared" si="278"/>
        <v>717-5604-AB-8</v>
      </c>
      <c r="G635" s="59" t="str">
        <f t="shared" si="279"/>
        <v>2210326</v>
      </c>
      <c r="H635" s="59" t="str">
        <f t="shared" si="280"/>
        <v>IPORTER (GB)</v>
      </c>
      <c r="I635" s="57" t="str">
        <f t="shared" si="281"/>
        <v>백아영</v>
      </c>
      <c r="J635" s="57">
        <f t="shared" si="282"/>
        <v>15864</v>
      </c>
      <c r="K635" s="57" t="str">
        <f t="shared" si="283"/>
        <v/>
      </c>
      <c r="L635" s="57">
        <f t="shared" si="284"/>
        <v>1</v>
      </c>
      <c r="M635" s="57">
        <f t="shared" si="285"/>
        <v>1.2609999999999999</v>
      </c>
      <c r="N635" s="57">
        <f t="shared" si="286"/>
        <v>4.4999999999999998E-2</v>
      </c>
      <c r="O635" s="60">
        <f t="shared" si="287"/>
        <v>3.15E-2</v>
      </c>
      <c r="P635" s="60">
        <f>CEILING(IF(M635&gt;O635,M635,O635),$D$2)</f>
        <v>1.5</v>
      </c>
      <c r="Q635" s="61" t="str">
        <f t="shared" si="288"/>
        <v>목록(Manifest)</v>
      </c>
      <c r="R635" s="88">
        <f t="shared" si="289"/>
        <v>128</v>
      </c>
      <c r="S635" s="61" t="str">
        <f t="shared" si="290"/>
        <v>OZ522</v>
      </c>
      <c r="T635" s="61" t="str">
        <f t="shared" si="291"/>
        <v>AIRZETA CO., LTD</v>
      </c>
      <c r="U635" s="61" t="str">
        <f t="shared" si="292"/>
        <v>신용</v>
      </c>
      <c r="V635" s="99">
        <f>CEILING($B$2+(P635-0.5)*$C$2,1)</f>
        <v>13100</v>
      </c>
      <c r="W635" s="61">
        <v>4000</v>
      </c>
      <c r="X635" s="100">
        <f t="shared" si="266"/>
        <v>0</v>
      </c>
      <c r="Y635" s="100">
        <f t="shared" si="271"/>
        <v>0</v>
      </c>
      <c r="Z635" s="100">
        <f t="shared" si="267"/>
        <v>0</v>
      </c>
      <c r="AA635" s="100">
        <f t="shared" si="272"/>
        <v>0</v>
      </c>
      <c r="AB635" s="101">
        <f t="shared" si="268"/>
        <v>0</v>
      </c>
      <c r="AC635" s="102" t="str">
        <f>_xlfn.IFNA(VLOOKUP(D635,'사업자 통관'!F:H,3,0),"")</f>
        <v/>
      </c>
      <c r="AD635" s="102"/>
      <c r="AE635" s="103">
        <f t="shared" si="269"/>
        <v>4000</v>
      </c>
      <c r="AF635" s="104">
        <f t="shared" si="270"/>
        <v>17100</v>
      </c>
      <c r="AH635" s="126" t="s">
        <v>5654</v>
      </c>
      <c r="AI635" s="126" t="s">
        <v>9</v>
      </c>
      <c r="AJ635" s="126" t="s">
        <v>5655</v>
      </c>
      <c r="AK635" s="126" t="s">
        <v>6186</v>
      </c>
      <c r="AL635" s="126" t="s">
        <v>6187</v>
      </c>
      <c r="AM635" s="126" t="s">
        <v>6188</v>
      </c>
      <c r="AN635" s="126">
        <v>15864</v>
      </c>
      <c r="AO635" s="126" t="s">
        <v>130</v>
      </c>
      <c r="AP635" s="127">
        <v>1</v>
      </c>
      <c r="AQ635" s="128">
        <v>1.2609999999999999</v>
      </c>
      <c r="AR635" s="128">
        <v>4.4999999999999998E-2</v>
      </c>
      <c r="AS635" s="128">
        <v>1.3</v>
      </c>
      <c r="AT635" s="126" t="s">
        <v>4</v>
      </c>
      <c r="AU635" s="128">
        <v>128</v>
      </c>
      <c r="AV635" s="126" t="s">
        <v>154</v>
      </c>
      <c r="AW635" s="126" t="s">
        <v>154</v>
      </c>
      <c r="AX635" s="126" t="s">
        <v>154</v>
      </c>
      <c r="AY635" s="126" t="s">
        <v>154</v>
      </c>
      <c r="AZ635" s="126" t="s">
        <v>154</v>
      </c>
      <c r="BA635" s="126" t="s">
        <v>132</v>
      </c>
      <c r="BB635" s="126" t="s">
        <v>70</v>
      </c>
      <c r="BC635" s="126" t="s">
        <v>6189</v>
      </c>
      <c r="BD635" s="126" t="s">
        <v>130</v>
      </c>
      <c r="BE635" s="126" t="s">
        <v>156</v>
      </c>
      <c r="BF635" s="126" t="s">
        <v>6190</v>
      </c>
      <c r="BG635" s="126" t="s">
        <v>6191</v>
      </c>
      <c r="BH635" s="126" t="s">
        <v>6192</v>
      </c>
      <c r="BI635" s="126" t="s">
        <v>138</v>
      </c>
      <c r="BJ635" s="126" t="s">
        <v>2758</v>
      </c>
      <c r="BK635" s="126" t="s">
        <v>184</v>
      </c>
      <c r="BL635" s="126" t="s">
        <v>157</v>
      </c>
      <c r="BM635" s="126" t="s">
        <v>126</v>
      </c>
      <c r="BN635" s="126" t="s">
        <v>130</v>
      </c>
      <c r="BO635" s="126" t="s">
        <v>158</v>
      </c>
    </row>
    <row r="636" spans="1:67" ht="15">
      <c r="A636" s="58" t="str">
        <f t="shared" si="273"/>
        <v>2025-08-17</v>
      </c>
      <c r="B636" s="58" t="str">
        <f t="shared" si="274"/>
        <v>LHR</v>
      </c>
      <c r="C636" s="58" t="str">
        <f t="shared" si="275"/>
        <v>99431913792</v>
      </c>
      <c r="D636" s="58" t="str">
        <f t="shared" si="276"/>
        <v>PGB028761800</v>
      </c>
      <c r="E636" s="59" t="str">
        <f t="shared" si="277"/>
        <v>6094322902580</v>
      </c>
      <c r="F636" s="59" t="str">
        <f t="shared" si="278"/>
        <v>717-5651-AA-16</v>
      </c>
      <c r="G636" s="59" t="str">
        <f t="shared" si="279"/>
        <v>2210326</v>
      </c>
      <c r="H636" s="59" t="str">
        <f t="shared" si="280"/>
        <v>IPORTER (GB)</v>
      </c>
      <c r="I636" s="57" t="str">
        <f t="shared" si="281"/>
        <v>전소진</v>
      </c>
      <c r="J636" s="57">
        <f t="shared" si="282"/>
        <v>4348</v>
      </c>
      <c r="K636" s="57" t="str">
        <f t="shared" si="283"/>
        <v/>
      </c>
      <c r="L636" s="57">
        <f t="shared" si="284"/>
        <v>1</v>
      </c>
      <c r="M636" s="57">
        <f t="shared" si="285"/>
        <v>0.499</v>
      </c>
      <c r="N636" s="57">
        <f t="shared" si="286"/>
        <v>1.905</v>
      </c>
      <c r="O636" s="60">
        <f t="shared" si="287"/>
        <v>1.3334999999999999</v>
      </c>
      <c r="P636" s="60">
        <f>CEILING(IF(M636&gt;O636,M636,O636),$D$2)</f>
        <v>1.5</v>
      </c>
      <c r="Q636" s="61" t="str">
        <f t="shared" si="288"/>
        <v>목록(Manifest)</v>
      </c>
      <c r="R636" s="88">
        <f t="shared" si="289"/>
        <v>19.34</v>
      </c>
      <c r="S636" s="61" t="str">
        <f t="shared" si="290"/>
        <v>OZ522</v>
      </c>
      <c r="T636" s="61" t="str">
        <f t="shared" si="291"/>
        <v>AIRZETA CO., LTD</v>
      </c>
      <c r="U636" s="61" t="str">
        <f t="shared" si="292"/>
        <v>신용</v>
      </c>
      <c r="V636" s="99">
        <f>CEILING($B$2+(P636-0.5)*$C$2,1)</f>
        <v>13100</v>
      </c>
      <c r="W636" s="61">
        <v>4000</v>
      </c>
      <c r="X636" s="100">
        <f t="shared" si="266"/>
        <v>0</v>
      </c>
      <c r="Y636" s="100">
        <f t="shared" si="271"/>
        <v>0</v>
      </c>
      <c r="Z636" s="100">
        <f t="shared" si="267"/>
        <v>0</v>
      </c>
      <c r="AA636" s="100">
        <f t="shared" si="272"/>
        <v>0</v>
      </c>
      <c r="AB636" s="101">
        <f t="shared" si="268"/>
        <v>0</v>
      </c>
      <c r="AC636" s="102" t="str">
        <f>_xlfn.IFNA(VLOOKUP(D636,'사업자 통관'!F:H,3,0),"")</f>
        <v/>
      </c>
      <c r="AD636" s="102"/>
      <c r="AE636" s="103">
        <f t="shared" si="269"/>
        <v>4000</v>
      </c>
      <c r="AF636" s="104">
        <f t="shared" si="270"/>
        <v>17100</v>
      </c>
      <c r="AH636" s="126" t="s">
        <v>5654</v>
      </c>
      <c r="AI636" s="126" t="s">
        <v>9</v>
      </c>
      <c r="AJ636" s="126" t="s">
        <v>5655</v>
      </c>
      <c r="AK636" s="126" t="s">
        <v>6193</v>
      </c>
      <c r="AL636" s="126" t="s">
        <v>6194</v>
      </c>
      <c r="AM636" s="126" t="s">
        <v>6195</v>
      </c>
      <c r="AN636" s="126">
        <v>4348</v>
      </c>
      <c r="AO636" s="126" t="s">
        <v>130</v>
      </c>
      <c r="AP636" s="127">
        <v>1</v>
      </c>
      <c r="AQ636" s="128">
        <v>0.499</v>
      </c>
      <c r="AR636" s="128">
        <v>1.905</v>
      </c>
      <c r="AS636" s="128">
        <v>2</v>
      </c>
      <c r="AT636" s="126" t="s">
        <v>4</v>
      </c>
      <c r="AU636" s="128">
        <v>19.34</v>
      </c>
      <c r="AV636" s="126" t="s">
        <v>154</v>
      </c>
      <c r="AW636" s="126" t="s">
        <v>154</v>
      </c>
      <c r="AX636" s="126" t="s">
        <v>154</v>
      </c>
      <c r="AY636" s="126" t="s">
        <v>154</v>
      </c>
      <c r="AZ636" s="126" t="s">
        <v>154</v>
      </c>
      <c r="BA636" s="126" t="s">
        <v>132</v>
      </c>
      <c r="BB636" s="126" t="s">
        <v>70</v>
      </c>
      <c r="BC636" s="126" t="s">
        <v>159</v>
      </c>
      <c r="BD636" s="126" t="s">
        <v>130</v>
      </c>
      <c r="BE636" s="126" t="s">
        <v>156</v>
      </c>
      <c r="BF636" s="126" t="s">
        <v>6196</v>
      </c>
      <c r="BG636" s="126" t="s">
        <v>6197</v>
      </c>
      <c r="BH636" s="126" t="s">
        <v>6198</v>
      </c>
      <c r="BI636" s="126" t="s">
        <v>138</v>
      </c>
      <c r="BJ636" s="126" t="s">
        <v>2758</v>
      </c>
      <c r="BK636" s="126" t="s">
        <v>184</v>
      </c>
      <c r="BL636" s="126" t="s">
        <v>157</v>
      </c>
      <c r="BM636" s="126" t="s">
        <v>126</v>
      </c>
      <c r="BN636" s="126" t="s">
        <v>130</v>
      </c>
      <c r="BO636" s="126" t="s">
        <v>158</v>
      </c>
    </row>
    <row r="637" spans="1:67" ht="15">
      <c r="A637" s="58" t="str">
        <f t="shared" si="273"/>
        <v>2025-08-17</v>
      </c>
      <c r="B637" s="58" t="str">
        <f t="shared" si="274"/>
        <v>LHR</v>
      </c>
      <c r="C637" s="58" t="str">
        <f t="shared" si="275"/>
        <v>99431913792</v>
      </c>
      <c r="D637" s="58" t="str">
        <f t="shared" si="276"/>
        <v>PGB028761931</v>
      </c>
      <c r="E637" s="59" t="str">
        <f t="shared" si="277"/>
        <v>6094322902711</v>
      </c>
      <c r="F637" s="59" t="str">
        <f t="shared" si="278"/>
        <v>717-5822-BA-42</v>
      </c>
      <c r="G637" s="59" t="str">
        <f t="shared" si="279"/>
        <v>2210326</v>
      </c>
      <c r="H637" s="59" t="str">
        <f t="shared" si="280"/>
        <v>IPORTER (GB)</v>
      </c>
      <c r="I637" s="57" t="str">
        <f t="shared" si="281"/>
        <v>허수연</v>
      </c>
      <c r="J637" s="57">
        <f t="shared" si="282"/>
        <v>13965</v>
      </c>
      <c r="K637" s="57" t="str">
        <f t="shared" si="283"/>
        <v/>
      </c>
      <c r="L637" s="57">
        <f t="shared" si="284"/>
        <v>1</v>
      </c>
      <c r="M637" s="57">
        <f t="shared" si="285"/>
        <v>1.5009999999999999</v>
      </c>
      <c r="N637" s="57">
        <f t="shared" si="286"/>
        <v>1.905</v>
      </c>
      <c r="O637" s="60">
        <f t="shared" si="287"/>
        <v>1.3334999999999999</v>
      </c>
      <c r="P637" s="60">
        <f>CEILING(IF(M637&gt;O637,M637,O637),$D$2)</f>
        <v>2</v>
      </c>
      <c r="Q637" s="61" t="str">
        <f t="shared" si="288"/>
        <v>간이(Simple)</v>
      </c>
      <c r="R637" s="88">
        <f t="shared" si="289"/>
        <v>272.04000000000002</v>
      </c>
      <c r="S637" s="61" t="str">
        <f t="shared" si="290"/>
        <v>OZ522</v>
      </c>
      <c r="T637" s="61" t="str">
        <f t="shared" si="291"/>
        <v>AIRZETA CO., LTD</v>
      </c>
      <c r="U637" s="61" t="str">
        <f t="shared" si="292"/>
        <v>신용</v>
      </c>
      <c r="V637" s="99">
        <f>CEILING($B$2+(P637-0.5)*$C$2,1)</f>
        <v>15928</v>
      </c>
      <c r="W637" s="61">
        <v>4000</v>
      </c>
      <c r="X637" s="100">
        <f t="shared" si="266"/>
        <v>0</v>
      </c>
      <c r="Y637" s="100">
        <f t="shared" si="271"/>
        <v>0</v>
      </c>
      <c r="Z637" s="100">
        <f t="shared" si="267"/>
        <v>0</v>
      </c>
      <c r="AA637" s="100">
        <f t="shared" si="272"/>
        <v>0</v>
      </c>
      <c r="AB637" s="101">
        <f t="shared" si="268"/>
        <v>1000</v>
      </c>
      <c r="AC637" s="102" t="str">
        <f>_xlfn.IFNA(VLOOKUP(D637,'사업자 통관'!F:H,3,0),"")</f>
        <v/>
      </c>
      <c r="AD637" s="102"/>
      <c r="AE637" s="103">
        <f t="shared" si="269"/>
        <v>5000</v>
      </c>
      <c r="AF637" s="104">
        <f t="shared" si="270"/>
        <v>20928</v>
      </c>
      <c r="AH637" s="126" t="s">
        <v>5654</v>
      </c>
      <c r="AI637" s="126" t="s">
        <v>9</v>
      </c>
      <c r="AJ637" s="126" t="s">
        <v>5655</v>
      </c>
      <c r="AK637" s="126" t="s">
        <v>2734</v>
      </c>
      <c r="AL637" s="126" t="s">
        <v>6199</v>
      </c>
      <c r="AM637" s="126" t="s">
        <v>6200</v>
      </c>
      <c r="AN637" s="126">
        <v>13965</v>
      </c>
      <c r="AO637" s="126" t="s">
        <v>130</v>
      </c>
      <c r="AP637" s="127">
        <v>1</v>
      </c>
      <c r="AQ637" s="128">
        <v>1.5009999999999999</v>
      </c>
      <c r="AR637" s="128">
        <v>1.905</v>
      </c>
      <c r="AS637" s="128">
        <v>2</v>
      </c>
      <c r="AT637" s="126" t="s">
        <v>6</v>
      </c>
      <c r="AU637" s="128">
        <v>272.04000000000002</v>
      </c>
      <c r="AV637" s="126" t="s">
        <v>154</v>
      </c>
      <c r="AW637" s="126" t="s">
        <v>154</v>
      </c>
      <c r="AX637" s="126" t="s">
        <v>154</v>
      </c>
      <c r="AY637" s="126" t="s">
        <v>154</v>
      </c>
      <c r="AZ637" s="126" t="s">
        <v>154</v>
      </c>
      <c r="BA637" s="126" t="s">
        <v>132</v>
      </c>
      <c r="BB637" s="126" t="s">
        <v>70</v>
      </c>
      <c r="BC637" s="126" t="s">
        <v>6201</v>
      </c>
      <c r="BD637" s="126" t="s">
        <v>130</v>
      </c>
      <c r="BE637" s="126" t="s">
        <v>156</v>
      </c>
      <c r="BF637" s="126" t="s">
        <v>6202</v>
      </c>
      <c r="BG637" s="126" t="s">
        <v>6203</v>
      </c>
      <c r="BH637" s="126" t="s">
        <v>6204</v>
      </c>
      <c r="BI637" s="126" t="s">
        <v>138</v>
      </c>
      <c r="BJ637" s="126" t="s">
        <v>2758</v>
      </c>
      <c r="BK637" s="126" t="s">
        <v>184</v>
      </c>
      <c r="BL637" s="126" t="s">
        <v>157</v>
      </c>
      <c r="BM637" s="126" t="s">
        <v>126</v>
      </c>
      <c r="BN637" s="126" t="s">
        <v>130</v>
      </c>
      <c r="BO637" s="126" t="s">
        <v>158</v>
      </c>
    </row>
    <row r="638" spans="1:67" ht="15">
      <c r="A638" s="58" t="str">
        <f t="shared" si="273"/>
        <v>2025-08-17</v>
      </c>
      <c r="B638" s="58" t="str">
        <f t="shared" si="274"/>
        <v>LHR</v>
      </c>
      <c r="C638" s="58" t="str">
        <f t="shared" si="275"/>
        <v>99431913792</v>
      </c>
      <c r="D638" s="58" t="str">
        <f t="shared" si="276"/>
        <v>PGB028761894</v>
      </c>
      <c r="E638" s="59" t="str">
        <f t="shared" si="277"/>
        <v>6094322902674</v>
      </c>
      <c r="F638" s="59" t="str">
        <f t="shared" si="278"/>
        <v>717-5821-FF-46</v>
      </c>
      <c r="G638" s="59" t="str">
        <f t="shared" si="279"/>
        <v>2210326</v>
      </c>
      <c r="H638" s="59" t="str">
        <f t="shared" si="280"/>
        <v>IPORTER (GB)</v>
      </c>
      <c r="I638" s="57" t="str">
        <f t="shared" si="281"/>
        <v>최영찬</v>
      </c>
      <c r="J638" s="57">
        <f t="shared" si="282"/>
        <v>4168</v>
      </c>
      <c r="K638" s="57" t="str">
        <f t="shared" si="283"/>
        <v/>
      </c>
      <c r="L638" s="57">
        <f t="shared" si="284"/>
        <v>1</v>
      </c>
      <c r="M638" s="57">
        <f t="shared" si="285"/>
        <v>2</v>
      </c>
      <c r="N638" s="57">
        <f t="shared" si="286"/>
        <v>4.7629999999999999</v>
      </c>
      <c r="O638" s="60">
        <f t="shared" si="287"/>
        <v>3.3340999999999998</v>
      </c>
      <c r="P638" s="60">
        <f>CEILING(IF(M638&gt;O638,M638,O638),$D$2)</f>
        <v>3.5</v>
      </c>
      <c r="Q638" s="61" t="str">
        <f t="shared" si="288"/>
        <v>간이(Simple)</v>
      </c>
      <c r="R638" s="88">
        <f t="shared" si="289"/>
        <v>226.71</v>
      </c>
      <c r="S638" s="61" t="str">
        <f t="shared" si="290"/>
        <v>OZ522</v>
      </c>
      <c r="T638" s="61" t="str">
        <f t="shared" si="291"/>
        <v>AIRZETA CO., LTD</v>
      </c>
      <c r="U638" s="61" t="str">
        <f t="shared" si="292"/>
        <v>신용</v>
      </c>
      <c r="V638" s="99">
        <f>CEILING($B$2+(P638-0.5)*$C$2,1)</f>
        <v>24410</v>
      </c>
      <c r="W638" s="61">
        <v>4000</v>
      </c>
      <c r="X638" s="100">
        <f t="shared" si="266"/>
        <v>0</v>
      </c>
      <c r="Y638" s="100">
        <f t="shared" si="271"/>
        <v>0</v>
      </c>
      <c r="Z638" s="100">
        <f t="shared" si="267"/>
        <v>500</v>
      </c>
      <c r="AA638" s="100">
        <f t="shared" si="272"/>
        <v>0</v>
      </c>
      <c r="AB638" s="101">
        <f t="shared" si="268"/>
        <v>1000</v>
      </c>
      <c r="AC638" s="102" t="str">
        <f>_xlfn.IFNA(VLOOKUP(D638,'사업자 통관'!F:H,3,0),"")</f>
        <v/>
      </c>
      <c r="AD638" s="102"/>
      <c r="AE638" s="103">
        <f t="shared" si="269"/>
        <v>5500</v>
      </c>
      <c r="AF638" s="104">
        <f t="shared" si="270"/>
        <v>29910</v>
      </c>
      <c r="AH638" s="126" t="s">
        <v>5654</v>
      </c>
      <c r="AI638" s="126" t="s">
        <v>9</v>
      </c>
      <c r="AJ638" s="126" t="s">
        <v>5655</v>
      </c>
      <c r="AK638" s="126" t="s">
        <v>6205</v>
      </c>
      <c r="AL638" s="126" t="s">
        <v>6206</v>
      </c>
      <c r="AM638" s="126" t="s">
        <v>6207</v>
      </c>
      <c r="AN638" s="126">
        <v>4168</v>
      </c>
      <c r="AO638" s="126" t="s">
        <v>130</v>
      </c>
      <c r="AP638" s="127">
        <v>1</v>
      </c>
      <c r="AQ638" s="128">
        <v>2</v>
      </c>
      <c r="AR638" s="128">
        <v>4.7629999999999999</v>
      </c>
      <c r="AS638" s="128">
        <v>4.8</v>
      </c>
      <c r="AT638" s="126" t="s">
        <v>6</v>
      </c>
      <c r="AU638" s="128">
        <v>226.71</v>
      </c>
      <c r="AV638" s="126" t="s">
        <v>154</v>
      </c>
      <c r="AW638" s="126" t="s">
        <v>154</v>
      </c>
      <c r="AX638" s="126" t="s">
        <v>154</v>
      </c>
      <c r="AY638" s="126" t="s">
        <v>154</v>
      </c>
      <c r="AZ638" s="126" t="s">
        <v>154</v>
      </c>
      <c r="BA638" s="126" t="s">
        <v>132</v>
      </c>
      <c r="BB638" s="126" t="s">
        <v>70</v>
      </c>
      <c r="BC638" s="126" t="s">
        <v>931</v>
      </c>
      <c r="BD638" s="126" t="s">
        <v>130</v>
      </c>
      <c r="BE638" s="126" t="s">
        <v>156</v>
      </c>
      <c r="BF638" s="126" t="s">
        <v>6208</v>
      </c>
      <c r="BG638" s="126" t="s">
        <v>6209</v>
      </c>
      <c r="BH638" s="126" t="s">
        <v>6210</v>
      </c>
      <c r="BI638" s="126" t="s">
        <v>138</v>
      </c>
      <c r="BJ638" s="126" t="s">
        <v>2758</v>
      </c>
      <c r="BK638" s="126" t="s">
        <v>184</v>
      </c>
      <c r="BL638" s="126" t="s">
        <v>157</v>
      </c>
      <c r="BM638" s="126" t="s">
        <v>126</v>
      </c>
      <c r="BN638" s="126" t="s">
        <v>130</v>
      </c>
      <c r="BO638" s="126" t="s">
        <v>158</v>
      </c>
    </row>
    <row r="639" spans="1:67" ht="15">
      <c r="A639" s="58" t="str">
        <f t="shared" si="273"/>
        <v>2025-08-17</v>
      </c>
      <c r="B639" s="58" t="str">
        <f t="shared" si="274"/>
        <v>LHR</v>
      </c>
      <c r="C639" s="58" t="str">
        <f t="shared" si="275"/>
        <v>99431913792</v>
      </c>
      <c r="D639" s="58" t="str">
        <f t="shared" si="276"/>
        <v>PGB028761871</v>
      </c>
      <c r="E639" s="59" t="str">
        <f t="shared" si="277"/>
        <v>6094322902651</v>
      </c>
      <c r="F639" s="59" t="str">
        <f t="shared" si="278"/>
        <v>717-4723-DA-49</v>
      </c>
      <c r="G639" s="59" t="str">
        <f t="shared" si="279"/>
        <v>2210326</v>
      </c>
      <c r="H639" s="59" t="str">
        <f t="shared" si="280"/>
        <v>IPORTER (GB)</v>
      </c>
      <c r="I639" s="57" t="str">
        <f t="shared" si="281"/>
        <v>허승무</v>
      </c>
      <c r="J639" s="57">
        <f t="shared" si="282"/>
        <v>3430</v>
      </c>
      <c r="K639" s="57" t="str">
        <f t="shared" si="283"/>
        <v/>
      </c>
      <c r="L639" s="57">
        <f t="shared" si="284"/>
        <v>1</v>
      </c>
      <c r="M639" s="57">
        <f t="shared" si="285"/>
        <v>0.499</v>
      </c>
      <c r="N639" s="57">
        <f t="shared" si="286"/>
        <v>4.4999999999999998E-2</v>
      </c>
      <c r="O639" s="60">
        <f t="shared" si="287"/>
        <v>3.15E-2</v>
      </c>
      <c r="P639" s="60">
        <f>CEILING(IF(M639&gt;O639,M639,O639),$D$2)</f>
        <v>0.5</v>
      </c>
      <c r="Q639" s="61" t="str">
        <f t="shared" si="288"/>
        <v>목록(Manifest)</v>
      </c>
      <c r="R639" s="88">
        <f t="shared" si="289"/>
        <v>144.03</v>
      </c>
      <c r="S639" s="61" t="str">
        <f t="shared" si="290"/>
        <v>OZ522</v>
      </c>
      <c r="T639" s="61" t="str">
        <f t="shared" si="291"/>
        <v>AIRZETA CO., LTD</v>
      </c>
      <c r="U639" s="61" t="str">
        <f t="shared" si="292"/>
        <v>신용</v>
      </c>
      <c r="V639" s="99">
        <f>CEILING($B$2+(P639-0.5)*$C$2,1)</f>
        <v>7445</v>
      </c>
      <c r="W639" s="61">
        <v>4000</v>
      </c>
      <c r="X639" s="100">
        <f t="shared" si="266"/>
        <v>0</v>
      </c>
      <c r="Y639" s="100">
        <f t="shared" si="271"/>
        <v>0</v>
      </c>
      <c r="Z639" s="100">
        <f t="shared" si="267"/>
        <v>0</v>
      </c>
      <c r="AA639" s="100">
        <f t="shared" si="272"/>
        <v>0</v>
      </c>
      <c r="AB639" s="101">
        <f t="shared" si="268"/>
        <v>0</v>
      </c>
      <c r="AC639" s="102" t="str">
        <f>_xlfn.IFNA(VLOOKUP(D639,'사업자 통관'!F:H,3,0),"")</f>
        <v/>
      </c>
      <c r="AD639" s="102"/>
      <c r="AE639" s="103">
        <f t="shared" si="269"/>
        <v>4000</v>
      </c>
      <c r="AF639" s="104">
        <f t="shared" si="270"/>
        <v>11445</v>
      </c>
      <c r="AH639" s="126" t="s">
        <v>5654</v>
      </c>
      <c r="AI639" s="126" t="s">
        <v>9</v>
      </c>
      <c r="AJ639" s="126" t="s">
        <v>5655</v>
      </c>
      <c r="AK639" s="126" t="s">
        <v>6211</v>
      </c>
      <c r="AL639" s="126" t="s">
        <v>6212</v>
      </c>
      <c r="AM639" s="126" t="s">
        <v>6213</v>
      </c>
      <c r="AN639" s="126">
        <v>3430</v>
      </c>
      <c r="AO639" s="126" t="s">
        <v>130</v>
      </c>
      <c r="AP639" s="127">
        <v>1</v>
      </c>
      <c r="AQ639" s="128">
        <v>0.499</v>
      </c>
      <c r="AR639" s="128">
        <v>4.4999999999999998E-2</v>
      </c>
      <c r="AS639" s="128">
        <v>0.5</v>
      </c>
      <c r="AT639" s="126" t="s">
        <v>4</v>
      </c>
      <c r="AU639" s="128">
        <v>144.03</v>
      </c>
      <c r="AV639" s="126" t="s">
        <v>154</v>
      </c>
      <c r="AW639" s="126" t="s">
        <v>154</v>
      </c>
      <c r="AX639" s="126" t="s">
        <v>154</v>
      </c>
      <c r="AY639" s="126" t="s">
        <v>154</v>
      </c>
      <c r="AZ639" s="126" t="s">
        <v>154</v>
      </c>
      <c r="BA639" s="126" t="s">
        <v>132</v>
      </c>
      <c r="BB639" s="126" t="s">
        <v>70</v>
      </c>
      <c r="BC639" s="126" t="s">
        <v>159</v>
      </c>
      <c r="BD639" s="126" t="s">
        <v>130</v>
      </c>
      <c r="BE639" s="126" t="s">
        <v>156</v>
      </c>
      <c r="BF639" s="126" t="s">
        <v>6214</v>
      </c>
      <c r="BG639" s="126" t="s">
        <v>6215</v>
      </c>
      <c r="BH639" s="126" t="s">
        <v>6216</v>
      </c>
      <c r="BI639" s="126" t="s">
        <v>138</v>
      </c>
      <c r="BJ639" s="126" t="s">
        <v>2758</v>
      </c>
      <c r="BK639" s="126" t="s">
        <v>184</v>
      </c>
      <c r="BL639" s="126" t="s">
        <v>157</v>
      </c>
      <c r="BM639" s="126" t="s">
        <v>126</v>
      </c>
      <c r="BN639" s="126" t="s">
        <v>130</v>
      </c>
      <c r="BO639" s="126" t="s">
        <v>158</v>
      </c>
    </row>
    <row r="640" spans="1:67" ht="15">
      <c r="A640" s="58" t="str">
        <f t="shared" si="273"/>
        <v>2025-08-17</v>
      </c>
      <c r="B640" s="58" t="str">
        <f t="shared" si="274"/>
        <v>LHR</v>
      </c>
      <c r="C640" s="58" t="str">
        <f t="shared" si="275"/>
        <v>99431913792</v>
      </c>
      <c r="D640" s="58" t="str">
        <f t="shared" si="276"/>
        <v>PGB028761572</v>
      </c>
      <c r="E640" s="59" t="str">
        <f t="shared" si="277"/>
        <v>6094372993767 (2)</v>
      </c>
      <c r="F640" s="59" t="str">
        <f t="shared" si="278"/>
        <v>717-5612-CB-52</v>
      </c>
      <c r="G640" s="59" t="str">
        <f t="shared" si="279"/>
        <v>2210326</v>
      </c>
      <c r="H640" s="59" t="str">
        <f t="shared" si="280"/>
        <v>IPORTER (GB)</v>
      </c>
      <c r="I640" s="57" t="str">
        <f t="shared" si="281"/>
        <v>전희수</v>
      </c>
      <c r="J640" s="57">
        <f t="shared" si="282"/>
        <v>7987</v>
      </c>
      <c r="K640" s="57" t="str">
        <f t="shared" si="283"/>
        <v/>
      </c>
      <c r="L640" s="57">
        <f t="shared" si="284"/>
        <v>2</v>
      </c>
      <c r="M640" s="57">
        <f t="shared" si="285"/>
        <v>5.806</v>
      </c>
      <c r="N640" s="57">
        <f t="shared" si="286"/>
        <v>7.5750000000000002</v>
      </c>
      <c r="O640" s="60">
        <f t="shared" si="287"/>
        <v>5.3025000000000002</v>
      </c>
      <c r="P640" s="60">
        <f>CEILING(IF(M640&gt;O640,M640,O640),$D$2)</f>
        <v>6</v>
      </c>
      <c r="Q640" s="61" t="str">
        <f t="shared" si="288"/>
        <v>목록(Manifest)</v>
      </c>
      <c r="R640" s="88">
        <f t="shared" si="289"/>
        <v>148.19999999999999</v>
      </c>
      <c r="S640" s="61" t="str">
        <f t="shared" si="290"/>
        <v>OZ522</v>
      </c>
      <c r="T640" s="61" t="str">
        <f t="shared" si="291"/>
        <v>AIRZETA CO., LTD</v>
      </c>
      <c r="U640" s="61" t="str">
        <f t="shared" si="292"/>
        <v>신용</v>
      </c>
      <c r="V640" s="99">
        <f>CEILING($B$2+(P640-0.5)*$C$2,1)</f>
        <v>38548</v>
      </c>
      <c r="W640" s="61">
        <v>4000</v>
      </c>
      <c r="X640" s="100">
        <f t="shared" si="266"/>
        <v>1500</v>
      </c>
      <c r="Y640" s="100">
        <f t="shared" si="271"/>
        <v>0</v>
      </c>
      <c r="Z640" s="100">
        <f t="shared" si="267"/>
        <v>1000</v>
      </c>
      <c r="AA640" s="100">
        <f t="shared" si="272"/>
        <v>0</v>
      </c>
      <c r="AB640" s="101">
        <f t="shared" si="268"/>
        <v>0</v>
      </c>
      <c r="AC640" s="102" t="str">
        <f>_xlfn.IFNA(VLOOKUP(D640,'사업자 통관'!F:H,3,0),"")</f>
        <v/>
      </c>
      <c r="AD640" s="102"/>
      <c r="AE640" s="103">
        <f t="shared" si="269"/>
        <v>6500</v>
      </c>
      <c r="AF640" s="104">
        <f t="shared" si="270"/>
        <v>45048</v>
      </c>
      <c r="AH640" s="126" t="s">
        <v>5654</v>
      </c>
      <c r="AI640" s="126" t="s">
        <v>9</v>
      </c>
      <c r="AJ640" s="126" t="s">
        <v>5655</v>
      </c>
      <c r="AK640" s="126" t="s">
        <v>2654</v>
      </c>
      <c r="AL640" s="126" t="s">
        <v>572</v>
      </c>
      <c r="AM640" s="126" t="s">
        <v>573</v>
      </c>
      <c r="AN640" s="126">
        <v>7987</v>
      </c>
      <c r="AO640" s="126" t="s">
        <v>130</v>
      </c>
      <c r="AP640" s="127">
        <v>2</v>
      </c>
      <c r="AQ640" s="128">
        <v>5.806</v>
      </c>
      <c r="AR640" s="128">
        <v>7.5750000000000002</v>
      </c>
      <c r="AS640" s="128">
        <v>8</v>
      </c>
      <c r="AT640" s="126" t="s">
        <v>4</v>
      </c>
      <c r="AU640" s="128">
        <v>148.19999999999999</v>
      </c>
      <c r="AV640" s="126" t="s">
        <v>154</v>
      </c>
      <c r="AW640" s="126" t="s">
        <v>154</v>
      </c>
      <c r="AX640" s="126" t="s">
        <v>154</v>
      </c>
      <c r="AY640" s="126" t="s">
        <v>154</v>
      </c>
      <c r="AZ640" s="126" t="s">
        <v>154</v>
      </c>
      <c r="BA640" s="126" t="s">
        <v>132</v>
      </c>
      <c r="BB640" s="126" t="s">
        <v>70</v>
      </c>
      <c r="BC640" s="126" t="s">
        <v>172</v>
      </c>
      <c r="BD640" s="126" t="s">
        <v>130</v>
      </c>
      <c r="BE640" s="126" t="s">
        <v>156</v>
      </c>
      <c r="BF640" s="126" t="s">
        <v>6217</v>
      </c>
      <c r="BG640" s="126" t="s">
        <v>6218</v>
      </c>
      <c r="BH640" s="126" t="s">
        <v>6219</v>
      </c>
      <c r="BI640" s="126" t="s">
        <v>138</v>
      </c>
      <c r="BJ640" s="126" t="s">
        <v>2758</v>
      </c>
      <c r="BK640" s="126" t="s">
        <v>184</v>
      </c>
      <c r="BL640" s="126" t="s">
        <v>157</v>
      </c>
      <c r="BM640" s="126" t="s">
        <v>126</v>
      </c>
      <c r="BN640" s="126" t="s">
        <v>130</v>
      </c>
      <c r="BO640" s="126" t="s">
        <v>158</v>
      </c>
    </row>
    <row r="641" spans="1:67" ht="15">
      <c r="A641" s="58" t="str">
        <f t="shared" si="273"/>
        <v>2025-08-17</v>
      </c>
      <c r="B641" s="58" t="str">
        <f t="shared" si="274"/>
        <v>LHR</v>
      </c>
      <c r="C641" s="58" t="str">
        <f t="shared" si="275"/>
        <v>99431913792</v>
      </c>
      <c r="D641" s="58" t="str">
        <f t="shared" si="276"/>
        <v>PGB028761962</v>
      </c>
      <c r="E641" s="59" t="str">
        <f t="shared" si="277"/>
        <v>6094322902742</v>
      </c>
      <c r="F641" s="59" t="str">
        <f t="shared" si="278"/>
        <v>717-4768-AE-55</v>
      </c>
      <c r="G641" s="59" t="str">
        <f t="shared" si="279"/>
        <v>2210326</v>
      </c>
      <c r="H641" s="59" t="str">
        <f t="shared" si="280"/>
        <v>IPORTER (GB)</v>
      </c>
      <c r="I641" s="57" t="str">
        <f t="shared" si="281"/>
        <v>허준상</v>
      </c>
      <c r="J641" s="57">
        <f t="shared" si="282"/>
        <v>32144</v>
      </c>
      <c r="K641" s="57" t="str">
        <f t="shared" si="283"/>
        <v/>
      </c>
      <c r="L641" s="57">
        <f t="shared" si="284"/>
        <v>1</v>
      </c>
      <c r="M641" s="57">
        <f t="shared" si="285"/>
        <v>0.499</v>
      </c>
      <c r="N641" s="57">
        <f t="shared" si="286"/>
        <v>4.4999999999999998E-2</v>
      </c>
      <c r="O641" s="60">
        <f t="shared" si="287"/>
        <v>3.15E-2</v>
      </c>
      <c r="P641" s="60">
        <f>CEILING(IF(M641&gt;O641,M641,O641),$D$2)</f>
        <v>0.5</v>
      </c>
      <c r="Q641" s="61" t="str">
        <f t="shared" si="288"/>
        <v>목록(Manifest)</v>
      </c>
      <c r="R641" s="88">
        <f t="shared" si="289"/>
        <v>72</v>
      </c>
      <c r="S641" s="61" t="str">
        <f t="shared" si="290"/>
        <v>OZ522</v>
      </c>
      <c r="T641" s="61" t="str">
        <f t="shared" si="291"/>
        <v>AIRZETA CO., LTD</v>
      </c>
      <c r="U641" s="61" t="str">
        <f t="shared" si="292"/>
        <v>신용</v>
      </c>
      <c r="V641" s="99">
        <f>CEILING($B$2+(P641-0.5)*$C$2,1)</f>
        <v>7445</v>
      </c>
      <c r="W641" s="61">
        <v>4000</v>
      </c>
      <c r="X641" s="100">
        <f t="shared" si="266"/>
        <v>0</v>
      </c>
      <c r="Y641" s="100">
        <f t="shared" si="271"/>
        <v>0</v>
      </c>
      <c r="Z641" s="100">
        <f t="shared" si="267"/>
        <v>0</v>
      </c>
      <c r="AA641" s="100">
        <f t="shared" si="272"/>
        <v>0</v>
      </c>
      <c r="AB641" s="101">
        <f t="shared" si="268"/>
        <v>0</v>
      </c>
      <c r="AC641" s="102" t="str">
        <f>_xlfn.IFNA(VLOOKUP(D641,'사업자 통관'!F:H,3,0),"")</f>
        <v/>
      </c>
      <c r="AD641" s="102"/>
      <c r="AE641" s="103">
        <f t="shared" si="269"/>
        <v>4000</v>
      </c>
      <c r="AF641" s="104">
        <f t="shared" si="270"/>
        <v>11445</v>
      </c>
      <c r="AH641" s="126" t="s">
        <v>5654</v>
      </c>
      <c r="AI641" s="126" t="s">
        <v>9</v>
      </c>
      <c r="AJ641" s="126" t="s">
        <v>5655</v>
      </c>
      <c r="AK641" s="126" t="s">
        <v>6220</v>
      </c>
      <c r="AL641" s="126" t="s">
        <v>6221</v>
      </c>
      <c r="AM641" s="126" t="s">
        <v>6222</v>
      </c>
      <c r="AN641" s="126">
        <v>32144</v>
      </c>
      <c r="AO641" s="126" t="s">
        <v>130</v>
      </c>
      <c r="AP641" s="127">
        <v>1</v>
      </c>
      <c r="AQ641" s="128">
        <v>0.499</v>
      </c>
      <c r="AR641" s="128">
        <v>4.4999999999999998E-2</v>
      </c>
      <c r="AS641" s="128">
        <v>0.5</v>
      </c>
      <c r="AT641" s="126" t="s">
        <v>4</v>
      </c>
      <c r="AU641" s="128">
        <v>72</v>
      </c>
      <c r="AV641" s="126" t="s">
        <v>154</v>
      </c>
      <c r="AW641" s="126" t="s">
        <v>154</v>
      </c>
      <c r="AX641" s="126" t="s">
        <v>154</v>
      </c>
      <c r="AY641" s="126" t="s">
        <v>154</v>
      </c>
      <c r="AZ641" s="126" t="s">
        <v>154</v>
      </c>
      <c r="BA641" s="126" t="s">
        <v>132</v>
      </c>
      <c r="BB641" s="126" t="s">
        <v>70</v>
      </c>
      <c r="BC641" s="126" t="s">
        <v>185</v>
      </c>
      <c r="BD641" s="126" t="s">
        <v>130</v>
      </c>
      <c r="BE641" s="126" t="s">
        <v>156</v>
      </c>
      <c r="BF641" s="126" t="s">
        <v>6223</v>
      </c>
      <c r="BG641" s="126" t="s">
        <v>6224</v>
      </c>
      <c r="BH641" s="126" t="s">
        <v>6225</v>
      </c>
      <c r="BI641" s="126" t="s">
        <v>138</v>
      </c>
      <c r="BJ641" s="126" t="s">
        <v>2758</v>
      </c>
      <c r="BK641" s="126" t="s">
        <v>184</v>
      </c>
      <c r="BL641" s="126" t="s">
        <v>157</v>
      </c>
      <c r="BM641" s="126" t="s">
        <v>126</v>
      </c>
      <c r="BN641" s="126" t="s">
        <v>130</v>
      </c>
      <c r="BO641" s="126" t="s">
        <v>158</v>
      </c>
    </row>
    <row r="642" spans="1:67" ht="15">
      <c r="A642" s="58" t="str">
        <f t="shared" si="273"/>
        <v>2025-08-17</v>
      </c>
      <c r="B642" s="58" t="str">
        <f t="shared" si="274"/>
        <v>LHR</v>
      </c>
      <c r="C642" s="58" t="str">
        <f t="shared" si="275"/>
        <v>99431913792</v>
      </c>
      <c r="D642" s="58" t="str">
        <f t="shared" si="276"/>
        <v>PGB028762095</v>
      </c>
      <c r="E642" s="59" t="str">
        <f t="shared" si="277"/>
        <v>6094322902875</v>
      </c>
      <c r="F642" s="59" t="str">
        <f t="shared" si="278"/>
        <v>717-5665-CA-61</v>
      </c>
      <c r="G642" s="59" t="str">
        <f t="shared" si="279"/>
        <v>2210326</v>
      </c>
      <c r="H642" s="59" t="str">
        <f t="shared" si="280"/>
        <v>IPORTER (GB)</v>
      </c>
      <c r="I642" s="57" t="str">
        <f t="shared" si="281"/>
        <v>최영철</v>
      </c>
      <c r="J642" s="57">
        <f t="shared" si="282"/>
        <v>16936</v>
      </c>
      <c r="K642" s="57" t="str">
        <f t="shared" si="283"/>
        <v/>
      </c>
      <c r="L642" s="57">
        <f t="shared" si="284"/>
        <v>1</v>
      </c>
      <c r="M642" s="57">
        <f t="shared" si="285"/>
        <v>0.499</v>
      </c>
      <c r="N642" s="57">
        <f t="shared" si="286"/>
        <v>4.4999999999999998E-2</v>
      </c>
      <c r="O642" s="60">
        <f t="shared" si="287"/>
        <v>3.15E-2</v>
      </c>
      <c r="P642" s="60">
        <f>CEILING(IF(M642&gt;O642,M642,O642),$D$2)</f>
        <v>0.5</v>
      </c>
      <c r="Q642" s="61" t="str">
        <f t="shared" si="288"/>
        <v>일반(목록배제,Normal-Manifest Exception)</v>
      </c>
      <c r="R642" s="88">
        <f t="shared" si="289"/>
        <v>18.670000000000002</v>
      </c>
      <c r="S642" s="61" t="str">
        <f t="shared" si="290"/>
        <v>OZ522</v>
      </c>
      <c r="T642" s="61" t="str">
        <f t="shared" si="291"/>
        <v>AIRZETA CO., LTD</v>
      </c>
      <c r="U642" s="61" t="str">
        <f t="shared" si="292"/>
        <v>신용</v>
      </c>
      <c r="V642" s="99">
        <f>CEILING($B$2+(P642-0.5)*$C$2,1)</f>
        <v>7445</v>
      </c>
      <c r="W642" s="61">
        <v>4000</v>
      </c>
      <c r="X642" s="100">
        <f t="shared" si="266"/>
        <v>0</v>
      </c>
      <c r="Y642" s="100">
        <f t="shared" si="271"/>
        <v>0</v>
      </c>
      <c r="Z642" s="100">
        <f t="shared" si="267"/>
        <v>0</v>
      </c>
      <c r="AA642" s="100">
        <f t="shared" si="272"/>
        <v>0</v>
      </c>
      <c r="AB642" s="101">
        <f t="shared" si="268"/>
        <v>1000</v>
      </c>
      <c r="AC642" s="102" t="str">
        <f>_xlfn.IFNA(VLOOKUP(D642,'사업자 통관'!F:H,3,0),"")</f>
        <v/>
      </c>
      <c r="AD642" s="102"/>
      <c r="AE642" s="103">
        <f t="shared" si="269"/>
        <v>5000</v>
      </c>
      <c r="AF642" s="104">
        <f t="shared" si="270"/>
        <v>12445</v>
      </c>
      <c r="AH642" s="126" t="s">
        <v>5654</v>
      </c>
      <c r="AI642" s="126" t="s">
        <v>9</v>
      </c>
      <c r="AJ642" s="126" t="s">
        <v>5655</v>
      </c>
      <c r="AK642" s="126" t="s">
        <v>6226</v>
      </c>
      <c r="AL642" s="126" t="s">
        <v>6227</v>
      </c>
      <c r="AM642" s="126" t="s">
        <v>6228</v>
      </c>
      <c r="AN642" s="126">
        <v>16936</v>
      </c>
      <c r="AO642" s="126" t="s">
        <v>130</v>
      </c>
      <c r="AP642" s="127">
        <v>1</v>
      </c>
      <c r="AQ642" s="128">
        <v>0.499</v>
      </c>
      <c r="AR642" s="128">
        <v>4.4999999999999998E-2</v>
      </c>
      <c r="AS642" s="128">
        <v>0.5</v>
      </c>
      <c r="AT642" s="126" t="s">
        <v>5</v>
      </c>
      <c r="AU642" s="128">
        <v>18.670000000000002</v>
      </c>
      <c r="AV642" s="126" t="s">
        <v>154</v>
      </c>
      <c r="AW642" s="126" t="s">
        <v>154</v>
      </c>
      <c r="AX642" s="126" t="s">
        <v>154</v>
      </c>
      <c r="AY642" s="126" t="s">
        <v>154</v>
      </c>
      <c r="AZ642" s="126" t="s">
        <v>154</v>
      </c>
      <c r="BA642" s="126" t="s">
        <v>132</v>
      </c>
      <c r="BB642" s="126" t="s">
        <v>70</v>
      </c>
      <c r="BC642" s="126" t="s">
        <v>155</v>
      </c>
      <c r="BD642" s="126" t="s">
        <v>130</v>
      </c>
      <c r="BE642" s="126" t="s">
        <v>156</v>
      </c>
      <c r="BF642" s="126" t="s">
        <v>6229</v>
      </c>
      <c r="BG642" s="126" t="s">
        <v>6230</v>
      </c>
      <c r="BH642" s="126" t="s">
        <v>6231</v>
      </c>
      <c r="BI642" s="126" t="s">
        <v>138</v>
      </c>
      <c r="BJ642" s="126" t="s">
        <v>2758</v>
      </c>
      <c r="BK642" s="126" t="s">
        <v>184</v>
      </c>
      <c r="BL642" s="126" t="s">
        <v>157</v>
      </c>
      <c r="BM642" s="126" t="s">
        <v>126</v>
      </c>
      <c r="BN642" s="126" t="s">
        <v>130</v>
      </c>
      <c r="BO642" s="126" t="s">
        <v>158</v>
      </c>
    </row>
    <row r="643" spans="1:67" ht="15">
      <c r="A643" s="58" t="str">
        <f t="shared" si="273"/>
        <v>2025-08-17</v>
      </c>
      <c r="B643" s="58" t="str">
        <f t="shared" si="274"/>
        <v>LHR</v>
      </c>
      <c r="C643" s="58" t="str">
        <f t="shared" si="275"/>
        <v>99431913792</v>
      </c>
      <c r="D643" s="58" t="str">
        <f t="shared" si="276"/>
        <v>PGB028761578</v>
      </c>
      <c r="E643" s="59" t="str">
        <f t="shared" si="277"/>
        <v>6094322902358</v>
      </c>
      <c r="F643" s="59" t="str">
        <f t="shared" si="278"/>
        <v>717-5671-ED-23</v>
      </c>
      <c r="G643" s="59" t="str">
        <f t="shared" si="279"/>
        <v>2210326</v>
      </c>
      <c r="H643" s="59" t="str">
        <f t="shared" si="280"/>
        <v>IPORTER (GB)</v>
      </c>
      <c r="I643" s="57" t="str">
        <f t="shared" si="281"/>
        <v>신승호</v>
      </c>
      <c r="J643" s="57">
        <f t="shared" si="282"/>
        <v>5815</v>
      </c>
      <c r="K643" s="57" t="str">
        <f t="shared" si="283"/>
        <v/>
      </c>
      <c r="L643" s="57">
        <f t="shared" si="284"/>
        <v>1</v>
      </c>
      <c r="M643" s="57">
        <f t="shared" si="285"/>
        <v>0.499</v>
      </c>
      <c r="N643" s="57">
        <f t="shared" si="286"/>
        <v>4.4999999999999998E-2</v>
      </c>
      <c r="O643" s="60">
        <f t="shared" si="287"/>
        <v>3.15E-2</v>
      </c>
      <c r="P643" s="60">
        <f>CEILING(IF(M643&gt;O643,M643,O643),$D$2)</f>
        <v>0.5</v>
      </c>
      <c r="Q643" s="61" t="str">
        <f t="shared" si="288"/>
        <v>목록(Manifest)</v>
      </c>
      <c r="R643" s="88">
        <f t="shared" si="289"/>
        <v>84.9</v>
      </c>
      <c r="S643" s="61" t="str">
        <f t="shared" si="290"/>
        <v>OZ522</v>
      </c>
      <c r="T643" s="61" t="str">
        <f t="shared" si="291"/>
        <v>AIRZETA CO., LTD</v>
      </c>
      <c r="U643" s="61" t="str">
        <f t="shared" si="292"/>
        <v>신용</v>
      </c>
      <c r="V643" s="99">
        <f>CEILING($B$2+(P643-0.5)*$C$2,1)</f>
        <v>7445</v>
      </c>
      <c r="W643" s="61">
        <v>4000</v>
      </c>
      <c r="X643" s="100">
        <f t="shared" si="266"/>
        <v>0</v>
      </c>
      <c r="Y643" s="100">
        <f t="shared" si="271"/>
        <v>0</v>
      </c>
      <c r="Z643" s="100">
        <f t="shared" si="267"/>
        <v>0</v>
      </c>
      <c r="AA643" s="100">
        <f t="shared" si="272"/>
        <v>0</v>
      </c>
      <c r="AB643" s="101">
        <f t="shared" si="268"/>
        <v>0</v>
      </c>
      <c r="AC643" s="102" t="str">
        <f>_xlfn.IFNA(VLOOKUP(D643,'사업자 통관'!F:H,3,0),"")</f>
        <v/>
      </c>
      <c r="AD643" s="102"/>
      <c r="AE643" s="103">
        <f t="shared" si="269"/>
        <v>4000</v>
      </c>
      <c r="AF643" s="104">
        <f t="shared" si="270"/>
        <v>11445</v>
      </c>
      <c r="AH643" s="126" t="s">
        <v>5654</v>
      </c>
      <c r="AI643" s="126" t="s">
        <v>9</v>
      </c>
      <c r="AJ643" s="126" t="s">
        <v>5655</v>
      </c>
      <c r="AK643" s="126" t="s">
        <v>6232</v>
      </c>
      <c r="AL643" s="126" t="s">
        <v>6233</v>
      </c>
      <c r="AM643" s="126" t="s">
        <v>6234</v>
      </c>
      <c r="AN643" s="126">
        <v>5815</v>
      </c>
      <c r="AO643" s="126" t="s">
        <v>130</v>
      </c>
      <c r="AP643" s="127">
        <v>1</v>
      </c>
      <c r="AQ643" s="128">
        <v>0.499</v>
      </c>
      <c r="AR643" s="128">
        <v>4.4999999999999998E-2</v>
      </c>
      <c r="AS643" s="128">
        <v>0.5</v>
      </c>
      <c r="AT643" s="126" t="s">
        <v>4</v>
      </c>
      <c r="AU643" s="128">
        <v>84.9</v>
      </c>
      <c r="AV643" s="126" t="s">
        <v>154</v>
      </c>
      <c r="AW643" s="126" t="s">
        <v>154</v>
      </c>
      <c r="AX643" s="126" t="s">
        <v>154</v>
      </c>
      <c r="AY643" s="126" t="s">
        <v>154</v>
      </c>
      <c r="AZ643" s="126" t="s">
        <v>154</v>
      </c>
      <c r="BA643" s="126" t="s">
        <v>132</v>
      </c>
      <c r="BB643" s="126" t="s">
        <v>70</v>
      </c>
      <c r="BC643" s="126" t="s">
        <v>6235</v>
      </c>
      <c r="BD643" s="126" t="s">
        <v>130</v>
      </c>
      <c r="BE643" s="126" t="s">
        <v>156</v>
      </c>
      <c r="BF643" s="126" t="s">
        <v>6236</v>
      </c>
      <c r="BG643" s="126" t="s">
        <v>6237</v>
      </c>
      <c r="BH643" s="126" t="s">
        <v>6238</v>
      </c>
      <c r="BI643" s="126" t="s">
        <v>138</v>
      </c>
      <c r="BJ643" s="126" t="s">
        <v>2758</v>
      </c>
      <c r="BK643" s="126" t="s">
        <v>184</v>
      </c>
      <c r="BL643" s="126" t="s">
        <v>157</v>
      </c>
      <c r="BM643" s="126" t="s">
        <v>126</v>
      </c>
      <c r="BN643" s="126" t="s">
        <v>130</v>
      </c>
      <c r="BO643" s="126" t="s">
        <v>158</v>
      </c>
    </row>
    <row r="644" spans="1:67" ht="15">
      <c r="A644" s="58" t="str">
        <f t="shared" si="273"/>
        <v>2025-08-17</v>
      </c>
      <c r="B644" s="58" t="str">
        <f t="shared" si="274"/>
        <v>LHR</v>
      </c>
      <c r="C644" s="58" t="str">
        <f t="shared" si="275"/>
        <v>99431913792</v>
      </c>
      <c r="D644" s="58" t="str">
        <f t="shared" si="276"/>
        <v>PGB028761821</v>
      </c>
      <c r="E644" s="59" t="str">
        <f t="shared" si="277"/>
        <v>6094322902601</v>
      </c>
      <c r="F644" s="59" t="str">
        <f t="shared" si="278"/>
        <v>717-5630-CB-28</v>
      </c>
      <c r="G644" s="59" t="str">
        <f t="shared" si="279"/>
        <v>2210326</v>
      </c>
      <c r="H644" s="59" t="str">
        <f t="shared" si="280"/>
        <v>IPORTER (GB)</v>
      </c>
      <c r="I644" s="57" t="str">
        <f t="shared" si="281"/>
        <v>한덕수</v>
      </c>
      <c r="J644" s="57">
        <f t="shared" si="282"/>
        <v>13208</v>
      </c>
      <c r="K644" s="57" t="str">
        <f t="shared" si="283"/>
        <v/>
      </c>
      <c r="L644" s="57">
        <f t="shared" si="284"/>
        <v>1</v>
      </c>
      <c r="M644" s="57">
        <f t="shared" si="285"/>
        <v>2.4990000000000001</v>
      </c>
      <c r="N644" s="57">
        <f t="shared" si="286"/>
        <v>4.4999999999999998E-2</v>
      </c>
      <c r="O644" s="60">
        <f t="shared" si="287"/>
        <v>3.15E-2</v>
      </c>
      <c r="P644" s="60">
        <f>CEILING(IF(M644&gt;O644,M644,O644),$D$2)</f>
        <v>2.5</v>
      </c>
      <c r="Q644" s="61" t="str">
        <f t="shared" si="288"/>
        <v>목록(Manifest)</v>
      </c>
      <c r="R644" s="88">
        <f t="shared" si="289"/>
        <v>118.02</v>
      </c>
      <c r="S644" s="61" t="str">
        <f t="shared" si="290"/>
        <v>OZ522</v>
      </c>
      <c r="T644" s="61" t="str">
        <f t="shared" si="291"/>
        <v>AIRZETA CO., LTD</v>
      </c>
      <c r="U644" s="61" t="str">
        <f t="shared" si="292"/>
        <v>신용</v>
      </c>
      <c r="V644" s="99">
        <f>CEILING($B$2+(P644-0.5)*$C$2,1)</f>
        <v>18755</v>
      </c>
      <c r="W644" s="61">
        <v>4000</v>
      </c>
      <c r="X644" s="100">
        <f t="shared" si="266"/>
        <v>0</v>
      </c>
      <c r="Y644" s="100">
        <f t="shared" si="271"/>
        <v>0</v>
      </c>
      <c r="Z644" s="100">
        <f t="shared" si="267"/>
        <v>500</v>
      </c>
      <c r="AA644" s="100">
        <f t="shared" si="272"/>
        <v>0</v>
      </c>
      <c r="AB644" s="101">
        <f t="shared" si="268"/>
        <v>0</v>
      </c>
      <c r="AC644" s="102" t="str">
        <f>_xlfn.IFNA(VLOOKUP(D644,'사업자 통관'!F:H,3,0),"")</f>
        <v/>
      </c>
      <c r="AD644" s="102"/>
      <c r="AE644" s="103">
        <f t="shared" si="269"/>
        <v>4500</v>
      </c>
      <c r="AF644" s="104">
        <f t="shared" si="270"/>
        <v>23255</v>
      </c>
      <c r="AH644" s="126" t="s">
        <v>5654</v>
      </c>
      <c r="AI644" s="126" t="s">
        <v>9</v>
      </c>
      <c r="AJ644" s="126" t="s">
        <v>5655</v>
      </c>
      <c r="AK644" s="126" t="s">
        <v>6239</v>
      </c>
      <c r="AL644" s="126" t="s">
        <v>6240</v>
      </c>
      <c r="AM644" s="126" t="s">
        <v>6241</v>
      </c>
      <c r="AN644" s="126">
        <v>13208</v>
      </c>
      <c r="AO644" s="126" t="s">
        <v>130</v>
      </c>
      <c r="AP644" s="127">
        <v>1</v>
      </c>
      <c r="AQ644" s="128">
        <v>2.4990000000000001</v>
      </c>
      <c r="AR644" s="128">
        <v>4.4999999999999998E-2</v>
      </c>
      <c r="AS644" s="128">
        <v>2.5</v>
      </c>
      <c r="AT644" s="126" t="s">
        <v>4</v>
      </c>
      <c r="AU644" s="128">
        <v>118.02</v>
      </c>
      <c r="AV644" s="126" t="s">
        <v>154</v>
      </c>
      <c r="AW644" s="126" t="s">
        <v>154</v>
      </c>
      <c r="AX644" s="126" t="s">
        <v>154</v>
      </c>
      <c r="AY644" s="126" t="s">
        <v>154</v>
      </c>
      <c r="AZ644" s="126" t="s">
        <v>154</v>
      </c>
      <c r="BA644" s="126" t="s">
        <v>132</v>
      </c>
      <c r="BB644" s="126" t="s">
        <v>70</v>
      </c>
      <c r="BC644" s="126" t="s">
        <v>163</v>
      </c>
      <c r="BD644" s="126" t="s">
        <v>130</v>
      </c>
      <c r="BE644" s="126" t="s">
        <v>156</v>
      </c>
      <c r="BF644" s="126" t="s">
        <v>6242</v>
      </c>
      <c r="BG644" s="126" t="s">
        <v>6243</v>
      </c>
      <c r="BH644" s="126" t="s">
        <v>6244</v>
      </c>
      <c r="BI644" s="126" t="s">
        <v>138</v>
      </c>
      <c r="BJ644" s="126" t="s">
        <v>2758</v>
      </c>
      <c r="BK644" s="126" t="s">
        <v>184</v>
      </c>
      <c r="BL644" s="126" t="s">
        <v>157</v>
      </c>
      <c r="BM644" s="126" t="s">
        <v>126</v>
      </c>
      <c r="BN644" s="126" t="s">
        <v>130</v>
      </c>
      <c r="BO644" s="126" t="s">
        <v>158</v>
      </c>
    </row>
    <row r="645" spans="1:67" ht="15">
      <c r="A645" s="58" t="str">
        <f t="shared" si="273"/>
        <v>2025-08-17</v>
      </c>
      <c r="B645" s="58" t="str">
        <f t="shared" si="274"/>
        <v>LHR</v>
      </c>
      <c r="C645" s="58" t="str">
        <f t="shared" si="275"/>
        <v>99431913792</v>
      </c>
      <c r="D645" s="58" t="str">
        <f t="shared" si="276"/>
        <v>PGB028761970</v>
      </c>
      <c r="E645" s="59" t="str">
        <f t="shared" si="277"/>
        <v>6094322902750</v>
      </c>
      <c r="F645" s="59" t="str">
        <f t="shared" si="278"/>
        <v>717-5661-AB-29</v>
      </c>
      <c r="G645" s="59" t="str">
        <f t="shared" si="279"/>
        <v>2210326</v>
      </c>
      <c r="H645" s="59" t="str">
        <f t="shared" si="280"/>
        <v>IPORTER (GB)</v>
      </c>
      <c r="I645" s="57" t="str">
        <f t="shared" si="281"/>
        <v>정영준</v>
      </c>
      <c r="J645" s="57">
        <f t="shared" si="282"/>
        <v>38018</v>
      </c>
      <c r="K645" s="57" t="str">
        <f t="shared" si="283"/>
        <v/>
      </c>
      <c r="L645" s="57">
        <f t="shared" si="284"/>
        <v>1</v>
      </c>
      <c r="M645" s="57">
        <f t="shared" si="285"/>
        <v>0.499</v>
      </c>
      <c r="N645" s="57">
        <f t="shared" si="286"/>
        <v>0.68</v>
      </c>
      <c r="O645" s="60">
        <f t="shared" si="287"/>
        <v>0.47599999999999998</v>
      </c>
      <c r="P645" s="60">
        <f>CEILING(IF(M645&gt;O645,M645,O645),$D$2)</f>
        <v>0.5</v>
      </c>
      <c r="Q645" s="61" t="str">
        <f t="shared" si="288"/>
        <v>목록(Manifest)</v>
      </c>
      <c r="R645" s="88">
        <f t="shared" si="289"/>
        <v>104.96</v>
      </c>
      <c r="S645" s="61" t="str">
        <f t="shared" si="290"/>
        <v>OZ522</v>
      </c>
      <c r="T645" s="61" t="str">
        <f t="shared" si="291"/>
        <v>AIRZETA CO., LTD</v>
      </c>
      <c r="U645" s="61" t="str">
        <f t="shared" si="292"/>
        <v>신용</v>
      </c>
      <c r="V645" s="99">
        <f>CEILING($B$2+(P645-0.5)*$C$2,1)</f>
        <v>7445</v>
      </c>
      <c r="W645" s="61">
        <v>4000</v>
      </c>
      <c r="X645" s="100">
        <f t="shared" ref="X645:X708" si="293">(L645-1)*1500</f>
        <v>0</v>
      </c>
      <c r="Y645" s="100">
        <f t="shared" si="271"/>
        <v>0</v>
      </c>
      <c r="Z645" s="100">
        <f t="shared" ref="Z645:Z708" si="294">IF(U645="신용",_xlfn.IFNA(_xlfn.IFS(
AND(P645/L645&gt;2,P645/L645&lt;=5),500*L645,
AND(P645/L645&gt;5,P645/L645&lt;=10),1000*L645,
AND(P645/L645&gt;10,P645/L645&lt;=20),3000*L645,
AND(P645/L645&gt;20,P645/L645&lt;=25),11000*L645,
AND(P645/L645&gt;25,P645/L645&lt;=999),15000*L645
),0),0)</f>
        <v>0</v>
      </c>
      <c r="AA645" s="100">
        <f t="shared" si="272"/>
        <v>0</v>
      </c>
      <c r="AB645" s="101">
        <f t="shared" ref="AB645:AB708" si="295">IF(LEFT(AC645,3)="사업자",10000,IF(OR(Q645="일반(목록배제,Normal-Manifest Exception)",Q645="간이(Simple)",Q645="목록취하(허용배제,Manifest-Drop)",Q645="일반(NORMAL)"),1000,0))</f>
        <v>0</v>
      </c>
      <c r="AC645" s="102" t="str">
        <f>_xlfn.IFNA(VLOOKUP(D645,'사업자 통관'!F:H,3,0),"")</f>
        <v/>
      </c>
      <c r="AD645" s="102"/>
      <c r="AE645" s="103">
        <f t="shared" ref="AE645:AE708" si="296">SUM(W645:AD645)</f>
        <v>4000</v>
      </c>
      <c r="AF645" s="104">
        <f t="shared" ref="AF645:AF708" si="297">SUM(V645,AE645)</f>
        <v>11445</v>
      </c>
      <c r="AH645" s="126" t="s">
        <v>5654</v>
      </c>
      <c r="AI645" s="126" t="s">
        <v>9</v>
      </c>
      <c r="AJ645" s="126" t="s">
        <v>5655</v>
      </c>
      <c r="AK645" s="126" t="s">
        <v>6245</v>
      </c>
      <c r="AL645" s="126" t="s">
        <v>430</v>
      </c>
      <c r="AM645" s="126" t="s">
        <v>431</v>
      </c>
      <c r="AN645" s="126">
        <v>38018</v>
      </c>
      <c r="AO645" s="126" t="s">
        <v>130</v>
      </c>
      <c r="AP645" s="127">
        <v>1</v>
      </c>
      <c r="AQ645" s="128">
        <v>0.499</v>
      </c>
      <c r="AR645" s="128">
        <v>0.68</v>
      </c>
      <c r="AS645" s="128">
        <v>0.7</v>
      </c>
      <c r="AT645" s="126" t="s">
        <v>4</v>
      </c>
      <c r="AU645" s="128">
        <v>104.96</v>
      </c>
      <c r="AV645" s="126" t="s">
        <v>154</v>
      </c>
      <c r="AW645" s="126" t="s">
        <v>154</v>
      </c>
      <c r="AX645" s="126" t="s">
        <v>154</v>
      </c>
      <c r="AY645" s="126" t="s">
        <v>154</v>
      </c>
      <c r="AZ645" s="126" t="s">
        <v>154</v>
      </c>
      <c r="BA645" s="126" t="s">
        <v>132</v>
      </c>
      <c r="BB645" s="126" t="s">
        <v>70</v>
      </c>
      <c r="BC645" s="126" t="s">
        <v>6246</v>
      </c>
      <c r="BD645" s="126" t="s">
        <v>130</v>
      </c>
      <c r="BE645" s="126" t="s">
        <v>156</v>
      </c>
      <c r="BF645" s="126" t="s">
        <v>6247</v>
      </c>
      <c r="BG645" s="126" t="s">
        <v>6248</v>
      </c>
      <c r="BH645" s="126" t="s">
        <v>6249</v>
      </c>
      <c r="BI645" s="126" t="s">
        <v>138</v>
      </c>
      <c r="BJ645" s="126" t="s">
        <v>2758</v>
      </c>
      <c r="BK645" s="126" t="s">
        <v>184</v>
      </c>
      <c r="BL645" s="126" t="s">
        <v>157</v>
      </c>
      <c r="BM645" s="126" t="s">
        <v>126</v>
      </c>
      <c r="BN645" s="126" t="s">
        <v>130</v>
      </c>
      <c r="BO645" s="126" t="s">
        <v>158</v>
      </c>
    </row>
    <row r="646" spans="1:67" ht="15">
      <c r="A646" s="58" t="str">
        <f t="shared" si="273"/>
        <v>2025-08-17</v>
      </c>
      <c r="B646" s="58" t="str">
        <f t="shared" si="274"/>
        <v>LHR</v>
      </c>
      <c r="C646" s="58" t="str">
        <f t="shared" si="275"/>
        <v>99431913792</v>
      </c>
      <c r="D646" s="58" t="str">
        <f t="shared" si="276"/>
        <v>PGB028761880</v>
      </c>
      <c r="E646" s="59" t="str">
        <f t="shared" si="277"/>
        <v>6094322902660</v>
      </c>
      <c r="F646" s="59" t="str">
        <f t="shared" si="278"/>
        <v>717-5631-EE-33</v>
      </c>
      <c r="G646" s="59" t="str">
        <f t="shared" si="279"/>
        <v>2210326</v>
      </c>
      <c r="H646" s="59" t="str">
        <f t="shared" si="280"/>
        <v>IPORTER (GB)</v>
      </c>
      <c r="I646" s="57" t="str">
        <f t="shared" si="281"/>
        <v>곽성은</v>
      </c>
      <c r="J646" s="57">
        <f t="shared" si="282"/>
        <v>3997</v>
      </c>
      <c r="K646" s="57" t="str">
        <f t="shared" si="283"/>
        <v/>
      </c>
      <c r="L646" s="57">
        <f t="shared" si="284"/>
        <v>1</v>
      </c>
      <c r="M646" s="57">
        <f t="shared" si="285"/>
        <v>0.499</v>
      </c>
      <c r="N646" s="57">
        <f t="shared" si="286"/>
        <v>4.4999999999999998E-2</v>
      </c>
      <c r="O646" s="60">
        <f t="shared" si="287"/>
        <v>3.15E-2</v>
      </c>
      <c r="P646" s="60">
        <f>CEILING(IF(M646&gt;O646,M646,O646),$D$2)</f>
        <v>0.5</v>
      </c>
      <c r="Q646" s="61" t="str">
        <f t="shared" si="288"/>
        <v>목록(Manifest)</v>
      </c>
      <c r="R646" s="88">
        <f t="shared" si="289"/>
        <v>76.97</v>
      </c>
      <c r="S646" s="61" t="str">
        <f t="shared" si="290"/>
        <v>OZ522</v>
      </c>
      <c r="T646" s="61" t="str">
        <f t="shared" si="291"/>
        <v>AIRZETA CO., LTD</v>
      </c>
      <c r="U646" s="61" t="str">
        <f t="shared" si="292"/>
        <v>신용</v>
      </c>
      <c r="V646" s="99">
        <f>CEILING($B$2+(P646-0.5)*$C$2,1)</f>
        <v>7445</v>
      </c>
      <c r="W646" s="61">
        <v>4000</v>
      </c>
      <c r="X646" s="100">
        <f t="shared" si="293"/>
        <v>0</v>
      </c>
      <c r="Y646" s="100">
        <f t="shared" ref="Y646:Y709" si="298">IF(LEFT(AN646,2)="63",500,0)</f>
        <v>0</v>
      </c>
      <c r="Z646" s="100">
        <f t="shared" si="294"/>
        <v>0</v>
      </c>
      <c r="AA646" s="100">
        <f t="shared" ref="AA646:AA709" si="299">IF(_xlfn.CEILING.MATH(P646-30,1)&lt;0,0,_xlfn.CEILING.MATH(P646-30,1))*400</f>
        <v>0</v>
      </c>
      <c r="AB646" s="101">
        <f t="shared" si="295"/>
        <v>0</v>
      </c>
      <c r="AC646" s="102" t="str">
        <f>_xlfn.IFNA(VLOOKUP(D646,'사업자 통관'!F:H,3,0),"")</f>
        <v/>
      </c>
      <c r="AD646" s="102"/>
      <c r="AE646" s="103">
        <f t="shared" si="296"/>
        <v>4000</v>
      </c>
      <c r="AF646" s="104">
        <f t="shared" si="297"/>
        <v>11445</v>
      </c>
      <c r="AH646" s="126" t="s">
        <v>5654</v>
      </c>
      <c r="AI646" s="126" t="s">
        <v>9</v>
      </c>
      <c r="AJ646" s="126" t="s">
        <v>5655</v>
      </c>
      <c r="AK646" s="126" t="s">
        <v>6250</v>
      </c>
      <c r="AL646" s="126" t="s">
        <v>6251</v>
      </c>
      <c r="AM646" s="126" t="s">
        <v>6252</v>
      </c>
      <c r="AN646" s="126">
        <v>3997</v>
      </c>
      <c r="AO646" s="126" t="s">
        <v>130</v>
      </c>
      <c r="AP646" s="127">
        <v>1</v>
      </c>
      <c r="AQ646" s="128">
        <v>0.499</v>
      </c>
      <c r="AR646" s="128">
        <v>4.4999999999999998E-2</v>
      </c>
      <c r="AS646" s="128">
        <v>0.5</v>
      </c>
      <c r="AT646" s="126" t="s">
        <v>4</v>
      </c>
      <c r="AU646" s="128">
        <v>76.97</v>
      </c>
      <c r="AV646" s="126" t="s">
        <v>154</v>
      </c>
      <c r="AW646" s="126" t="s">
        <v>154</v>
      </c>
      <c r="AX646" s="126" t="s">
        <v>154</v>
      </c>
      <c r="AY646" s="126" t="s">
        <v>154</v>
      </c>
      <c r="AZ646" s="126" t="s">
        <v>154</v>
      </c>
      <c r="BA646" s="126" t="s">
        <v>132</v>
      </c>
      <c r="BB646" s="126" t="s">
        <v>70</v>
      </c>
      <c r="BC646" s="126" t="s">
        <v>161</v>
      </c>
      <c r="BD646" s="126" t="s">
        <v>130</v>
      </c>
      <c r="BE646" s="126" t="s">
        <v>156</v>
      </c>
      <c r="BF646" s="126" t="s">
        <v>6253</v>
      </c>
      <c r="BG646" s="126" t="s">
        <v>6254</v>
      </c>
      <c r="BH646" s="126" t="s">
        <v>6255</v>
      </c>
      <c r="BI646" s="126" t="s">
        <v>138</v>
      </c>
      <c r="BJ646" s="126" t="s">
        <v>2758</v>
      </c>
      <c r="BK646" s="126" t="s">
        <v>184</v>
      </c>
      <c r="BL646" s="126" t="s">
        <v>157</v>
      </c>
      <c r="BM646" s="126" t="s">
        <v>126</v>
      </c>
      <c r="BN646" s="126" t="s">
        <v>130</v>
      </c>
      <c r="BO646" s="126" t="s">
        <v>158</v>
      </c>
    </row>
    <row r="647" spans="1:67" ht="15">
      <c r="A647" s="58" t="str">
        <f t="shared" si="273"/>
        <v>2025-08-17</v>
      </c>
      <c r="B647" s="58" t="str">
        <f t="shared" si="274"/>
        <v>LHR</v>
      </c>
      <c r="C647" s="58" t="str">
        <f t="shared" si="275"/>
        <v>99431913792</v>
      </c>
      <c r="D647" s="58" t="str">
        <f t="shared" si="276"/>
        <v>PGB028761984</v>
      </c>
      <c r="E647" s="59" t="str">
        <f t="shared" si="277"/>
        <v>6094322902764</v>
      </c>
      <c r="F647" s="59" t="str">
        <f t="shared" si="278"/>
        <v>717-5825-AF-35</v>
      </c>
      <c r="G647" s="59" t="str">
        <f t="shared" si="279"/>
        <v>2210326</v>
      </c>
      <c r="H647" s="59" t="str">
        <f t="shared" si="280"/>
        <v>IPORTER (GB)</v>
      </c>
      <c r="I647" s="57" t="str">
        <f t="shared" si="281"/>
        <v>오한경</v>
      </c>
      <c r="J647" s="57">
        <f t="shared" si="282"/>
        <v>10545</v>
      </c>
      <c r="K647" s="57"/>
      <c r="L647" s="57">
        <f t="shared" si="284"/>
        <v>1</v>
      </c>
      <c r="M647" s="57">
        <f t="shared" si="285"/>
        <v>0.499</v>
      </c>
      <c r="N647" s="57">
        <f t="shared" si="286"/>
        <v>4.4999999999999998E-2</v>
      </c>
      <c r="O647" s="60">
        <f t="shared" si="287"/>
        <v>3.15E-2</v>
      </c>
      <c r="P647" s="60">
        <f>CEILING(IF(M647&gt;O647,M647,O647),$D$2)</f>
        <v>0.5</v>
      </c>
      <c r="Q647" s="61" t="str">
        <f t="shared" si="288"/>
        <v>일반(목록배제,Normal-Manifest Exception)</v>
      </c>
      <c r="R647" s="88">
        <f t="shared" si="289"/>
        <v>119.94</v>
      </c>
      <c r="S647" s="61" t="str">
        <f t="shared" si="290"/>
        <v>OZ522</v>
      </c>
      <c r="T647" s="61" t="str">
        <f t="shared" si="291"/>
        <v>AIRZETA CO., LTD</v>
      </c>
      <c r="U647" s="61" t="str">
        <f t="shared" si="292"/>
        <v>신용</v>
      </c>
      <c r="V647" s="99">
        <f>CEILING($B$2+(P647-0.5)*$C$2,1)</f>
        <v>7445</v>
      </c>
      <c r="W647" s="61">
        <v>4000</v>
      </c>
      <c r="X647" s="100">
        <f t="shared" si="293"/>
        <v>0</v>
      </c>
      <c r="Y647" s="100">
        <f t="shared" si="298"/>
        <v>0</v>
      </c>
      <c r="Z647" s="100">
        <f t="shared" si="294"/>
        <v>0</v>
      </c>
      <c r="AA647" s="100">
        <f t="shared" si="299"/>
        <v>0</v>
      </c>
      <c r="AB647" s="101">
        <f t="shared" si="295"/>
        <v>1000</v>
      </c>
      <c r="AC647" s="102" t="str">
        <f>_xlfn.IFNA(VLOOKUP(D647,'사업자 통관'!F:H,3,0),"")</f>
        <v/>
      </c>
      <c r="AD647" s="102"/>
      <c r="AE647" s="103">
        <f t="shared" si="296"/>
        <v>5000</v>
      </c>
      <c r="AF647" s="104">
        <f t="shared" si="297"/>
        <v>12445</v>
      </c>
      <c r="AH647" s="126" t="s">
        <v>5654</v>
      </c>
      <c r="AI647" s="126" t="s">
        <v>9</v>
      </c>
      <c r="AJ647" s="126" t="s">
        <v>5655</v>
      </c>
      <c r="AK647" s="126" t="s">
        <v>6256</v>
      </c>
      <c r="AL647" s="126" t="s">
        <v>349</v>
      </c>
      <c r="AM647" s="126" t="s">
        <v>350</v>
      </c>
      <c r="AN647" s="126">
        <v>10545</v>
      </c>
      <c r="AO647" s="126" t="s">
        <v>130</v>
      </c>
      <c r="AP647" s="127">
        <v>1</v>
      </c>
      <c r="AQ647" s="128">
        <v>0.499</v>
      </c>
      <c r="AR647" s="128">
        <v>4.4999999999999998E-2</v>
      </c>
      <c r="AS647" s="128">
        <v>0.5</v>
      </c>
      <c r="AT647" s="126" t="s">
        <v>5</v>
      </c>
      <c r="AU647" s="128">
        <v>119.94</v>
      </c>
      <c r="AV647" s="126" t="s">
        <v>154</v>
      </c>
      <c r="AW647" s="126" t="s">
        <v>154</v>
      </c>
      <c r="AX647" s="126" t="s">
        <v>154</v>
      </c>
      <c r="AY647" s="126" t="s">
        <v>154</v>
      </c>
      <c r="AZ647" s="126" t="s">
        <v>154</v>
      </c>
      <c r="BA647" s="126" t="s">
        <v>132</v>
      </c>
      <c r="BB647" s="126" t="s">
        <v>70</v>
      </c>
      <c r="BC647" s="126" t="s">
        <v>162</v>
      </c>
      <c r="BD647" s="126" t="s">
        <v>130</v>
      </c>
      <c r="BE647" s="126" t="s">
        <v>156</v>
      </c>
      <c r="BF647" s="126" t="s">
        <v>6257</v>
      </c>
      <c r="BG647" s="126" t="s">
        <v>6258</v>
      </c>
      <c r="BH647" s="126" t="s">
        <v>6259</v>
      </c>
      <c r="BI647" s="126" t="s">
        <v>138</v>
      </c>
      <c r="BJ647" s="126" t="s">
        <v>2758</v>
      </c>
      <c r="BK647" s="126" t="s">
        <v>184</v>
      </c>
      <c r="BL647" s="126" t="s">
        <v>157</v>
      </c>
      <c r="BM647" s="126" t="s">
        <v>126</v>
      </c>
      <c r="BN647" s="126" t="s">
        <v>130</v>
      </c>
      <c r="BO647" s="126" t="s">
        <v>158</v>
      </c>
    </row>
    <row r="648" spans="1:67" ht="15">
      <c r="A648" s="58" t="str">
        <f t="shared" ref="A648:A711" si="300">AH648</f>
        <v>2025-08-17</v>
      </c>
      <c r="B648" s="58" t="str">
        <f t="shared" ref="B648:B711" si="301">AI648</f>
        <v>LHR</v>
      </c>
      <c r="C648" s="58" t="str">
        <f t="shared" ref="C648:C711" si="302">AJ648</f>
        <v>99431913792</v>
      </c>
      <c r="D648" s="58" t="str">
        <f t="shared" ref="D648:D711" si="303">AK648</f>
        <v>PGB028761928</v>
      </c>
      <c r="E648" s="59" t="str">
        <f t="shared" ref="E648:E711" si="304">BF648</f>
        <v>6094322902708</v>
      </c>
      <c r="F648" s="59" t="str">
        <f t="shared" ref="F648:F711" si="305">BG648</f>
        <v>717-5659-FC-37</v>
      </c>
      <c r="G648" s="59" t="str">
        <f t="shared" ref="G648:G711" si="306">BA648</f>
        <v>2210326</v>
      </c>
      <c r="H648" s="59" t="str">
        <f t="shared" ref="H648:H711" si="307">BB648</f>
        <v>IPORTER (GB)</v>
      </c>
      <c r="I648" s="57" t="str">
        <f t="shared" ref="I648:I711" si="308">AL648</f>
        <v>노남진</v>
      </c>
      <c r="J648" s="57">
        <f t="shared" ref="J648:J711" si="309">AN648</f>
        <v>44236</v>
      </c>
      <c r="K648" s="57" t="str">
        <f t="shared" ref="K648:K711" si="310">AO648</f>
        <v/>
      </c>
      <c r="L648" s="57">
        <f t="shared" ref="L648:L711" si="311">AP648</f>
        <v>1</v>
      </c>
      <c r="M648" s="57">
        <f t="shared" ref="M648:M711" si="312">AQ648</f>
        <v>1.1519999999999999</v>
      </c>
      <c r="N648" s="57">
        <f t="shared" ref="N648:N711" si="313">AR648</f>
        <v>2.1320000000000001</v>
      </c>
      <c r="O648" s="60">
        <f t="shared" ref="O648:O711" si="314">N648*0.7</f>
        <v>1.4923999999999999</v>
      </c>
      <c r="P648" s="60">
        <f>CEILING(IF(M648&gt;O648,M648,O648),$D$2)</f>
        <v>1.5</v>
      </c>
      <c r="Q648" s="61" t="str">
        <f t="shared" ref="Q648:Q711" si="315">AT648</f>
        <v>목록(Manifest)</v>
      </c>
      <c r="R648" s="88">
        <f t="shared" ref="R648:R711" si="316">AU648</f>
        <v>58.17</v>
      </c>
      <c r="S648" s="61" t="str">
        <f t="shared" ref="S648:S711" si="317">BI648</f>
        <v>OZ522</v>
      </c>
      <c r="T648" s="61" t="str">
        <f t="shared" ref="T648:T711" si="318">BJ648</f>
        <v>AIRZETA CO., LTD</v>
      </c>
      <c r="U648" s="61" t="str">
        <f t="shared" ref="U648:U711" si="319">BM648</f>
        <v>신용</v>
      </c>
      <c r="V648" s="99">
        <f>CEILING($B$2+(P648-0.5)*$C$2,1)</f>
        <v>13100</v>
      </c>
      <c r="W648" s="61">
        <v>4000</v>
      </c>
      <c r="X648" s="100">
        <f t="shared" si="293"/>
        <v>0</v>
      </c>
      <c r="Y648" s="100">
        <f t="shared" si="298"/>
        <v>0</v>
      </c>
      <c r="Z648" s="100">
        <f t="shared" si="294"/>
        <v>0</v>
      </c>
      <c r="AA648" s="100">
        <f t="shared" si="299"/>
        <v>0</v>
      </c>
      <c r="AB648" s="101">
        <f t="shared" si="295"/>
        <v>0</v>
      </c>
      <c r="AC648" s="102" t="str">
        <f>_xlfn.IFNA(VLOOKUP(D648,'사업자 통관'!F:H,3,0),"")</f>
        <v/>
      </c>
      <c r="AD648" s="102"/>
      <c r="AE648" s="103">
        <f t="shared" si="296"/>
        <v>4000</v>
      </c>
      <c r="AF648" s="104">
        <f t="shared" si="297"/>
        <v>17100</v>
      </c>
      <c r="AH648" s="126" t="s">
        <v>5654</v>
      </c>
      <c r="AI648" s="126" t="s">
        <v>9</v>
      </c>
      <c r="AJ648" s="126" t="s">
        <v>5655</v>
      </c>
      <c r="AK648" s="126" t="s">
        <v>6260</v>
      </c>
      <c r="AL648" s="126" t="s">
        <v>3086</v>
      </c>
      <c r="AM648" s="126" t="s">
        <v>3087</v>
      </c>
      <c r="AN648" s="126">
        <v>44236</v>
      </c>
      <c r="AO648" s="126" t="s">
        <v>130</v>
      </c>
      <c r="AP648" s="127">
        <v>1</v>
      </c>
      <c r="AQ648" s="128">
        <v>1.1519999999999999</v>
      </c>
      <c r="AR648" s="128">
        <v>2.1320000000000001</v>
      </c>
      <c r="AS648" s="128">
        <v>2.2000000000000002</v>
      </c>
      <c r="AT648" s="126" t="s">
        <v>4</v>
      </c>
      <c r="AU648" s="128">
        <v>58.17</v>
      </c>
      <c r="AV648" s="126" t="s">
        <v>154</v>
      </c>
      <c r="AW648" s="126" t="s">
        <v>154</v>
      </c>
      <c r="AX648" s="126" t="s">
        <v>154</v>
      </c>
      <c r="AY648" s="126" t="s">
        <v>154</v>
      </c>
      <c r="AZ648" s="126" t="s">
        <v>154</v>
      </c>
      <c r="BA648" s="126" t="s">
        <v>132</v>
      </c>
      <c r="BB648" s="126" t="s">
        <v>70</v>
      </c>
      <c r="BC648" s="126" t="s">
        <v>627</v>
      </c>
      <c r="BD648" s="126" t="s">
        <v>130</v>
      </c>
      <c r="BE648" s="126" t="s">
        <v>156</v>
      </c>
      <c r="BF648" s="126" t="s">
        <v>6261</v>
      </c>
      <c r="BG648" s="126" t="s">
        <v>6262</v>
      </c>
      <c r="BH648" s="126" t="s">
        <v>6263</v>
      </c>
      <c r="BI648" s="126" t="s">
        <v>138</v>
      </c>
      <c r="BJ648" s="126" t="s">
        <v>2758</v>
      </c>
      <c r="BK648" s="126" t="s">
        <v>184</v>
      </c>
      <c r="BL648" s="126" t="s">
        <v>157</v>
      </c>
      <c r="BM648" s="126" t="s">
        <v>126</v>
      </c>
      <c r="BN648" s="126" t="s">
        <v>130</v>
      </c>
      <c r="BO648" s="126" t="s">
        <v>158</v>
      </c>
    </row>
    <row r="649" spans="1:67" ht="15">
      <c r="A649" s="58" t="str">
        <f t="shared" si="300"/>
        <v>2025-08-17</v>
      </c>
      <c r="B649" s="58" t="str">
        <f t="shared" si="301"/>
        <v>LHR</v>
      </c>
      <c r="C649" s="58" t="str">
        <f t="shared" si="302"/>
        <v>99431913792</v>
      </c>
      <c r="D649" s="58" t="str">
        <f t="shared" si="303"/>
        <v>PGB028760190</v>
      </c>
      <c r="E649" s="59" t="str">
        <f t="shared" si="304"/>
        <v>6094322900970</v>
      </c>
      <c r="F649" s="59" t="str">
        <f t="shared" si="305"/>
        <v>717-5832-CA-38</v>
      </c>
      <c r="G649" s="59" t="str">
        <f t="shared" si="306"/>
        <v>2210326</v>
      </c>
      <c r="H649" s="59" t="str">
        <f t="shared" si="307"/>
        <v>IPORTER (GB)</v>
      </c>
      <c r="I649" s="57" t="str">
        <f t="shared" si="308"/>
        <v>조희진</v>
      </c>
      <c r="J649" s="57">
        <f t="shared" si="309"/>
        <v>18150</v>
      </c>
      <c r="K649" s="57" t="str">
        <f t="shared" si="310"/>
        <v/>
      </c>
      <c r="L649" s="57">
        <f t="shared" si="311"/>
        <v>1</v>
      </c>
      <c r="M649" s="57">
        <f t="shared" si="312"/>
        <v>0.998</v>
      </c>
      <c r="N649" s="57">
        <f t="shared" si="313"/>
        <v>4.4999999999999998E-2</v>
      </c>
      <c r="O649" s="60">
        <f t="shared" si="314"/>
        <v>3.15E-2</v>
      </c>
      <c r="P649" s="60">
        <f>CEILING(IF(M649&gt;O649,M649,O649),$D$2)</f>
        <v>1</v>
      </c>
      <c r="Q649" s="61" t="str">
        <f t="shared" si="315"/>
        <v>목록(Manifest)</v>
      </c>
      <c r="R649" s="88">
        <f t="shared" si="316"/>
        <v>62.68</v>
      </c>
      <c r="S649" s="61" t="str">
        <f t="shared" si="317"/>
        <v>OZ522</v>
      </c>
      <c r="T649" s="61" t="str">
        <f t="shared" si="318"/>
        <v>AIRZETA CO., LTD</v>
      </c>
      <c r="U649" s="61" t="str">
        <f t="shared" si="319"/>
        <v>신용</v>
      </c>
      <c r="V649" s="99">
        <f>CEILING($B$2+(P649-0.5)*$C$2,1)</f>
        <v>10273</v>
      </c>
      <c r="W649" s="61">
        <v>4000</v>
      </c>
      <c r="X649" s="100">
        <f t="shared" si="293"/>
        <v>0</v>
      </c>
      <c r="Y649" s="100">
        <f t="shared" si="298"/>
        <v>0</v>
      </c>
      <c r="Z649" s="100">
        <f t="shared" si="294"/>
        <v>0</v>
      </c>
      <c r="AA649" s="100">
        <f t="shared" si="299"/>
        <v>0</v>
      </c>
      <c r="AB649" s="101">
        <f t="shared" si="295"/>
        <v>0</v>
      </c>
      <c r="AC649" s="102" t="str">
        <f>_xlfn.IFNA(VLOOKUP(D649,'사업자 통관'!F:H,3,0),"")</f>
        <v/>
      </c>
      <c r="AD649" s="102"/>
      <c r="AE649" s="103">
        <f t="shared" si="296"/>
        <v>4000</v>
      </c>
      <c r="AF649" s="104">
        <f t="shared" si="297"/>
        <v>14273</v>
      </c>
      <c r="AH649" s="126" t="s">
        <v>5654</v>
      </c>
      <c r="AI649" s="126" t="s">
        <v>9</v>
      </c>
      <c r="AJ649" s="126" t="s">
        <v>5655</v>
      </c>
      <c r="AK649" s="126" t="s">
        <v>6264</v>
      </c>
      <c r="AL649" s="126" t="s">
        <v>6265</v>
      </c>
      <c r="AM649" s="126" t="s">
        <v>6266</v>
      </c>
      <c r="AN649" s="126">
        <v>18150</v>
      </c>
      <c r="AO649" s="126" t="s">
        <v>130</v>
      </c>
      <c r="AP649" s="127">
        <v>1</v>
      </c>
      <c r="AQ649" s="128">
        <v>0.998</v>
      </c>
      <c r="AR649" s="128">
        <v>4.4999999999999998E-2</v>
      </c>
      <c r="AS649" s="128">
        <v>1</v>
      </c>
      <c r="AT649" s="126" t="s">
        <v>4</v>
      </c>
      <c r="AU649" s="128">
        <v>62.68</v>
      </c>
      <c r="AV649" s="126" t="s">
        <v>154</v>
      </c>
      <c r="AW649" s="126" t="s">
        <v>154</v>
      </c>
      <c r="AX649" s="126" t="s">
        <v>154</v>
      </c>
      <c r="AY649" s="126" t="s">
        <v>154</v>
      </c>
      <c r="AZ649" s="126" t="s">
        <v>154</v>
      </c>
      <c r="BA649" s="126" t="s">
        <v>132</v>
      </c>
      <c r="BB649" s="126" t="s">
        <v>70</v>
      </c>
      <c r="BC649" s="126" t="s">
        <v>6267</v>
      </c>
      <c r="BD649" s="126" t="s">
        <v>130</v>
      </c>
      <c r="BE649" s="126" t="s">
        <v>156</v>
      </c>
      <c r="BF649" s="126" t="s">
        <v>6268</v>
      </c>
      <c r="BG649" s="126" t="s">
        <v>6269</v>
      </c>
      <c r="BH649" s="126" t="s">
        <v>6270</v>
      </c>
      <c r="BI649" s="126" t="s">
        <v>138</v>
      </c>
      <c r="BJ649" s="126" t="s">
        <v>2758</v>
      </c>
      <c r="BK649" s="126" t="s">
        <v>184</v>
      </c>
      <c r="BL649" s="126" t="s">
        <v>157</v>
      </c>
      <c r="BM649" s="126" t="s">
        <v>126</v>
      </c>
      <c r="BN649" s="126" t="s">
        <v>130</v>
      </c>
      <c r="BO649" s="126" t="s">
        <v>158</v>
      </c>
    </row>
    <row r="650" spans="1:67" ht="15">
      <c r="A650" s="58" t="str">
        <f t="shared" si="300"/>
        <v>2025-08-17</v>
      </c>
      <c r="B650" s="58" t="str">
        <f t="shared" si="301"/>
        <v>LHR</v>
      </c>
      <c r="C650" s="58" t="str">
        <f t="shared" si="302"/>
        <v>99431913792</v>
      </c>
      <c r="D650" s="58" t="str">
        <f t="shared" si="303"/>
        <v>PGB028761812</v>
      </c>
      <c r="E650" s="59" t="str">
        <f t="shared" si="304"/>
        <v>6094322902592</v>
      </c>
      <c r="F650" s="59" t="str">
        <f t="shared" si="305"/>
        <v>717-5676-CD-40</v>
      </c>
      <c r="G650" s="59" t="str">
        <f t="shared" si="306"/>
        <v>2210326</v>
      </c>
      <c r="H650" s="59" t="str">
        <f t="shared" si="307"/>
        <v>IPORTER (GB)</v>
      </c>
      <c r="I650" s="57" t="str">
        <f t="shared" si="308"/>
        <v>곽형석</v>
      </c>
      <c r="J650" s="57">
        <f t="shared" si="309"/>
        <v>4323</v>
      </c>
      <c r="K650" s="57" t="str">
        <f t="shared" si="310"/>
        <v/>
      </c>
      <c r="L650" s="57">
        <f t="shared" si="311"/>
        <v>1</v>
      </c>
      <c r="M650" s="57">
        <f t="shared" si="312"/>
        <v>0.499</v>
      </c>
      <c r="N650" s="57">
        <f t="shared" si="313"/>
        <v>4.4999999999999998E-2</v>
      </c>
      <c r="O650" s="60">
        <f t="shared" si="314"/>
        <v>3.15E-2</v>
      </c>
      <c r="P650" s="60">
        <f>CEILING(IF(M650&gt;O650,M650,O650),$D$2)</f>
        <v>0.5</v>
      </c>
      <c r="Q650" s="61" t="str">
        <f t="shared" si="315"/>
        <v>목록(Manifest)</v>
      </c>
      <c r="R650" s="88">
        <f t="shared" si="316"/>
        <v>56.02</v>
      </c>
      <c r="S650" s="61" t="str">
        <f t="shared" si="317"/>
        <v>OZ522</v>
      </c>
      <c r="T650" s="61" t="str">
        <f t="shared" si="318"/>
        <v>AIRZETA CO., LTD</v>
      </c>
      <c r="U650" s="61" t="str">
        <f t="shared" si="319"/>
        <v>신용</v>
      </c>
      <c r="V650" s="99">
        <f>CEILING($B$2+(P650-0.5)*$C$2,1)</f>
        <v>7445</v>
      </c>
      <c r="W650" s="61">
        <v>4000</v>
      </c>
      <c r="X650" s="100">
        <f t="shared" si="293"/>
        <v>0</v>
      </c>
      <c r="Y650" s="100">
        <f t="shared" si="298"/>
        <v>0</v>
      </c>
      <c r="Z650" s="100">
        <f t="shared" si="294"/>
        <v>0</v>
      </c>
      <c r="AA650" s="100">
        <f t="shared" si="299"/>
        <v>0</v>
      </c>
      <c r="AB650" s="101">
        <f t="shared" si="295"/>
        <v>0</v>
      </c>
      <c r="AC650" s="102" t="str">
        <f>_xlfn.IFNA(VLOOKUP(D650,'사업자 통관'!F:H,3,0),"")</f>
        <v/>
      </c>
      <c r="AD650" s="102"/>
      <c r="AE650" s="103">
        <f t="shared" si="296"/>
        <v>4000</v>
      </c>
      <c r="AF650" s="104">
        <f t="shared" si="297"/>
        <v>11445</v>
      </c>
      <c r="AH650" s="126" t="s">
        <v>5654</v>
      </c>
      <c r="AI650" s="126" t="s">
        <v>9</v>
      </c>
      <c r="AJ650" s="126" t="s">
        <v>5655</v>
      </c>
      <c r="AK650" s="126" t="s">
        <v>6271</v>
      </c>
      <c r="AL650" s="126" t="s">
        <v>255</v>
      </c>
      <c r="AM650" s="126" t="s">
        <v>256</v>
      </c>
      <c r="AN650" s="126">
        <v>4323</v>
      </c>
      <c r="AO650" s="126" t="s">
        <v>130</v>
      </c>
      <c r="AP650" s="127">
        <v>1</v>
      </c>
      <c r="AQ650" s="128">
        <v>0.499</v>
      </c>
      <c r="AR650" s="128">
        <v>4.4999999999999998E-2</v>
      </c>
      <c r="AS650" s="128">
        <v>0.5</v>
      </c>
      <c r="AT650" s="126" t="s">
        <v>4</v>
      </c>
      <c r="AU650" s="128">
        <v>56.02</v>
      </c>
      <c r="AV650" s="126" t="s">
        <v>154</v>
      </c>
      <c r="AW650" s="126" t="s">
        <v>154</v>
      </c>
      <c r="AX650" s="126" t="s">
        <v>154</v>
      </c>
      <c r="AY650" s="126" t="s">
        <v>154</v>
      </c>
      <c r="AZ650" s="126" t="s">
        <v>154</v>
      </c>
      <c r="BA650" s="126" t="s">
        <v>132</v>
      </c>
      <c r="BB650" s="126" t="s">
        <v>70</v>
      </c>
      <c r="BC650" s="126" t="s">
        <v>159</v>
      </c>
      <c r="BD650" s="126" t="s">
        <v>130</v>
      </c>
      <c r="BE650" s="126" t="s">
        <v>156</v>
      </c>
      <c r="BF650" s="126" t="s">
        <v>6272</v>
      </c>
      <c r="BG650" s="126" t="s">
        <v>6273</v>
      </c>
      <c r="BH650" s="126" t="s">
        <v>6274</v>
      </c>
      <c r="BI650" s="126" t="s">
        <v>138</v>
      </c>
      <c r="BJ650" s="126" t="s">
        <v>2758</v>
      </c>
      <c r="BK650" s="126" t="s">
        <v>184</v>
      </c>
      <c r="BL650" s="126" t="s">
        <v>157</v>
      </c>
      <c r="BM650" s="126" t="s">
        <v>126</v>
      </c>
      <c r="BN650" s="126" t="s">
        <v>130</v>
      </c>
      <c r="BO650" s="126" t="s">
        <v>158</v>
      </c>
    </row>
    <row r="651" spans="1:67" ht="15">
      <c r="A651" s="58" t="str">
        <f t="shared" si="300"/>
        <v>2025-08-17</v>
      </c>
      <c r="B651" s="58" t="str">
        <f t="shared" si="301"/>
        <v>LHR</v>
      </c>
      <c r="C651" s="58" t="str">
        <f t="shared" si="302"/>
        <v>99431913792</v>
      </c>
      <c r="D651" s="58" t="str">
        <f t="shared" si="303"/>
        <v>PGB028761601</v>
      </c>
      <c r="E651" s="59" t="str">
        <f t="shared" si="304"/>
        <v>6094322902381</v>
      </c>
      <c r="F651" s="59" t="str">
        <f t="shared" si="305"/>
        <v>717-2877-CC-47</v>
      </c>
      <c r="G651" s="59" t="str">
        <f t="shared" si="306"/>
        <v>2210326</v>
      </c>
      <c r="H651" s="59" t="str">
        <f t="shared" si="307"/>
        <v>IPORTER (GB)</v>
      </c>
      <c r="I651" s="57" t="str">
        <f t="shared" si="308"/>
        <v>김지혁</v>
      </c>
      <c r="J651" s="57">
        <f t="shared" si="309"/>
        <v>44246</v>
      </c>
      <c r="K651" s="57" t="str">
        <f t="shared" si="310"/>
        <v/>
      </c>
      <c r="L651" s="57">
        <f t="shared" si="311"/>
        <v>1</v>
      </c>
      <c r="M651" s="57">
        <f t="shared" si="312"/>
        <v>7.4980000000000002</v>
      </c>
      <c r="N651" s="57">
        <f t="shared" si="313"/>
        <v>4.4999999999999998E-2</v>
      </c>
      <c r="O651" s="60">
        <f t="shared" si="314"/>
        <v>3.15E-2</v>
      </c>
      <c r="P651" s="60">
        <f>CEILING(IF(M651&gt;O651,M651,O651),$D$2)</f>
        <v>7.5</v>
      </c>
      <c r="Q651" s="61" t="str">
        <f t="shared" si="315"/>
        <v>간이(Simple)</v>
      </c>
      <c r="R651" s="88">
        <f t="shared" si="316"/>
        <v>161.36000000000001</v>
      </c>
      <c r="S651" s="61" t="str">
        <f t="shared" si="317"/>
        <v>OZ522</v>
      </c>
      <c r="T651" s="61" t="str">
        <f t="shared" si="318"/>
        <v>AIRZETA CO., LTD</v>
      </c>
      <c r="U651" s="61" t="str">
        <f t="shared" si="319"/>
        <v>신용</v>
      </c>
      <c r="V651" s="99">
        <f>CEILING($B$2+(P651-0.5)*$C$2,1)</f>
        <v>47030</v>
      </c>
      <c r="W651" s="61">
        <v>4000</v>
      </c>
      <c r="X651" s="100">
        <f t="shared" si="293"/>
        <v>0</v>
      </c>
      <c r="Y651" s="100">
        <f t="shared" si="298"/>
        <v>0</v>
      </c>
      <c r="Z651" s="100">
        <f t="shared" si="294"/>
        <v>1000</v>
      </c>
      <c r="AA651" s="100">
        <f t="shared" si="299"/>
        <v>0</v>
      </c>
      <c r="AB651" s="101">
        <f t="shared" si="295"/>
        <v>1000</v>
      </c>
      <c r="AC651" s="102" t="str">
        <f>_xlfn.IFNA(VLOOKUP(D651,'사업자 통관'!F:H,3,0),"")</f>
        <v/>
      </c>
      <c r="AD651" s="102"/>
      <c r="AE651" s="103">
        <f t="shared" si="296"/>
        <v>6000</v>
      </c>
      <c r="AF651" s="104">
        <f t="shared" si="297"/>
        <v>53030</v>
      </c>
      <c r="AH651" s="126" t="s">
        <v>5654</v>
      </c>
      <c r="AI651" s="126" t="s">
        <v>9</v>
      </c>
      <c r="AJ651" s="126" t="s">
        <v>5655</v>
      </c>
      <c r="AK651" s="126" t="s">
        <v>2736</v>
      </c>
      <c r="AL651" s="126" t="s">
        <v>6275</v>
      </c>
      <c r="AM651" s="126" t="s">
        <v>6276</v>
      </c>
      <c r="AN651" s="126">
        <v>44246</v>
      </c>
      <c r="AO651" s="126" t="s">
        <v>130</v>
      </c>
      <c r="AP651" s="127">
        <v>1</v>
      </c>
      <c r="AQ651" s="128">
        <v>7.4980000000000002</v>
      </c>
      <c r="AR651" s="128">
        <v>4.4999999999999998E-2</v>
      </c>
      <c r="AS651" s="128">
        <v>7.5</v>
      </c>
      <c r="AT651" s="126" t="s">
        <v>6</v>
      </c>
      <c r="AU651" s="128">
        <v>161.36000000000001</v>
      </c>
      <c r="AV651" s="126" t="s">
        <v>154</v>
      </c>
      <c r="AW651" s="126" t="s">
        <v>154</v>
      </c>
      <c r="AX651" s="126" t="s">
        <v>154</v>
      </c>
      <c r="AY651" s="126" t="s">
        <v>154</v>
      </c>
      <c r="AZ651" s="126" t="s">
        <v>130</v>
      </c>
      <c r="BA651" s="126" t="s">
        <v>132</v>
      </c>
      <c r="BB651" s="126" t="s">
        <v>70</v>
      </c>
      <c r="BC651" s="126" t="s">
        <v>5047</v>
      </c>
      <c r="BD651" s="126" t="s">
        <v>130</v>
      </c>
      <c r="BE651" s="126" t="s">
        <v>156</v>
      </c>
      <c r="BF651" s="126" t="s">
        <v>6277</v>
      </c>
      <c r="BG651" s="126" t="s">
        <v>6278</v>
      </c>
      <c r="BH651" s="126" t="s">
        <v>6279</v>
      </c>
      <c r="BI651" s="126" t="s">
        <v>138</v>
      </c>
      <c r="BJ651" s="126" t="s">
        <v>2758</v>
      </c>
      <c r="BK651" s="126" t="s">
        <v>184</v>
      </c>
      <c r="BL651" s="126" t="s">
        <v>157</v>
      </c>
      <c r="BM651" s="126" t="s">
        <v>126</v>
      </c>
      <c r="BN651" s="126" t="s">
        <v>130</v>
      </c>
      <c r="BO651" s="126" t="s">
        <v>158</v>
      </c>
    </row>
    <row r="652" spans="1:67" ht="15">
      <c r="A652" s="58" t="str">
        <f t="shared" si="300"/>
        <v>2025-08-17</v>
      </c>
      <c r="B652" s="58" t="str">
        <f t="shared" si="301"/>
        <v>LHR</v>
      </c>
      <c r="C652" s="58" t="str">
        <f t="shared" si="302"/>
        <v>99431913792</v>
      </c>
      <c r="D652" s="58" t="str">
        <f t="shared" si="303"/>
        <v>PGB028761963</v>
      </c>
      <c r="E652" s="59" t="str">
        <f t="shared" si="304"/>
        <v>6094322902743</v>
      </c>
      <c r="F652" s="59" t="str">
        <f t="shared" si="305"/>
        <v>717-4757-CE-56</v>
      </c>
      <c r="G652" s="59" t="str">
        <f t="shared" si="306"/>
        <v>2210326</v>
      </c>
      <c r="H652" s="59" t="str">
        <f t="shared" si="307"/>
        <v>IPORTER (GB)</v>
      </c>
      <c r="I652" s="57" t="str">
        <f t="shared" si="308"/>
        <v>노건우</v>
      </c>
      <c r="J652" s="57">
        <f t="shared" si="309"/>
        <v>63545</v>
      </c>
      <c r="K652" s="57" t="str">
        <f t="shared" si="310"/>
        <v/>
      </c>
      <c r="L652" s="57">
        <f t="shared" si="311"/>
        <v>1</v>
      </c>
      <c r="M652" s="57">
        <f t="shared" si="312"/>
        <v>0.499</v>
      </c>
      <c r="N652" s="57">
        <f t="shared" si="313"/>
        <v>4.4999999999999998E-2</v>
      </c>
      <c r="O652" s="60">
        <f t="shared" si="314"/>
        <v>3.15E-2</v>
      </c>
      <c r="P652" s="60">
        <f>CEILING(IF(M652&gt;O652,M652,O652),$D$2)</f>
        <v>0.5</v>
      </c>
      <c r="Q652" s="61" t="str">
        <f t="shared" si="315"/>
        <v>목록(Manifest)</v>
      </c>
      <c r="R652" s="88">
        <f t="shared" si="316"/>
        <v>54</v>
      </c>
      <c r="S652" s="61" t="str">
        <f t="shared" si="317"/>
        <v>OZ522</v>
      </c>
      <c r="T652" s="61" t="str">
        <f t="shared" si="318"/>
        <v>AIRZETA CO., LTD</v>
      </c>
      <c r="U652" s="61" t="str">
        <f t="shared" si="319"/>
        <v>신용</v>
      </c>
      <c r="V652" s="99">
        <f>CEILING($B$2+(P652-0.5)*$C$2,1)</f>
        <v>7445</v>
      </c>
      <c r="W652" s="61">
        <v>4000</v>
      </c>
      <c r="X652" s="100">
        <f t="shared" si="293"/>
        <v>0</v>
      </c>
      <c r="Y652" s="100">
        <f t="shared" si="298"/>
        <v>500</v>
      </c>
      <c r="Z652" s="100">
        <f t="shared" si="294"/>
        <v>0</v>
      </c>
      <c r="AA652" s="100">
        <f t="shared" si="299"/>
        <v>0</v>
      </c>
      <c r="AB652" s="101">
        <f t="shared" si="295"/>
        <v>0</v>
      </c>
      <c r="AC652" s="102" t="str">
        <f>_xlfn.IFNA(VLOOKUP(D652,'사업자 통관'!F:H,3,0),"")</f>
        <v/>
      </c>
      <c r="AD652" s="102"/>
      <c r="AE652" s="103">
        <f t="shared" si="296"/>
        <v>4500</v>
      </c>
      <c r="AF652" s="104">
        <f t="shared" si="297"/>
        <v>11945</v>
      </c>
      <c r="AH652" s="126" t="s">
        <v>5654</v>
      </c>
      <c r="AI652" s="126" t="s">
        <v>9</v>
      </c>
      <c r="AJ652" s="126" t="s">
        <v>5655</v>
      </c>
      <c r="AK652" s="126" t="s">
        <v>6280</v>
      </c>
      <c r="AL652" s="126" t="s">
        <v>6281</v>
      </c>
      <c r="AM652" s="126" t="s">
        <v>6282</v>
      </c>
      <c r="AN652" s="126">
        <v>63545</v>
      </c>
      <c r="AO652" s="126" t="s">
        <v>130</v>
      </c>
      <c r="AP652" s="127">
        <v>1</v>
      </c>
      <c r="AQ652" s="128">
        <v>0.499</v>
      </c>
      <c r="AR652" s="128">
        <v>4.4999999999999998E-2</v>
      </c>
      <c r="AS652" s="128">
        <v>0.5</v>
      </c>
      <c r="AT652" s="126" t="s">
        <v>4</v>
      </c>
      <c r="AU652" s="128">
        <v>54</v>
      </c>
      <c r="AV652" s="126" t="s">
        <v>154</v>
      </c>
      <c r="AW652" s="126" t="s">
        <v>154</v>
      </c>
      <c r="AX652" s="126" t="s">
        <v>154</v>
      </c>
      <c r="AY652" s="126" t="s">
        <v>154</v>
      </c>
      <c r="AZ652" s="126" t="s">
        <v>154</v>
      </c>
      <c r="BA652" s="126" t="s">
        <v>132</v>
      </c>
      <c r="BB652" s="126" t="s">
        <v>70</v>
      </c>
      <c r="BC652" s="126" t="s">
        <v>185</v>
      </c>
      <c r="BD652" s="126" t="s">
        <v>130</v>
      </c>
      <c r="BE652" s="126" t="s">
        <v>156</v>
      </c>
      <c r="BF652" s="126" t="s">
        <v>6283</v>
      </c>
      <c r="BG652" s="126" t="s">
        <v>6284</v>
      </c>
      <c r="BH652" s="126" t="s">
        <v>6285</v>
      </c>
      <c r="BI652" s="126" t="s">
        <v>138</v>
      </c>
      <c r="BJ652" s="126" t="s">
        <v>2758</v>
      </c>
      <c r="BK652" s="126" t="s">
        <v>184</v>
      </c>
      <c r="BL652" s="126" t="s">
        <v>157</v>
      </c>
      <c r="BM652" s="126" t="s">
        <v>126</v>
      </c>
      <c r="BN652" s="126" t="s">
        <v>130</v>
      </c>
      <c r="BO652" s="126" t="s">
        <v>158</v>
      </c>
    </row>
    <row r="653" spans="1:67" ht="15">
      <c r="A653" s="58" t="str">
        <f t="shared" si="300"/>
        <v>2025-08-17</v>
      </c>
      <c r="B653" s="58" t="str">
        <f t="shared" si="301"/>
        <v>LHR</v>
      </c>
      <c r="C653" s="58" t="str">
        <f t="shared" si="302"/>
        <v>99431913792</v>
      </c>
      <c r="D653" s="58" t="str">
        <f t="shared" si="303"/>
        <v>PGB028761964</v>
      </c>
      <c r="E653" s="59" t="str">
        <f t="shared" si="304"/>
        <v>6094322902744</v>
      </c>
      <c r="F653" s="59" t="str">
        <f t="shared" si="305"/>
        <v>717-4758-ED-57</v>
      </c>
      <c r="G653" s="59" t="str">
        <f t="shared" si="306"/>
        <v>2210326</v>
      </c>
      <c r="H653" s="59" t="str">
        <f t="shared" si="307"/>
        <v>IPORTER (GB)</v>
      </c>
      <c r="I653" s="57" t="str">
        <f t="shared" si="308"/>
        <v>이채란</v>
      </c>
      <c r="J653" s="57">
        <f t="shared" si="309"/>
        <v>13995</v>
      </c>
      <c r="K653" s="57" t="str">
        <f t="shared" si="310"/>
        <v/>
      </c>
      <c r="L653" s="57">
        <f t="shared" si="311"/>
        <v>1</v>
      </c>
      <c r="M653" s="57">
        <f t="shared" si="312"/>
        <v>0.499</v>
      </c>
      <c r="N653" s="57">
        <f t="shared" si="313"/>
        <v>4.4999999999999998E-2</v>
      </c>
      <c r="O653" s="60">
        <f t="shared" si="314"/>
        <v>3.15E-2</v>
      </c>
      <c r="P653" s="60">
        <f>CEILING(IF(M653&gt;O653,M653,O653),$D$2)</f>
        <v>0.5</v>
      </c>
      <c r="Q653" s="61" t="str">
        <f t="shared" si="315"/>
        <v>목록(Manifest)</v>
      </c>
      <c r="R653" s="88">
        <f t="shared" si="316"/>
        <v>108.01</v>
      </c>
      <c r="S653" s="61" t="str">
        <f t="shared" si="317"/>
        <v>OZ522</v>
      </c>
      <c r="T653" s="61" t="str">
        <f t="shared" si="318"/>
        <v>AIRZETA CO., LTD</v>
      </c>
      <c r="U653" s="61" t="str">
        <f t="shared" si="319"/>
        <v>신용</v>
      </c>
      <c r="V653" s="99">
        <f>CEILING($B$2+(P653-0.5)*$C$2,1)</f>
        <v>7445</v>
      </c>
      <c r="W653" s="61">
        <v>4000</v>
      </c>
      <c r="X653" s="100">
        <f t="shared" si="293"/>
        <v>0</v>
      </c>
      <c r="Y653" s="100">
        <f t="shared" si="298"/>
        <v>0</v>
      </c>
      <c r="Z653" s="100">
        <f t="shared" si="294"/>
        <v>0</v>
      </c>
      <c r="AA653" s="100">
        <f t="shared" si="299"/>
        <v>0</v>
      </c>
      <c r="AB653" s="101">
        <f t="shared" si="295"/>
        <v>0</v>
      </c>
      <c r="AC653" s="102" t="str">
        <f>_xlfn.IFNA(VLOOKUP(D653,'사업자 통관'!F:H,3,0),"")</f>
        <v/>
      </c>
      <c r="AD653" s="102"/>
      <c r="AE653" s="103">
        <f t="shared" si="296"/>
        <v>4000</v>
      </c>
      <c r="AF653" s="104">
        <f t="shared" si="297"/>
        <v>11445</v>
      </c>
      <c r="AH653" s="126" t="s">
        <v>5654</v>
      </c>
      <c r="AI653" s="126" t="s">
        <v>9</v>
      </c>
      <c r="AJ653" s="126" t="s">
        <v>5655</v>
      </c>
      <c r="AK653" s="126" t="s">
        <v>6286</v>
      </c>
      <c r="AL653" s="126" t="s">
        <v>6287</v>
      </c>
      <c r="AM653" s="126" t="s">
        <v>6288</v>
      </c>
      <c r="AN653" s="126">
        <v>13995</v>
      </c>
      <c r="AO653" s="126" t="s">
        <v>130</v>
      </c>
      <c r="AP653" s="127">
        <v>1</v>
      </c>
      <c r="AQ653" s="128">
        <v>0.499</v>
      </c>
      <c r="AR653" s="128">
        <v>4.4999999999999998E-2</v>
      </c>
      <c r="AS653" s="128">
        <v>0.5</v>
      </c>
      <c r="AT653" s="126" t="s">
        <v>4</v>
      </c>
      <c r="AU653" s="128">
        <v>108.01</v>
      </c>
      <c r="AV653" s="126" t="s">
        <v>154</v>
      </c>
      <c r="AW653" s="126" t="s">
        <v>154</v>
      </c>
      <c r="AX653" s="126" t="s">
        <v>154</v>
      </c>
      <c r="AY653" s="126" t="s">
        <v>154</v>
      </c>
      <c r="AZ653" s="126" t="s">
        <v>154</v>
      </c>
      <c r="BA653" s="126" t="s">
        <v>132</v>
      </c>
      <c r="BB653" s="126" t="s">
        <v>70</v>
      </c>
      <c r="BC653" s="126" t="s">
        <v>185</v>
      </c>
      <c r="BD653" s="126" t="s">
        <v>130</v>
      </c>
      <c r="BE653" s="126" t="s">
        <v>156</v>
      </c>
      <c r="BF653" s="126" t="s">
        <v>6289</v>
      </c>
      <c r="BG653" s="126" t="s">
        <v>6290</v>
      </c>
      <c r="BH653" s="126" t="s">
        <v>6291</v>
      </c>
      <c r="BI653" s="126" t="s">
        <v>138</v>
      </c>
      <c r="BJ653" s="126" t="s">
        <v>2758</v>
      </c>
      <c r="BK653" s="126" t="s">
        <v>184</v>
      </c>
      <c r="BL653" s="126" t="s">
        <v>157</v>
      </c>
      <c r="BM653" s="126" t="s">
        <v>126</v>
      </c>
      <c r="BN653" s="126" t="s">
        <v>130</v>
      </c>
      <c r="BO653" s="126" t="s">
        <v>158</v>
      </c>
    </row>
    <row r="654" spans="1:67" ht="15">
      <c r="A654" s="58" t="str">
        <f t="shared" si="300"/>
        <v>2025-08-17</v>
      </c>
      <c r="B654" s="58" t="str">
        <f t="shared" si="301"/>
        <v>LHR</v>
      </c>
      <c r="C654" s="58" t="str">
        <f t="shared" si="302"/>
        <v>99431913792</v>
      </c>
      <c r="D654" s="58" t="str">
        <f t="shared" si="303"/>
        <v>PGB028762000</v>
      </c>
      <c r="E654" s="59" t="str">
        <f t="shared" si="304"/>
        <v>6094322902780</v>
      </c>
      <c r="F654" s="59" t="str">
        <f t="shared" si="305"/>
        <v>717-5624-AB-60</v>
      </c>
      <c r="G654" s="59" t="str">
        <f t="shared" si="306"/>
        <v>2210326</v>
      </c>
      <c r="H654" s="59" t="str">
        <f t="shared" si="307"/>
        <v>IPORTER (GB)</v>
      </c>
      <c r="I654" s="57" t="str">
        <f t="shared" si="308"/>
        <v>이기웅</v>
      </c>
      <c r="J654" s="57">
        <f t="shared" si="309"/>
        <v>10535</v>
      </c>
      <c r="K654" s="57" t="str">
        <f t="shared" si="310"/>
        <v/>
      </c>
      <c r="L654" s="57">
        <f t="shared" si="311"/>
        <v>1</v>
      </c>
      <c r="M654" s="57">
        <f t="shared" si="312"/>
        <v>0.72099999999999997</v>
      </c>
      <c r="N654" s="57">
        <f t="shared" si="313"/>
        <v>4.4999999999999998E-2</v>
      </c>
      <c r="O654" s="60">
        <f t="shared" si="314"/>
        <v>3.15E-2</v>
      </c>
      <c r="P654" s="60">
        <f>CEILING(IF(M654&gt;O654,M654,O654),$D$2)</f>
        <v>1</v>
      </c>
      <c r="Q654" s="61" t="str">
        <f t="shared" si="315"/>
        <v>목록(Manifest)</v>
      </c>
      <c r="R654" s="88">
        <f t="shared" si="316"/>
        <v>113.35</v>
      </c>
      <c r="S654" s="61" t="str">
        <f t="shared" si="317"/>
        <v>OZ522</v>
      </c>
      <c r="T654" s="61" t="str">
        <f t="shared" si="318"/>
        <v>AIRZETA CO., LTD</v>
      </c>
      <c r="U654" s="61" t="str">
        <f t="shared" si="319"/>
        <v>신용</v>
      </c>
      <c r="V654" s="99">
        <f>CEILING($B$2+(P654-0.5)*$C$2,1)</f>
        <v>10273</v>
      </c>
      <c r="W654" s="61">
        <v>4000</v>
      </c>
      <c r="X654" s="100">
        <f t="shared" si="293"/>
        <v>0</v>
      </c>
      <c r="Y654" s="100">
        <f t="shared" si="298"/>
        <v>0</v>
      </c>
      <c r="Z654" s="100">
        <f t="shared" si="294"/>
        <v>0</v>
      </c>
      <c r="AA654" s="100">
        <f t="shared" si="299"/>
        <v>0</v>
      </c>
      <c r="AB654" s="101">
        <f t="shared" si="295"/>
        <v>0</v>
      </c>
      <c r="AC654" s="102" t="str">
        <f>_xlfn.IFNA(VLOOKUP(D654,'사업자 통관'!F:H,3,0),"")</f>
        <v/>
      </c>
      <c r="AD654" s="102"/>
      <c r="AE654" s="103">
        <f t="shared" si="296"/>
        <v>4000</v>
      </c>
      <c r="AF654" s="104">
        <f t="shared" si="297"/>
        <v>14273</v>
      </c>
      <c r="AH654" s="126" t="s">
        <v>5654</v>
      </c>
      <c r="AI654" s="126" t="s">
        <v>9</v>
      </c>
      <c r="AJ654" s="126" t="s">
        <v>5655</v>
      </c>
      <c r="AK654" s="126" t="s">
        <v>6292</v>
      </c>
      <c r="AL654" s="126" t="s">
        <v>444</v>
      </c>
      <c r="AM654" s="126" t="s">
        <v>445</v>
      </c>
      <c r="AN654" s="126">
        <v>10535</v>
      </c>
      <c r="AO654" s="126" t="s">
        <v>130</v>
      </c>
      <c r="AP654" s="127">
        <v>1</v>
      </c>
      <c r="AQ654" s="128">
        <v>0.72099999999999997</v>
      </c>
      <c r="AR654" s="128">
        <v>4.4999999999999998E-2</v>
      </c>
      <c r="AS654" s="128">
        <v>0.8</v>
      </c>
      <c r="AT654" s="126" t="s">
        <v>4</v>
      </c>
      <c r="AU654" s="128">
        <v>113.35</v>
      </c>
      <c r="AV654" s="126" t="s">
        <v>154</v>
      </c>
      <c r="AW654" s="126" t="s">
        <v>154</v>
      </c>
      <c r="AX654" s="126" t="s">
        <v>154</v>
      </c>
      <c r="AY654" s="126" t="s">
        <v>154</v>
      </c>
      <c r="AZ654" s="126" t="s">
        <v>154</v>
      </c>
      <c r="BA654" s="126" t="s">
        <v>132</v>
      </c>
      <c r="BB654" s="126" t="s">
        <v>70</v>
      </c>
      <c r="BC654" s="126" t="s">
        <v>169</v>
      </c>
      <c r="BD654" s="126" t="s">
        <v>130</v>
      </c>
      <c r="BE654" s="126" t="s">
        <v>156</v>
      </c>
      <c r="BF654" s="126" t="s">
        <v>6293</v>
      </c>
      <c r="BG654" s="126" t="s">
        <v>6294</v>
      </c>
      <c r="BH654" s="126" t="s">
        <v>6295</v>
      </c>
      <c r="BI654" s="126" t="s">
        <v>138</v>
      </c>
      <c r="BJ654" s="126" t="s">
        <v>2758</v>
      </c>
      <c r="BK654" s="126" t="s">
        <v>184</v>
      </c>
      <c r="BL654" s="126" t="s">
        <v>157</v>
      </c>
      <c r="BM654" s="126" t="s">
        <v>126</v>
      </c>
      <c r="BN654" s="126" t="s">
        <v>130</v>
      </c>
      <c r="BO654" s="126" t="s">
        <v>158</v>
      </c>
    </row>
    <row r="655" spans="1:67" ht="15">
      <c r="A655" s="58" t="str">
        <f t="shared" si="300"/>
        <v>2025-08-17</v>
      </c>
      <c r="B655" s="58" t="str">
        <f t="shared" si="301"/>
        <v>LHR</v>
      </c>
      <c r="C655" s="58" t="str">
        <f t="shared" si="302"/>
        <v>99431913792</v>
      </c>
      <c r="D655" s="58" t="str">
        <f t="shared" si="303"/>
        <v>PGB028762096</v>
      </c>
      <c r="E655" s="59" t="str">
        <f t="shared" si="304"/>
        <v>6094322902876</v>
      </c>
      <c r="F655" s="59" t="str">
        <f t="shared" si="305"/>
        <v>717-5667-DA-62</v>
      </c>
      <c r="G655" s="59" t="str">
        <f t="shared" si="306"/>
        <v>2210326</v>
      </c>
      <c r="H655" s="59" t="str">
        <f t="shared" si="307"/>
        <v>IPORTER (GB)</v>
      </c>
      <c r="I655" s="57" t="str">
        <f t="shared" si="308"/>
        <v>강성관</v>
      </c>
      <c r="J655" s="57">
        <f t="shared" si="309"/>
        <v>13627</v>
      </c>
      <c r="K655" s="57" t="str">
        <f t="shared" si="310"/>
        <v/>
      </c>
      <c r="L655" s="57">
        <f t="shared" si="311"/>
        <v>1</v>
      </c>
      <c r="M655" s="57">
        <f t="shared" si="312"/>
        <v>0.499</v>
      </c>
      <c r="N655" s="57">
        <f t="shared" si="313"/>
        <v>4.4999999999999998E-2</v>
      </c>
      <c r="O655" s="60">
        <f t="shared" si="314"/>
        <v>3.15E-2</v>
      </c>
      <c r="P655" s="60">
        <f>CEILING(IF(M655&gt;O655,M655,O655),$D$2)</f>
        <v>0.5</v>
      </c>
      <c r="Q655" s="61" t="str">
        <f t="shared" si="315"/>
        <v>일반(목록배제,Normal-Manifest Exception)</v>
      </c>
      <c r="R655" s="88">
        <f t="shared" si="316"/>
        <v>18.670000000000002</v>
      </c>
      <c r="S655" s="61" t="str">
        <f t="shared" si="317"/>
        <v>OZ522</v>
      </c>
      <c r="T655" s="61" t="str">
        <f t="shared" si="318"/>
        <v>AIRZETA CO., LTD</v>
      </c>
      <c r="U655" s="61" t="str">
        <f t="shared" si="319"/>
        <v>신용</v>
      </c>
      <c r="V655" s="99">
        <f>CEILING($B$2+(P655-0.5)*$C$2,1)</f>
        <v>7445</v>
      </c>
      <c r="W655" s="61">
        <v>4000</v>
      </c>
      <c r="X655" s="100">
        <f t="shared" si="293"/>
        <v>0</v>
      </c>
      <c r="Y655" s="100">
        <f t="shared" si="298"/>
        <v>0</v>
      </c>
      <c r="Z655" s="100">
        <f t="shared" si="294"/>
        <v>0</v>
      </c>
      <c r="AA655" s="100">
        <f t="shared" si="299"/>
        <v>0</v>
      </c>
      <c r="AB655" s="101">
        <f t="shared" si="295"/>
        <v>1000</v>
      </c>
      <c r="AC655" s="102" t="str">
        <f>_xlfn.IFNA(VLOOKUP(D655,'사업자 통관'!F:H,3,0),"")</f>
        <v/>
      </c>
      <c r="AD655" s="102"/>
      <c r="AE655" s="103">
        <f t="shared" si="296"/>
        <v>5000</v>
      </c>
      <c r="AF655" s="104">
        <f t="shared" si="297"/>
        <v>12445</v>
      </c>
      <c r="AH655" s="126" t="s">
        <v>5654</v>
      </c>
      <c r="AI655" s="126" t="s">
        <v>9</v>
      </c>
      <c r="AJ655" s="126" t="s">
        <v>5655</v>
      </c>
      <c r="AK655" s="126" t="s">
        <v>6296</v>
      </c>
      <c r="AL655" s="126" t="s">
        <v>6297</v>
      </c>
      <c r="AM655" s="126" t="s">
        <v>6298</v>
      </c>
      <c r="AN655" s="126">
        <v>13627</v>
      </c>
      <c r="AO655" s="126" t="s">
        <v>130</v>
      </c>
      <c r="AP655" s="127">
        <v>1</v>
      </c>
      <c r="AQ655" s="128">
        <v>0.499</v>
      </c>
      <c r="AR655" s="128">
        <v>4.4999999999999998E-2</v>
      </c>
      <c r="AS655" s="128">
        <v>0.5</v>
      </c>
      <c r="AT655" s="126" t="s">
        <v>5</v>
      </c>
      <c r="AU655" s="128">
        <v>18.670000000000002</v>
      </c>
      <c r="AV655" s="126" t="s">
        <v>154</v>
      </c>
      <c r="AW655" s="126" t="s">
        <v>154</v>
      </c>
      <c r="AX655" s="126" t="s">
        <v>154</v>
      </c>
      <c r="AY655" s="126" t="s">
        <v>154</v>
      </c>
      <c r="AZ655" s="126" t="s">
        <v>154</v>
      </c>
      <c r="BA655" s="126" t="s">
        <v>132</v>
      </c>
      <c r="BB655" s="126" t="s">
        <v>70</v>
      </c>
      <c r="BC655" s="126" t="s">
        <v>155</v>
      </c>
      <c r="BD655" s="126" t="s">
        <v>130</v>
      </c>
      <c r="BE655" s="126" t="s">
        <v>156</v>
      </c>
      <c r="BF655" s="126" t="s">
        <v>6299</v>
      </c>
      <c r="BG655" s="126" t="s">
        <v>6300</v>
      </c>
      <c r="BH655" s="126" t="s">
        <v>6301</v>
      </c>
      <c r="BI655" s="126" t="s">
        <v>138</v>
      </c>
      <c r="BJ655" s="126" t="s">
        <v>2758</v>
      </c>
      <c r="BK655" s="126" t="s">
        <v>184</v>
      </c>
      <c r="BL655" s="126" t="s">
        <v>157</v>
      </c>
      <c r="BM655" s="126" t="s">
        <v>126</v>
      </c>
      <c r="BN655" s="126" t="s">
        <v>130</v>
      </c>
      <c r="BO655" s="126" t="s">
        <v>158</v>
      </c>
    </row>
    <row r="656" spans="1:67" ht="15">
      <c r="A656" s="58" t="str">
        <f t="shared" si="300"/>
        <v>2025-08-17</v>
      </c>
      <c r="B656" s="58" t="str">
        <f t="shared" si="301"/>
        <v>LHR</v>
      </c>
      <c r="C656" s="58" t="str">
        <f t="shared" si="302"/>
        <v>99431913792</v>
      </c>
      <c r="D656" s="58" t="str">
        <f t="shared" si="303"/>
        <v>PGB028762039</v>
      </c>
      <c r="E656" s="59" t="str">
        <f t="shared" si="304"/>
        <v>6094322902819</v>
      </c>
      <c r="F656" s="59" t="str">
        <f t="shared" si="305"/>
        <v>717-5689-EA-1</v>
      </c>
      <c r="G656" s="59" t="str">
        <f t="shared" si="306"/>
        <v>2210326</v>
      </c>
      <c r="H656" s="59" t="str">
        <f t="shared" si="307"/>
        <v>IPORTER (GB)</v>
      </c>
      <c r="I656" s="57" t="str">
        <f t="shared" si="308"/>
        <v>유상선</v>
      </c>
      <c r="J656" s="57">
        <f t="shared" si="309"/>
        <v>38219</v>
      </c>
      <c r="K656" s="57" t="str">
        <f t="shared" si="310"/>
        <v/>
      </c>
      <c r="L656" s="57">
        <f t="shared" si="311"/>
        <v>1</v>
      </c>
      <c r="M656" s="57">
        <f t="shared" si="312"/>
        <v>0.499</v>
      </c>
      <c r="N656" s="57">
        <f t="shared" si="313"/>
        <v>4.4999999999999998E-2</v>
      </c>
      <c r="O656" s="60">
        <f t="shared" si="314"/>
        <v>3.15E-2</v>
      </c>
      <c r="P656" s="60">
        <f>CEILING(IF(M656&gt;O656,M656,O656),$D$2)</f>
        <v>0.5</v>
      </c>
      <c r="Q656" s="61" t="str">
        <f t="shared" si="315"/>
        <v>목록(Manifest)</v>
      </c>
      <c r="R656" s="88">
        <f t="shared" si="316"/>
        <v>23.99</v>
      </c>
      <c r="S656" s="61" t="str">
        <f t="shared" si="317"/>
        <v>OZ522</v>
      </c>
      <c r="T656" s="61" t="str">
        <f t="shared" si="318"/>
        <v>AIRZETA CO., LTD</v>
      </c>
      <c r="U656" s="61" t="str">
        <f t="shared" si="319"/>
        <v>신용</v>
      </c>
      <c r="V656" s="99">
        <f>CEILING($B$2+(P656-0.5)*$C$2,1)</f>
        <v>7445</v>
      </c>
      <c r="W656" s="61">
        <v>4000</v>
      </c>
      <c r="X656" s="100">
        <f t="shared" si="293"/>
        <v>0</v>
      </c>
      <c r="Y656" s="100">
        <f t="shared" si="298"/>
        <v>0</v>
      </c>
      <c r="Z656" s="100">
        <f t="shared" si="294"/>
        <v>0</v>
      </c>
      <c r="AA656" s="100">
        <f t="shared" si="299"/>
        <v>0</v>
      </c>
      <c r="AB656" s="101">
        <f t="shared" si="295"/>
        <v>0</v>
      </c>
      <c r="AC656" s="102" t="str">
        <f>_xlfn.IFNA(VLOOKUP(D656,'사업자 통관'!F:H,3,0),"")</f>
        <v/>
      </c>
      <c r="AD656" s="102"/>
      <c r="AE656" s="103">
        <f t="shared" si="296"/>
        <v>4000</v>
      </c>
      <c r="AF656" s="104">
        <f t="shared" si="297"/>
        <v>11445</v>
      </c>
      <c r="AH656" s="126" t="s">
        <v>5654</v>
      </c>
      <c r="AI656" s="126" t="s">
        <v>9</v>
      </c>
      <c r="AJ656" s="126" t="s">
        <v>5655</v>
      </c>
      <c r="AK656" s="126" t="s">
        <v>6302</v>
      </c>
      <c r="AL656" s="126" t="s">
        <v>6303</v>
      </c>
      <c r="AM656" s="126" t="s">
        <v>6304</v>
      </c>
      <c r="AN656" s="126">
        <v>38219</v>
      </c>
      <c r="AO656" s="126" t="s">
        <v>130</v>
      </c>
      <c r="AP656" s="127">
        <v>1</v>
      </c>
      <c r="AQ656" s="128">
        <v>0.499</v>
      </c>
      <c r="AR656" s="128">
        <v>4.4999999999999998E-2</v>
      </c>
      <c r="AS656" s="128">
        <v>0.5</v>
      </c>
      <c r="AT656" s="126" t="s">
        <v>4</v>
      </c>
      <c r="AU656" s="128">
        <v>23.99</v>
      </c>
      <c r="AV656" s="126" t="s">
        <v>154</v>
      </c>
      <c r="AW656" s="126" t="s">
        <v>154</v>
      </c>
      <c r="AX656" s="126" t="s">
        <v>154</v>
      </c>
      <c r="AY656" s="126" t="s">
        <v>154</v>
      </c>
      <c r="AZ656" s="126" t="s">
        <v>154</v>
      </c>
      <c r="BA656" s="126" t="s">
        <v>132</v>
      </c>
      <c r="BB656" s="126" t="s">
        <v>70</v>
      </c>
      <c r="BC656" s="126" t="s">
        <v>155</v>
      </c>
      <c r="BD656" s="126" t="s">
        <v>130</v>
      </c>
      <c r="BE656" s="126" t="s">
        <v>156</v>
      </c>
      <c r="BF656" s="126" t="s">
        <v>6305</v>
      </c>
      <c r="BG656" s="126" t="s">
        <v>6306</v>
      </c>
      <c r="BH656" s="126" t="s">
        <v>6307</v>
      </c>
      <c r="BI656" s="126" t="s">
        <v>138</v>
      </c>
      <c r="BJ656" s="126" t="s">
        <v>2758</v>
      </c>
      <c r="BK656" s="126" t="s">
        <v>184</v>
      </c>
      <c r="BL656" s="126" t="s">
        <v>157</v>
      </c>
      <c r="BM656" s="126" t="s">
        <v>126</v>
      </c>
      <c r="BN656" s="126" t="s">
        <v>130</v>
      </c>
      <c r="BO656" s="126" t="s">
        <v>158</v>
      </c>
    </row>
    <row r="657" spans="1:67" ht="15">
      <c r="A657" s="58" t="str">
        <f t="shared" si="300"/>
        <v>2025-08-17</v>
      </c>
      <c r="B657" s="58" t="str">
        <f t="shared" si="301"/>
        <v>LHR</v>
      </c>
      <c r="C657" s="58" t="str">
        <f t="shared" si="302"/>
        <v>99431913792</v>
      </c>
      <c r="D657" s="58" t="str">
        <f t="shared" si="303"/>
        <v>PGB028762083</v>
      </c>
      <c r="E657" s="59" t="str">
        <f t="shared" si="304"/>
        <v>6094322902863</v>
      </c>
      <c r="F657" s="59" t="str">
        <f t="shared" si="305"/>
        <v>717-5584-AB-6</v>
      </c>
      <c r="G657" s="59" t="str">
        <f t="shared" si="306"/>
        <v>2210326</v>
      </c>
      <c r="H657" s="59" t="str">
        <f t="shared" si="307"/>
        <v>IPORTER (GB)</v>
      </c>
      <c r="I657" s="57" t="str">
        <f t="shared" si="308"/>
        <v>박창권</v>
      </c>
      <c r="J657" s="57">
        <f t="shared" si="309"/>
        <v>34195</v>
      </c>
      <c r="K657" s="57" t="str">
        <f t="shared" si="310"/>
        <v/>
      </c>
      <c r="L657" s="57">
        <f t="shared" si="311"/>
        <v>1</v>
      </c>
      <c r="M657" s="57">
        <f t="shared" si="312"/>
        <v>0.499</v>
      </c>
      <c r="N657" s="57">
        <f t="shared" si="313"/>
        <v>4.4999999999999998E-2</v>
      </c>
      <c r="O657" s="60">
        <f t="shared" si="314"/>
        <v>3.15E-2</v>
      </c>
      <c r="P657" s="60">
        <f>CEILING(IF(M657&gt;O657,M657,O657),$D$2)</f>
        <v>0.5</v>
      </c>
      <c r="Q657" s="61" t="str">
        <f t="shared" si="315"/>
        <v>목록(Manifest)</v>
      </c>
      <c r="R657" s="88">
        <f t="shared" si="316"/>
        <v>18.600000000000001</v>
      </c>
      <c r="S657" s="61" t="str">
        <f t="shared" si="317"/>
        <v>OZ522</v>
      </c>
      <c r="T657" s="61" t="str">
        <f t="shared" si="318"/>
        <v>AIRZETA CO., LTD</v>
      </c>
      <c r="U657" s="61" t="str">
        <f t="shared" si="319"/>
        <v>신용</v>
      </c>
      <c r="V657" s="99">
        <f>CEILING($B$2+(P657-0.5)*$C$2,1)</f>
        <v>7445</v>
      </c>
      <c r="W657" s="61">
        <v>4000</v>
      </c>
      <c r="X657" s="100">
        <f t="shared" si="293"/>
        <v>0</v>
      </c>
      <c r="Y657" s="100">
        <f t="shared" si="298"/>
        <v>0</v>
      </c>
      <c r="Z657" s="100">
        <f t="shared" si="294"/>
        <v>0</v>
      </c>
      <c r="AA657" s="100">
        <f t="shared" si="299"/>
        <v>0</v>
      </c>
      <c r="AB657" s="101">
        <f t="shared" si="295"/>
        <v>0</v>
      </c>
      <c r="AC657" s="102" t="str">
        <f>_xlfn.IFNA(VLOOKUP(D657,'사업자 통관'!F:H,3,0),"")</f>
        <v/>
      </c>
      <c r="AD657" s="102"/>
      <c r="AE657" s="103">
        <f t="shared" si="296"/>
        <v>4000</v>
      </c>
      <c r="AF657" s="104">
        <f t="shared" si="297"/>
        <v>11445</v>
      </c>
      <c r="AH657" s="126" t="s">
        <v>5654</v>
      </c>
      <c r="AI657" s="126" t="s">
        <v>9</v>
      </c>
      <c r="AJ657" s="126" t="s">
        <v>5655</v>
      </c>
      <c r="AK657" s="126" t="s">
        <v>6308</v>
      </c>
      <c r="AL657" s="126" t="s">
        <v>6309</v>
      </c>
      <c r="AM657" s="126" t="s">
        <v>6310</v>
      </c>
      <c r="AN657" s="126">
        <v>34195</v>
      </c>
      <c r="AO657" s="126" t="s">
        <v>130</v>
      </c>
      <c r="AP657" s="127">
        <v>1</v>
      </c>
      <c r="AQ657" s="128">
        <v>0.499</v>
      </c>
      <c r="AR657" s="128">
        <v>4.4999999999999998E-2</v>
      </c>
      <c r="AS657" s="128">
        <v>0.5</v>
      </c>
      <c r="AT657" s="126" t="s">
        <v>4</v>
      </c>
      <c r="AU657" s="128">
        <v>18.600000000000001</v>
      </c>
      <c r="AV657" s="126" t="s">
        <v>154</v>
      </c>
      <c r="AW657" s="126" t="s">
        <v>154</v>
      </c>
      <c r="AX657" s="126" t="s">
        <v>154</v>
      </c>
      <c r="AY657" s="126" t="s">
        <v>154</v>
      </c>
      <c r="AZ657" s="126" t="s">
        <v>154</v>
      </c>
      <c r="BA657" s="126" t="s">
        <v>132</v>
      </c>
      <c r="BB657" s="126" t="s">
        <v>70</v>
      </c>
      <c r="BC657" s="126" t="s">
        <v>618</v>
      </c>
      <c r="BD657" s="126" t="s">
        <v>130</v>
      </c>
      <c r="BE657" s="126" t="s">
        <v>156</v>
      </c>
      <c r="BF657" s="126" t="s">
        <v>6311</v>
      </c>
      <c r="BG657" s="126" t="s">
        <v>6312</v>
      </c>
      <c r="BH657" s="126" t="s">
        <v>6313</v>
      </c>
      <c r="BI657" s="126" t="s">
        <v>138</v>
      </c>
      <c r="BJ657" s="126" t="s">
        <v>2758</v>
      </c>
      <c r="BK657" s="126" t="s">
        <v>184</v>
      </c>
      <c r="BL657" s="126" t="s">
        <v>157</v>
      </c>
      <c r="BM657" s="126" t="s">
        <v>126</v>
      </c>
      <c r="BN657" s="126" t="s">
        <v>130</v>
      </c>
      <c r="BO657" s="126" t="s">
        <v>158</v>
      </c>
    </row>
    <row r="658" spans="1:67" ht="15">
      <c r="A658" s="58" t="str">
        <f t="shared" si="300"/>
        <v>2025-08-17</v>
      </c>
      <c r="B658" s="58" t="str">
        <f t="shared" si="301"/>
        <v>LHR</v>
      </c>
      <c r="C658" s="58" t="str">
        <f t="shared" si="302"/>
        <v>99431913792</v>
      </c>
      <c r="D658" s="58" t="str">
        <f t="shared" si="303"/>
        <v>PGB028762084</v>
      </c>
      <c r="E658" s="59" t="str">
        <f t="shared" si="304"/>
        <v>6094322902864</v>
      </c>
      <c r="F658" s="59" t="str">
        <f t="shared" si="305"/>
        <v>717-5585-EC-7</v>
      </c>
      <c r="G658" s="59" t="str">
        <f t="shared" si="306"/>
        <v>2210326</v>
      </c>
      <c r="H658" s="59" t="str">
        <f t="shared" si="307"/>
        <v>IPORTER (GB)</v>
      </c>
      <c r="I658" s="57" t="str">
        <f t="shared" si="308"/>
        <v>송종훈</v>
      </c>
      <c r="J658" s="57">
        <f t="shared" si="309"/>
        <v>59538</v>
      </c>
      <c r="K658" s="57" t="str">
        <f t="shared" si="310"/>
        <v/>
      </c>
      <c r="L658" s="57">
        <f t="shared" si="311"/>
        <v>1</v>
      </c>
      <c r="M658" s="57">
        <f t="shared" si="312"/>
        <v>0.499</v>
      </c>
      <c r="N658" s="57">
        <f t="shared" si="313"/>
        <v>4.4999999999999998E-2</v>
      </c>
      <c r="O658" s="60">
        <f t="shared" si="314"/>
        <v>3.15E-2</v>
      </c>
      <c r="P658" s="60">
        <f>CEILING(IF(M658&gt;O658,M658,O658),$D$2)</f>
        <v>0.5</v>
      </c>
      <c r="Q658" s="61" t="str">
        <f t="shared" si="315"/>
        <v>목록(Manifest)</v>
      </c>
      <c r="R658" s="88">
        <f t="shared" si="316"/>
        <v>18.600000000000001</v>
      </c>
      <c r="S658" s="61" t="str">
        <f t="shared" si="317"/>
        <v>OZ522</v>
      </c>
      <c r="T658" s="61" t="str">
        <f t="shared" si="318"/>
        <v>AIRZETA CO., LTD</v>
      </c>
      <c r="U658" s="61" t="str">
        <f t="shared" si="319"/>
        <v>신용</v>
      </c>
      <c r="V658" s="99">
        <f>CEILING($B$2+(P658-0.5)*$C$2,1)</f>
        <v>7445</v>
      </c>
      <c r="W658" s="61">
        <v>4000</v>
      </c>
      <c r="X658" s="100">
        <f t="shared" si="293"/>
        <v>0</v>
      </c>
      <c r="Y658" s="100">
        <f t="shared" si="298"/>
        <v>0</v>
      </c>
      <c r="Z658" s="100">
        <f t="shared" si="294"/>
        <v>0</v>
      </c>
      <c r="AA658" s="100">
        <f t="shared" si="299"/>
        <v>0</v>
      </c>
      <c r="AB658" s="101">
        <f t="shared" si="295"/>
        <v>0</v>
      </c>
      <c r="AC658" s="102" t="str">
        <f>_xlfn.IFNA(VLOOKUP(D658,'사업자 통관'!F:H,3,0),"")</f>
        <v/>
      </c>
      <c r="AD658" s="102"/>
      <c r="AE658" s="103">
        <f t="shared" si="296"/>
        <v>4000</v>
      </c>
      <c r="AF658" s="104">
        <f t="shared" si="297"/>
        <v>11445</v>
      </c>
      <c r="AH658" s="126" t="s">
        <v>5654</v>
      </c>
      <c r="AI658" s="126" t="s">
        <v>9</v>
      </c>
      <c r="AJ658" s="126" t="s">
        <v>5655</v>
      </c>
      <c r="AK658" s="126" t="s">
        <v>6314</v>
      </c>
      <c r="AL658" s="126" t="s">
        <v>6315</v>
      </c>
      <c r="AM658" s="126" t="s">
        <v>6316</v>
      </c>
      <c r="AN658" s="126">
        <v>59538</v>
      </c>
      <c r="AO658" s="126" t="s">
        <v>130</v>
      </c>
      <c r="AP658" s="127">
        <v>1</v>
      </c>
      <c r="AQ658" s="128">
        <v>0.499</v>
      </c>
      <c r="AR658" s="128">
        <v>4.4999999999999998E-2</v>
      </c>
      <c r="AS658" s="128">
        <v>0.5</v>
      </c>
      <c r="AT658" s="126" t="s">
        <v>4</v>
      </c>
      <c r="AU658" s="128">
        <v>18.600000000000001</v>
      </c>
      <c r="AV658" s="126" t="s">
        <v>154</v>
      </c>
      <c r="AW658" s="126" t="s">
        <v>154</v>
      </c>
      <c r="AX658" s="126" t="s">
        <v>154</v>
      </c>
      <c r="AY658" s="126" t="s">
        <v>154</v>
      </c>
      <c r="AZ658" s="126" t="s">
        <v>154</v>
      </c>
      <c r="BA658" s="126" t="s">
        <v>132</v>
      </c>
      <c r="BB658" s="126" t="s">
        <v>70</v>
      </c>
      <c r="BC658" s="126" t="s">
        <v>618</v>
      </c>
      <c r="BD658" s="126" t="s">
        <v>130</v>
      </c>
      <c r="BE658" s="126" t="s">
        <v>156</v>
      </c>
      <c r="BF658" s="126" t="s">
        <v>6317</v>
      </c>
      <c r="BG658" s="126" t="s">
        <v>6318</v>
      </c>
      <c r="BH658" s="126" t="s">
        <v>6319</v>
      </c>
      <c r="BI658" s="126" t="s">
        <v>138</v>
      </c>
      <c r="BJ658" s="126" t="s">
        <v>2758</v>
      </c>
      <c r="BK658" s="126" t="s">
        <v>184</v>
      </c>
      <c r="BL658" s="126" t="s">
        <v>157</v>
      </c>
      <c r="BM658" s="126" t="s">
        <v>126</v>
      </c>
      <c r="BN658" s="126" t="s">
        <v>130</v>
      </c>
      <c r="BO658" s="126" t="s">
        <v>158</v>
      </c>
    </row>
    <row r="659" spans="1:67" ht="15">
      <c r="A659" s="58" t="str">
        <f t="shared" si="300"/>
        <v>2025-08-17</v>
      </c>
      <c r="B659" s="58" t="str">
        <f t="shared" si="301"/>
        <v>LHR</v>
      </c>
      <c r="C659" s="58" t="str">
        <f t="shared" si="302"/>
        <v>99431913792</v>
      </c>
      <c r="D659" s="58" t="str">
        <f t="shared" si="303"/>
        <v>PGB028761941</v>
      </c>
      <c r="E659" s="59" t="str">
        <f t="shared" si="304"/>
        <v>6094322902721</v>
      </c>
      <c r="F659" s="59" t="str">
        <f t="shared" si="305"/>
        <v>717-5605-EA-9</v>
      </c>
      <c r="G659" s="59" t="str">
        <f t="shared" si="306"/>
        <v>2210326</v>
      </c>
      <c r="H659" s="59" t="str">
        <f t="shared" si="307"/>
        <v>IPORTER (GB)</v>
      </c>
      <c r="I659" s="57" t="str">
        <f t="shared" si="308"/>
        <v>이정관</v>
      </c>
      <c r="J659" s="57">
        <f t="shared" si="309"/>
        <v>42760</v>
      </c>
      <c r="K659" s="57" t="str">
        <f t="shared" si="310"/>
        <v/>
      </c>
      <c r="L659" s="57">
        <f t="shared" si="311"/>
        <v>1</v>
      </c>
      <c r="M659" s="57">
        <f t="shared" si="312"/>
        <v>0.499</v>
      </c>
      <c r="N659" s="57">
        <f t="shared" si="313"/>
        <v>4.4999999999999998E-2</v>
      </c>
      <c r="O659" s="60">
        <f t="shared" si="314"/>
        <v>3.15E-2</v>
      </c>
      <c r="P659" s="60">
        <f>CEILING(IF(M659&gt;O659,M659,O659),$D$2)</f>
        <v>0.5</v>
      </c>
      <c r="Q659" s="61" t="str">
        <f t="shared" si="315"/>
        <v>목록(Manifest)</v>
      </c>
      <c r="R659" s="88">
        <f t="shared" si="316"/>
        <v>109.34</v>
      </c>
      <c r="S659" s="61" t="str">
        <f t="shared" si="317"/>
        <v>OZ522</v>
      </c>
      <c r="T659" s="61" t="str">
        <f t="shared" si="318"/>
        <v>AIRZETA CO., LTD</v>
      </c>
      <c r="U659" s="61" t="str">
        <f t="shared" si="319"/>
        <v>신용</v>
      </c>
      <c r="V659" s="99">
        <f>CEILING($B$2+(P659-0.5)*$C$2,1)</f>
        <v>7445</v>
      </c>
      <c r="W659" s="61">
        <v>4000</v>
      </c>
      <c r="X659" s="100">
        <f t="shared" si="293"/>
        <v>0</v>
      </c>
      <c r="Y659" s="100">
        <f t="shared" si="298"/>
        <v>0</v>
      </c>
      <c r="Z659" s="100">
        <f t="shared" si="294"/>
        <v>0</v>
      </c>
      <c r="AA659" s="100">
        <f t="shared" si="299"/>
        <v>0</v>
      </c>
      <c r="AB659" s="101">
        <f t="shared" si="295"/>
        <v>0</v>
      </c>
      <c r="AC659" s="102" t="str">
        <f>_xlfn.IFNA(VLOOKUP(D659,'사업자 통관'!F:H,3,0),"")</f>
        <v/>
      </c>
      <c r="AD659" s="102"/>
      <c r="AE659" s="103">
        <f t="shared" si="296"/>
        <v>4000</v>
      </c>
      <c r="AF659" s="104">
        <f t="shared" si="297"/>
        <v>11445</v>
      </c>
      <c r="AH659" s="126" t="s">
        <v>5654</v>
      </c>
      <c r="AI659" s="126" t="s">
        <v>9</v>
      </c>
      <c r="AJ659" s="126" t="s">
        <v>5655</v>
      </c>
      <c r="AK659" s="126" t="s">
        <v>6320</v>
      </c>
      <c r="AL659" s="126" t="s">
        <v>6321</v>
      </c>
      <c r="AM659" s="126" t="s">
        <v>6322</v>
      </c>
      <c r="AN659" s="126">
        <v>42760</v>
      </c>
      <c r="AO659" s="126" t="s">
        <v>130</v>
      </c>
      <c r="AP659" s="127">
        <v>1</v>
      </c>
      <c r="AQ659" s="128">
        <v>0.499</v>
      </c>
      <c r="AR659" s="128">
        <v>4.4999999999999998E-2</v>
      </c>
      <c r="AS659" s="128">
        <v>0.5</v>
      </c>
      <c r="AT659" s="126" t="s">
        <v>4</v>
      </c>
      <c r="AU659" s="128">
        <v>109.34</v>
      </c>
      <c r="AV659" s="126" t="s">
        <v>154</v>
      </c>
      <c r="AW659" s="126" t="s">
        <v>154</v>
      </c>
      <c r="AX659" s="126" t="s">
        <v>154</v>
      </c>
      <c r="AY659" s="126" t="s">
        <v>154</v>
      </c>
      <c r="AZ659" s="126" t="s">
        <v>154</v>
      </c>
      <c r="BA659" s="126" t="s">
        <v>132</v>
      </c>
      <c r="BB659" s="126" t="s">
        <v>70</v>
      </c>
      <c r="BC659" s="126" t="s">
        <v>163</v>
      </c>
      <c r="BD659" s="126" t="s">
        <v>130</v>
      </c>
      <c r="BE659" s="126" t="s">
        <v>156</v>
      </c>
      <c r="BF659" s="126" t="s">
        <v>6323</v>
      </c>
      <c r="BG659" s="126" t="s">
        <v>6324</v>
      </c>
      <c r="BH659" s="126" t="s">
        <v>6325</v>
      </c>
      <c r="BI659" s="126" t="s">
        <v>138</v>
      </c>
      <c r="BJ659" s="126" t="s">
        <v>2758</v>
      </c>
      <c r="BK659" s="126" t="s">
        <v>184</v>
      </c>
      <c r="BL659" s="126" t="s">
        <v>157</v>
      </c>
      <c r="BM659" s="126" t="s">
        <v>126</v>
      </c>
      <c r="BN659" s="126" t="s">
        <v>130</v>
      </c>
      <c r="BO659" s="126" t="s">
        <v>158</v>
      </c>
    </row>
    <row r="660" spans="1:67" ht="15">
      <c r="A660" s="58" t="str">
        <f t="shared" si="300"/>
        <v>2025-08-17</v>
      </c>
      <c r="B660" s="58" t="str">
        <f t="shared" si="301"/>
        <v>LHR</v>
      </c>
      <c r="C660" s="58" t="str">
        <f t="shared" si="302"/>
        <v>99431913792</v>
      </c>
      <c r="D660" s="58" t="str">
        <f t="shared" si="303"/>
        <v>PGB028761953</v>
      </c>
      <c r="E660" s="59" t="str">
        <f t="shared" si="304"/>
        <v>6094322902733</v>
      </c>
      <c r="F660" s="59" t="str">
        <f t="shared" si="305"/>
        <v>717-5609-CE-18</v>
      </c>
      <c r="G660" s="59" t="str">
        <f t="shared" si="306"/>
        <v>2210326</v>
      </c>
      <c r="H660" s="59" t="str">
        <f t="shared" si="307"/>
        <v>IPORTER (GB)</v>
      </c>
      <c r="I660" s="57" t="str">
        <f t="shared" si="308"/>
        <v>김종선</v>
      </c>
      <c r="J660" s="57">
        <f t="shared" si="309"/>
        <v>12912</v>
      </c>
      <c r="K660" s="57" t="str">
        <f t="shared" si="310"/>
        <v/>
      </c>
      <c r="L660" s="57">
        <f t="shared" si="311"/>
        <v>1</v>
      </c>
      <c r="M660" s="57">
        <f t="shared" si="312"/>
        <v>0.86199999999999999</v>
      </c>
      <c r="N660" s="57">
        <f t="shared" si="313"/>
        <v>4.4999999999999998E-2</v>
      </c>
      <c r="O660" s="60">
        <f t="shared" si="314"/>
        <v>3.15E-2</v>
      </c>
      <c r="P660" s="60">
        <f>CEILING(IF(M660&gt;O660,M660,O660),$D$2)</f>
        <v>1</v>
      </c>
      <c r="Q660" s="61" t="str">
        <f t="shared" si="315"/>
        <v>목록(Manifest)</v>
      </c>
      <c r="R660" s="88">
        <f t="shared" si="316"/>
        <v>132.02000000000001</v>
      </c>
      <c r="S660" s="61" t="str">
        <f t="shared" si="317"/>
        <v>OZ522</v>
      </c>
      <c r="T660" s="61" t="str">
        <f t="shared" si="318"/>
        <v>AIRZETA CO., LTD</v>
      </c>
      <c r="U660" s="61" t="str">
        <f t="shared" si="319"/>
        <v>신용</v>
      </c>
      <c r="V660" s="99">
        <f>CEILING($B$2+(P660-0.5)*$C$2,1)</f>
        <v>10273</v>
      </c>
      <c r="W660" s="61">
        <v>4000</v>
      </c>
      <c r="X660" s="100">
        <f t="shared" si="293"/>
        <v>0</v>
      </c>
      <c r="Y660" s="100">
        <f t="shared" si="298"/>
        <v>0</v>
      </c>
      <c r="Z660" s="100">
        <f t="shared" si="294"/>
        <v>0</v>
      </c>
      <c r="AA660" s="100">
        <f t="shared" si="299"/>
        <v>0</v>
      </c>
      <c r="AB660" s="101">
        <f t="shared" si="295"/>
        <v>0</v>
      </c>
      <c r="AC660" s="102" t="str">
        <f>_xlfn.IFNA(VLOOKUP(D660,'사업자 통관'!F:H,3,0),"")</f>
        <v/>
      </c>
      <c r="AD660" s="102"/>
      <c r="AE660" s="103">
        <f t="shared" si="296"/>
        <v>4000</v>
      </c>
      <c r="AF660" s="104">
        <f t="shared" si="297"/>
        <v>14273</v>
      </c>
      <c r="AH660" s="126" t="s">
        <v>5654</v>
      </c>
      <c r="AI660" s="126" t="s">
        <v>9</v>
      </c>
      <c r="AJ660" s="126" t="s">
        <v>5655</v>
      </c>
      <c r="AK660" s="126" t="s">
        <v>6326</v>
      </c>
      <c r="AL660" s="126" t="s">
        <v>6327</v>
      </c>
      <c r="AM660" s="126" t="s">
        <v>6328</v>
      </c>
      <c r="AN660" s="126">
        <v>12912</v>
      </c>
      <c r="AO660" s="126" t="s">
        <v>130</v>
      </c>
      <c r="AP660" s="127">
        <v>1</v>
      </c>
      <c r="AQ660" s="128">
        <v>0.86199999999999999</v>
      </c>
      <c r="AR660" s="128">
        <v>4.4999999999999998E-2</v>
      </c>
      <c r="AS660" s="128">
        <v>0.9</v>
      </c>
      <c r="AT660" s="126" t="s">
        <v>4</v>
      </c>
      <c r="AU660" s="128">
        <v>132.02000000000001</v>
      </c>
      <c r="AV660" s="126" t="s">
        <v>154</v>
      </c>
      <c r="AW660" s="126" t="s">
        <v>154</v>
      </c>
      <c r="AX660" s="126" t="s">
        <v>154</v>
      </c>
      <c r="AY660" s="126" t="s">
        <v>154</v>
      </c>
      <c r="AZ660" s="126" t="s">
        <v>154</v>
      </c>
      <c r="BA660" s="126" t="s">
        <v>132</v>
      </c>
      <c r="BB660" s="126" t="s">
        <v>70</v>
      </c>
      <c r="BC660" s="126" t="s">
        <v>6329</v>
      </c>
      <c r="BD660" s="126" t="s">
        <v>130</v>
      </c>
      <c r="BE660" s="126" t="s">
        <v>156</v>
      </c>
      <c r="BF660" s="126" t="s">
        <v>6330</v>
      </c>
      <c r="BG660" s="126" t="s">
        <v>6331</v>
      </c>
      <c r="BH660" s="126" t="s">
        <v>6332</v>
      </c>
      <c r="BI660" s="126" t="s">
        <v>138</v>
      </c>
      <c r="BJ660" s="126" t="s">
        <v>2758</v>
      </c>
      <c r="BK660" s="126" t="s">
        <v>184</v>
      </c>
      <c r="BL660" s="126" t="s">
        <v>157</v>
      </c>
      <c r="BM660" s="126" t="s">
        <v>126</v>
      </c>
      <c r="BN660" s="126" t="s">
        <v>130</v>
      </c>
      <c r="BO660" s="126" t="s">
        <v>158</v>
      </c>
    </row>
    <row r="661" spans="1:67" ht="15">
      <c r="A661" s="58" t="str">
        <f t="shared" si="300"/>
        <v>2025-08-17</v>
      </c>
      <c r="B661" s="58" t="str">
        <f t="shared" si="301"/>
        <v>LHR</v>
      </c>
      <c r="C661" s="58" t="str">
        <f t="shared" si="302"/>
        <v>99431913792</v>
      </c>
      <c r="D661" s="58" t="str">
        <f t="shared" si="303"/>
        <v>PGB028761906</v>
      </c>
      <c r="E661" s="59" t="str">
        <f t="shared" si="304"/>
        <v>6094322902686</v>
      </c>
      <c r="F661" s="59" t="str">
        <f t="shared" si="305"/>
        <v>717-5683-DD-21</v>
      </c>
      <c r="G661" s="59" t="str">
        <f t="shared" si="306"/>
        <v>2210326</v>
      </c>
      <c r="H661" s="59" t="str">
        <f t="shared" si="307"/>
        <v>IPORTER (GB)</v>
      </c>
      <c r="I661" s="57" t="str">
        <f t="shared" si="308"/>
        <v>윤혜선</v>
      </c>
      <c r="J661" s="57">
        <f t="shared" si="309"/>
        <v>24230</v>
      </c>
      <c r="K661" s="57" t="str">
        <f t="shared" si="310"/>
        <v/>
      </c>
      <c r="L661" s="57">
        <f t="shared" si="311"/>
        <v>1</v>
      </c>
      <c r="M661" s="57">
        <f t="shared" si="312"/>
        <v>0.499</v>
      </c>
      <c r="N661" s="57">
        <f t="shared" si="313"/>
        <v>4.4999999999999998E-2</v>
      </c>
      <c r="O661" s="60">
        <f t="shared" si="314"/>
        <v>3.15E-2</v>
      </c>
      <c r="P661" s="60">
        <f>CEILING(IF(M661&gt;O661,M661,O661),$D$2)</f>
        <v>0.5</v>
      </c>
      <c r="Q661" s="61" t="str">
        <f t="shared" si="315"/>
        <v>목록(Manifest)</v>
      </c>
      <c r="R661" s="88">
        <f t="shared" si="316"/>
        <v>24.48</v>
      </c>
      <c r="S661" s="61" t="str">
        <f t="shared" si="317"/>
        <v>OZ522</v>
      </c>
      <c r="T661" s="61" t="str">
        <f t="shared" si="318"/>
        <v>AIRZETA CO., LTD</v>
      </c>
      <c r="U661" s="61" t="str">
        <f t="shared" si="319"/>
        <v>신용</v>
      </c>
      <c r="V661" s="99">
        <f>CEILING($B$2+(P661-0.5)*$C$2,1)</f>
        <v>7445</v>
      </c>
      <c r="W661" s="61">
        <v>4000</v>
      </c>
      <c r="X661" s="100">
        <f t="shared" si="293"/>
        <v>0</v>
      </c>
      <c r="Y661" s="100">
        <f t="shared" si="298"/>
        <v>0</v>
      </c>
      <c r="Z661" s="100">
        <f t="shared" si="294"/>
        <v>0</v>
      </c>
      <c r="AA661" s="100">
        <f t="shared" si="299"/>
        <v>0</v>
      </c>
      <c r="AB661" s="101">
        <f t="shared" si="295"/>
        <v>0</v>
      </c>
      <c r="AC661" s="102" t="str">
        <f>_xlfn.IFNA(VLOOKUP(D661,'사업자 통관'!F:H,3,0),"")</f>
        <v/>
      </c>
      <c r="AD661" s="102"/>
      <c r="AE661" s="103">
        <f t="shared" si="296"/>
        <v>4000</v>
      </c>
      <c r="AF661" s="104">
        <f t="shared" si="297"/>
        <v>11445</v>
      </c>
      <c r="AH661" s="126" t="s">
        <v>5654</v>
      </c>
      <c r="AI661" s="126" t="s">
        <v>9</v>
      </c>
      <c r="AJ661" s="126" t="s">
        <v>5655</v>
      </c>
      <c r="AK661" s="126" t="s">
        <v>6333</v>
      </c>
      <c r="AL661" s="126" t="s">
        <v>6334</v>
      </c>
      <c r="AM661" s="126" t="s">
        <v>6335</v>
      </c>
      <c r="AN661" s="126">
        <v>24230</v>
      </c>
      <c r="AO661" s="126" t="s">
        <v>130</v>
      </c>
      <c r="AP661" s="127">
        <v>1</v>
      </c>
      <c r="AQ661" s="128">
        <v>0.499</v>
      </c>
      <c r="AR661" s="128">
        <v>4.4999999999999998E-2</v>
      </c>
      <c r="AS661" s="128">
        <v>0.5</v>
      </c>
      <c r="AT661" s="126" t="s">
        <v>4</v>
      </c>
      <c r="AU661" s="128">
        <v>24.48</v>
      </c>
      <c r="AV661" s="126" t="s">
        <v>154</v>
      </c>
      <c r="AW661" s="126" t="s">
        <v>154</v>
      </c>
      <c r="AX661" s="126" t="s">
        <v>154</v>
      </c>
      <c r="AY661" s="126" t="s">
        <v>154</v>
      </c>
      <c r="AZ661" s="126" t="s">
        <v>154</v>
      </c>
      <c r="BA661" s="126" t="s">
        <v>132</v>
      </c>
      <c r="BB661" s="126" t="s">
        <v>70</v>
      </c>
      <c r="BC661" s="126" t="s">
        <v>162</v>
      </c>
      <c r="BD661" s="126" t="s">
        <v>130</v>
      </c>
      <c r="BE661" s="126" t="s">
        <v>156</v>
      </c>
      <c r="BF661" s="126" t="s">
        <v>6336</v>
      </c>
      <c r="BG661" s="126" t="s">
        <v>6337</v>
      </c>
      <c r="BH661" s="126" t="s">
        <v>6338</v>
      </c>
      <c r="BI661" s="126" t="s">
        <v>138</v>
      </c>
      <c r="BJ661" s="126" t="s">
        <v>2758</v>
      </c>
      <c r="BK661" s="126" t="s">
        <v>184</v>
      </c>
      <c r="BL661" s="126" t="s">
        <v>157</v>
      </c>
      <c r="BM661" s="126" t="s">
        <v>126</v>
      </c>
      <c r="BN661" s="126" t="s">
        <v>130</v>
      </c>
      <c r="BO661" s="126" t="s">
        <v>158</v>
      </c>
    </row>
    <row r="662" spans="1:67" ht="15">
      <c r="A662" s="58" t="str">
        <f t="shared" si="300"/>
        <v>2025-08-17</v>
      </c>
      <c r="B662" s="58" t="str">
        <f t="shared" si="301"/>
        <v>LHR</v>
      </c>
      <c r="C662" s="58" t="str">
        <f t="shared" si="302"/>
        <v>99431913792</v>
      </c>
      <c r="D662" s="58" t="str">
        <f t="shared" si="303"/>
        <v>PGB028761869</v>
      </c>
      <c r="E662" s="59" t="str">
        <f t="shared" si="304"/>
        <v>6094322902649</v>
      </c>
      <c r="F662" s="59" t="str">
        <f t="shared" si="305"/>
        <v>717-5704-EB-26</v>
      </c>
      <c r="G662" s="59" t="str">
        <f t="shared" si="306"/>
        <v>2210326</v>
      </c>
      <c r="H662" s="59" t="str">
        <f t="shared" si="307"/>
        <v>IPORTER (GB)</v>
      </c>
      <c r="I662" s="57" t="str">
        <f t="shared" si="308"/>
        <v>정재은</v>
      </c>
      <c r="J662" s="57">
        <f t="shared" si="309"/>
        <v>53314</v>
      </c>
      <c r="K662" s="57" t="str">
        <f t="shared" si="310"/>
        <v/>
      </c>
      <c r="L662" s="57">
        <f t="shared" si="311"/>
        <v>1</v>
      </c>
      <c r="M662" s="57">
        <f t="shared" si="312"/>
        <v>0.69899999999999995</v>
      </c>
      <c r="N662" s="57">
        <f t="shared" si="313"/>
        <v>4.4999999999999998E-2</v>
      </c>
      <c r="O662" s="60">
        <f t="shared" si="314"/>
        <v>3.15E-2</v>
      </c>
      <c r="P662" s="60">
        <f>CEILING(IF(M662&gt;O662,M662,O662),$D$2)</f>
        <v>1</v>
      </c>
      <c r="Q662" s="61" t="str">
        <f t="shared" si="315"/>
        <v>목록(Manifest)</v>
      </c>
      <c r="R662" s="88">
        <f t="shared" si="316"/>
        <v>60</v>
      </c>
      <c r="S662" s="61" t="str">
        <f t="shared" si="317"/>
        <v>OZ522</v>
      </c>
      <c r="T662" s="61" t="str">
        <f t="shared" si="318"/>
        <v>AIRZETA CO., LTD</v>
      </c>
      <c r="U662" s="61" t="str">
        <f t="shared" si="319"/>
        <v>신용</v>
      </c>
      <c r="V662" s="99">
        <f>CEILING($B$2+(P662-0.5)*$C$2,1)</f>
        <v>10273</v>
      </c>
      <c r="W662" s="61">
        <v>4000</v>
      </c>
      <c r="X662" s="100">
        <f t="shared" si="293"/>
        <v>0</v>
      </c>
      <c r="Y662" s="100">
        <f t="shared" si="298"/>
        <v>0</v>
      </c>
      <c r="Z662" s="100">
        <f t="shared" si="294"/>
        <v>0</v>
      </c>
      <c r="AA662" s="100">
        <f t="shared" si="299"/>
        <v>0</v>
      </c>
      <c r="AB662" s="101">
        <f t="shared" si="295"/>
        <v>0</v>
      </c>
      <c r="AC662" s="102" t="str">
        <f>_xlfn.IFNA(VLOOKUP(D662,'사업자 통관'!F:H,3,0),"")</f>
        <v/>
      </c>
      <c r="AD662" s="102"/>
      <c r="AE662" s="103">
        <f t="shared" si="296"/>
        <v>4000</v>
      </c>
      <c r="AF662" s="104">
        <f t="shared" si="297"/>
        <v>14273</v>
      </c>
      <c r="AH662" s="126" t="s">
        <v>5654</v>
      </c>
      <c r="AI662" s="126" t="s">
        <v>9</v>
      </c>
      <c r="AJ662" s="126" t="s">
        <v>5655</v>
      </c>
      <c r="AK662" s="126" t="s">
        <v>6339</v>
      </c>
      <c r="AL662" s="126" t="s">
        <v>636</v>
      </c>
      <c r="AM662" s="126" t="s">
        <v>6340</v>
      </c>
      <c r="AN662" s="126">
        <v>53314</v>
      </c>
      <c r="AO662" s="126" t="s">
        <v>130</v>
      </c>
      <c r="AP662" s="127">
        <v>1</v>
      </c>
      <c r="AQ662" s="128">
        <v>0.69899999999999995</v>
      </c>
      <c r="AR662" s="128">
        <v>4.4999999999999998E-2</v>
      </c>
      <c r="AS662" s="128">
        <v>0.7</v>
      </c>
      <c r="AT662" s="126" t="s">
        <v>4</v>
      </c>
      <c r="AU662" s="128">
        <v>60</v>
      </c>
      <c r="AV662" s="126" t="s">
        <v>154</v>
      </c>
      <c r="AW662" s="126" t="s">
        <v>154</v>
      </c>
      <c r="AX662" s="126" t="s">
        <v>154</v>
      </c>
      <c r="AY662" s="126" t="s">
        <v>154</v>
      </c>
      <c r="AZ662" s="126" t="s">
        <v>154</v>
      </c>
      <c r="BA662" s="126" t="s">
        <v>132</v>
      </c>
      <c r="BB662" s="126" t="s">
        <v>70</v>
      </c>
      <c r="BC662" s="126" t="s">
        <v>673</v>
      </c>
      <c r="BD662" s="126" t="s">
        <v>130</v>
      </c>
      <c r="BE662" s="126" t="s">
        <v>156</v>
      </c>
      <c r="BF662" s="126" t="s">
        <v>6341</v>
      </c>
      <c r="BG662" s="126" t="s">
        <v>6342</v>
      </c>
      <c r="BH662" s="126" t="s">
        <v>6343</v>
      </c>
      <c r="BI662" s="126" t="s">
        <v>138</v>
      </c>
      <c r="BJ662" s="126" t="s">
        <v>2758</v>
      </c>
      <c r="BK662" s="126" t="s">
        <v>184</v>
      </c>
      <c r="BL662" s="126" t="s">
        <v>157</v>
      </c>
      <c r="BM662" s="126" t="s">
        <v>126</v>
      </c>
      <c r="BN662" s="126" t="s">
        <v>130</v>
      </c>
      <c r="BO662" s="126" t="s">
        <v>158</v>
      </c>
    </row>
    <row r="663" spans="1:67" ht="15">
      <c r="A663" s="58" t="str">
        <f t="shared" si="300"/>
        <v>2025-08-17</v>
      </c>
      <c r="B663" s="58" t="str">
        <f t="shared" si="301"/>
        <v>LHR</v>
      </c>
      <c r="C663" s="58" t="str">
        <f t="shared" si="302"/>
        <v>99431913792</v>
      </c>
      <c r="D663" s="58" t="str">
        <f t="shared" si="303"/>
        <v>PGB028762045</v>
      </c>
      <c r="E663" s="59" t="str">
        <f t="shared" si="304"/>
        <v>6094322902825</v>
      </c>
      <c r="F663" s="59" t="str">
        <f t="shared" si="305"/>
        <v>717-5662-FA-30</v>
      </c>
      <c r="G663" s="59" t="str">
        <f t="shared" si="306"/>
        <v>2210326</v>
      </c>
      <c r="H663" s="59" t="str">
        <f t="shared" si="307"/>
        <v>IPORTER (GB)</v>
      </c>
      <c r="I663" s="57" t="str">
        <f t="shared" si="308"/>
        <v>홍성자</v>
      </c>
      <c r="J663" s="57">
        <f t="shared" si="309"/>
        <v>27838</v>
      </c>
      <c r="K663" s="57" t="str">
        <f t="shared" si="310"/>
        <v/>
      </c>
      <c r="L663" s="57">
        <f t="shared" si="311"/>
        <v>1</v>
      </c>
      <c r="M663" s="57">
        <f t="shared" si="312"/>
        <v>1.37</v>
      </c>
      <c r="N663" s="57">
        <f t="shared" si="313"/>
        <v>4.4999999999999998E-2</v>
      </c>
      <c r="O663" s="60">
        <f t="shared" si="314"/>
        <v>3.15E-2</v>
      </c>
      <c r="P663" s="60">
        <f>CEILING(IF(M663&gt;O663,M663,O663),$D$2)</f>
        <v>1.5</v>
      </c>
      <c r="Q663" s="61" t="str">
        <f t="shared" si="315"/>
        <v>일반(목록배제,Normal-Manifest Exception)</v>
      </c>
      <c r="R663" s="88">
        <f t="shared" si="316"/>
        <v>21.32</v>
      </c>
      <c r="S663" s="61" t="str">
        <f t="shared" si="317"/>
        <v>OZ522</v>
      </c>
      <c r="T663" s="61" t="str">
        <f t="shared" si="318"/>
        <v>AIRZETA CO., LTD</v>
      </c>
      <c r="U663" s="61" t="str">
        <f t="shared" si="319"/>
        <v>신용</v>
      </c>
      <c r="V663" s="99">
        <f>CEILING($B$2+(P663-0.5)*$C$2,1)</f>
        <v>13100</v>
      </c>
      <c r="W663" s="61">
        <v>4000</v>
      </c>
      <c r="X663" s="100">
        <f t="shared" si="293"/>
        <v>0</v>
      </c>
      <c r="Y663" s="100">
        <f t="shared" si="298"/>
        <v>0</v>
      </c>
      <c r="Z663" s="100">
        <f t="shared" si="294"/>
        <v>0</v>
      </c>
      <c r="AA663" s="100">
        <f t="shared" si="299"/>
        <v>0</v>
      </c>
      <c r="AB663" s="101">
        <f t="shared" si="295"/>
        <v>1000</v>
      </c>
      <c r="AC663" s="102" t="str">
        <f>_xlfn.IFNA(VLOOKUP(D663,'사업자 통관'!F:H,3,0),"")</f>
        <v/>
      </c>
      <c r="AD663" s="102"/>
      <c r="AE663" s="103">
        <f t="shared" si="296"/>
        <v>5000</v>
      </c>
      <c r="AF663" s="104">
        <f t="shared" si="297"/>
        <v>18100</v>
      </c>
      <c r="AH663" s="126" t="s">
        <v>5654</v>
      </c>
      <c r="AI663" s="126" t="s">
        <v>9</v>
      </c>
      <c r="AJ663" s="126" t="s">
        <v>5655</v>
      </c>
      <c r="AK663" s="126" t="s">
        <v>2732</v>
      </c>
      <c r="AL663" s="126" t="s">
        <v>6344</v>
      </c>
      <c r="AM663" s="126" t="s">
        <v>6345</v>
      </c>
      <c r="AN663" s="126">
        <v>27838</v>
      </c>
      <c r="AO663" s="126" t="s">
        <v>130</v>
      </c>
      <c r="AP663" s="127">
        <v>1</v>
      </c>
      <c r="AQ663" s="128">
        <v>1.37</v>
      </c>
      <c r="AR663" s="128">
        <v>4.4999999999999998E-2</v>
      </c>
      <c r="AS663" s="128">
        <v>1.4</v>
      </c>
      <c r="AT663" s="126" t="s">
        <v>5</v>
      </c>
      <c r="AU663" s="128">
        <v>21.32</v>
      </c>
      <c r="AV663" s="126" t="s">
        <v>154</v>
      </c>
      <c r="AW663" s="126" t="s">
        <v>154</v>
      </c>
      <c r="AX663" s="126" t="s">
        <v>154</v>
      </c>
      <c r="AY663" s="126" t="s">
        <v>154</v>
      </c>
      <c r="AZ663" s="126" t="s">
        <v>154</v>
      </c>
      <c r="BA663" s="126" t="s">
        <v>132</v>
      </c>
      <c r="BB663" s="126" t="s">
        <v>70</v>
      </c>
      <c r="BC663" s="126" t="s">
        <v>6346</v>
      </c>
      <c r="BD663" s="126" t="s">
        <v>130</v>
      </c>
      <c r="BE663" s="126" t="s">
        <v>156</v>
      </c>
      <c r="BF663" s="126" t="s">
        <v>6347</v>
      </c>
      <c r="BG663" s="126" t="s">
        <v>6348</v>
      </c>
      <c r="BH663" s="126" t="s">
        <v>6349</v>
      </c>
      <c r="BI663" s="126" t="s">
        <v>138</v>
      </c>
      <c r="BJ663" s="126" t="s">
        <v>2758</v>
      </c>
      <c r="BK663" s="126" t="s">
        <v>184</v>
      </c>
      <c r="BL663" s="126" t="s">
        <v>157</v>
      </c>
      <c r="BM663" s="126" t="s">
        <v>126</v>
      </c>
      <c r="BN663" s="126" t="s">
        <v>130</v>
      </c>
      <c r="BO663" s="126" t="s">
        <v>158</v>
      </c>
    </row>
    <row r="664" spans="1:67" ht="15">
      <c r="A664" s="58" t="str">
        <f t="shared" si="300"/>
        <v>2025-08-17</v>
      </c>
      <c r="B664" s="58" t="str">
        <f t="shared" si="301"/>
        <v>LHR</v>
      </c>
      <c r="C664" s="58" t="str">
        <f t="shared" si="302"/>
        <v>99431913792</v>
      </c>
      <c r="D664" s="58" t="str">
        <f t="shared" si="303"/>
        <v>PGB028762036</v>
      </c>
      <c r="E664" s="59" t="str">
        <f t="shared" si="304"/>
        <v>6094322902816</v>
      </c>
      <c r="F664" s="59" t="str">
        <f t="shared" si="305"/>
        <v>717-5623-BA-43</v>
      </c>
      <c r="G664" s="59" t="str">
        <f t="shared" si="306"/>
        <v>2210326</v>
      </c>
      <c r="H664" s="59" t="str">
        <f t="shared" si="307"/>
        <v>IPORTER (GB)</v>
      </c>
      <c r="I664" s="57" t="str">
        <f t="shared" si="308"/>
        <v>에스엘티</v>
      </c>
      <c r="J664" s="57">
        <f t="shared" si="309"/>
        <v>12552</v>
      </c>
      <c r="K664" s="57" t="str">
        <f t="shared" si="310"/>
        <v>[사업자]</v>
      </c>
      <c r="L664" s="57">
        <f t="shared" si="311"/>
        <v>1</v>
      </c>
      <c r="M664" s="57">
        <f t="shared" si="312"/>
        <v>4.7990000000000004</v>
      </c>
      <c r="N664" s="57">
        <f t="shared" si="313"/>
        <v>4.4999999999999998E-2</v>
      </c>
      <c r="O664" s="60">
        <f t="shared" si="314"/>
        <v>3.15E-2</v>
      </c>
      <c r="P664" s="60">
        <f>CEILING(IF(M664&gt;O664,M664,O664),$D$2)</f>
        <v>5</v>
      </c>
      <c r="Q664" s="61" t="str">
        <f t="shared" si="315"/>
        <v>간이(Simple)</v>
      </c>
      <c r="R664" s="88">
        <f t="shared" si="316"/>
        <v>906.8</v>
      </c>
      <c r="S664" s="61" t="str">
        <f t="shared" si="317"/>
        <v>OZ522</v>
      </c>
      <c r="T664" s="61" t="str">
        <f t="shared" si="318"/>
        <v>AIRZETA CO., LTD</v>
      </c>
      <c r="U664" s="61" t="str">
        <f t="shared" si="319"/>
        <v>신용</v>
      </c>
      <c r="V664" s="99">
        <f>CEILING($B$2+(P664-0.5)*$C$2,1)</f>
        <v>32893</v>
      </c>
      <c r="W664" s="61">
        <v>4000</v>
      </c>
      <c r="X664" s="100">
        <f t="shared" si="293"/>
        <v>0</v>
      </c>
      <c r="Y664" s="100">
        <f t="shared" si="298"/>
        <v>0</v>
      </c>
      <c r="Z664" s="100">
        <f t="shared" si="294"/>
        <v>500</v>
      </c>
      <c r="AA664" s="100">
        <f t="shared" si="299"/>
        <v>0</v>
      </c>
      <c r="AB664" s="101">
        <f t="shared" si="295"/>
        <v>10000</v>
      </c>
      <c r="AC664" s="151" t="s">
        <v>2551</v>
      </c>
      <c r="AD664" s="102"/>
      <c r="AE664" s="103">
        <f t="shared" si="296"/>
        <v>14500</v>
      </c>
      <c r="AF664" s="104">
        <f t="shared" si="297"/>
        <v>47393</v>
      </c>
      <c r="AH664" s="126" t="s">
        <v>5654</v>
      </c>
      <c r="AI664" s="126" t="s">
        <v>9</v>
      </c>
      <c r="AJ664" s="126" t="s">
        <v>5655</v>
      </c>
      <c r="AK664" s="126" t="s">
        <v>2676</v>
      </c>
      <c r="AL664" s="126" t="s">
        <v>5661</v>
      </c>
      <c r="AM664" s="126" t="s">
        <v>5662</v>
      </c>
      <c r="AN664" s="126">
        <v>12552</v>
      </c>
      <c r="AO664" s="126" t="s">
        <v>137</v>
      </c>
      <c r="AP664" s="127">
        <v>1</v>
      </c>
      <c r="AQ664" s="128">
        <v>4.7990000000000004</v>
      </c>
      <c r="AR664" s="128">
        <v>4.4999999999999998E-2</v>
      </c>
      <c r="AS664" s="128">
        <v>4.8</v>
      </c>
      <c r="AT664" s="126" t="s">
        <v>6</v>
      </c>
      <c r="AU664" s="128">
        <v>906.8</v>
      </c>
      <c r="AV664" s="126" t="s">
        <v>154</v>
      </c>
      <c r="AW664" s="126" t="s">
        <v>154</v>
      </c>
      <c r="AX664" s="126" t="s">
        <v>154</v>
      </c>
      <c r="AY664" s="126" t="s">
        <v>154</v>
      </c>
      <c r="AZ664" s="126" t="s">
        <v>154</v>
      </c>
      <c r="BA664" s="126" t="s">
        <v>132</v>
      </c>
      <c r="BB664" s="126" t="s">
        <v>70</v>
      </c>
      <c r="BC664" s="126" t="s">
        <v>5663</v>
      </c>
      <c r="BD664" s="126" t="s">
        <v>130</v>
      </c>
      <c r="BE664" s="126" t="s">
        <v>156</v>
      </c>
      <c r="BF664" s="126" t="s">
        <v>6350</v>
      </c>
      <c r="BG664" s="126" t="s">
        <v>6351</v>
      </c>
      <c r="BH664" s="126" t="s">
        <v>6352</v>
      </c>
      <c r="BI664" s="126" t="s">
        <v>138</v>
      </c>
      <c r="BJ664" s="126" t="s">
        <v>2758</v>
      </c>
      <c r="BK664" s="126" t="s">
        <v>184</v>
      </c>
      <c r="BL664" s="126" t="s">
        <v>157</v>
      </c>
      <c r="BM664" s="126" t="s">
        <v>126</v>
      </c>
      <c r="BN664" s="126" t="s">
        <v>130</v>
      </c>
      <c r="BO664" s="126" t="s">
        <v>158</v>
      </c>
    </row>
    <row r="665" spans="1:67" ht="15">
      <c r="A665" s="58" t="str">
        <f t="shared" si="300"/>
        <v>2025-08-17</v>
      </c>
      <c r="B665" s="58" t="str">
        <f t="shared" si="301"/>
        <v>LHR</v>
      </c>
      <c r="C665" s="58" t="str">
        <f t="shared" si="302"/>
        <v>99431913792</v>
      </c>
      <c r="D665" s="58" t="str">
        <f t="shared" si="303"/>
        <v>PGB028761992</v>
      </c>
      <c r="E665" s="59" t="str">
        <f t="shared" si="304"/>
        <v>6094322902772</v>
      </c>
      <c r="F665" s="59" t="str">
        <f t="shared" si="305"/>
        <v>717-5828-FB-44</v>
      </c>
      <c r="G665" s="59" t="str">
        <f t="shared" si="306"/>
        <v>2210326</v>
      </c>
      <c r="H665" s="59" t="str">
        <f t="shared" si="307"/>
        <v>IPORTER (GB)</v>
      </c>
      <c r="I665" s="57" t="str">
        <f t="shared" si="308"/>
        <v>김은선</v>
      </c>
      <c r="J665" s="57">
        <f t="shared" si="309"/>
        <v>14063</v>
      </c>
      <c r="K665" s="57" t="str">
        <f t="shared" si="310"/>
        <v/>
      </c>
      <c r="L665" s="57">
        <f t="shared" si="311"/>
        <v>1</v>
      </c>
      <c r="M665" s="57">
        <f t="shared" si="312"/>
        <v>2.9980000000000002</v>
      </c>
      <c r="N665" s="57">
        <f t="shared" si="313"/>
        <v>4.4999999999999998E-2</v>
      </c>
      <c r="O665" s="60">
        <f t="shared" si="314"/>
        <v>3.15E-2</v>
      </c>
      <c r="P665" s="60">
        <f>CEILING(IF(M665&gt;O665,M665,O665),$D$2)</f>
        <v>3</v>
      </c>
      <c r="Q665" s="61" t="str">
        <f t="shared" si="315"/>
        <v>선별(검사,Manifest-Inspection)</v>
      </c>
      <c r="R665" s="88">
        <f t="shared" si="316"/>
        <v>122.69</v>
      </c>
      <c r="S665" s="61" t="str">
        <f t="shared" si="317"/>
        <v>OZ522</v>
      </c>
      <c r="T665" s="61" t="str">
        <f t="shared" si="318"/>
        <v>AIRZETA CO., LTD</v>
      </c>
      <c r="U665" s="61" t="str">
        <f t="shared" si="319"/>
        <v>신용</v>
      </c>
      <c r="V665" s="99">
        <f>CEILING($B$2+(P665-0.5)*$C$2,1)</f>
        <v>21583</v>
      </c>
      <c r="W665" s="61">
        <v>4000</v>
      </c>
      <c r="X665" s="100">
        <f t="shared" si="293"/>
        <v>0</v>
      </c>
      <c r="Y665" s="100">
        <f t="shared" si="298"/>
        <v>0</v>
      </c>
      <c r="Z665" s="100">
        <f t="shared" si="294"/>
        <v>500</v>
      </c>
      <c r="AA665" s="100">
        <f t="shared" si="299"/>
        <v>0</v>
      </c>
      <c r="AB665" s="101">
        <f t="shared" si="295"/>
        <v>0</v>
      </c>
      <c r="AC665" s="102" t="str">
        <f>_xlfn.IFNA(VLOOKUP(D665,'사업자 통관'!F:H,3,0),"")</f>
        <v/>
      </c>
      <c r="AD665" s="102"/>
      <c r="AE665" s="103">
        <f t="shared" si="296"/>
        <v>4500</v>
      </c>
      <c r="AF665" s="104">
        <f t="shared" si="297"/>
        <v>26083</v>
      </c>
      <c r="AH665" s="126" t="s">
        <v>5654</v>
      </c>
      <c r="AI665" s="126" t="s">
        <v>9</v>
      </c>
      <c r="AJ665" s="126" t="s">
        <v>5655</v>
      </c>
      <c r="AK665" s="126" t="s">
        <v>6353</v>
      </c>
      <c r="AL665" s="126" t="s">
        <v>6354</v>
      </c>
      <c r="AM665" s="126" t="s">
        <v>6355</v>
      </c>
      <c r="AN665" s="126">
        <v>14063</v>
      </c>
      <c r="AO665" s="126" t="s">
        <v>130</v>
      </c>
      <c r="AP665" s="127">
        <v>1</v>
      </c>
      <c r="AQ665" s="128">
        <v>2.9980000000000002</v>
      </c>
      <c r="AR665" s="128">
        <v>4.4999999999999998E-2</v>
      </c>
      <c r="AS665" s="128">
        <v>3</v>
      </c>
      <c r="AT665" s="126" t="s">
        <v>182</v>
      </c>
      <c r="AU665" s="128">
        <v>122.69</v>
      </c>
      <c r="AV665" s="126" t="s">
        <v>154</v>
      </c>
      <c r="AW665" s="126" t="s">
        <v>154</v>
      </c>
      <c r="AX665" s="126" t="s">
        <v>154</v>
      </c>
      <c r="AY665" s="126" t="s">
        <v>154</v>
      </c>
      <c r="AZ665" s="126" t="s">
        <v>154</v>
      </c>
      <c r="BA665" s="126" t="s">
        <v>132</v>
      </c>
      <c r="BB665" s="126" t="s">
        <v>70</v>
      </c>
      <c r="BC665" s="126" t="s">
        <v>428</v>
      </c>
      <c r="BD665" s="126" t="s">
        <v>130</v>
      </c>
      <c r="BE665" s="126" t="s">
        <v>156</v>
      </c>
      <c r="BF665" s="126" t="s">
        <v>6356</v>
      </c>
      <c r="BG665" s="126" t="s">
        <v>6357</v>
      </c>
      <c r="BH665" s="126" t="s">
        <v>6358</v>
      </c>
      <c r="BI665" s="126" t="s">
        <v>138</v>
      </c>
      <c r="BJ665" s="126" t="s">
        <v>2758</v>
      </c>
      <c r="BK665" s="126" t="s">
        <v>184</v>
      </c>
      <c r="BL665" s="126" t="s">
        <v>157</v>
      </c>
      <c r="BM665" s="126" t="s">
        <v>126</v>
      </c>
      <c r="BN665" s="126" t="s">
        <v>130</v>
      </c>
      <c r="BO665" s="126" t="s">
        <v>158</v>
      </c>
    </row>
    <row r="666" spans="1:67" ht="15">
      <c r="A666" s="58" t="str">
        <f t="shared" si="300"/>
        <v>2025-08-17</v>
      </c>
      <c r="B666" s="58" t="str">
        <f t="shared" si="301"/>
        <v>LHR</v>
      </c>
      <c r="C666" s="58" t="str">
        <f t="shared" si="302"/>
        <v>99431913792</v>
      </c>
      <c r="D666" s="58" t="str">
        <f t="shared" si="303"/>
        <v>PGB028762032</v>
      </c>
      <c r="E666" s="59" t="str">
        <f t="shared" si="304"/>
        <v>6094322902812</v>
      </c>
      <c r="F666" s="59" t="str">
        <f t="shared" si="305"/>
        <v>717-5687-BC-45</v>
      </c>
      <c r="G666" s="59" t="str">
        <f t="shared" si="306"/>
        <v>2210326</v>
      </c>
      <c r="H666" s="59" t="str">
        <f t="shared" si="307"/>
        <v>IPORTER (GB)</v>
      </c>
      <c r="I666" s="57" t="str">
        <f t="shared" si="308"/>
        <v>전석희</v>
      </c>
      <c r="J666" s="57">
        <f t="shared" si="309"/>
        <v>12038</v>
      </c>
      <c r="K666" s="57" t="str">
        <f t="shared" si="310"/>
        <v/>
      </c>
      <c r="L666" s="57">
        <f t="shared" si="311"/>
        <v>1</v>
      </c>
      <c r="M666" s="57">
        <f t="shared" si="312"/>
        <v>0.499</v>
      </c>
      <c r="N666" s="57">
        <f t="shared" si="313"/>
        <v>4.4999999999999998E-2</v>
      </c>
      <c r="O666" s="60">
        <f t="shared" si="314"/>
        <v>3.15E-2</v>
      </c>
      <c r="P666" s="60">
        <f>CEILING(IF(M666&gt;O666,M666,O666),$D$2)</f>
        <v>0.5</v>
      </c>
      <c r="Q666" s="61" t="str">
        <f t="shared" si="315"/>
        <v>목록(Manifest)</v>
      </c>
      <c r="R666" s="88">
        <f t="shared" si="316"/>
        <v>139.93</v>
      </c>
      <c r="S666" s="61" t="str">
        <f t="shared" si="317"/>
        <v>OZ522</v>
      </c>
      <c r="T666" s="61" t="str">
        <f t="shared" si="318"/>
        <v>AIRZETA CO., LTD</v>
      </c>
      <c r="U666" s="61" t="str">
        <f t="shared" si="319"/>
        <v>신용</v>
      </c>
      <c r="V666" s="99">
        <f>CEILING($B$2+(P666-0.5)*$C$2,1)</f>
        <v>7445</v>
      </c>
      <c r="W666" s="61">
        <v>4000</v>
      </c>
      <c r="X666" s="100">
        <f t="shared" si="293"/>
        <v>0</v>
      </c>
      <c r="Y666" s="100">
        <f t="shared" si="298"/>
        <v>0</v>
      </c>
      <c r="Z666" s="100">
        <f t="shared" si="294"/>
        <v>0</v>
      </c>
      <c r="AA666" s="100">
        <f t="shared" si="299"/>
        <v>0</v>
      </c>
      <c r="AB666" s="101">
        <f t="shared" si="295"/>
        <v>0</v>
      </c>
      <c r="AC666" s="102" t="str">
        <f>_xlfn.IFNA(VLOOKUP(D666,'사업자 통관'!F:H,3,0),"")</f>
        <v/>
      </c>
      <c r="AD666" s="102"/>
      <c r="AE666" s="103">
        <f t="shared" si="296"/>
        <v>4000</v>
      </c>
      <c r="AF666" s="104">
        <f t="shared" si="297"/>
        <v>11445</v>
      </c>
      <c r="AH666" s="126" t="s">
        <v>5654</v>
      </c>
      <c r="AI666" s="126" t="s">
        <v>9</v>
      </c>
      <c r="AJ666" s="126" t="s">
        <v>5655</v>
      </c>
      <c r="AK666" s="126" t="s">
        <v>6359</v>
      </c>
      <c r="AL666" s="126" t="s">
        <v>3925</v>
      </c>
      <c r="AM666" s="126" t="s">
        <v>3926</v>
      </c>
      <c r="AN666" s="126">
        <v>12038</v>
      </c>
      <c r="AO666" s="126" t="s">
        <v>130</v>
      </c>
      <c r="AP666" s="127">
        <v>1</v>
      </c>
      <c r="AQ666" s="128">
        <v>0.499</v>
      </c>
      <c r="AR666" s="128">
        <v>4.4999999999999998E-2</v>
      </c>
      <c r="AS666" s="128">
        <v>0.5</v>
      </c>
      <c r="AT666" s="126" t="s">
        <v>4</v>
      </c>
      <c r="AU666" s="128">
        <v>139.93</v>
      </c>
      <c r="AV666" s="126" t="s">
        <v>154</v>
      </c>
      <c r="AW666" s="126" t="s">
        <v>154</v>
      </c>
      <c r="AX666" s="126" t="s">
        <v>154</v>
      </c>
      <c r="AY666" s="126" t="s">
        <v>154</v>
      </c>
      <c r="AZ666" s="126" t="s">
        <v>154</v>
      </c>
      <c r="BA666" s="126" t="s">
        <v>132</v>
      </c>
      <c r="BB666" s="126" t="s">
        <v>70</v>
      </c>
      <c r="BC666" s="126" t="s">
        <v>3762</v>
      </c>
      <c r="BD666" s="126" t="s">
        <v>130</v>
      </c>
      <c r="BE666" s="126" t="s">
        <v>156</v>
      </c>
      <c r="BF666" s="126" t="s">
        <v>6360</v>
      </c>
      <c r="BG666" s="126" t="s">
        <v>6361</v>
      </c>
      <c r="BH666" s="126" t="s">
        <v>6362</v>
      </c>
      <c r="BI666" s="126" t="s">
        <v>138</v>
      </c>
      <c r="BJ666" s="126" t="s">
        <v>2758</v>
      </c>
      <c r="BK666" s="126" t="s">
        <v>184</v>
      </c>
      <c r="BL666" s="126" t="s">
        <v>157</v>
      </c>
      <c r="BM666" s="126" t="s">
        <v>126</v>
      </c>
      <c r="BN666" s="126" t="s">
        <v>130</v>
      </c>
      <c r="BO666" s="126" t="s">
        <v>158</v>
      </c>
    </row>
    <row r="667" spans="1:67" ht="15">
      <c r="A667" s="58" t="str">
        <f t="shared" si="300"/>
        <v>2025-08-17</v>
      </c>
      <c r="B667" s="58" t="str">
        <f t="shared" si="301"/>
        <v>LHR</v>
      </c>
      <c r="C667" s="58" t="str">
        <f t="shared" si="302"/>
        <v>99431913792</v>
      </c>
      <c r="D667" s="58" t="str">
        <f t="shared" si="303"/>
        <v>PGB028762050</v>
      </c>
      <c r="E667" s="59" t="str">
        <f t="shared" si="304"/>
        <v>6094322902830</v>
      </c>
      <c r="F667" s="59" t="str">
        <f t="shared" si="305"/>
        <v>717-5823-EE-48</v>
      </c>
      <c r="G667" s="59" t="str">
        <f t="shared" si="306"/>
        <v>2210326</v>
      </c>
      <c r="H667" s="59" t="str">
        <f t="shared" si="307"/>
        <v>IPORTER (GB)</v>
      </c>
      <c r="I667" s="57" t="str">
        <f t="shared" si="308"/>
        <v>최선미</v>
      </c>
      <c r="J667" s="57">
        <f t="shared" si="309"/>
        <v>3430</v>
      </c>
      <c r="K667" s="57" t="str">
        <f t="shared" si="310"/>
        <v/>
      </c>
      <c r="L667" s="57">
        <f t="shared" si="311"/>
        <v>1</v>
      </c>
      <c r="M667" s="57">
        <f t="shared" si="312"/>
        <v>2.1</v>
      </c>
      <c r="N667" s="57">
        <f t="shared" si="313"/>
        <v>2.3130000000000002</v>
      </c>
      <c r="O667" s="60">
        <f t="shared" si="314"/>
        <v>1.6191</v>
      </c>
      <c r="P667" s="60">
        <f>CEILING(IF(M667&gt;O667,M667,O667),$D$2)</f>
        <v>2.5</v>
      </c>
      <c r="Q667" s="61" t="str">
        <f t="shared" si="315"/>
        <v>목록(Manifest)</v>
      </c>
      <c r="R667" s="88">
        <f t="shared" si="316"/>
        <v>148.6</v>
      </c>
      <c r="S667" s="61" t="str">
        <f t="shared" si="317"/>
        <v>OZ522</v>
      </c>
      <c r="T667" s="61" t="str">
        <f t="shared" si="318"/>
        <v>AIRZETA CO., LTD</v>
      </c>
      <c r="U667" s="61" t="str">
        <f t="shared" si="319"/>
        <v>신용</v>
      </c>
      <c r="V667" s="99">
        <f>CEILING($B$2+(P667-0.5)*$C$2,1)</f>
        <v>18755</v>
      </c>
      <c r="W667" s="61">
        <v>4000</v>
      </c>
      <c r="X667" s="100">
        <f t="shared" si="293"/>
        <v>0</v>
      </c>
      <c r="Y667" s="100">
        <f t="shared" si="298"/>
        <v>0</v>
      </c>
      <c r="Z667" s="100">
        <f t="shared" si="294"/>
        <v>500</v>
      </c>
      <c r="AA667" s="100">
        <f t="shared" si="299"/>
        <v>0</v>
      </c>
      <c r="AB667" s="101">
        <f t="shared" si="295"/>
        <v>0</v>
      </c>
      <c r="AC667" s="102" t="str">
        <f>_xlfn.IFNA(VLOOKUP(D667,'사업자 통관'!F:H,3,0),"")</f>
        <v/>
      </c>
      <c r="AD667" s="102"/>
      <c r="AE667" s="103">
        <f t="shared" si="296"/>
        <v>4500</v>
      </c>
      <c r="AF667" s="104">
        <f t="shared" si="297"/>
        <v>23255</v>
      </c>
      <c r="AH667" s="126" t="s">
        <v>5654</v>
      </c>
      <c r="AI667" s="126" t="s">
        <v>9</v>
      </c>
      <c r="AJ667" s="126" t="s">
        <v>5655</v>
      </c>
      <c r="AK667" s="126" t="s">
        <v>6363</v>
      </c>
      <c r="AL667" s="126" t="s">
        <v>643</v>
      </c>
      <c r="AM667" s="126" t="s">
        <v>644</v>
      </c>
      <c r="AN667" s="126">
        <v>3430</v>
      </c>
      <c r="AO667" s="126" t="s">
        <v>130</v>
      </c>
      <c r="AP667" s="127">
        <v>1</v>
      </c>
      <c r="AQ667" s="128">
        <v>2.1</v>
      </c>
      <c r="AR667" s="128">
        <v>2.3130000000000002</v>
      </c>
      <c r="AS667" s="128">
        <v>2.4</v>
      </c>
      <c r="AT667" s="126" t="s">
        <v>4</v>
      </c>
      <c r="AU667" s="128">
        <v>148.6</v>
      </c>
      <c r="AV667" s="126" t="s">
        <v>154</v>
      </c>
      <c r="AW667" s="126" t="s">
        <v>154</v>
      </c>
      <c r="AX667" s="126" t="s">
        <v>154</v>
      </c>
      <c r="AY667" s="126" t="s">
        <v>154</v>
      </c>
      <c r="AZ667" s="126" t="s">
        <v>154</v>
      </c>
      <c r="BA667" s="126" t="s">
        <v>132</v>
      </c>
      <c r="BB667" s="126" t="s">
        <v>70</v>
      </c>
      <c r="BC667" s="126" t="s">
        <v>645</v>
      </c>
      <c r="BD667" s="126" t="s">
        <v>130</v>
      </c>
      <c r="BE667" s="126" t="s">
        <v>156</v>
      </c>
      <c r="BF667" s="126" t="s">
        <v>6364</v>
      </c>
      <c r="BG667" s="126" t="s">
        <v>6365</v>
      </c>
      <c r="BH667" s="126" t="s">
        <v>6366</v>
      </c>
      <c r="BI667" s="126" t="s">
        <v>138</v>
      </c>
      <c r="BJ667" s="126" t="s">
        <v>2758</v>
      </c>
      <c r="BK667" s="126" t="s">
        <v>184</v>
      </c>
      <c r="BL667" s="126" t="s">
        <v>157</v>
      </c>
      <c r="BM667" s="126" t="s">
        <v>126</v>
      </c>
      <c r="BN667" s="126" t="s">
        <v>130</v>
      </c>
      <c r="BO667" s="126" t="s">
        <v>158</v>
      </c>
    </row>
    <row r="668" spans="1:67" ht="15">
      <c r="A668" s="58" t="str">
        <f t="shared" si="300"/>
        <v>2025-08-17</v>
      </c>
      <c r="B668" s="58" t="str">
        <f t="shared" si="301"/>
        <v>LHR</v>
      </c>
      <c r="C668" s="58" t="str">
        <f t="shared" si="302"/>
        <v>99431913792</v>
      </c>
      <c r="D668" s="58" t="str">
        <f t="shared" si="303"/>
        <v>PGB028761868</v>
      </c>
      <c r="E668" s="59" t="str">
        <f t="shared" si="304"/>
        <v>6094322902648</v>
      </c>
      <c r="F668" s="59" t="str">
        <f t="shared" si="305"/>
        <v>717-2864-EB-50</v>
      </c>
      <c r="G668" s="59" t="str">
        <f t="shared" si="306"/>
        <v>2210326</v>
      </c>
      <c r="H668" s="59" t="str">
        <f t="shared" si="307"/>
        <v>IPORTER (GB)</v>
      </c>
      <c r="I668" s="57" t="str">
        <f t="shared" si="308"/>
        <v>주은정</v>
      </c>
      <c r="J668" s="57">
        <f t="shared" si="309"/>
        <v>5342</v>
      </c>
      <c r="K668" s="57" t="str">
        <f t="shared" si="310"/>
        <v/>
      </c>
      <c r="L668" s="57">
        <f t="shared" si="311"/>
        <v>1</v>
      </c>
      <c r="M668" s="57">
        <f t="shared" si="312"/>
        <v>2.948</v>
      </c>
      <c r="N668" s="57">
        <f t="shared" si="313"/>
        <v>2.948</v>
      </c>
      <c r="O668" s="60">
        <f t="shared" si="314"/>
        <v>2.0635999999999997</v>
      </c>
      <c r="P668" s="60">
        <f>CEILING(IF(M668&gt;O668,M668,O668),$D$2)</f>
        <v>3</v>
      </c>
      <c r="Q668" s="61" t="str">
        <f t="shared" si="315"/>
        <v>목록(Manifest)</v>
      </c>
      <c r="R668" s="88">
        <f t="shared" si="316"/>
        <v>106.03</v>
      </c>
      <c r="S668" s="61" t="str">
        <f t="shared" si="317"/>
        <v>OZ522</v>
      </c>
      <c r="T668" s="61" t="str">
        <f t="shared" si="318"/>
        <v>AIRZETA CO., LTD</v>
      </c>
      <c r="U668" s="61" t="str">
        <f t="shared" si="319"/>
        <v>신용</v>
      </c>
      <c r="V668" s="99">
        <f>CEILING($B$2+(P668-0.5)*$C$2,1)</f>
        <v>21583</v>
      </c>
      <c r="W668" s="61">
        <v>4000</v>
      </c>
      <c r="X668" s="100">
        <f t="shared" si="293"/>
        <v>0</v>
      </c>
      <c r="Y668" s="100">
        <f t="shared" si="298"/>
        <v>0</v>
      </c>
      <c r="Z668" s="100">
        <f t="shared" si="294"/>
        <v>500</v>
      </c>
      <c r="AA668" s="100">
        <f t="shared" si="299"/>
        <v>0</v>
      </c>
      <c r="AB668" s="101">
        <f t="shared" si="295"/>
        <v>0</v>
      </c>
      <c r="AC668" s="102" t="str">
        <f>_xlfn.IFNA(VLOOKUP(D668,'사업자 통관'!F:H,3,0),"")</f>
        <v/>
      </c>
      <c r="AD668" s="102"/>
      <c r="AE668" s="103">
        <f t="shared" si="296"/>
        <v>4500</v>
      </c>
      <c r="AF668" s="104">
        <f t="shared" si="297"/>
        <v>26083</v>
      </c>
      <c r="AH668" s="126" t="s">
        <v>5654</v>
      </c>
      <c r="AI668" s="126" t="s">
        <v>9</v>
      </c>
      <c r="AJ668" s="126" t="s">
        <v>5655</v>
      </c>
      <c r="AK668" s="126" t="s">
        <v>6367</v>
      </c>
      <c r="AL668" s="126" t="s">
        <v>6368</v>
      </c>
      <c r="AM668" s="126" t="s">
        <v>6369</v>
      </c>
      <c r="AN668" s="126">
        <v>5342</v>
      </c>
      <c r="AO668" s="126" t="s">
        <v>130</v>
      </c>
      <c r="AP668" s="127">
        <v>1</v>
      </c>
      <c r="AQ668" s="128">
        <v>2.948</v>
      </c>
      <c r="AR668" s="128">
        <v>2.948</v>
      </c>
      <c r="AS668" s="128">
        <v>3</v>
      </c>
      <c r="AT668" s="126" t="s">
        <v>4</v>
      </c>
      <c r="AU668" s="128">
        <v>106.03</v>
      </c>
      <c r="AV668" s="126" t="s">
        <v>154</v>
      </c>
      <c r="AW668" s="126" t="s">
        <v>154</v>
      </c>
      <c r="AX668" s="126" t="s">
        <v>154</v>
      </c>
      <c r="AY668" s="126" t="s">
        <v>154</v>
      </c>
      <c r="AZ668" s="126" t="s">
        <v>154</v>
      </c>
      <c r="BA668" s="126" t="s">
        <v>132</v>
      </c>
      <c r="BB668" s="126" t="s">
        <v>70</v>
      </c>
      <c r="BC668" s="126" t="s">
        <v>362</v>
      </c>
      <c r="BD668" s="126" t="s">
        <v>130</v>
      </c>
      <c r="BE668" s="126" t="s">
        <v>156</v>
      </c>
      <c r="BF668" s="126" t="s">
        <v>6370</v>
      </c>
      <c r="BG668" s="126" t="s">
        <v>6371</v>
      </c>
      <c r="BH668" s="126" t="s">
        <v>6372</v>
      </c>
      <c r="BI668" s="126" t="s">
        <v>138</v>
      </c>
      <c r="BJ668" s="126" t="s">
        <v>2758</v>
      </c>
      <c r="BK668" s="126" t="s">
        <v>184</v>
      </c>
      <c r="BL668" s="126" t="s">
        <v>157</v>
      </c>
      <c r="BM668" s="126" t="s">
        <v>126</v>
      </c>
      <c r="BN668" s="126" t="s">
        <v>130</v>
      </c>
      <c r="BO668" s="126" t="s">
        <v>158</v>
      </c>
    </row>
    <row r="669" spans="1:67" ht="15">
      <c r="A669" s="58" t="str">
        <f t="shared" si="300"/>
        <v>2025-08-17</v>
      </c>
      <c r="B669" s="58" t="str">
        <f t="shared" si="301"/>
        <v>LHR</v>
      </c>
      <c r="C669" s="58" t="str">
        <f t="shared" si="302"/>
        <v>99431913792</v>
      </c>
      <c r="D669" s="58" t="str">
        <f t="shared" si="303"/>
        <v>PGB028761059</v>
      </c>
      <c r="E669" s="59" t="str">
        <f t="shared" si="304"/>
        <v>6094322901839</v>
      </c>
      <c r="F669" s="59" t="str">
        <f t="shared" si="305"/>
        <v>717-4714-DF-51</v>
      </c>
      <c r="G669" s="59" t="str">
        <f t="shared" si="306"/>
        <v>2210326</v>
      </c>
      <c r="H669" s="59" t="str">
        <f t="shared" si="307"/>
        <v>IPORTER (GB)</v>
      </c>
      <c r="I669" s="57" t="str">
        <f t="shared" si="308"/>
        <v>박정범</v>
      </c>
      <c r="J669" s="57">
        <f t="shared" si="309"/>
        <v>36136</v>
      </c>
      <c r="K669" s="57" t="str">
        <f t="shared" si="310"/>
        <v/>
      </c>
      <c r="L669" s="57">
        <f t="shared" si="311"/>
        <v>1</v>
      </c>
      <c r="M669" s="57">
        <f t="shared" si="312"/>
        <v>1.728</v>
      </c>
      <c r="N669" s="57">
        <f t="shared" si="313"/>
        <v>1.8140000000000001</v>
      </c>
      <c r="O669" s="60">
        <f t="shared" si="314"/>
        <v>1.2698</v>
      </c>
      <c r="P669" s="60">
        <f>CEILING(IF(M669&gt;O669,M669,O669),$D$2)</f>
        <v>2</v>
      </c>
      <c r="Q669" s="61" t="str">
        <f t="shared" si="315"/>
        <v>목록(Manifest)</v>
      </c>
      <c r="R669" s="88">
        <f t="shared" si="316"/>
        <v>132.47999999999999</v>
      </c>
      <c r="S669" s="61" t="str">
        <f t="shared" si="317"/>
        <v>OZ522</v>
      </c>
      <c r="T669" s="61" t="str">
        <f t="shared" si="318"/>
        <v>AIRZETA CO., LTD</v>
      </c>
      <c r="U669" s="61" t="str">
        <f t="shared" si="319"/>
        <v>신용</v>
      </c>
      <c r="V669" s="99">
        <f>CEILING($B$2+(P669-0.5)*$C$2,1)</f>
        <v>15928</v>
      </c>
      <c r="W669" s="61">
        <v>4000</v>
      </c>
      <c r="X669" s="100">
        <f t="shared" si="293"/>
        <v>0</v>
      </c>
      <c r="Y669" s="100">
        <f t="shared" si="298"/>
        <v>0</v>
      </c>
      <c r="Z669" s="100">
        <f t="shared" si="294"/>
        <v>0</v>
      </c>
      <c r="AA669" s="100">
        <f t="shared" si="299"/>
        <v>0</v>
      </c>
      <c r="AB669" s="101">
        <f t="shared" si="295"/>
        <v>0</v>
      </c>
      <c r="AC669" s="102" t="str">
        <f>_xlfn.IFNA(VLOOKUP(D669,'사업자 통관'!F:H,3,0),"")</f>
        <v/>
      </c>
      <c r="AD669" s="102"/>
      <c r="AE669" s="103">
        <f t="shared" si="296"/>
        <v>4000</v>
      </c>
      <c r="AF669" s="104">
        <f t="shared" si="297"/>
        <v>19928</v>
      </c>
      <c r="AH669" s="126" t="s">
        <v>5654</v>
      </c>
      <c r="AI669" s="126" t="s">
        <v>9</v>
      </c>
      <c r="AJ669" s="126" t="s">
        <v>5655</v>
      </c>
      <c r="AK669" s="126" t="s">
        <v>2616</v>
      </c>
      <c r="AL669" s="126" t="s">
        <v>263</v>
      </c>
      <c r="AM669" s="126" t="s">
        <v>264</v>
      </c>
      <c r="AN669" s="126">
        <v>36136</v>
      </c>
      <c r="AO669" s="126" t="s">
        <v>130</v>
      </c>
      <c r="AP669" s="127">
        <v>1</v>
      </c>
      <c r="AQ669" s="128">
        <v>1.728</v>
      </c>
      <c r="AR669" s="128">
        <v>1.8140000000000001</v>
      </c>
      <c r="AS669" s="128">
        <v>1.9</v>
      </c>
      <c r="AT669" s="126" t="s">
        <v>4</v>
      </c>
      <c r="AU669" s="128">
        <v>132.47999999999999</v>
      </c>
      <c r="AV669" s="126" t="s">
        <v>154</v>
      </c>
      <c r="AW669" s="126" t="s">
        <v>154</v>
      </c>
      <c r="AX669" s="126" t="s">
        <v>154</v>
      </c>
      <c r="AY669" s="126" t="s">
        <v>154</v>
      </c>
      <c r="AZ669" s="126" t="s">
        <v>154</v>
      </c>
      <c r="BA669" s="126" t="s">
        <v>132</v>
      </c>
      <c r="BB669" s="126" t="s">
        <v>70</v>
      </c>
      <c r="BC669" s="126" t="s">
        <v>163</v>
      </c>
      <c r="BD669" s="126" t="s">
        <v>130</v>
      </c>
      <c r="BE669" s="126" t="s">
        <v>156</v>
      </c>
      <c r="BF669" s="126" t="s">
        <v>6373</v>
      </c>
      <c r="BG669" s="126" t="s">
        <v>6374</v>
      </c>
      <c r="BH669" s="126" t="s">
        <v>6375</v>
      </c>
      <c r="BI669" s="126" t="s">
        <v>138</v>
      </c>
      <c r="BJ669" s="126" t="s">
        <v>2758</v>
      </c>
      <c r="BK669" s="126" t="s">
        <v>184</v>
      </c>
      <c r="BL669" s="126" t="s">
        <v>157</v>
      </c>
      <c r="BM669" s="126" t="s">
        <v>126</v>
      </c>
      <c r="BN669" s="126" t="s">
        <v>130</v>
      </c>
      <c r="BO669" s="126" t="s">
        <v>158</v>
      </c>
    </row>
    <row r="670" spans="1:67" ht="15">
      <c r="A670" s="58" t="str">
        <f t="shared" si="300"/>
        <v>2025-08-17</v>
      </c>
      <c r="B670" s="58" t="str">
        <f t="shared" si="301"/>
        <v>LHR</v>
      </c>
      <c r="C670" s="58" t="str">
        <f t="shared" si="302"/>
        <v>99431913792</v>
      </c>
      <c r="D670" s="58" t="str">
        <f t="shared" si="303"/>
        <v>PGB028761873</v>
      </c>
      <c r="E670" s="59" t="str">
        <f t="shared" si="304"/>
        <v>6094322902653</v>
      </c>
      <c r="F670" s="59" t="str">
        <f t="shared" si="305"/>
        <v>717-4728-AE-53</v>
      </c>
      <c r="G670" s="59" t="str">
        <f t="shared" si="306"/>
        <v>2210326</v>
      </c>
      <c r="H670" s="59" t="str">
        <f t="shared" si="307"/>
        <v>IPORTER (GB)</v>
      </c>
      <c r="I670" s="57" t="str">
        <f t="shared" si="308"/>
        <v>이서준</v>
      </c>
      <c r="J670" s="57">
        <f t="shared" si="309"/>
        <v>42616</v>
      </c>
      <c r="K670" s="57" t="str">
        <f t="shared" si="310"/>
        <v/>
      </c>
      <c r="L670" s="57">
        <f t="shared" si="311"/>
        <v>1</v>
      </c>
      <c r="M670" s="57">
        <f t="shared" si="312"/>
        <v>0.499</v>
      </c>
      <c r="N670" s="57">
        <f t="shared" si="313"/>
        <v>4.4999999999999998E-2</v>
      </c>
      <c r="O670" s="60">
        <f t="shared" si="314"/>
        <v>3.15E-2</v>
      </c>
      <c r="P670" s="60">
        <f>CEILING(IF(M670&gt;O670,M670,O670),$D$2)</f>
        <v>0.5</v>
      </c>
      <c r="Q670" s="61" t="str">
        <f t="shared" si="315"/>
        <v>목록(Manifest)</v>
      </c>
      <c r="R670" s="88">
        <f t="shared" si="316"/>
        <v>78</v>
      </c>
      <c r="S670" s="61" t="str">
        <f t="shared" si="317"/>
        <v>OZ522</v>
      </c>
      <c r="T670" s="61" t="str">
        <f t="shared" si="318"/>
        <v>AIRZETA CO., LTD</v>
      </c>
      <c r="U670" s="61" t="str">
        <f t="shared" si="319"/>
        <v>신용</v>
      </c>
      <c r="V670" s="99">
        <f>CEILING($B$2+(P670-0.5)*$C$2,1)</f>
        <v>7445</v>
      </c>
      <c r="W670" s="61">
        <v>4000</v>
      </c>
      <c r="X670" s="100">
        <f t="shared" si="293"/>
        <v>0</v>
      </c>
      <c r="Y670" s="100">
        <f t="shared" si="298"/>
        <v>0</v>
      </c>
      <c r="Z670" s="100">
        <f t="shared" si="294"/>
        <v>0</v>
      </c>
      <c r="AA670" s="100">
        <f t="shared" si="299"/>
        <v>0</v>
      </c>
      <c r="AB670" s="101">
        <f t="shared" si="295"/>
        <v>0</v>
      </c>
      <c r="AC670" s="102" t="str">
        <f>_xlfn.IFNA(VLOOKUP(D670,'사업자 통관'!F:H,3,0),"")</f>
        <v/>
      </c>
      <c r="AD670" s="102"/>
      <c r="AE670" s="103">
        <f t="shared" si="296"/>
        <v>4000</v>
      </c>
      <c r="AF670" s="104">
        <f t="shared" si="297"/>
        <v>11445</v>
      </c>
      <c r="AH670" s="126" t="s">
        <v>5654</v>
      </c>
      <c r="AI670" s="126" t="s">
        <v>9</v>
      </c>
      <c r="AJ670" s="126" t="s">
        <v>5655</v>
      </c>
      <c r="AK670" s="126" t="s">
        <v>6376</v>
      </c>
      <c r="AL670" s="126" t="s">
        <v>6377</v>
      </c>
      <c r="AM670" s="126" t="s">
        <v>6378</v>
      </c>
      <c r="AN670" s="126">
        <v>42616</v>
      </c>
      <c r="AO670" s="126" t="s">
        <v>130</v>
      </c>
      <c r="AP670" s="127">
        <v>1</v>
      </c>
      <c r="AQ670" s="128">
        <v>0.499</v>
      </c>
      <c r="AR670" s="128">
        <v>4.4999999999999998E-2</v>
      </c>
      <c r="AS670" s="128">
        <v>0.5</v>
      </c>
      <c r="AT670" s="126" t="s">
        <v>4</v>
      </c>
      <c r="AU670" s="128">
        <v>78</v>
      </c>
      <c r="AV670" s="126" t="s">
        <v>154</v>
      </c>
      <c r="AW670" s="126" t="s">
        <v>154</v>
      </c>
      <c r="AX670" s="126" t="s">
        <v>154</v>
      </c>
      <c r="AY670" s="126" t="s">
        <v>154</v>
      </c>
      <c r="AZ670" s="126" t="s">
        <v>154</v>
      </c>
      <c r="BA670" s="126" t="s">
        <v>132</v>
      </c>
      <c r="BB670" s="126" t="s">
        <v>70</v>
      </c>
      <c r="BC670" s="126" t="s">
        <v>185</v>
      </c>
      <c r="BD670" s="126" t="s">
        <v>130</v>
      </c>
      <c r="BE670" s="126" t="s">
        <v>156</v>
      </c>
      <c r="BF670" s="126" t="s">
        <v>6379</v>
      </c>
      <c r="BG670" s="126" t="s">
        <v>6380</v>
      </c>
      <c r="BH670" s="126" t="s">
        <v>6381</v>
      </c>
      <c r="BI670" s="126" t="s">
        <v>138</v>
      </c>
      <c r="BJ670" s="126" t="s">
        <v>2758</v>
      </c>
      <c r="BK670" s="126" t="s">
        <v>184</v>
      </c>
      <c r="BL670" s="126" t="s">
        <v>157</v>
      </c>
      <c r="BM670" s="126" t="s">
        <v>126</v>
      </c>
      <c r="BN670" s="126" t="s">
        <v>130</v>
      </c>
      <c r="BO670" s="126" t="s">
        <v>158</v>
      </c>
    </row>
    <row r="671" spans="1:67" ht="15">
      <c r="A671" s="58" t="str">
        <f t="shared" si="300"/>
        <v>2025-08-17</v>
      </c>
      <c r="B671" s="58" t="str">
        <f t="shared" si="301"/>
        <v>LHR</v>
      </c>
      <c r="C671" s="58" t="str">
        <f t="shared" si="302"/>
        <v>99431913792</v>
      </c>
      <c r="D671" s="58" t="str">
        <f t="shared" si="303"/>
        <v>PGB028761961</v>
      </c>
      <c r="E671" s="59" t="str">
        <f t="shared" si="304"/>
        <v>6094322902741</v>
      </c>
      <c r="F671" s="59" t="str">
        <f t="shared" si="305"/>
        <v>717-4767-DB-54</v>
      </c>
      <c r="G671" s="59" t="str">
        <f t="shared" si="306"/>
        <v>2210326</v>
      </c>
      <c r="H671" s="59" t="str">
        <f t="shared" si="307"/>
        <v>IPORTER (GB)</v>
      </c>
      <c r="I671" s="57" t="str">
        <f t="shared" si="308"/>
        <v>오승열</v>
      </c>
      <c r="J671" s="57">
        <f t="shared" si="309"/>
        <v>14245</v>
      </c>
      <c r="K671" s="57" t="str">
        <f t="shared" si="310"/>
        <v/>
      </c>
      <c r="L671" s="57">
        <f t="shared" si="311"/>
        <v>1</v>
      </c>
      <c r="M671" s="57">
        <f t="shared" si="312"/>
        <v>0.499</v>
      </c>
      <c r="N671" s="57">
        <f t="shared" si="313"/>
        <v>4.4999999999999998E-2</v>
      </c>
      <c r="O671" s="60">
        <f t="shared" si="314"/>
        <v>3.15E-2</v>
      </c>
      <c r="P671" s="60">
        <f>CEILING(IF(M671&gt;O671,M671,O671),$D$2)</f>
        <v>0.5</v>
      </c>
      <c r="Q671" s="61" t="str">
        <f t="shared" si="315"/>
        <v>목록(Manifest)</v>
      </c>
      <c r="R671" s="88">
        <f t="shared" si="316"/>
        <v>120.01</v>
      </c>
      <c r="S671" s="61" t="str">
        <f t="shared" si="317"/>
        <v>OZ522</v>
      </c>
      <c r="T671" s="61" t="str">
        <f t="shared" si="318"/>
        <v>AIRZETA CO., LTD</v>
      </c>
      <c r="U671" s="61" t="str">
        <f t="shared" si="319"/>
        <v>신용</v>
      </c>
      <c r="V671" s="99">
        <f>CEILING($B$2+(P671-0.5)*$C$2,1)</f>
        <v>7445</v>
      </c>
      <c r="W671" s="61">
        <v>4000</v>
      </c>
      <c r="X671" s="100">
        <f t="shared" si="293"/>
        <v>0</v>
      </c>
      <c r="Y671" s="100">
        <f t="shared" si="298"/>
        <v>0</v>
      </c>
      <c r="Z671" s="100">
        <f t="shared" si="294"/>
        <v>0</v>
      </c>
      <c r="AA671" s="100">
        <f t="shared" si="299"/>
        <v>0</v>
      </c>
      <c r="AB671" s="101">
        <f t="shared" si="295"/>
        <v>0</v>
      </c>
      <c r="AC671" s="102" t="str">
        <f>_xlfn.IFNA(VLOOKUP(D671,'사업자 통관'!F:H,3,0),"")</f>
        <v/>
      </c>
      <c r="AD671" s="102"/>
      <c r="AE671" s="103">
        <f t="shared" si="296"/>
        <v>4000</v>
      </c>
      <c r="AF671" s="104">
        <f t="shared" si="297"/>
        <v>11445</v>
      </c>
      <c r="AH671" s="126" t="s">
        <v>5654</v>
      </c>
      <c r="AI671" s="126" t="s">
        <v>9</v>
      </c>
      <c r="AJ671" s="126" t="s">
        <v>5655</v>
      </c>
      <c r="AK671" s="126" t="s">
        <v>6382</v>
      </c>
      <c r="AL671" s="126" t="s">
        <v>6383</v>
      </c>
      <c r="AM671" s="126" t="s">
        <v>6384</v>
      </c>
      <c r="AN671" s="126">
        <v>14245</v>
      </c>
      <c r="AO671" s="126" t="s">
        <v>130</v>
      </c>
      <c r="AP671" s="127">
        <v>1</v>
      </c>
      <c r="AQ671" s="128">
        <v>0.499</v>
      </c>
      <c r="AR671" s="128">
        <v>4.4999999999999998E-2</v>
      </c>
      <c r="AS671" s="128">
        <v>0.5</v>
      </c>
      <c r="AT671" s="126" t="s">
        <v>4</v>
      </c>
      <c r="AU671" s="128">
        <v>120.01</v>
      </c>
      <c r="AV671" s="126" t="s">
        <v>154</v>
      </c>
      <c r="AW671" s="126" t="s">
        <v>154</v>
      </c>
      <c r="AX671" s="126" t="s">
        <v>154</v>
      </c>
      <c r="AY671" s="126" t="s">
        <v>154</v>
      </c>
      <c r="AZ671" s="126" t="s">
        <v>154</v>
      </c>
      <c r="BA671" s="126" t="s">
        <v>132</v>
      </c>
      <c r="BB671" s="126" t="s">
        <v>70</v>
      </c>
      <c r="BC671" s="126" t="s">
        <v>185</v>
      </c>
      <c r="BD671" s="126" t="s">
        <v>130</v>
      </c>
      <c r="BE671" s="126" t="s">
        <v>156</v>
      </c>
      <c r="BF671" s="126" t="s">
        <v>6385</v>
      </c>
      <c r="BG671" s="126" t="s">
        <v>6386</v>
      </c>
      <c r="BH671" s="126" t="s">
        <v>6387</v>
      </c>
      <c r="BI671" s="126" t="s">
        <v>138</v>
      </c>
      <c r="BJ671" s="126" t="s">
        <v>2758</v>
      </c>
      <c r="BK671" s="126" t="s">
        <v>184</v>
      </c>
      <c r="BL671" s="126" t="s">
        <v>157</v>
      </c>
      <c r="BM671" s="126" t="s">
        <v>126</v>
      </c>
      <c r="BN671" s="126" t="s">
        <v>130</v>
      </c>
      <c r="BO671" s="126" t="s">
        <v>158</v>
      </c>
    </row>
    <row r="672" spans="1:67" ht="15">
      <c r="A672" s="58" t="str">
        <f t="shared" si="300"/>
        <v>2025-08-17</v>
      </c>
      <c r="B672" s="58" t="str">
        <f t="shared" si="301"/>
        <v>LHR</v>
      </c>
      <c r="C672" s="58" t="str">
        <f t="shared" si="302"/>
        <v>99431913792</v>
      </c>
      <c r="D672" s="58" t="str">
        <f t="shared" si="303"/>
        <v>PGB028761965</v>
      </c>
      <c r="E672" s="59" t="str">
        <f t="shared" si="304"/>
        <v>6094322902745</v>
      </c>
      <c r="F672" s="59" t="str">
        <f t="shared" si="305"/>
        <v>717-4759-EF-58</v>
      </c>
      <c r="G672" s="59" t="str">
        <f t="shared" si="306"/>
        <v>2210326</v>
      </c>
      <c r="H672" s="59" t="str">
        <f t="shared" si="307"/>
        <v>IPORTER (GB)</v>
      </c>
      <c r="I672" s="57" t="str">
        <f t="shared" si="308"/>
        <v>김민재</v>
      </c>
      <c r="J672" s="57">
        <f t="shared" si="309"/>
        <v>17306</v>
      </c>
      <c r="K672" s="57"/>
      <c r="L672" s="57">
        <f t="shared" si="311"/>
        <v>1</v>
      </c>
      <c r="M672" s="57">
        <f t="shared" si="312"/>
        <v>0.499</v>
      </c>
      <c r="N672" s="57">
        <f t="shared" si="313"/>
        <v>4.4999999999999998E-2</v>
      </c>
      <c r="O672" s="60">
        <f t="shared" si="314"/>
        <v>3.15E-2</v>
      </c>
      <c r="P672" s="60">
        <f>CEILING(IF(M672&gt;O672,M672,O672),$D$2)</f>
        <v>0.5</v>
      </c>
      <c r="Q672" s="61" t="str">
        <f t="shared" si="315"/>
        <v>목록(Manifest)</v>
      </c>
      <c r="R672" s="88">
        <f t="shared" si="316"/>
        <v>120.01</v>
      </c>
      <c r="S672" s="61" t="str">
        <f t="shared" si="317"/>
        <v>OZ522</v>
      </c>
      <c r="T672" s="61" t="str">
        <f t="shared" si="318"/>
        <v>AIRZETA CO., LTD</v>
      </c>
      <c r="U672" s="61" t="str">
        <f t="shared" si="319"/>
        <v>신용</v>
      </c>
      <c r="V672" s="99">
        <f>CEILING($B$2+(P672-0.5)*$C$2,1)</f>
        <v>7445</v>
      </c>
      <c r="W672" s="61">
        <v>4000</v>
      </c>
      <c r="X672" s="100">
        <f t="shared" si="293"/>
        <v>0</v>
      </c>
      <c r="Y672" s="100">
        <f t="shared" si="298"/>
        <v>0</v>
      </c>
      <c r="Z672" s="100">
        <f t="shared" si="294"/>
        <v>0</v>
      </c>
      <c r="AA672" s="100">
        <f t="shared" si="299"/>
        <v>0</v>
      </c>
      <c r="AB672" s="101">
        <f t="shared" si="295"/>
        <v>0</v>
      </c>
      <c r="AC672" s="102" t="str">
        <f>_xlfn.IFNA(VLOOKUP(D672,'사업자 통관'!F:H,3,0),"")</f>
        <v/>
      </c>
      <c r="AD672" s="102"/>
      <c r="AE672" s="103">
        <f t="shared" si="296"/>
        <v>4000</v>
      </c>
      <c r="AF672" s="104">
        <f t="shared" si="297"/>
        <v>11445</v>
      </c>
      <c r="AH672" s="126" t="s">
        <v>5654</v>
      </c>
      <c r="AI672" s="126" t="s">
        <v>9</v>
      </c>
      <c r="AJ672" s="126" t="s">
        <v>5655</v>
      </c>
      <c r="AK672" s="126" t="s">
        <v>6388</v>
      </c>
      <c r="AL672" s="126" t="s">
        <v>6389</v>
      </c>
      <c r="AM672" s="126" t="s">
        <v>6390</v>
      </c>
      <c r="AN672" s="126">
        <v>17306</v>
      </c>
      <c r="AO672" s="126" t="s">
        <v>130</v>
      </c>
      <c r="AP672" s="127">
        <v>1</v>
      </c>
      <c r="AQ672" s="128">
        <v>0.499</v>
      </c>
      <c r="AR672" s="128">
        <v>4.4999999999999998E-2</v>
      </c>
      <c r="AS672" s="128">
        <v>0.5</v>
      </c>
      <c r="AT672" s="126" t="s">
        <v>4</v>
      </c>
      <c r="AU672" s="128">
        <v>120.01</v>
      </c>
      <c r="AV672" s="126" t="s">
        <v>154</v>
      </c>
      <c r="AW672" s="126" t="s">
        <v>154</v>
      </c>
      <c r="AX672" s="126" t="s">
        <v>154</v>
      </c>
      <c r="AY672" s="126" t="s">
        <v>154</v>
      </c>
      <c r="AZ672" s="126" t="s">
        <v>154</v>
      </c>
      <c r="BA672" s="126" t="s">
        <v>132</v>
      </c>
      <c r="BB672" s="126" t="s">
        <v>70</v>
      </c>
      <c r="BC672" s="126" t="s">
        <v>185</v>
      </c>
      <c r="BD672" s="126" t="s">
        <v>130</v>
      </c>
      <c r="BE672" s="126" t="s">
        <v>156</v>
      </c>
      <c r="BF672" s="126" t="s">
        <v>6391</v>
      </c>
      <c r="BG672" s="126" t="s">
        <v>6392</v>
      </c>
      <c r="BH672" s="126" t="s">
        <v>6393</v>
      </c>
      <c r="BI672" s="126" t="s">
        <v>138</v>
      </c>
      <c r="BJ672" s="126" t="s">
        <v>2758</v>
      </c>
      <c r="BK672" s="126" t="s">
        <v>184</v>
      </c>
      <c r="BL672" s="126" t="s">
        <v>157</v>
      </c>
      <c r="BM672" s="126" t="s">
        <v>126</v>
      </c>
      <c r="BN672" s="126" t="s">
        <v>130</v>
      </c>
      <c r="BO672" s="126" t="s">
        <v>158</v>
      </c>
    </row>
    <row r="673" spans="1:67" ht="15">
      <c r="A673" s="58" t="str">
        <f t="shared" si="300"/>
        <v>2025-08-17</v>
      </c>
      <c r="B673" s="58" t="str">
        <f t="shared" si="301"/>
        <v>LHR</v>
      </c>
      <c r="C673" s="58" t="str">
        <f t="shared" si="302"/>
        <v>99431913792</v>
      </c>
      <c r="D673" s="58" t="str">
        <f t="shared" si="303"/>
        <v>PGB028761966</v>
      </c>
      <c r="E673" s="59" t="str">
        <f t="shared" si="304"/>
        <v>6094322902746</v>
      </c>
      <c r="F673" s="59" t="str">
        <f t="shared" si="305"/>
        <v>717-4760-EB-59</v>
      </c>
      <c r="G673" s="59" t="str">
        <f t="shared" si="306"/>
        <v>2210326</v>
      </c>
      <c r="H673" s="59" t="str">
        <f t="shared" si="307"/>
        <v>IPORTER (GB)</v>
      </c>
      <c r="I673" s="57" t="str">
        <f t="shared" si="308"/>
        <v>전대혁</v>
      </c>
      <c r="J673" s="57">
        <f t="shared" si="309"/>
        <v>21318</v>
      </c>
      <c r="K673" s="57" t="str">
        <f t="shared" si="310"/>
        <v/>
      </c>
      <c r="L673" s="57">
        <f t="shared" si="311"/>
        <v>1</v>
      </c>
      <c r="M673" s="57">
        <f t="shared" si="312"/>
        <v>0.499</v>
      </c>
      <c r="N673" s="57">
        <f t="shared" si="313"/>
        <v>4.4999999999999998E-2</v>
      </c>
      <c r="O673" s="60">
        <f t="shared" si="314"/>
        <v>3.15E-2</v>
      </c>
      <c r="P673" s="60">
        <f>CEILING(IF(M673&gt;O673,M673,O673),$D$2)</f>
        <v>0.5</v>
      </c>
      <c r="Q673" s="61" t="str">
        <f t="shared" si="315"/>
        <v>목록(Manifest)</v>
      </c>
      <c r="R673" s="88">
        <f t="shared" si="316"/>
        <v>78</v>
      </c>
      <c r="S673" s="61" t="str">
        <f t="shared" si="317"/>
        <v>OZ522</v>
      </c>
      <c r="T673" s="61" t="str">
        <f t="shared" si="318"/>
        <v>AIRZETA CO., LTD</v>
      </c>
      <c r="U673" s="61" t="str">
        <f t="shared" si="319"/>
        <v>신용</v>
      </c>
      <c r="V673" s="99">
        <f>CEILING($B$2+(P673-0.5)*$C$2,1)</f>
        <v>7445</v>
      </c>
      <c r="W673" s="61">
        <v>4000</v>
      </c>
      <c r="X673" s="100">
        <f t="shared" si="293"/>
        <v>0</v>
      </c>
      <c r="Y673" s="100">
        <f t="shared" si="298"/>
        <v>0</v>
      </c>
      <c r="Z673" s="100">
        <f t="shared" si="294"/>
        <v>0</v>
      </c>
      <c r="AA673" s="100">
        <f t="shared" si="299"/>
        <v>0</v>
      </c>
      <c r="AB673" s="101">
        <f t="shared" si="295"/>
        <v>0</v>
      </c>
      <c r="AC673" s="102" t="str">
        <f>_xlfn.IFNA(VLOOKUP(D673,'사업자 통관'!F:H,3,0),"")</f>
        <v/>
      </c>
      <c r="AD673" s="102"/>
      <c r="AE673" s="103">
        <f t="shared" si="296"/>
        <v>4000</v>
      </c>
      <c r="AF673" s="104">
        <f t="shared" si="297"/>
        <v>11445</v>
      </c>
      <c r="AH673" s="126" t="s">
        <v>5654</v>
      </c>
      <c r="AI673" s="126" t="s">
        <v>9</v>
      </c>
      <c r="AJ673" s="126" t="s">
        <v>5655</v>
      </c>
      <c r="AK673" s="126" t="s">
        <v>6394</v>
      </c>
      <c r="AL673" s="126" t="s">
        <v>6395</v>
      </c>
      <c r="AM673" s="126" t="s">
        <v>6396</v>
      </c>
      <c r="AN673" s="126">
        <v>21318</v>
      </c>
      <c r="AO673" s="126" t="s">
        <v>130</v>
      </c>
      <c r="AP673" s="127">
        <v>1</v>
      </c>
      <c r="AQ673" s="128">
        <v>0.499</v>
      </c>
      <c r="AR673" s="128">
        <v>4.4999999999999998E-2</v>
      </c>
      <c r="AS673" s="128">
        <v>0.5</v>
      </c>
      <c r="AT673" s="126" t="s">
        <v>4</v>
      </c>
      <c r="AU673" s="128">
        <v>78</v>
      </c>
      <c r="AV673" s="126" t="s">
        <v>154</v>
      </c>
      <c r="AW673" s="126" t="s">
        <v>154</v>
      </c>
      <c r="AX673" s="126" t="s">
        <v>154</v>
      </c>
      <c r="AY673" s="126" t="s">
        <v>154</v>
      </c>
      <c r="AZ673" s="126" t="s">
        <v>154</v>
      </c>
      <c r="BA673" s="126" t="s">
        <v>132</v>
      </c>
      <c r="BB673" s="126" t="s">
        <v>70</v>
      </c>
      <c r="BC673" s="126" t="s">
        <v>185</v>
      </c>
      <c r="BD673" s="126" t="s">
        <v>130</v>
      </c>
      <c r="BE673" s="126" t="s">
        <v>156</v>
      </c>
      <c r="BF673" s="126" t="s">
        <v>6397</v>
      </c>
      <c r="BG673" s="126" t="s">
        <v>6398</v>
      </c>
      <c r="BH673" s="126" t="s">
        <v>6399</v>
      </c>
      <c r="BI673" s="126" t="s">
        <v>138</v>
      </c>
      <c r="BJ673" s="126" t="s">
        <v>2758</v>
      </c>
      <c r="BK673" s="126" t="s">
        <v>184</v>
      </c>
      <c r="BL673" s="126" t="s">
        <v>157</v>
      </c>
      <c r="BM673" s="126" t="s">
        <v>126</v>
      </c>
      <c r="BN673" s="126" t="s">
        <v>130</v>
      </c>
      <c r="BO673" s="126" t="s">
        <v>158</v>
      </c>
    </row>
    <row r="674" spans="1:67" ht="15">
      <c r="A674" s="58" t="str">
        <f t="shared" si="300"/>
        <v>2025-08-21</v>
      </c>
      <c r="B674" s="58" t="str">
        <f t="shared" si="301"/>
        <v>LHR</v>
      </c>
      <c r="C674" s="58" t="str">
        <f t="shared" si="302"/>
        <v>99431913803</v>
      </c>
      <c r="D674" s="58" t="str">
        <f t="shared" si="303"/>
        <v>PGB028761999</v>
      </c>
      <c r="E674" s="59" t="str">
        <f t="shared" si="304"/>
        <v>6094322902779</v>
      </c>
      <c r="F674" s="59" t="str">
        <f t="shared" si="305"/>
        <v>717-6390-FE-43</v>
      </c>
      <c r="G674" s="59" t="str">
        <f t="shared" si="306"/>
        <v>2210326</v>
      </c>
      <c r="H674" s="59" t="str">
        <f t="shared" si="307"/>
        <v>IPORTER (GB)</v>
      </c>
      <c r="I674" s="57" t="str">
        <f t="shared" si="308"/>
        <v>최은진</v>
      </c>
      <c r="J674" s="57">
        <f t="shared" si="309"/>
        <v>12916</v>
      </c>
      <c r="K674" s="57" t="str">
        <f t="shared" si="310"/>
        <v/>
      </c>
      <c r="L674" s="57">
        <f t="shared" si="311"/>
        <v>1</v>
      </c>
      <c r="M674" s="57">
        <f t="shared" si="312"/>
        <v>0.73</v>
      </c>
      <c r="N674" s="57">
        <f t="shared" si="313"/>
        <v>4.4999999999999998E-2</v>
      </c>
      <c r="O674" s="60">
        <f t="shared" si="314"/>
        <v>3.15E-2</v>
      </c>
      <c r="P674" s="60">
        <f>CEILING(IF(M674&gt;O674,M674,O674),$D$2)</f>
        <v>1</v>
      </c>
      <c r="Q674" s="61" t="str">
        <f t="shared" si="315"/>
        <v>목록(Manifest)</v>
      </c>
      <c r="R674" s="88">
        <f t="shared" si="316"/>
        <v>134.9</v>
      </c>
      <c r="S674" s="61" t="str">
        <f t="shared" si="317"/>
        <v>OZ522</v>
      </c>
      <c r="T674" s="61" t="str">
        <f t="shared" si="318"/>
        <v>AIRZETA CO., LTD</v>
      </c>
      <c r="U674" s="61" t="str">
        <f t="shared" si="319"/>
        <v>신용</v>
      </c>
      <c r="V674" s="99">
        <f>CEILING($B$2+(P674-0.5)*$C$2,1)</f>
        <v>10273</v>
      </c>
      <c r="W674" s="61">
        <v>4000</v>
      </c>
      <c r="X674" s="100">
        <f t="shared" si="293"/>
        <v>0</v>
      </c>
      <c r="Y674" s="100">
        <f t="shared" si="298"/>
        <v>0</v>
      </c>
      <c r="Z674" s="100">
        <f t="shared" si="294"/>
        <v>0</v>
      </c>
      <c r="AA674" s="100">
        <f t="shared" si="299"/>
        <v>0</v>
      </c>
      <c r="AB674" s="101">
        <f t="shared" si="295"/>
        <v>0</v>
      </c>
      <c r="AC674" s="102" t="str">
        <f>_xlfn.IFNA(VLOOKUP(D674,'사업자 통관'!F:H,3,0),"")</f>
        <v/>
      </c>
      <c r="AD674" s="102"/>
      <c r="AE674" s="103">
        <f t="shared" si="296"/>
        <v>4000</v>
      </c>
      <c r="AF674" s="104">
        <f t="shared" si="297"/>
        <v>14273</v>
      </c>
      <c r="AH674" s="126" t="s">
        <v>6400</v>
      </c>
      <c r="AI674" s="126" t="s">
        <v>9</v>
      </c>
      <c r="AJ674" s="126" t="s">
        <v>6401</v>
      </c>
      <c r="AK674" s="126" t="s">
        <v>2617</v>
      </c>
      <c r="AL674" s="126" t="s">
        <v>3218</v>
      </c>
      <c r="AM674" s="126" t="s">
        <v>3219</v>
      </c>
      <c r="AN674" s="126">
        <v>12916</v>
      </c>
      <c r="AO674" s="126" t="s">
        <v>130</v>
      </c>
      <c r="AP674" s="127">
        <v>1</v>
      </c>
      <c r="AQ674" s="128">
        <v>0.73</v>
      </c>
      <c r="AR674" s="128">
        <v>4.4999999999999998E-2</v>
      </c>
      <c r="AS674" s="128">
        <v>0.8</v>
      </c>
      <c r="AT674" s="126" t="s">
        <v>4</v>
      </c>
      <c r="AU674" s="128">
        <v>134.9</v>
      </c>
      <c r="AV674" s="126" t="s">
        <v>154</v>
      </c>
      <c r="AW674" s="126" t="s">
        <v>154</v>
      </c>
      <c r="AX674" s="126" t="s">
        <v>154</v>
      </c>
      <c r="AY674" s="126" t="s">
        <v>154</v>
      </c>
      <c r="AZ674" s="126" t="s">
        <v>154</v>
      </c>
      <c r="BA674" s="126" t="s">
        <v>132</v>
      </c>
      <c r="BB674" s="126" t="s">
        <v>70</v>
      </c>
      <c r="BC674" s="126" t="s">
        <v>166</v>
      </c>
      <c r="BD674" s="126" t="s">
        <v>130</v>
      </c>
      <c r="BE674" s="126" t="s">
        <v>156</v>
      </c>
      <c r="BF674" s="126" t="s">
        <v>6402</v>
      </c>
      <c r="BG674" s="126" t="s">
        <v>6403</v>
      </c>
      <c r="BH674" s="126" t="s">
        <v>6404</v>
      </c>
      <c r="BI674" s="126" t="s">
        <v>138</v>
      </c>
      <c r="BJ674" s="126" t="s">
        <v>2758</v>
      </c>
      <c r="BK674" s="126" t="s">
        <v>184</v>
      </c>
      <c r="BL674" s="126" t="s">
        <v>157</v>
      </c>
      <c r="BM674" s="126" t="s">
        <v>126</v>
      </c>
      <c r="BN674" s="126" t="s">
        <v>130</v>
      </c>
      <c r="BO674" s="126" t="s">
        <v>158</v>
      </c>
    </row>
    <row r="675" spans="1:67" ht="15">
      <c r="A675" s="58" t="str">
        <f t="shared" si="300"/>
        <v>2025-08-21</v>
      </c>
      <c r="B675" s="58" t="str">
        <f t="shared" si="301"/>
        <v>LHR</v>
      </c>
      <c r="C675" s="58" t="str">
        <f t="shared" si="302"/>
        <v>99431913803</v>
      </c>
      <c r="D675" s="58" t="str">
        <f t="shared" si="303"/>
        <v>PGB028761401</v>
      </c>
      <c r="E675" s="59" t="str">
        <f t="shared" si="304"/>
        <v>6094322902181</v>
      </c>
      <c r="F675" s="59" t="str">
        <f t="shared" si="305"/>
        <v>717-1947-CB-46</v>
      </c>
      <c r="G675" s="59" t="str">
        <f t="shared" si="306"/>
        <v>2210326</v>
      </c>
      <c r="H675" s="59" t="str">
        <f t="shared" si="307"/>
        <v>IPORTER (GB)</v>
      </c>
      <c r="I675" s="57" t="str">
        <f t="shared" si="308"/>
        <v>송건엽</v>
      </c>
      <c r="J675" s="57">
        <f t="shared" si="309"/>
        <v>30130</v>
      </c>
      <c r="K675" s="57"/>
      <c r="L675" s="57">
        <f t="shared" si="311"/>
        <v>1</v>
      </c>
      <c r="M675" s="57">
        <f t="shared" si="312"/>
        <v>0.499</v>
      </c>
      <c r="N675" s="57">
        <f t="shared" si="313"/>
        <v>4.4999999999999998E-2</v>
      </c>
      <c r="O675" s="60">
        <f t="shared" si="314"/>
        <v>3.15E-2</v>
      </c>
      <c r="P675" s="60">
        <f>CEILING(IF(M675&gt;O675,M675,O675),$D$2)</f>
        <v>0.5</v>
      </c>
      <c r="Q675" s="61" t="str">
        <f t="shared" si="315"/>
        <v>목록(Manifest)</v>
      </c>
      <c r="R675" s="88">
        <f t="shared" si="316"/>
        <v>14.85</v>
      </c>
      <c r="S675" s="61" t="str">
        <f t="shared" si="317"/>
        <v>OZ522</v>
      </c>
      <c r="T675" s="61" t="str">
        <f t="shared" si="318"/>
        <v>AIRZETA CO., LTD</v>
      </c>
      <c r="U675" s="61" t="str">
        <f t="shared" si="319"/>
        <v>신용</v>
      </c>
      <c r="V675" s="99">
        <f>CEILING($B$2+(P675-0.5)*$C$2,1)</f>
        <v>7445</v>
      </c>
      <c r="W675" s="61">
        <v>4000</v>
      </c>
      <c r="X675" s="100">
        <f t="shared" si="293"/>
        <v>0</v>
      </c>
      <c r="Y675" s="100">
        <f t="shared" si="298"/>
        <v>0</v>
      </c>
      <c r="Z675" s="100">
        <f t="shared" si="294"/>
        <v>0</v>
      </c>
      <c r="AA675" s="100">
        <f t="shared" si="299"/>
        <v>0</v>
      </c>
      <c r="AB675" s="101">
        <f t="shared" si="295"/>
        <v>0</v>
      </c>
      <c r="AC675" s="102" t="str">
        <f>_xlfn.IFNA(VLOOKUP(D675,'사업자 통관'!F:H,3,0),"")</f>
        <v/>
      </c>
      <c r="AD675" s="102"/>
      <c r="AE675" s="103">
        <f t="shared" si="296"/>
        <v>4000</v>
      </c>
      <c r="AF675" s="104">
        <f t="shared" si="297"/>
        <v>11445</v>
      </c>
      <c r="AH675" s="126" t="s">
        <v>6400</v>
      </c>
      <c r="AI675" s="126" t="s">
        <v>9</v>
      </c>
      <c r="AJ675" s="126" t="s">
        <v>6401</v>
      </c>
      <c r="AK675" s="126" t="s">
        <v>2618</v>
      </c>
      <c r="AL675" s="126" t="s">
        <v>6405</v>
      </c>
      <c r="AM675" s="126" t="s">
        <v>6406</v>
      </c>
      <c r="AN675" s="126">
        <v>30130</v>
      </c>
      <c r="AO675" s="126" t="s">
        <v>130</v>
      </c>
      <c r="AP675" s="127">
        <v>1</v>
      </c>
      <c r="AQ675" s="128">
        <v>0.499</v>
      </c>
      <c r="AR675" s="128">
        <v>4.4999999999999998E-2</v>
      </c>
      <c r="AS675" s="128">
        <v>0.5</v>
      </c>
      <c r="AT675" s="126" t="s">
        <v>4</v>
      </c>
      <c r="AU675" s="128">
        <v>14.85</v>
      </c>
      <c r="AV675" s="126" t="s">
        <v>154</v>
      </c>
      <c r="AW675" s="126" t="s">
        <v>154</v>
      </c>
      <c r="AX675" s="126" t="s">
        <v>154</v>
      </c>
      <c r="AY675" s="126" t="s">
        <v>154</v>
      </c>
      <c r="AZ675" s="126" t="s">
        <v>154</v>
      </c>
      <c r="BA675" s="126" t="s">
        <v>132</v>
      </c>
      <c r="BB675" s="126" t="s">
        <v>70</v>
      </c>
      <c r="BC675" s="126" t="s">
        <v>159</v>
      </c>
      <c r="BD675" s="126" t="s">
        <v>130</v>
      </c>
      <c r="BE675" s="126" t="s">
        <v>156</v>
      </c>
      <c r="BF675" s="126" t="s">
        <v>6407</v>
      </c>
      <c r="BG675" s="126" t="s">
        <v>6408</v>
      </c>
      <c r="BH675" s="126" t="s">
        <v>6409</v>
      </c>
      <c r="BI675" s="126" t="s">
        <v>138</v>
      </c>
      <c r="BJ675" s="126" t="s">
        <v>2758</v>
      </c>
      <c r="BK675" s="126" t="s">
        <v>184</v>
      </c>
      <c r="BL675" s="126" t="s">
        <v>157</v>
      </c>
      <c r="BM675" s="126" t="s">
        <v>126</v>
      </c>
      <c r="BN675" s="126" t="s">
        <v>130</v>
      </c>
      <c r="BO675" s="126" t="s">
        <v>158</v>
      </c>
    </row>
    <row r="676" spans="1:67" ht="15">
      <c r="A676" s="58" t="str">
        <f t="shared" si="300"/>
        <v>2025-08-21</v>
      </c>
      <c r="B676" s="58" t="str">
        <f t="shared" si="301"/>
        <v>LHR</v>
      </c>
      <c r="C676" s="58" t="str">
        <f t="shared" si="302"/>
        <v>99431913803</v>
      </c>
      <c r="D676" s="58" t="str">
        <f t="shared" si="303"/>
        <v>PGB028761179</v>
      </c>
      <c r="E676" s="59" t="str">
        <f t="shared" si="304"/>
        <v>6094322901959</v>
      </c>
      <c r="F676" s="59" t="str">
        <f t="shared" si="305"/>
        <v>717-5564-EF-48</v>
      </c>
      <c r="G676" s="59" t="str">
        <f t="shared" si="306"/>
        <v>2210326</v>
      </c>
      <c r="H676" s="59" t="str">
        <f t="shared" si="307"/>
        <v>IPORTER (GB)</v>
      </c>
      <c r="I676" s="57" t="str">
        <f t="shared" si="308"/>
        <v>최황석</v>
      </c>
      <c r="J676" s="57">
        <f t="shared" si="309"/>
        <v>12251</v>
      </c>
      <c r="K676" s="57" t="str">
        <f t="shared" si="310"/>
        <v/>
      </c>
      <c r="L676" s="57">
        <f t="shared" si="311"/>
        <v>1</v>
      </c>
      <c r="M676" s="57">
        <f t="shared" si="312"/>
        <v>0.73899999999999999</v>
      </c>
      <c r="N676" s="57">
        <f t="shared" si="313"/>
        <v>4.4999999999999998E-2</v>
      </c>
      <c r="O676" s="60">
        <f t="shared" si="314"/>
        <v>3.15E-2</v>
      </c>
      <c r="P676" s="60">
        <f>CEILING(IF(M676&gt;O676,M676,O676),$D$2)</f>
        <v>1</v>
      </c>
      <c r="Q676" s="61" t="str">
        <f t="shared" si="315"/>
        <v>목록(Manifest)</v>
      </c>
      <c r="R676" s="88">
        <f t="shared" si="316"/>
        <v>107.43</v>
      </c>
      <c r="S676" s="61" t="str">
        <f t="shared" si="317"/>
        <v>OZ522</v>
      </c>
      <c r="T676" s="61" t="str">
        <f t="shared" si="318"/>
        <v>AIRZETA CO., LTD</v>
      </c>
      <c r="U676" s="61" t="str">
        <f t="shared" si="319"/>
        <v>신용</v>
      </c>
      <c r="V676" s="99">
        <f>CEILING($B$2+(P676-0.5)*$C$2,1)</f>
        <v>10273</v>
      </c>
      <c r="W676" s="61">
        <v>4000</v>
      </c>
      <c r="X676" s="100">
        <f t="shared" si="293"/>
        <v>0</v>
      </c>
      <c r="Y676" s="100">
        <f t="shared" si="298"/>
        <v>0</v>
      </c>
      <c r="Z676" s="100">
        <f t="shared" si="294"/>
        <v>0</v>
      </c>
      <c r="AA676" s="100">
        <f t="shared" si="299"/>
        <v>0</v>
      </c>
      <c r="AB676" s="101">
        <f t="shared" si="295"/>
        <v>0</v>
      </c>
      <c r="AC676" s="102" t="str">
        <f>_xlfn.IFNA(VLOOKUP(D676,'사업자 통관'!F:H,3,0),"")</f>
        <v/>
      </c>
      <c r="AD676" s="102"/>
      <c r="AE676" s="103">
        <f t="shared" si="296"/>
        <v>4000</v>
      </c>
      <c r="AF676" s="104">
        <f t="shared" si="297"/>
        <v>14273</v>
      </c>
      <c r="AH676" s="126" t="s">
        <v>6400</v>
      </c>
      <c r="AI676" s="126" t="s">
        <v>9</v>
      </c>
      <c r="AJ676" s="126" t="s">
        <v>6401</v>
      </c>
      <c r="AK676" s="126" t="s">
        <v>2620</v>
      </c>
      <c r="AL676" s="126" t="s">
        <v>251</v>
      </c>
      <c r="AM676" s="126" t="s">
        <v>252</v>
      </c>
      <c r="AN676" s="126">
        <v>12251</v>
      </c>
      <c r="AO676" s="126" t="s">
        <v>130</v>
      </c>
      <c r="AP676" s="127">
        <v>1</v>
      </c>
      <c r="AQ676" s="128">
        <v>0.73899999999999999</v>
      </c>
      <c r="AR676" s="128">
        <v>4.4999999999999998E-2</v>
      </c>
      <c r="AS676" s="128">
        <v>0.8</v>
      </c>
      <c r="AT676" s="126" t="s">
        <v>4</v>
      </c>
      <c r="AU676" s="128">
        <v>107.43</v>
      </c>
      <c r="AV676" s="126" t="s">
        <v>154</v>
      </c>
      <c r="AW676" s="126" t="s">
        <v>154</v>
      </c>
      <c r="AX676" s="126" t="s">
        <v>154</v>
      </c>
      <c r="AY676" s="126" t="s">
        <v>154</v>
      </c>
      <c r="AZ676" s="126" t="s">
        <v>154</v>
      </c>
      <c r="BA676" s="126" t="s">
        <v>132</v>
      </c>
      <c r="BB676" s="126" t="s">
        <v>70</v>
      </c>
      <c r="BC676" s="126" t="s">
        <v>159</v>
      </c>
      <c r="BD676" s="126" t="s">
        <v>130</v>
      </c>
      <c r="BE676" s="126" t="s">
        <v>156</v>
      </c>
      <c r="BF676" s="126" t="s">
        <v>6410</v>
      </c>
      <c r="BG676" s="126" t="s">
        <v>6411</v>
      </c>
      <c r="BH676" s="126" t="s">
        <v>6412</v>
      </c>
      <c r="BI676" s="126" t="s">
        <v>138</v>
      </c>
      <c r="BJ676" s="126" t="s">
        <v>2758</v>
      </c>
      <c r="BK676" s="126" t="s">
        <v>184</v>
      </c>
      <c r="BL676" s="126" t="s">
        <v>157</v>
      </c>
      <c r="BM676" s="126" t="s">
        <v>126</v>
      </c>
      <c r="BN676" s="126" t="s">
        <v>130</v>
      </c>
      <c r="BO676" s="126" t="s">
        <v>158</v>
      </c>
    </row>
    <row r="677" spans="1:67" ht="15">
      <c r="A677" s="58" t="str">
        <f t="shared" si="300"/>
        <v>2025-08-21</v>
      </c>
      <c r="B677" s="58" t="str">
        <f t="shared" si="301"/>
        <v>LHR</v>
      </c>
      <c r="C677" s="58" t="str">
        <f t="shared" si="302"/>
        <v>99431913803</v>
      </c>
      <c r="D677" s="58" t="str">
        <f t="shared" si="303"/>
        <v>PGB028761902</v>
      </c>
      <c r="E677" s="59" t="str">
        <f t="shared" si="304"/>
        <v>6094322902682</v>
      </c>
      <c r="F677" s="59" t="str">
        <f t="shared" si="305"/>
        <v>717-4731-BA-50</v>
      </c>
      <c r="G677" s="59" t="str">
        <f t="shared" si="306"/>
        <v>2210326</v>
      </c>
      <c r="H677" s="59" t="str">
        <f t="shared" si="307"/>
        <v>IPORTER (GB)</v>
      </c>
      <c r="I677" s="57" t="str">
        <f t="shared" si="308"/>
        <v>박선영</v>
      </c>
      <c r="J677" s="57">
        <f t="shared" si="309"/>
        <v>48454</v>
      </c>
      <c r="K677" s="57" t="str">
        <f t="shared" si="310"/>
        <v/>
      </c>
      <c r="L677" s="57">
        <f t="shared" si="311"/>
        <v>1</v>
      </c>
      <c r="M677" s="57">
        <f t="shared" si="312"/>
        <v>0.499</v>
      </c>
      <c r="N677" s="57">
        <f t="shared" si="313"/>
        <v>4.4999999999999998E-2</v>
      </c>
      <c r="O677" s="60">
        <f t="shared" si="314"/>
        <v>3.15E-2</v>
      </c>
      <c r="P677" s="60">
        <f>CEILING(IF(M677&gt;O677,M677,O677),$D$2)</f>
        <v>0.5</v>
      </c>
      <c r="Q677" s="61" t="str">
        <f t="shared" si="315"/>
        <v>목록(Manifest)</v>
      </c>
      <c r="R677" s="88">
        <f t="shared" si="316"/>
        <v>102.44</v>
      </c>
      <c r="S677" s="61" t="str">
        <f t="shared" si="317"/>
        <v>OZ522</v>
      </c>
      <c r="T677" s="61" t="str">
        <f t="shared" si="318"/>
        <v>AIRZETA CO., LTD</v>
      </c>
      <c r="U677" s="61" t="str">
        <f t="shared" si="319"/>
        <v>신용</v>
      </c>
      <c r="V677" s="99">
        <f>CEILING($B$2+(P677-0.5)*$C$2,1)</f>
        <v>7445</v>
      </c>
      <c r="W677" s="61">
        <v>4000</v>
      </c>
      <c r="X677" s="100">
        <f t="shared" si="293"/>
        <v>0</v>
      </c>
      <c r="Y677" s="100">
        <f t="shared" si="298"/>
        <v>0</v>
      </c>
      <c r="Z677" s="100">
        <f t="shared" si="294"/>
        <v>0</v>
      </c>
      <c r="AA677" s="100">
        <f t="shared" si="299"/>
        <v>0</v>
      </c>
      <c r="AB677" s="101">
        <f t="shared" si="295"/>
        <v>0</v>
      </c>
      <c r="AC677" s="102" t="str">
        <f>_xlfn.IFNA(VLOOKUP(D677,'사업자 통관'!F:H,3,0),"")</f>
        <v/>
      </c>
      <c r="AD677" s="102"/>
      <c r="AE677" s="103">
        <f t="shared" si="296"/>
        <v>4000</v>
      </c>
      <c r="AF677" s="104">
        <f t="shared" si="297"/>
        <v>11445</v>
      </c>
      <c r="AH677" s="126" t="s">
        <v>6400</v>
      </c>
      <c r="AI677" s="126" t="s">
        <v>9</v>
      </c>
      <c r="AJ677" s="126" t="s">
        <v>6401</v>
      </c>
      <c r="AK677" s="126" t="s">
        <v>6413</v>
      </c>
      <c r="AL677" s="126" t="s">
        <v>571</v>
      </c>
      <c r="AM677" s="126" t="s">
        <v>5591</v>
      </c>
      <c r="AN677" s="126">
        <v>48454</v>
      </c>
      <c r="AO677" s="126" t="s">
        <v>130</v>
      </c>
      <c r="AP677" s="127">
        <v>1</v>
      </c>
      <c r="AQ677" s="128">
        <v>0.499</v>
      </c>
      <c r="AR677" s="128">
        <v>4.4999999999999998E-2</v>
      </c>
      <c r="AS677" s="128">
        <v>0.5</v>
      </c>
      <c r="AT677" s="126" t="s">
        <v>4</v>
      </c>
      <c r="AU677" s="128">
        <v>102.44</v>
      </c>
      <c r="AV677" s="126" t="s">
        <v>154</v>
      </c>
      <c r="AW677" s="126" t="s">
        <v>154</v>
      </c>
      <c r="AX677" s="126" t="s">
        <v>154</v>
      </c>
      <c r="AY677" s="126" t="s">
        <v>154</v>
      </c>
      <c r="AZ677" s="126" t="s">
        <v>154</v>
      </c>
      <c r="BA677" s="126" t="s">
        <v>132</v>
      </c>
      <c r="BB677" s="126" t="s">
        <v>70</v>
      </c>
      <c r="BC677" s="126" t="s">
        <v>163</v>
      </c>
      <c r="BD677" s="126" t="s">
        <v>130</v>
      </c>
      <c r="BE677" s="126" t="s">
        <v>156</v>
      </c>
      <c r="BF677" s="126" t="s">
        <v>6414</v>
      </c>
      <c r="BG677" s="126" t="s">
        <v>6415</v>
      </c>
      <c r="BH677" s="126" t="s">
        <v>6416</v>
      </c>
      <c r="BI677" s="126" t="s">
        <v>138</v>
      </c>
      <c r="BJ677" s="126" t="s">
        <v>2758</v>
      </c>
      <c r="BK677" s="126" t="s">
        <v>184</v>
      </c>
      <c r="BL677" s="126" t="s">
        <v>157</v>
      </c>
      <c r="BM677" s="126" t="s">
        <v>126</v>
      </c>
      <c r="BN677" s="126" t="s">
        <v>130</v>
      </c>
      <c r="BO677" s="126" t="s">
        <v>158</v>
      </c>
    </row>
    <row r="678" spans="1:67" ht="15">
      <c r="A678" s="58" t="str">
        <f t="shared" si="300"/>
        <v>2025-08-21</v>
      </c>
      <c r="B678" s="58" t="str">
        <f t="shared" si="301"/>
        <v>LHR</v>
      </c>
      <c r="C678" s="58" t="str">
        <f t="shared" si="302"/>
        <v>99431913803</v>
      </c>
      <c r="D678" s="58" t="str">
        <f t="shared" si="303"/>
        <v>PGB028761997</v>
      </c>
      <c r="E678" s="59" t="str">
        <f t="shared" si="304"/>
        <v>6094322902777</v>
      </c>
      <c r="F678" s="59" t="str">
        <f t="shared" si="305"/>
        <v>717-6352-CF-54</v>
      </c>
      <c r="G678" s="59" t="str">
        <f t="shared" si="306"/>
        <v>2210326</v>
      </c>
      <c r="H678" s="59" t="str">
        <f t="shared" si="307"/>
        <v>IPORTER (GB)</v>
      </c>
      <c r="I678" s="57" t="str">
        <f t="shared" si="308"/>
        <v>권소원</v>
      </c>
      <c r="J678" s="57">
        <f t="shared" si="309"/>
        <v>1404</v>
      </c>
      <c r="K678" s="57" t="str">
        <f t="shared" si="310"/>
        <v/>
      </c>
      <c r="L678" s="57">
        <f t="shared" si="311"/>
        <v>1</v>
      </c>
      <c r="M678" s="57">
        <f t="shared" si="312"/>
        <v>0.499</v>
      </c>
      <c r="N678" s="57">
        <f t="shared" si="313"/>
        <v>4.4999999999999998E-2</v>
      </c>
      <c r="O678" s="60">
        <f t="shared" si="314"/>
        <v>3.15E-2</v>
      </c>
      <c r="P678" s="60">
        <f>CEILING(IF(M678&gt;O678,M678,O678),$D$2)</f>
        <v>0.5</v>
      </c>
      <c r="Q678" s="61" t="str">
        <f t="shared" si="315"/>
        <v>목록(Manifest)</v>
      </c>
      <c r="R678" s="88">
        <f t="shared" si="316"/>
        <v>121.41</v>
      </c>
      <c r="S678" s="61" t="str">
        <f t="shared" si="317"/>
        <v>OZ522</v>
      </c>
      <c r="T678" s="61" t="str">
        <f t="shared" si="318"/>
        <v>AIRZETA CO., LTD</v>
      </c>
      <c r="U678" s="61" t="str">
        <f t="shared" si="319"/>
        <v>신용</v>
      </c>
      <c r="V678" s="99">
        <f>CEILING($B$2+(P678-0.5)*$C$2,1)</f>
        <v>7445</v>
      </c>
      <c r="W678" s="61">
        <v>4000</v>
      </c>
      <c r="X678" s="100">
        <f t="shared" si="293"/>
        <v>0</v>
      </c>
      <c r="Y678" s="100">
        <f t="shared" si="298"/>
        <v>0</v>
      </c>
      <c r="Z678" s="100">
        <f t="shared" si="294"/>
        <v>0</v>
      </c>
      <c r="AA678" s="100">
        <f t="shared" si="299"/>
        <v>0</v>
      </c>
      <c r="AB678" s="101">
        <f t="shared" si="295"/>
        <v>0</v>
      </c>
      <c r="AC678" s="102" t="str">
        <f>_xlfn.IFNA(VLOOKUP(D678,'사업자 통관'!F:H,3,0),"")</f>
        <v/>
      </c>
      <c r="AD678" s="102"/>
      <c r="AE678" s="103">
        <f t="shared" si="296"/>
        <v>4000</v>
      </c>
      <c r="AF678" s="104">
        <f t="shared" si="297"/>
        <v>11445</v>
      </c>
      <c r="AH678" s="126" t="s">
        <v>6400</v>
      </c>
      <c r="AI678" s="126" t="s">
        <v>9</v>
      </c>
      <c r="AJ678" s="126" t="s">
        <v>6401</v>
      </c>
      <c r="AK678" s="126" t="s">
        <v>6417</v>
      </c>
      <c r="AL678" s="126" t="s">
        <v>6418</v>
      </c>
      <c r="AM678" s="126" t="s">
        <v>6419</v>
      </c>
      <c r="AN678" s="126">
        <v>1404</v>
      </c>
      <c r="AO678" s="126" t="s">
        <v>130</v>
      </c>
      <c r="AP678" s="127">
        <v>1</v>
      </c>
      <c r="AQ678" s="128">
        <v>0.499</v>
      </c>
      <c r="AR678" s="128">
        <v>4.4999999999999998E-2</v>
      </c>
      <c r="AS678" s="128">
        <v>0.5</v>
      </c>
      <c r="AT678" s="126" t="s">
        <v>4</v>
      </c>
      <c r="AU678" s="128">
        <v>121.41</v>
      </c>
      <c r="AV678" s="126" t="s">
        <v>154</v>
      </c>
      <c r="AW678" s="126" t="s">
        <v>154</v>
      </c>
      <c r="AX678" s="126" t="s">
        <v>154</v>
      </c>
      <c r="AY678" s="126" t="s">
        <v>154</v>
      </c>
      <c r="AZ678" s="126" t="s">
        <v>154</v>
      </c>
      <c r="BA678" s="126" t="s">
        <v>132</v>
      </c>
      <c r="BB678" s="126" t="s">
        <v>70</v>
      </c>
      <c r="BC678" s="126" t="s">
        <v>4371</v>
      </c>
      <c r="BD678" s="126" t="s">
        <v>130</v>
      </c>
      <c r="BE678" s="126" t="s">
        <v>156</v>
      </c>
      <c r="BF678" s="126" t="s">
        <v>6420</v>
      </c>
      <c r="BG678" s="126" t="s">
        <v>6421</v>
      </c>
      <c r="BH678" s="126" t="s">
        <v>6422</v>
      </c>
      <c r="BI678" s="126" t="s">
        <v>138</v>
      </c>
      <c r="BJ678" s="126" t="s">
        <v>2758</v>
      </c>
      <c r="BK678" s="126" t="s">
        <v>184</v>
      </c>
      <c r="BL678" s="126" t="s">
        <v>157</v>
      </c>
      <c r="BM678" s="126" t="s">
        <v>126</v>
      </c>
      <c r="BN678" s="126" t="s">
        <v>130</v>
      </c>
      <c r="BO678" s="126" t="s">
        <v>158</v>
      </c>
    </row>
    <row r="679" spans="1:67" ht="15">
      <c r="A679" s="58" t="str">
        <f t="shared" si="300"/>
        <v>2025-08-21</v>
      </c>
      <c r="B679" s="58" t="str">
        <f t="shared" si="301"/>
        <v>LHR</v>
      </c>
      <c r="C679" s="58" t="str">
        <f t="shared" si="302"/>
        <v>99431913803</v>
      </c>
      <c r="D679" s="58" t="str">
        <f t="shared" si="303"/>
        <v>PGB028761960</v>
      </c>
      <c r="E679" s="59" t="str">
        <f t="shared" si="304"/>
        <v>6094322902740</v>
      </c>
      <c r="F679" s="59" t="str">
        <f t="shared" si="305"/>
        <v>717-5640-CB-62</v>
      </c>
      <c r="G679" s="59" t="str">
        <f t="shared" si="306"/>
        <v>2210326</v>
      </c>
      <c r="H679" s="59" t="str">
        <f t="shared" si="307"/>
        <v>IPORTER (GB)</v>
      </c>
      <c r="I679" s="57" t="str">
        <f t="shared" si="308"/>
        <v>박준</v>
      </c>
      <c r="J679" s="57">
        <f t="shared" si="309"/>
        <v>1077</v>
      </c>
      <c r="K679" s="57" t="str">
        <f t="shared" si="310"/>
        <v/>
      </c>
      <c r="L679" s="57">
        <f t="shared" si="311"/>
        <v>1</v>
      </c>
      <c r="M679" s="57">
        <f t="shared" si="312"/>
        <v>3.3879999999999999</v>
      </c>
      <c r="N679" s="57">
        <f t="shared" si="313"/>
        <v>4.4999999999999998E-2</v>
      </c>
      <c r="O679" s="60">
        <f t="shared" si="314"/>
        <v>3.15E-2</v>
      </c>
      <c r="P679" s="60">
        <f>CEILING(IF(M679&gt;O679,M679,O679),$D$2)</f>
        <v>3.5</v>
      </c>
      <c r="Q679" s="61" t="str">
        <f t="shared" si="315"/>
        <v>일반(목록배제,Normal-Manifest Exception)</v>
      </c>
      <c r="R679" s="88">
        <f t="shared" si="316"/>
        <v>109.38</v>
      </c>
      <c r="S679" s="61" t="str">
        <f t="shared" si="317"/>
        <v>OZ522</v>
      </c>
      <c r="T679" s="61" t="str">
        <f t="shared" si="318"/>
        <v>AIRZETA CO., LTD</v>
      </c>
      <c r="U679" s="61" t="str">
        <f t="shared" si="319"/>
        <v>신용</v>
      </c>
      <c r="V679" s="99">
        <f>CEILING($B$2+(P679-0.5)*$C$2,1)</f>
        <v>24410</v>
      </c>
      <c r="W679" s="61">
        <v>4000</v>
      </c>
      <c r="X679" s="100">
        <f t="shared" si="293"/>
        <v>0</v>
      </c>
      <c r="Y679" s="100">
        <f t="shared" si="298"/>
        <v>0</v>
      </c>
      <c r="Z679" s="100">
        <f t="shared" si="294"/>
        <v>500</v>
      </c>
      <c r="AA679" s="100">
        <f t="shared" si="299"/>
        <v>0</v>
      </c>
      <c r="AB679" s="101">
        <f t="shared" si="295"/>
        <v>1000</v>
      </c>
      <c r="AC679" s="102" t="str">
        <f>_xlfn.IFNA(VLOOKUP(D679,'사업자 통관'!F:H,3,0),"")</f>
        <v/>
      </c>
      <c r="AD679" s="102"/>
      <c r="AE679" s="103">
        <f t="shared" si="296"/>
        <v>5500</v>
      </c>
      <c r="AF679" s="104">
        <f t="shared" si="297"/>
        <v>29910</v>
      </c>
      <c r="AH679" s="126" t="s">
        <v>6400</v>
      </c>
      <c r="AI679" s="126" t="s">
        <v>9</v>
      </c>
      <c r="AJ679" s="126" t="s">
        <v>6401</v>
      </c>
      <c r="AK679" s="126" t="s">
        <v>2739</v>
      </c>
      <c r="AL679" s="126" t="s">
        <v>423</v>
      </c>
      <c r="AM679" s="126" t="s">
        <v>424</v>
      </c>
      <c r="AN679" s="126">
        <v>1077</v>
      </c>
      <c r="AO679" s="126" t="s">
        <v>130</v>
      </c>
      <c r="AP679" s="127">
        <v>1</v>
      </c>
      <c r="AQ679" s="128">
        <v>3.3879999999999999</v>
      </c>
      <c r="AR679" s="128">
        <v>4.4999999999999998E-2</v>
      </c>
      <c r="AS679" s="128">
        <v>3.4</v>
      </c>
      <c r="AT679" s="126" t="s">
        <v>5</v>
      </c>
      <c r="AU679" s="128">
        <v>109.38</v>
      </c>
      <c r="AV679" s="126" t="s">
        <v>154</v>
      </c>
      <c r="AW679" s="126" t="s">
        <v>154</v>
      </c>
      <c r="AX679" s="126" t="s">
        <v>154</v>
      </c>
      <c r="AY679" s="126" t="s">
        <v>154</v>
      </c>
      <c r="AZ679" s="126" t="s">
        <v>154</v>
      </c>
      <c r="BA679" s="126" t="s">
        <v>132</v>
      </c>
      <c r="BB679" s="126" t="s">
        <v>70</v>
      </c>
      <c r="BC679" s="126" t="s">
        <v>6423</v>
      </c>
      <c r="BD679" s="126" t="s">
        <v>130</v>
      </c>
      <c r="BE679" s="126" t="s">
        <v>156</v>
      </c>
      <c r="BF679" s="126" t="s">
        <v>6424</v>
      </c>
      <c r="BG679" s="126" t="s">
        <v>6425</v>
      </c>
      <c r="BH679" s="126" t="s">
        <v>6426</v>
      </c>
      <c r="BI679" s="126" t="s">
        <v>138</v>
      </c>
      <c r="BJ679" s="126" t="s">
        <v>2758</v>
      </c>
      <c r="BK679" s="126" t="s">
        <v>184</v>
      </c>
      <c r="BL679" s="126" t="s">
        <v>157</v>
      </c>
      <c r="BM679" s="126" t="s">
        <v>126</v>
      </c>
      <c r="BN679" s="126" t="s">
        <v>130</v>
      </c>
      <c r="BO679" s="126" t="s">
        <v>158</v>
      </c>
    </row>
    <row r="680" spans="1:67" ht="15">
      <c r="A680" s="58" t="str">
        <f t="shared" si="300"/>
        <v>2025-08-21</v>
      </c>
      <c r="B680" s="58" t="str">
        <f t="shared" si="301"/>
        <v>LHR</v>
      </c>
      <c r="C680" s="58" t="str">
        <f t="shared" si="302"/>
        <v>99431913803</v>
      </c>
      <c r="D680" s="58" t="str">
        <f t="shared" si="303"/>
        <v>PGB028761884</v>
      </c>
      <c r="E680" s="59" t="str">
        <f t="shared" si="304"/>
        <v>6094322902664</v>
      </c>
      <c r="F680" s="59" t="str">
        <f t="shared" si="305"/>
        <v>717-6348-DC-76</v>
      </c>
      <c r="G680" s="59" t="str">
        <f t="shared" si="306"/>
        <v>2210326</v>
      </c>
      <c r="H680" s="59" t="str">
        <f t="shared" si="307"/>
        <v>IPORTER (GB)</v>
      </c>
      <c r="I680" s="57" t="str">
        <f t="shared" si="308"/>
        <v>김성유</v>
      </c>
      <c r="J680" s="57">
        <f t="shared" si="309"/>
        <v>26460</v>
      </c>
      <c r="K680" s="57" t="str">
        <f t="shared" si="310"/>
        <v/>
      </c>
      <c r="L680" s="57">
        <f t="shared" si="311"/>
        <v>1</v>
      </c>
      <c r="M680" s="57">
        <f t="shared" si="312"/>
        <v>0.499</v>
      </c>
      <c r="N680" s="57">
        <f t="shared" si="313"/>
        <v>4.4999999999999998E-2</v>
      </c>
      <c r="O680" s="60">
        <f t="shared" si="314"/>
        <v>3.15E-2</v>
      </c>
      <c r="P680" s="60">
        <f>CEILING(IF(M680&gt;O680,M680,O680),$D$2)</f>
        <v>0.5</v>
      </c>
      <c r="Q680" s="61" t="str">
        <f t="shared" si="315"/>
        <v>목록(Manifest)</v>
      </c>
      <c r="R680" s="88">
        <f t="shared" si="316"/>
        <v>126.81</v>
      </c>
      <c r="S680" s="61" t="str">
        <f t="shared" si="317"/>
        <v>OZ522</v>
      </c>
      <c r="T680" s="61" t="str">
        <f t="shared" si="318"/>
        <v>AIRZETA CO., LTD</v>
      </c>
      <c r="U680" s="61" t="str">
        <f t="shared" si="319"/>
        <v>신용</v>
      </c>
      <c r="V680" s="99">
        <f>CEILING($B$2+(P680-0.5)*$C$2,1)</f>
        <v>7445</v>
      </c>
      <c r="W680" s="61">
        <v>4000</v>
      </c>
      <c r="X680" s="100">
        <f t="shared" si="293"/>
        <v>0</v>
      </c>
      <c r="Y680" s="100">
        <f t="shared" si="298"/>
        <v>0</v>
      </c>
      <c r="Z680" s="100">
        <f t="shared" si="294"/>
        <v>0</v>
      </c>
      <c r="AA680" s="100">
        <f t="shared" si="299"/>
        <v>0</v>
      </c>
      <c r="AB680" s="101">
        <f t="shared" si="295"/>
        <v>0</v>
      </c>
      <c r="AC680" s="102" t="str">
        <f>_xlfn.IFNA(VLOOKUP(D680,'사업자 통관'!F:H,3,0),"")</f>
        <v/>
      </c>
      <c r="AD680" s="102"/>
      <c r="AE680" s="103">
        <f t="shared" si="296"/>
        <v>4000</v>
      </c>
      <c r="AF680" s="104">
        <f t="shared" si="297"/>
        <v>11445</v>
      </c>
      <c r="AH680" s="126" t="s">
        <v>6400</v>
      </c>
      <c r="AI680" s="126" t="s">
        <v>9</v>
      </c>
      <c r="AJ680" s="126" t="s">
        <v>6401</v>
      </c>
      <c r="AK680" s="126" t="s">
        <v>2622</v>
      </c>
      <c r="AL680" s="126" t="s">
        <v>336</v>
      </c>
      <c r="AM680" s="126" t="s">
        <v>337</v>
      </c>
      <c r="AN680" s="126">
        <v>26460</v>
      </c>
      <c r="AO680" s="126" t="s">
        <v>130</v>
      </c>
      <c r="AP680" s="127">
        <v>1</v>
      </c>
      <c r="AQ680" s="128">
        <v>0.499</v>
      </c>
      <c r="AR680" s="128">
        <v>4.4999999999999998E-2</v>
      </c>
      <c r="AS680" s="128">
        <v>0.5</v>
      </c>
      <c r="AT680" s="126" t="s">
        <v>4</v>
      </c>
      <c r="AU680" s="128">
        <v>126.81</v>
      </c>
      <c r="AV680" s="126" t="s">
        <v>154</v>
      </c>
      <c r="AW680" s="126" t="s">
        <v>154</v>
      </c>
      <c r="AX680" s="126" t="s">
        <v>154</v>
      </c>
      <c r="AY680" s="126" t="s">
        <v>154</v>
      </c>
      <c r="AZ680" s="126" t="s">
        <v>154</v>
      </c>
      <c r="BA680" s="126" t="s">
        <v>132</v>
      </c>
      <c r="BB680" s="126" t="s">
        <v>70</v>
      </c>
      <c r="BC680" s="126" t="s">
        <v>159</v>
      </c>
      <c r="BD680" s="126" t="s">
        <v>130</v>
      </c>
      <c r="BE680" s="126" t="s">
        <v>156</v>
      </c>
      <c r="BF680" s="126" t="s">
        <v>6427</v>
      </c>
      <c r="BG680" s="126" t="s">
        <v>6428</v>
      </c>
      <c r="BH680" s="126" t="s">
        <v>6429</v>
      </c>
      <c r="BI680" s="126" t="s">
        <v>138</v>
      </c>
      <c r="BJ680" s="126" t="s">
        <v>2758</v>
      </c>
      <c r="BK680" s="126" t="s">
        <v>184</v>
      </c>
      <c r="BL680" s="126" t="s">
        <v>157</v>
      </c>
      <c r="BM680" s="126" t="s">
        <v>126</v>
      </c>
      <c r="BN680" s="126" t="s">
        <v>130</v>
      </c>
      <c r="BO680" s="126" t="s">
        <v>158</v>
      </c>
    </row>
    <row r="681" spans="1:67" ht="15">
      <c r="A681" s="58" t="str">
        <f t="shared" si="300"/>
        <v>2025-08-21</v>
      </c>
      <c r="B681" s="58" t="str">
        <f t="shared" si="301"/>
        <v>LHR</v>
      </c>
      <c r="C681" s="58" t="str">
        <f t="shared" si="302"/>
        <v>99431913803</v>
      </c>
      <c r="D681" s="58" t="str">
        <f t="shared" si="303"/>
        <v>PGB028762160</v>
      </c>
      <c r="E681" s="59" t="str">
        <f t="shared" si="304"/>
        <v>6094322902940</v>
      </c>
      <c r="F681" s="59" t="str">
        <f t="shared" si="305"/>
        <v>717-7182-EA-82</v>
      </c>
      <c r="G681" s="59" t="str">
        <f t="shared" si="306"/>
        <v>2210326</v>
      </c>
      <c r="H681" s="59" t="str">
        <f t="shared" si="307"/>
        <v>IPORTER (GB)</v>
      </c>
      <c r="I681" s="57" t="str">
        <f t="shared" si="308"/>
        <v>임국환</v>
      </c>
      <c r="J681" s="57">
        <f t="shared" si="309"/>
        <v>54868</v>
      </c>
      <c r="K681" s="57" t="str">
        <f t="shared" si="310"/>
        <v/>
      </c>
      <c r="L681" s="57">
        <f t="shared" si="311"/>
        <v>1</v>
      </c>
      <c r="M681" s="57">
        <f t="shared" si="312"/>
        <v>0.499</v>
      </c>
      <c r="N681" s="57">
        <f t="shared" si="313"/>
        <v>4.4999999999999998E-2</v>
      </c>
      <c r="O681" s="60">
        <f t="shared" si="314"/>
        <v>3.15E-2</v>
      </c>
      <c r="P681" s="60">
        <f>CEILING(IF(M681&gt;O681,M681,O681),$D$2)</f>
        <v>0.5</v>
      </c>
      <c r="Q681" s="61" t="str">
        <f t="shared" si="315"/>
        <v>일반(목록배제,Normal-Manifest Exception)</v>
      </c>
      <c r="R681" s="88">
        <f t="shared" si="316"/>
        <v>18.89</v>
      </c>
      <c r="S681" s="61" t="str">
        <f t="shared" si="317"/>
        <v>OZ522</v>
      </c>
      <c r="T681" s="61" t="str">
        <f t="shared" si="318"/>
        <v>AIRZETA CO., LTD</v>
      </c>
      <c r="U681" s="61" t="str">
        <f t="shared" si="319"/>
        <v>신용</v>
      </c>
      <c r="V681" s="99">
        <f>CEILING($B$2+(P681-0.5)*$C$2,1)</f>
        <v>7445</v>
      </c>
      <c r="W681" s="61">
        <v>4000</v>
      </c>
      <c r="X681" s="100">
        <f t="shared" si="293"/>
        <v>0</v>
      </c>
      <c r="Y681" s="100">
        <f t="shared" si="298"/>
        <v>0</v>
      </c>
      <c r="Z681" s="100">
        <f t="shared" si="294"/>
        <v>0</v>
      </c>
      <c r="AA681" s="100">
        <f t="shared" si="299"/>
        <v>0</v>
      </c>
      <c r="AB681" s="101">
        <f t="shared" si="295"/>
        <v>1000</v>
      </c>
      <c r="AC681" s="102" t="str">
        <f>_xlfn.IFNA(VLOOKUP(D681,'사업자 통관'!F:H,3,0),"")</f>
        <v/>
      </c>
      <c r="AD681" s="102"/>
      <c r="AE681" s="103">
        <f t="shared" si="296"/>
        <v>5000</v>
      </c>
      <c r="AF681" s="104">
        <f t="shared" si="297"/>
        <v>12445</v>
      </c>
      <c r="AH681" s="126" t="s">
        <v>6400</v>
      </c>
      <c r="AI681" s="126" t="s">
        <v>9</v>
      </c>
      <c r="AJ681" s="126" t="s">
        <v>6401</v>
      </c>
      <c r="AK681" s="126" t="s">
        <v>6430</v>
      </c>
      <c r="AL681" s="126" t="s">
        <v>6431</v>
      </c>
      <c r="AM681" s="126" t="s">
        <v>6432</v>
      </c>
      <c r="AN681" s="126">
        <v>54868</v>
      </c>
      <c r="AO681" s="126" t="s">
        <v>130</v>
      </c>
      <c r="AP681" s="127">
        <v>1</v>
      </c>
      <c r="AQ681" s="128">
        <v>0.499</v>
      </c>
      <c r="AR681" s="128">
        <v>4.4999999999999998E-2</v>
      </c>
      <c r="AS681" s="128">
        <v>0.5</v>
      </c>
      <c r="AT681" s="126" t="s">
        <v>5</v>
      </c>
      <c r="AU681" s="128">
        <v>18.89</v>
      </c>
      <c r="AV681" s="126" t="s">
        <v>154</v>
      </c>
      <c r="AW681" s="126" t="s">
        <v>154</v>
      </c>
      <c r="AX681" s="126" t="s">
        <v>154</v>
      </c>
      <c r="AY681" s="126" t="s">
        <v>154</v>
      </c>
      <c r="AZ681" s="126" t="s">
        <v>154</v>
      </c>
      <c r="BA681" s="126" t="s">
        <v>132</v>
      </c>
      <c r="BB681" s="126" t="s">
        <v>70</v>
      </c>
      <c r="BC681" s="126" t="s">
        <v>155</v>
      </c>
      <c r="BD681" s="126" t="s">
        <v>130</v>
      </c>
      <c r="BE681" s="126" t="s">
        <v>156</v>
      </c>
      <c r="BF681" s="126" t="s">
        <v>6433</v>
      </c>
      <c r="BG681" s="126" t="s">
        <v>6434</v>
      </c>
      <c r="BH681" s="126" t="s">
        <v>6435</v>
      </c>
      <c r="BI681" s="126" t="s">
        <v>138</v>
      </c>
      <c r="BJ681" s="126" t="s">
        <v>2758</v>
      </c>
      <c r="BK681" s="126" t="s">
        <v>184</v>
      </c>
      <c r="BL681" s="126" t="s">
        <v>157</v>
      </c>
      <c r="BM681" s="126" t="s">
        <v>126</v>
      </c>
      <c r="BN681" s="126" t="s">
        <v>130</v>
      </c>
      <c r="BO681" s="126" t="s">
        <v>158</v>
      </c>
    </row>
    <row r="682" spans="1:67" ht="15">
      <c r="A682" s="58" t="str">
        <f t="shared" si="300"/>
        <v>2025-08-21</v>
      </c>
      <c r="B682" s="58" t="str">
        <f t="shared" si="301"/>
        <v>LHR</v>
      </c>
      <c r="C682" s="58" t="str">
        <f t="shared" si="302"/>
        <v>99431913803</v>
      </c>
      <c r="D682" s="58" t="str">
        <f t="shared" si="303"/>
        <v>PGB028762162</v>
      </c>
      <c r="E682" s="59" t="str">
        <f t="shared" si="304"/>
        <v>6094322902942</v>
      </c>
      <c r="F682" s="59" t="str">
        <f t="shared" si="305"/>
        <v>717-7208-AC-84</v>
      </c>
      <c r="G682" s="59" t="str">
        <f t="shared" si="306"/>
        <v>2210326</v>
      </c>
      <c r="H682" s="59" t="str">
        <f t="shared" si="307"/>
        <v>IPORTER (GB)</v>
      </c>
      <c r="I682" s="57" t="str">
        <f t="shared" si="308"/>
        <v>박지애</v>
      </c>
      <c r="J682" s="57">
        <f t="shared" si="309"/>
        <v>35236</v>
      </c>
      <c r="K682" s="57" t="str">
        <f t="shared" si="310"/>
        <v/>
      </c>
      <c r="L682" s="57">
        <f t="shared" si="311"/>
        <v>1</v>
      </c>
      <c r="M682" s="57">
        <f t="shared" si="312"/>
        <v>0.499</v>
      </c>
      <c r="N682" s="57">
        <f t="shared" si="313"/>
        <v>4.4999999999999998E-2</v>
      </c>
      <c r="O682" s="60">
        <f t="shared" si="314"/>
        <v>3.15E-2</v>
      </c>
      <c r="P682" s="60">
        <f>CEILING(IF(M682&gt;O682,M682,O682),$D$2)</f>
        <v>0.5</v>
      </c>
      <c r="Q682" s="61" t="str">
        <f t="shared" si="315"/>
        <v>일반(목록배제,Normal-Manifest Exception)</v>
      </c>
      <c r="R682" s="88">
        <f t="shared" si="316"/>
        <v>18.89</v>
      </c>
      <c r="S682" s="61" t="str">
        <f t="shared" si="317"/>
        <v>OZ522</v>
      </c>
      <c r="T682" s="61" t="str">
        <f t="shared" si="318"/>
        <v>AIRZETA CO., LTD</v>
      </c>
      <c r="U682" s="61" t="str">
        <f t="shared" si="319"/>
        <v>신용</v>
      </c>
      <c r="V682" s="99">
        <f>CEILING($B$2+(P682-0.5)*$C$2,1)</f>
        <v>7445</v>
      </c>
      <c r="W682" s="61">
        <v>4000</v>
      </c>
      <c r="X682" s="100">
        <f t="shared" si="293"/>
        <v>0</v>
      </c>
      <c r="Y682" s="100">
        <f t="shared" si="298"/>
        <v>0</v>
      </c>
      <c r="Z682" s="100">
        <f t="shared" si="294"/>
        <v>0</v>
      </c>
      <c r="AA682" s="100">
        <f t="shared" si="299"/>
        <v>0</v>
      </c>
      <c r="AB682" s="101">
        <f t="shared" si="295"/>
        <v>1000</v>
      </c>
      <c r="AC682" s="102" t="str">
        <f>_xlfn.IFNA(VLOOKUP(D682,'사업자 통관'!F:H,3,0),"")</f>
        <v/>
      </c>
      <c r="AD682" s="102"/>
      <c r="AE682" s="103">
        <f t="shared" si="296"/>
        <v>5000</v>
      </c>
      <c r="AF682" s="104">
        <f t="shared" si="297"/>
        <v>12445</v>
      </c>
      <c r="AH682" s="126" t="s">
        <v>6400</v>
      </c>
      <c r="AI682" s="126" t="s">
        <v>9</v>
      </c>
      <c r="AJ682" s="126" t="s">
        <v>6401</v>
      </c>
      <c r="AK682" s="126" t="s">
        <v>6436</v>
      </c>
      <c r="AL682" s="126" t="s">
        <v>650</v>
      </c>
      <c r="AM682" s="126" t="s">
        <v>6437</v>
      </c>
      <c r="AN682" s="126">
        <v>35236</v>
      </c>
      <c r="AO682" s="126" t="s">
        <v>130</v>
      </c>
      <c r="AP682" s="127">
        <v>1</v>
      </c>
      <c r="AQ682" s="128">
        <v>0.499</v>
      </c>
      <c r="AR682" s="128">
        <v>4.4999999999999998E-2</v>
      </c>
      <c r="AS682" s="128">
        <v>0.5</v>
      </c>
      <c r="AT682" s="126" t="s">
        <v>5</v>
      </c>
      <c r="AU682" s="128">
        <v>18.89</v>
      </c>
      <c r="AV682" s="126" t="s">
        <v>154</v>
      </c>
      <c r="AW682" s="126" t="s">
        <v>154</v>
      </c>
      <c r="AX682" s="126" t="s">
        <v>154</v>
      </c>
      <c r="AY682" s="126" t="s">
        <v>154</v>
      </c>
      <c r="AZ682" s="126" t="s">
        <v>154</v>
      </c>
      <c r="BA682" s="126" t="s">
        <v>132</v>
      </c>
      <c r="BB682" s="126" t="s">
        <v>70</v>
      </c>
      <c r="BC682" s="126" t="s">
        <v>155</v>
      </c>
      <c r="BD682" s="126" t="s">
        <v>130</v>
      </c>
      <c r="BE682" s="126" t="s">
        <v>156</v>
      </c>
      <c r="BF682" s="126" t="s">
        <v>6438</v>
      </c>
      <c r="BG682" s="126" t="s">
        <v>6439</v>
      </c>
      <c r="BH682" s="126" t="s">
        <v>6440</v>
      </c>
      <c r="BI682" s="126" t="s">
        <v>138</v>
      </c>
      <c r="BJ682" s="126" t="s">
        <v>2758</v>
      </c>
      <c r="BK682" s="126" t="s">
        <v>184</v>
      </c>
      <c r="BL682" s="126" t="s">
        <v>157</v>
      </c>
      <c r="BM682" s="126" t="s">
        <v>126</v>
      </c>
      <c r="BN682" s="126" t="s">
        <v>130</v>
      </c>
      <c r="BO682" s="126" t="s">
        <v>158</v>
      </c>
    </row>
    <row r="683" spans="1:67" ht="15">
      <c r="A683" s="58" t="str">
        <f t="shared" si="300"/>
        <v>2025-08-21</v>
      </c>
      <c r="B683" s="58" t="str">
        <f t="shared" si="301"/>
        <v>LHR</v>
      </c>
      <c r="C683" s="58" t="str">
        <f t="shared" si="302"/>
        <v>99431913803</v>
      </c>
      <c r="D683" s="58" t="str">
        <f t="shared" si="303"/>
        <v>PGB028762163</v>
      </c>
      <c r="E683" s="59" t="str">
        <f t="shared" si="304"/>
        <v>6094322902943</v>
      </c>
      <c r="F683" s="59" t="str">
        <f t="shared" si="305"/>
        <v>717-7209-DF-85</v>
      </c>
      <c r="G683" s="59" t="str">
        <f t="shared" si="306"/>
        <v>2210326</v>
      </c>
      <c r="H683" s="59" t="str">
        <f t="shared" si="307"/>
        <v>IPORTER (GB)</v>
      </c>
      <c r="I683" s="57" t="str">
        <f t="shared" si="308"/>
        <v>김화준</v>
      </c>
      <c r="J683" s="57">
        <f t="shared" si="309"/>
        <v>44680</v>
      </c>
      <c r="K683" s="57" t="str">
        <f t="shared" si="310"/>
        <v/>
      </c>
      <c r="L683" s="57">
        <f t="shared" si="311"/>
        <v>1</v>
      </c>
      <c r="M683" s="57">
        <f t="shared" si="312"/>
        <v>0.499</v>
      </c>
      <c r="N683" s="57">
        <f t="shared" si="313"/>
        <v>4.4999999999999998E-2</v>
      </c>
      <c r="O683" s="60">
        <f t="shared" si="314"/>
        <v>3.15E-2</v>
      </c>
      <c r="P683" s="60">
        <f>CEILING(IF(M683&gt;O683,M683,O683),$D$2)</f>
        <v>0.5</v>
      </c>
      <c r="Q683" s="61" t="str">
        <f t="shared" si="315"/>
        <v>일반(목록배제,Normal-Manifest Exception)</v>
      </c>
      <c r="R683" s="88">
        <f t="shared" si="316"/>
        <v>18.89</v>
      </c>
      <c r="S683" s="61" t="str">
        <f t="shared" si="317"/>
        <v>OZ522</v>
      </c>
      <c r="T683" s="61" t="str">
        <f t="shared" si="318"/>
        <v>AIRZETA CO., LTD</v>
      </c>
      <c r="U683" s="61" t="str">
        <f t="shared" si="319"/>
        <v>신용</v>
      </c>
      <c r="V683" s="99">
        <f>CEILING($B$2+(P683-0.5)*$C$2,1)</f>
        <v>7445</v>
      </c>
      <c r="W683" s="61">
        <v>4000</v>
      </c>
      <c r="X683" s="100">
        <f t="shared" si="293"/>
        <v>0</v>
      </c>
      <c r="Y683" s="100">
        <f t="shared" si="298"/>
        <v>0</v>
      </c>
      <c r="Z683" s="100">
        <f t="shared" si="294"/>
        <v>0</v>
      </c>
      <c r="AA683" s="100">
        <f t="shared" si="299"/>
        <v>0</v>
      </c>
      <c r="AB683" s="101">
        <f t="shared" si="295"/>
        <v>1000</v>
      </c>
      <c r="AC683" s="102" t="str">
        <f>_xlfn.IFNA(VLOOKUP(D683,'사업자 통관'!F:H,3,0),"")</f>
        <v/>
      </c>
      <c r="AD683" s="102"/>
      <c r="AE683" s="103">
        <f t="shared" si="296"/>
        <v>5000</v>
      </c>
      <c r="AF683" s="104">
        <f t="shared" si="297"/>
        <v>12445</v>
      </c>
      <c r="AH683" s="126" t="s">
        <v>6400</v>
      </c>
      <c r="AI683" s="126" t="s">
        <v>9</v>
      </c>
      <c r="AJ683" s="126" t="s">
        <v>6401</v>
      </c>
      <c r="AK683" s="126" t="s">
        <v>6441</v>
      </c>
      <c r="AL683" s="126" t="s">
        <v>6442</v>
      </c>
      <c r="AM683" s="126" t="s">
        <v>6443</v>
      </c>
      <c r="AN683" s="126">
        <v>44680</v>
      </c>
      <c r="AO683" s="126" t="s">
        <v>130</v>
      </c>
      <c r="AP683" s="127">
        <v>1</v>
      </c>
      <c r="AQ683" s="128">
        <v>0.499</v>
      </c>
      <c r="AR683" s="128">
        <v>4.4999999999999998E-2</v>
      </c>
      <c r="AS683" s="128">
        <v>0.5</v>
      </c>
      <c r="AT683" s="126" t="s">
        <v>5</v>
      </c>
      <c r="AU683" s="128">
        <v>18.89</v>
      </c>
      <c r="AV683" s="126" t="s">
        <v>154</v>
      </c>
      <c r="AW683" s="126" t="s">
        <v>154</v>
      </c>
      <c r="AX683" s="126" t="s">
        <v>154</v>
      </c>
      <c r="AY683" s="126" t="s">
        <v>154</v>
      </c>
      <c r="AZ683" s="126" t="s">
        <v>154</v>
      </c>
      <c r="BA683" s="126" t="s">
        <v>132</v>
      </c>
      <c r="BB683" s="126" t="s">
        <v>70</v>
      </c>
      <c r="BC683" s="126" t="s">
        <v>155</v>
      </c>
      <c r="BD683" s="126" t="s">
        <v>130</v>
      </c>
      <c r="BE683" s="126" t="s">
        <v>156</v>
      </c>
      <c r="BF683" s="126" t="s">
        <v>6444</v>
      </c>
      <c r="BG683" s="126" t="s">
        <v>6445</v>
      </c>
      <c r="BH683" s="126" t="s">
        <v>6446</v>
      </c>
      <c r="BI683" s="126" t="s">
        <v>138</v>
      </c>
      <c r="BJ683" s="126" t="s">
        <v>2758</v>
      </c>
      <c r="BK683" s="126" t="s">
        <v>184</v>
      </c>
      <c r="BL683" s="126" t="s">
        <v>157</v>
      </c>
      <c r="BM683" s="126" t="s">
        <v>126</v>
      </c>
      <c r="BN683" s="126" t="s">
        <v>130</v>
      </c>
      <c r="BO683" s="126" t="s">
        <v>158</v>
      </c>
    </row>
    <row r="684" spans="1:67" ht="15">
      <c r="A684" s="58" t="str">
        <f t="shared" si="300"/>
        <v>2025-08-21</v>
      </c>
      <c r="B684" s="58" t="str">
        <f t="shared" si="301"/>
        <v>LHR</v>
      </c>
      <c r="C684" s="58" t="str">
        <f t="shared" si="302"/>
        <v>99431913803</v>
      </c>
      <c r="D684" s="58" t="str">
        <f t="shared" si="303"/>
        <v>PGB028762165</v>
      </c>
      <c r="E684" s="59" t="str">
        <f t="shared" si="304"/>
        <v>6094322902945</v>
      </c>
      <c r="F684" s="59" t="str">
        <f t="shared" si="305"/>
        <v>717-7210-CB-86</v>
      </c>
      <c r="G684" s="59" t="str">
        <f t="shared" si="306"/>
        <v>2210326</v>
      </c>
      <c r="H684" s="59" t="str">
        <f t="shared" si="307"/>
        <v>IPORTER (GB)</v>
      </c>
      <c r="I684" s="57" t="str">
        <f t="shared" si="308"/>
        <v>손나영</v>
      </c>
      <c r="J684" s="57">
        <f t="shared" si="309"/>
        <v>34687</v>
      </c>
      <c r="K684" s="57"/>
      <c r="L684" s="57">
        <f t="shared" si="311"/>
        <v>1</v>
      </c>
      <c r="M684" s="57">
        <f t="shared" si="312"/>
        <v>0.499</v>
      </c>
      <c r="N684" s="57">
        <f t="shared" si="313"/>
        <v>4.4999999999999998E-2</v>
      </c>
      <c r="O684" s="60">
        <f t="shared" si="314"/>
        <v>3.15E-2</v>
      </c>
      <c r="P684" s="60">
        <f>CEILING(IF(M684&gt;O684,M684,O684),$D$2)</f>
        <v>0.5</v>
      </c>
      <c r="Q684" s="61" t="str">
        <f t="shared" si="315"/>
        <v>일반(목록배제,Normal-Manifest Exception)</v>
      </c>
      <c r="R684" s="88">
        <f t="shared" si="316"/>
        <v>18.89</v>
      </c>
      <c r="S684" s="61" t="str">
        <f t="shared" si="317"/>
        <v>OZ522</v>
      </c>
      <c r="T684" s="61" t="str">
        <f t="shared" si="318"/>
        <v>AIRZETA CO., LTD</v>
      </c>
      <c r="U684" s="61" t="str">
        <f t="shared" si="319"/>
        <v>신용</v>
      </c>
      <c r="V684" s="99">
        <f>CEILING($B$2+(P684-0.5)*$C$2,1)</f>
        <v>7445</v>
      </c>
      <c r="W684" s="61">
        <v>4000</v>
      </c>
      <c r="X684" s="100">
        <f t="shared" si="293"/>
        <v>0</v>
      </c>
      <c r="Y684" s="100">
        <f t="shared" si="298"/>
        <v>0</v>
      </c>
      <c r="Z684" s="100">
        <f t="shared" si="294"/>
        <v>0</v>
      </c>
      <c r="AA684" s="100">
        <f t="shared" si="299"/>
        <v>0</v>
      </c>
      <c r="AB684" s="101">
        <f t="shared" si="295"/>
        <v>1000</v>
      </c>
      <c r="AC684" s="102" t="str">
        <f>_xlfn.IFNA(VLOOKUP(D684,'사업자 통관'!F:H,3,0),"")</f>
        <v/>
      </c>
      <c r="AD684" s="102"/>
      <c r="AE684" s="103">
        <f t="shared" si="296"/>
        <v>5000</v>
      </c>
      <c r="AF684" s="104">
        <f t="shared" si="297"/>
        <v>12445</v>
      </c>
      <c r="AH684" s="126" t="s">
        <v>6400</v>
      </c>
      <c r="AI684" s="126" t="s">
        <v>9</v>
      </c>
      <c r="AJ684" s="126" t="s">
        <v>6401</v>
      </c>
      <c r="AK684" s="126" t="s">
        <v>6447</v>
      </c>
      <c r="AL684" s="126" t="s">
        <v>6448</v>
      </c>
      <c r="AM684" s="126" t="s">
        <v>6449</v>
      </c>
      <c r="AN684" s="126">
        <v>34687</v>
      </c>
      <c r="AO684" s="126" t="s">
        <v>130</v>
      </c>
      <c r="AP684" s="127">
        <v>1</v>
      </c>
      <c r="AQ684" s="128">
        <v>0.499</v>
      </c>
      <c r="AR684" s="128">
        <v>4.4999999999999998E-2</v>
      </c>
      <c r="AS684" s="128">
        <v>0.5</v>
      </c>
      <c r="AT684" s="126" t="s">
        <v>5</v>
      </c>
      <c r="AU684" s="128">
        <v>18.89</v>
      </c>
      <c r="AV684" s="126" t="s">
        <v>154</v>
      </c>
      <c r="AW684" s="126" t="s">
        <v>154</v>
      </c>
      <c r="AX684" s="126" t="s">
        <v>154</v>
      </c>
      <c r="AY684" s="126" t="s">
        <v>154</v>
      </c>
      <c r="AZ684" s="126" t="s">
        <v>154</v>
      </c>
      <c r="BA684" s="126" t="s">
        <v>132</v>
      </c>
      <c r="BB684" s="126" t="s">
        <v>70</v>
      </c>
      <c r="BC684" s="126" t="s">
        <v>155</v>
      </c>
      <c r="BD684" s="126" t="s">
        <v>130</v>
      </c>
      <c r="BE684" s="126" t="s">
        <v>156</v>
      </c>
      <c r="BF684" s="126" t="s">
        <v>6450</v>
      </c>
      <c r="BG684" s="126" t="s">
        <v>6451</v>
      </c>
      <c r="BH684" s="126" t="s">
        <v>6452</v>
      </c>
      <c r="BI684" s="126" t="s">
        <v>138</v>
      </c>
      <c r="BJ684" s="126" t="s">
        <v>2758</v>
      </c>
      <c r="BK684" s="126" t="s">
        <v>184</v>
      </c>
      <c r="BL684" s="126" t="s">
        <v>157</v>
      </c>
      <c r="BM684" s="126" t="s">
        <v>126</v>
      </c>
      <c r="BN684" s="126" t="s">
        <v>130</v>
      </c>
      <c r="BO684" s="126" t="s">
        <v>158</v>
      </c>
    </row>
    <row r="685" spans="1:67" ht="15">
      <c r="A685" s="58" t="str">
        <f t="shared" si="300"/>
        <v>2025-08-21</v>
      </c>
      <c r="B685" s="58" t="str">
        <f t="shared" si="301"/>
        <v>LHR</v>
      </c>
      <c r="C685" s="58" t="str">
        <f t="shared" si="302"/>
        <v>99431913803</v>
      </c>
      <c r="D685" s="58" t="str">
        <f t="shared" si="303"/>
        <v>PGB028761676</v>
      </c>
      <c r="E685" s="59" t="str">
        <f t="shared" si="304"/>
        <v>6094322902456</v>
      </c>
      <c r="F685" s="59" t="str">
        <f t="shared" si="305"/>
        <v>717-7157-EE-96</v>
      </c>
      <c r="G685" s="59" t="str">
        <f t="shared" si="306"/>
        <v>2210326</v>
      </c>
      <c r="H685" s="59" t="str">
        <f t="shared" si="307"/>
        <v>IPORTER (GB)</v>
      </c>
      <c r="I685" s="57" t="str">
        <f t="shared" si="308"/>
        <v>김민호</v>
      </c>
      <c r="J685" s="57">
        <f t="shared" si="309"/>
        <v>14103</v>
      </c>
      <c r="K685" s="57" t="str">
        <f t="shared" si="310"/>
        <v/>
      </c>
      <c r="L685" s="57">
        <f t="shared" si="311"/>
        <v>1</v>
      </c>
      <c r="M685" s="57">
        <f t="shared" si="312"/>
        <v>5.5019999999999998</v>
      </c>
      <c r="N685" s="57">
        <f t="shared" si="313"/>
        <v>9.843</v>
      </c>
      <c r="O685" s="60">
        <f t="shared" si="314"/>
        <v>6.8900999999999994</v>
      </c>
      <c r="P685" s="60">
        <f>CEILING(IF(M685&gt;O685,M685,O685),$D$2)</f>
        <v>7</v>
      </c>
      <c r="Q685" s="61" t="str">
        <f t="shared" si="315"/>
        <v>목록(Manifest)</v>
      </c>
      <c r="R685" s="88">
        <f t="shared" si="316"/>
        <v>61.11</v>
      </c>
      <c r="S685" s="61" t="str">
        <f t="shared" si="317"/>
        <v>OZ522</v>
      </c>
      <c r="T685" s="61" t="str">
        <f t="shared" si="318"/>
        <v>AIRZETA CO., LTD</v>
      </c>
      <c r="U685" s="61" t="str">
        <f t="shared" si="319"/>
        <v>신용</v>
      </c>
      <c r="V685" s="99">
        <f>CEILING($B$2+(P685-0.5)*$C$2,1)</f>
        <v>44203</v>
      </c>
      <c r="W685" s="61">
        <v>4000</v>
      </c>
      <c r="X685" s="100">
        <f t="shared" si="293"/>
        <v>0</v>
      </c>
      <c r="Y685" s="100">
        <f t="shared" si="298"/>
        <v>0</v>
      </c>
      <c r="Z685" s="100">
        <f t="shared" si="294"/>
        <v>1000</v>
      </c>
      <c r="AA685" s="100">
        <f t="shared" si="299"/>
        <v>0</v>
      </c>
      <c r="AB685" s="101">
        <f t="shared" si="295"/>
        <v>0</v>
      </c>
      <c r="AC685" s="102" t="str">
        <f>_xlfn.IFNA(VLOOKUP(D685,'사업자 통관'!F:H,3,0),"")</f>
        <v/>
      </c>
      <c r="AD685" s="102"/>
      <c r="AE685" s="103">
        <f t="shared" si="296"/>
        <v>5000</v>
      </c>
      <c r="AF685" s="104">
        <f t="shared" si="297"/>
        <v>49203</v>
      </c>
      <c r="AH685" s="126" t="s">
        <v>6400</v>
      </c>
      <c r="AI685" s="126" t="s">
        <v>9</v>
      </c>
      <c r="AJ685" s="126" t="s">
        <v>6401</v>
      </c>
      <c r="AK685" s="126" t="s">
        <v>2678</v>
      </c>
      <c r="AL685" s="126" t="s">
        <v>6453</v>
      </c>
      <c r="AM685" s="126" t="s">
        <v>5449</v>
      </c>
      <c r="AN685" s="126">
        <v>14103</v>
      </c>
      <c r="AO685" s="126" t="s">
        <v>130</v>
      </c>
      <c r="AP685" s="127">
        <v>1</v>
      </c>
      <c r="AQ685" s="128">
        <v>5.5019999999999998</v>
      </c>
      <c r="AR685" s="128">
        <v>9.843</v>
      </c>
      <c r="AS685" s="128">
        <v>10</v>
      </c>
      <c r="AT685" s="126" t="s">
        <v>4</v>
      </c>
      <c r="AU685" s="128">
        <v>61.11</v>
      </c>
      <c r="AV685" s="126" t="s">
        <v>154</v>
      </c>
      <c r="AW685" s="126" t="s">
        <v>154</v>
      </c>
      <c r="AX685" s="126" t="s">
        <v>154</v>
      </c>
      <c r="AY685" s="126" t="s">
        <v>154</v>
      </c>
      <c r="AZ685" s="126" t="s">
        <v>154</v>
      </c>
      <c r="BA685" s="126" t="s">
        <v>132</v>
      </c>
      <c r="BB685" s="126" t="s">
        <v>70</v>
      </c>
      <c r="BC685" s="126" t="s">
        <v>163</v>
      </c>
      <c r="BD685" s="126" t="s">
        <v>130</v>
      </c>
      <c r="BE685" s="126" t="s">
        <v>156</v>
      </c>
      <c r="BF685" s="126" t="s">
        <v>6454</v>
      </c>
      <c r="BG685" s="126" t="s">
        <v>6455</v>
      </c>
      <c r="BH685" s="126" t="s">
        <v>6456</v>
      </c>
      <c r="BI685" s="126" t="s">
        <v>138</v>
      </c>
      <c r="BJ685" s="126" t="s">
        <v>2758</v>
      </c>
      <c r="BK685" s="126" t="s">
        <v>184</v>
      </c>
      <c r="BL685" s="126" t="s">
        <v>157</v>
      </c>
      <c r="BM685" s="126" t="s">
        <v>126</v>
      </c>
      <c r="BN685" s="126" t="s">
        <v>130</v>
      </c>
      <c r="BO685" s="126" t="s">
        <v>158</v>
      </c>
    </row>
    <row r="686" spans="1:67" ht="15">
      <c r="A686" s="58" t="str">
        <f t="shared" si="300"/>
        <v>2025-08-21</v>
      </c>
      <c r="B686" s="58" t="str">
        <f t="shared" si="301"/>
        <v>LHR</v>
      </c>
      <c r="C686" s="58" t="str">
        <f t="shared" si="302"/>
        <v>99431913803</v>
      </c>
      <c r="D686" s="58" t="str">
        <f t="shared" si="303"/>
        <v>PGB028762001</v>
      </c>
      <c r="E686" s="59" t="str">
        <f t="shared" si="304"/>
        <v>6094322902781</v>
      </c>
      <c r="F686" s="59" t="str">
        <f t="shared" si="305"/>
        <v>717-7219-AB-101</v>
      </c>
      <c r="G686" s="59" t="str">
        <f t="shared" si="306"/>
        <v>2210326</v>
      </c>
      <c r="H686" s="59" t="str">
        <f t="shared" si="307"/>
        <v>IPORTER (GB)</v>
      </c>
      <c r="I686" s="57" t="str">
        <f t="shared" si="308"/>
        <v>이건일</v>
      </c>
      <c r="J686" s="57">
        <f t="shared" si="309"/>
        <v>7383</v>
      </c>
      <c r="K686" s="57" t="str">
        <f t="shared" si="310"/>
        <v/>
      </c>
      <c r="L686" s="57">
        <f t="shared" si="311"/>
        <v>1</v>
      </c>
      <c r="M686" s="57">
        <f t="shared" si="312"/>
        <v>0.60799999999999998</v>
      </c>
      <c r="N686" s="57">
        <f t="shared" si="313"/>
        <v>1.996</v>
      </c>
      <c r="O686" s="60">
        <f t="shared" si="314"/>
        <v>1.3972</v>
      </c>
      <c r="P686" s="60">
        <f>CEILING(IF(M686&gt;O686,M686,O686),$D$2)</f>
        <v>1.5</v>
      </c>
      <c r="Q686" s="61" t="str">
        <f t="shared" si="315"/>
        <v>목록(Manifest)</v>
      </c>
      <c r="R686" s="88">
        <f t="shared" si="316"/>
        <v>109.04</v>
      </c>
      <c r="S686" s="61" t="str">
        <f t="shared" si="317"/>
        <v>OZ522</v>
      </c>
      <c r="T686" s="61" t="str">
        <f t="shared" si="318"/>
        <v>AIRZETA CO., LTD</v>
      </c>
      <c r="U686" s="61" t="str">
        <f t="shared" si="319"/>
        <v>신용</v>
      </c>
      <c r="V686" s="99">
        <f>CEILING($B$2+(P686-0.5)*$C$2,1)</f>
        <v>13100</v>
      </c>
      <c r="W686" s="61">
        <v>4000</v>
      </c>
      <c r="X686" s="100">
        <f t="shared" si="293"/>
        <v>0</v>
      </c>
      <c r="Y686" s="100">
        <f t="shared" si="298"/>
        <v>0</v>
      </c>
      <c r="Z686" s="100">
        <f t="shared" si="294"/>
        <v>0</v>
      </c>
      <c r="AA686" s="100">
        <f t="shared" si="299"/>
        <v>0</v>
      </c>
      <c r="AB686" s="101">
        <f t="shared" si="295"/>
        <v>0</v>
      </c>
      <c r="AC686" s="102" t="str">
        <f>_xlfn.IFNA(VLOOKUP(D686,'사업자 통관'!F:H,3,0),"")</f>
        <v/>
      </c>
      <c r="AD686" s="102"/>
      <c r="AE686" s="103">
        <f t="shared" si="296"/>
        <v>4000</v>
      </c>
      <c r="AF686" s="104">
        <f t="shared" si="297"/>
        <v>17100</v>
      </c>
      <c r="AH686" s="126" t="s">
        <v>6400</v>
      </c>
      <c r="AI686" s="126" t="s">
        <v>9</v>
      </c>
      <c r="AJ686" s="126" t="s">
        <v>6401</v>
      </c>
      <c r="AK686" s="126" t="s">
        <v>6457</v>
      </c>
      <c r="AL686" s="126" t="s">
        <v>6458</v>
      </c>
      <c r="AM686" s="126" t="s">
        <v>6459</v>
      </c>
      <c r="AN686" s="126">
        <v>7383</v>
      </c>
      <c r="AO686" s="126" t="s">
        <v>130</v>
      </c>
      <c r="AP686" s="127">
        <v>1</v>
      </c>
      <c r="AQ686" s="128">
        <v>0.60799999999999998</v>
      </c>
      <c r="AR686" s="128">
        <v>1.996</v>
      </c>
      <c r="AS686" s="128">
        <v>2</v>
      </c>
      <c r="AT686" s="126" t="s">
        <v>4</v>
      </c>
      <c r="AU686" s="128">
        <v>109.04</v>
      </c>
      <c r="AV686" s="126" t="s">
        <v>154</v>
      </c>
      <c r="AW686" s="126" t="s">
        <v>154</v>
      </c>
      <c r="AX686" s="126" t="s">
        <v>154</v>
      </c>
      <c r="AY686" s="126" t="s">
        <v>154</v>
      </c>
      <c r="AZ686" s="126" t="s">
        <v>154</v>
      </c>
      <c r="BA686" s="126" t="s">
        <v>132</v>
      </c>
      <c r="BB686" s="126" t="s">
        <v>70</v>
      </c>
      <c r="BC686" s="126" t="s">
        <v>6460</v>
      </c>
      <c r="BD686" s="126" t="s">
        <v>130</v>
      </c>
      <c r="BE686" s="126" t="s">
        <v>156</v>
      </c>
      <c r="BF686" s="126" t="s">
        <v>6461</v>
      </c>
      <c r="BG686" s="126" t="s">
        <v>6462</v>
      </c>
      <c r="BH686" s="126" t="s">
        <v>6463</v>
      </c>
      <c r="BI686" s="126" t="s">
        <v>138</v>
      </c>
      <c r="BJ686" s="126" t="s">
        <v>2758</v>
      </c>
      <c r="BK686" s="126" t="s">
        <v>184</v>
      </c>
      <c r="BL686" s="126" t="s">
        <v>157</v>
      </c>
      <c r="BM686" s="126" t="s">
        <v>126</v>
      </c>
      <c r="BN686" s="126" t="s">
        <v>130</v>
      </c>
      <c r="BO686" s="126" t="s">
        <v>158</v>
      </c>
    </row>
    <row r="687" spans="1:67" ht="15">
      <c r="A687" s="58" t="str">
        <f t="shared" si="300"/>
        <v>2025-08-21</v>
      </c>
      <c r="B687" s="58" t="str">
        <f t="shared" si="301"/>
        <v>LHR</v>
      </c>
      <c r="C687" s="58" t="str">
        <f t="shared" si="302"/>
        <v>99431913803</v>
      </c>
      <c r="D687" s="58" t="str">
        <f t="shared" si="303"/>
        <v>PGB028762006</v>
      </c>
      <c r="E687" s="59" t="str">
        <f t="shared" si="304"/>
        <v>6094322902786</v>
      </c>
      <c r="F687" s="59" t="str">
        <f t="shared" si="305"/>
        <v>717-6418-CB-106</v>
      </c>
      <c r="G687" s="59" t="str">
        <f t="shared" si="306"/>
        <v>2210326</v>
      </c>
      <c r="H687" s="59" t="str">
        <f t="shared" si="307"/>
        <v>IPORTER (GB)</v>
      </c>
      <c r="I687" s="57" t="str">
        <f t="shared" si="308"/>
        <v>이한결</v>
      </c>
      <c r="J687" s="57">
        <f t="shared" si="309"/>
        <v>57535</v>
      </c>
      <c r="K687" s="57"/>
      <c r="L687" s="57">
        <f t="shared" si="311"/>
        <v>1</v>
      </c>
      <c r="M687" s="57">
        <f t="shared" si="312"/>
        <v>0.499</v>
      </c>
      <c r="N687" s="57">
        <f t="shared" si="313"/>
        <v>4.4999999999999998E-2</v>
      </c>
      <c r="O687" s="60">
        <f t="shared" si="314"/>
        <v>3.15E-2</v>
      </c>
      <c r="P687" s="60">
        <f>CEILING(IF(M687&gt;O687,M687,O687),$D$2)</f>
        <v>0.5</v>
      </c>
      <c r="Q687" s="61" t="str">
        <f t="shared" si="315"/>
        <v>목록(Manifest)</v>
      </c>
      <c r="R687" s="88">
        <f t="shared" si="316"/>
        <v>69.08</v>
      </c>
      <c r="S687" s="61" t="str">
        <f t="shared" si="317"/>
        <v>OZ522</v>
      </c>
      <c r="T687" s="61" t="str">
        <f t="shared" si="318"/>
        <v>AIRZETA CO., LTD</v>
      </c>
      <c r="U687" s="61" t="str">
        <f t="shared" si="319"/>
        <v>신용</v>
      </c>
      <c r="V687" s="99">
        <f>CEILING($B$2+(P687-0.5)*$C$2,1)</f>
        <v>7445</v>
      </c>
      <c r="W687" s="61">
        <v>4000</v>
      </c>
      <c r="X687" s="100">
        <f t="shared" si="293"/>
        <v>0</v>
      </c>
      <c r="Y687" s="100">
        <f t="shared" si="298"/>
        <v>0</v>
      </c>
      <c r="Z687" s="100">
        <f t="shared" si="294"/>
        <v>0</v>
      </c>
      <c r="AA687" s="100">
        <f t="shared" si="299"/>
        <v>0</v>
      </c>
      <c r="AB687" s="101">
        <f t="shared" si="295"/>
        <v>0</v>
      </c>
      <c r="AC687" s="102" t="str">
        <f>_xlfn.IFNA(VLOOKUP(D687,'사업자 통관'!F:H,3,0),"")</f>
        <v/>
      </c>
      <c r="AD687" s="102"/>
      <c r="AE687" s="103">
        <f t="shared" si="296"/>
        <v>4000</v>
      </c>
      <c r="AF687" s="104">
        <f t="shared" si="297"/>
        <v>11445</v>
      </c>
      <c r="AH687" s="126" t="s">
        <v>6400</v>
      </c>
      <c r="AI687" s="126" t="s">
        <v>9</v>
      </c>
      <c r="AJ687" s="126" t="s">
        <v>6401</v>
      </c>
      <c r="AK687" s="126" t="s">
        <v>6464</v>
      </c>
      <c r="AL687" s="126" t="s">
        <v>6465</v>
      </c>
      <c r="AM687" s="126" t="s">
        <v>6466</v>
      </c>
      <c r="AN687" s="126">
        <v>57535</v>
      </c>
      <c r="AO687" s="126" t="s">
        <v>130</v>
      </c>
      <c r="AP687" s="127">
        <v>1</v>
      </c>
      <c r="AQ687" s="128">
        <v>0.499</v>
      </c>
      <c r="AR687" s="128">
        <v>4.4999999999999998E-2</v>
      </c>
      <c r="AS687" s="128">
        <v>0.5</v>
      </c>
      <c r="AT687" s="126" t="s">
        <v>4</v>
      </c>
      <c r="AU687" s="128">
        <v>69.08</v>
      </c>
      <c r="AV687" s="126" t="s">
        <v>154</v>
      </c>
      <c r="AW687" s="126" t="s">
        <v>154</v>
      </c>
      <c r="AX687" s="126" t="s">
        <v>154</v>
      </c>
      <c r="AY687" s="126" t="s">
        <v>154</v>
      </c>
      <c r="AZ687" s="126" t="s">
        <v>154</v>
      </c>
      <c r="BA687" s="126" t="s">
        <v>132</v>
      </c>
      <c r="BB687" s="126" t="s">
        <v>70</v>
      </c>
      <c r="BC687" s="126" t="s">
        <v>185</v>
      </c>
      <c r="BD687" s="126" t="s">
        <v>130</v>
      </c>
      <c r="BE687" s="126" t="s">
        <v>156</v>
      </c>
      <c r="BF687" s="126" t="s">
        <v>6467</v>
      </c>
      <c r="BG687" s="126" t="s">
        <v>6468</v>
      </c>
      <c r="BH687" s="126" t="s">
        <v>6469</v>
      </c>
      <c r="BI687" s="126" t="s">
        <v>138</v>
      </c>
      <c r="BJ687" s="126" t="s">
        <v>2758</v>
      </c>
      <c r="BK687" s="126" t="s">
        <v>184</v>
      </c>
      <c r="BL687" s="126" t="s">
        <v>157</v>
      </c>
      <c r="BM687" s="126" t="s">
        <v>126</v>
      </c>
      <c r="BN687" s="126" t="s">
        <v>130</v>
      </c>
      <c r="BO687" s="126" t="s">
        <v>158</v>
      </c>
    </row>
    <row r="688" spans="1:67" ht="15">
      <c r="A688" s="58" t="str">
        <f t="shared" si="300"/>
        <v>2025-08-21</v>
      </c>
      <c r="B688" s="58" t="str">
        <f t="shared" si="301"/>
        <v>LHR</v>
      </c>
      <c r="C688" s="58" t="str">
        <f t="shared" si="302"/>
        <v>99431913803</v>
      </c>
      <c r="D688" s="58" t="str">
        <f t="shared" si="303"/>
        <v>PGB028761486</v>
      </c>
      <c r="E688" s="59" t="str">
        <f t="shared" si="304"/>
        <v>6094322902266</v>
      </c>
      <c r="F688" s="59" t="str">
        <f t="shared" si="305"/>
        <v>717-7197-AA-111</v>
      </c>
      <c r="G688" s="59" t="str">
        <f t="shared" si="306"/>
        <v>2210326</v>
      </c>
      <c r="H688" s="59" t="str">
        <f t="shared" si="307"/>
        <v>IPORTER (GB)</v>
      </c>
      <c r="I688" s="57" t="str">
        <f t="shared" si="308"/>
        <v>고샛별</v>
      </c>
      <c r="J688" s="57">
        <f t="shared" si="309"/>
        <v>38655</v>
      </c>
      <c r="K688" s="57" t="str">
        <f t="shared" si="310"/>
        <v/>
      </c>
      <c r="L688" s="57">
        <f t="shared" si="311"/>
        <v>1</v>
      </c>
      <c r="M688" s="57">
        <f t="shared" si="312"/>
        <v>0.499</v>
      </c>
      <c r="N688" s="57">
        <f t="shared" si="313"/>
        <v>4.4999999999999998E-2</v>
      </c>
      <c r="O688" s="60">
        <f t="shared" si="314"/>
        <v>3.15E-2</v>
      </c>
      <c r="P688" s="60">
        <f>CEILING(IF(M688&gt;O688,M688,O688),$D$2)</f>
        <v>0.5</v>
      </c>
      <c r="Q688" s="61" t="str">
        <f t="shared" si="315"/>
        <v>목록(Manifest)</v>
      </c>
      <c r="R688" s="88">
        <f t="shared" si="316"/>
        <v>26.24</v>
      </c>
      <c r="S688" s="61" t="str">
        <f t="shared" si="317"/>
        <v>OZ522</v>
      </c>
      <c r="T688" s="61" t="str">
        <f t="shared" si="318"/>
        <v>AIRZETA CO., LTD</v>
      </c>
      <c r="U688" s="61" t="str">
        <f t="shared" si="319"/>
        <v>신용</v>
      </c>
      <c r="V688" s="99">
        <f>CEILING($B$2+(P688-0.5)*$C$2,1)</f>
        <v>7445</v>
      </c>
      <c r="W688" s="61">
        <v>4000</v>
      </c>
      <c r="X688" s="100">
        <f t="shared" si="293"/>
        <v>0</v>
      </c>
      <c r="Y688" s="100">
        <f t="shared" si="298"/>
        <v>0</v>
      </c>
      <c r="Z688" s="100">
        <f t="shared" si="294"/>
        <v>0</v>
      </c>
      <c r="AA688" s="100">
        <f t="shared" si="299"/>
        <v>0</v>
      </c>
      <c r="AB688" s="101">
        <f t="shared" si="295"/>
        <v>0</v>
      </c>
      <c r="AC688" s="102" t="str">
        <f>_xlfn.IFNA(VLOOKUP(D688,'사업자 통관'!F:H,3,0),"")</f>
        <v/>
      </c>
      <c r="AD688" s="102"/>
      <c r="AE688" s="103">
        <f t="shared" si="296"/>
        <v>4000</v>
      </c>
      <c r="AF688" s="104">
        <f t="shared" si="297"/>
        <v>11445</v>
      </c>
      <c r="AH688" s="126" t="s">
        <v>6400</v>
      </c>
      <c r="AI688" s="126" t="s">
        <v>9</v>
      </c>
      <c r="AJ688" s="126" t="s">
        <v>6401</v>
      </c>
      <c r="AK688" s="126" t="s">
        <v>6470</v>
      </c>
      <c r="AL688" s="126" t="s">
        <v>426</v>
      </c>
      <c r="AM688" s="126" t="s">
        <v>427</v>
      </c>
      <c r="AN688" s="126">
        <v>38655</v>
      </c>
      <c r="AO688" s="126" t="s">
        <v>130</v>
      </c>
      <c r="AP688" s="127">
        <v>1</v>
      </c>
      <c r="AQ688" s="128">
        <v>0.499</v>
      </c>
      <c r="AR688" s="128">
        <v>4.4999999999999998E-2</v>
      </c>
      <c r="AS688" s="128">
        <v>0.5</v>
      </c>
      <c r="AT688" s="126" t="s">
        <v>4</v>
      </c>
      <c r="AU688" s="128">
        <v>26.24</v>
      </c>
      <c r="AV688" s="126" t="s">
        <v>154</v>
      </c>
      <c r="AW688" s="126" t="s">
        <v>154</v>
      </c>
      <c r="AX688" s="126" t="s">
        <v>154</v>
      </c>
      <c r="AY688" s="126" t="s">
        <v>154</v>
      </c>
      <c r="AZ688" s="126" t="s">
        <v>154</v>
      </c>
      <c r="BA688" s="126" t="s">
        <v>132</v>
      </c>
      <c r="BB688" s="126" t="s">
        <v>70</v>
      </c>
      <c r="BC688" s="126" t="s">
        <v>177</v>
      </c>
      <c r="BD688" s="126" t="s">
        <v>130</v>
      </c>
      <c r="BE688" s="126" t="s">
        <v>156</v>
      </c>
      <c r="BF688" s="126" t="s">
        <v>6471</v>
      </c>
      <c r="BG688" s="126" t="s">
        <v>6472</v>
      </c>
      <c r="BH688" s="126" t="s">
        <v>6473</v>
      </c>
      <c r="BI688" s="126" t="s">
        <v>138</v>
      </c>
      <c r="BJ688" s="126" t="s">
        <v>2758</v>
      </c>
      <c r="BK688" s="126" t="s">
        <v>184</v>
      </c>
      <c r="BL688" s="126" t="s">
        <v>157</v>
      </c>
      <c r="BM688" s="126" t="s">
        <v>126</v>
      </c>
      <c r="BN688" s="126" t="s">
        <v>130</v>
      </c>
      <c r="BO688" s="126" t="s">
        <v>158</v>
      </c>
    </row>
    <row r="689" spans="1:67" ht="15">
      <c r="A689" s="58" t="str">
        <f t="shared" si="300"/>
        <v>2025-08-21</v>
      </c>
      <c r="B689" s="58" t="str">
        <f t="shared" si="301"/>
        <v>LHR</v>
      </c>
      <c r="C689" s="58" t="str">
        <f t="shared" si="302"/>
        <v>99431913803</v>
      </c>
      <c r="D689" s="58" t="str">
        <f t="shared" si="303"/>
        <v>PGB028761507</v>
      </c>
      <c r="E689" s="59" t="str">
        <f t="shared" si="304"/>
        <v>6094322902287</v>
      </c>
      <c r="F689" s="59" t="str">
        <f t="shared" si="305"/>
        <v>717-7162-CC-69</v>
      </c>
      <c r="G689" s="59" t="str">
        <f t="shared" si="306"/>
        <v>2210326</v>
      </c>
      <c r="H689" s="59" t="str">
        <f t="shared" si="307"/>
        <v>IPORTER (GB)</v>
      </c>
      <c r="I689" s="57" t="str">
        <f t="shared" si="308"/>
        <v>최창석</v>
      </c>
      <c r="J689" s="57">
        <f t="shared" si="309"/>
        <v>17117</v>
      </c>
      <c r="K689" s="57" t="str">
        <f t="shared" si="310"/>
        <v/>
      </c>
      <c r="L689" s="57">
        <f t="shared" si="311"/>
        <v>1</v>
      </c>
      <c r="M689" s="57">
        <f t="shared" si="312"/>
        <v>0.499</v>
      </c>
      <c r="N689" s="57">
        <f t="shared" si="313"/>
        <v>4.4999999999999998E-2</v>
      </c>
      <c r="O689" s="60">
        <f t="shared" si="314"/>
        <v>3.15E-2</v>
      </c>
      <c r="P689" s="60">
        <f>CEILING(IF(M689&gt;O689,M689,O689),$D$2)</f>
        <v>0.5</v>
      </c>
      <c r="Q689" s="61" t="str">
        <f t="shared" si="315"/>
        <v>목록(Manifest)</v>
      </c>
      <c r="R689" s="88">
        <f t="shared" si="316"/>
        <v>147.44999999999999</v>
      </c>
      <c r="S689" s="61" t="str">
        <f t="shared" si="317"/>
        <v>OZ522</v>
      </c>
      <c r="T689" s="61" t="str">
        <f t="shared" si="318"/>
        <v>AIRZETA CO., LTD</v>
      </c>
      <c r="U689" s="61" t="str">
        <f t="shared" si="319"/>
        <v>신용</v>
      </c>
      <c r="V689" s="99">
        <f>CEILING($B$2+(P689-0.5)*$C$2,1)</f>
        <v>7445</v>
      </c>
      <c r="W689" s="61">
        <v>4000</v>
      </c>
      <c r="X689" s="100">
        <f t="shared" si="293"/>
        <v>0</v>
      </c>
      <c r="Y689" s="100">
        <f t="shared" si="298"/>
        <v>0</v>
      </c>
      <c r="Z689" s="100">
        <f t="shared" si="294"/>
        <v>0</v>
      </c>
      <c r="AA689" s="100">
        <f t="shared" si="299"/>
        <v>0</v>
      </c>
      <c r="AB689" s="101">
        <f t="shared" si="295"/>
        <v>0</v>
      </c>
      <c r="AC689" s="102" t="str">
        <f>_xlfn.IFNA(VLOOKUP(D689,'사업자 통관'!F:H,3,0),"")</f>
        <v/>
      </c>
      <c r="AD689" s="102"/>
      <c r="AE689" s="103">
        <f t="shared" si="296"/>
        <v>4000</v>
      </c>
      <c r="AF689" s="104">
        <f t="shared" si="297"/>
        <v>11445</v>
      </c>
      <c r="AH689" s="126" t="s">
        <v>6400</v>
      </c>
      <c r="AI689" s="126" t="s">
        <v>9</v>
      </c>
      <c r="AJ689" s="126" t="s">
        <v>6401</v>
      </c>
      <c r="AK689" s="126" t="s">
        <v>6474</v>
      </c>
      <c r="AL689" s="126" t="s">
        <v>253</v>
      </c>
      <c r="AM689" s="126" t="s">
        <v>254</v>
      </c>
      <c r="AN689" s="126">
        <v>17117</v>
      </c>
      <c r="AO689" s="126" t="s">
        <v>130</v>
      </c>
      <c r="AP689" s="127">
        <v>1</v>
      </c>
      <c r="AQ689" s="128">
        <v>0.499</v>
      </c>
      <c r="AR689" s="128">
        <v>4.4999999999999998E-2</v>
      </c>
      <c r="AS689" s="128">
        <v>0.5</v>
      </c>
      <c r="AT689" s="126" t="s">
        <v>4</v>
      </c>
      <c r="AU689" s="128">
        <v>147.44999999999999</v>
      </c>
      <c r="AV689" s="126" t="s">
        <v>154</v>
      </c>
      <c r="AW689" s="126" t="s">
        <v>154</v>
      </c>
      <c r="AX689" s="126" t="s">
        <v>154</v>
      </c>
      <c r="AY689" s="126" t="s">
        <v>154</v>
      </c>
      <c r="AZ689" s="126" t="s">
        <v>154</v>
      </c>
      <c r="BA689" s="126" t="s">
        <v>132</v>
      </c>
      <c r="BB689" s="126" t="s">
        <v>70</v>
      </c>
      <c r="BC689" s="126" t="s">
        <v>159</v>
      </c>
      <c r="BD689" s="126" t="s">
        <v>130</v>
      </c>
      <c r="BE689" s="126" t="s">
        <v>156</v>
      </c>
      <c r="BF689" s="126" t="s">
        <v>6475</v>
      </c>
      <c r="BG689" s="126" t="s">
        <v>6476</v>
      </c>
      <c r="BH689" s="126" t="s">
        <v>6477</v>
      </c>
      <c r="BI689" s="126" t="s">
        <v>138</v>
      </c>
      <c r="BJ689" s="126" t="s">
        <v>2758</v>
      </c>
      <c r="BK689" s="126" t="s">
        <v>184</v>
      </c>
      <c r="BL689" s="126" t="s">
        <v>157</v>
      </c>
      <c r="BM689" s="126" t="s">
        <v>126</v>
      </c>
      <c r="BN689" s="126" t="s">
        <v>130</v>
      </c>
      <c r="BO689" s="126" t="s">
        <v>158</v>
      </c>
    </row>
    <row r="690" spans="1:67" ht="15">
      <c r="A690" s="58" t="str">
        <f t="shared" si="300"/>
        <v>2025-08-21</v>
      </c>
      <c r="B690" s="58" t="str">
        <f t="shared" si="301"/>
        <v>LHR</v>
      </c>
      <c r="C690" s="58" t="str">
        <f t="shared" si="302"/>
        <v>99431913803</v>
      </c>
      <c r="D690" s="58" t="str">
        <f t="shared" si="303"/>
        <v>PGB028761852</v>
      </c>
      <c r="E690" s="59" t="str">
        <f t="shared" si="304"/>
        <v>6094322902632</v>
      </c>
      <c r="F690" s="59" t="str">
        <f t="shared" si="305"/>
        <v>717-6394-CB-49</v>
      </c>
      <c r="G690" s="59" t="str">
        <f t="shared" si="306"/>
        <v>2210326</v>
      </c>
      <c r="H690" s="59" t="str">
        <f t="shared" si="307"/>
        <v>IPORTER (GB)</v>
      </c>
      <c r="I690" s="57" t="str">
        <f t="shared" si="308"/>
        <v>김준도</v>
      </c>
      <c r="J690" s="57">
        <f t="shared" si="309"/>
        <v>1886</v>
      </c>
      <c r="K690" s="57" t="str">
        <f t="shared" si="310"/>
        <v/>
      </c>
      <c r="L690" s="57">
        <f t="shared" si="311"/>
        <v>1</v>
      </c>
      <c r="M690" s="57">
        <f t="shared" si="312"/>
        <v>1.7190000000000001</v>
      </c>
      <c r="N690" s="57">
        <f t="shared" si="313"/>
        <v>3.0390000000000001</v>
      </c>
      <c r="O690" s="60">
        <f t="shared" si="314"/>
        <v>2.1273</v>
      </c>
      <c r="P690" s="60">
        <f>CEILING(IF(M690&gt;O690,M690,O690),$D$2)</f>
        <v>2.5</v>
      </c>
      <c r="Q690" s="61" t="str">
        <f t="shared" si="315"/>
        <v>목록(Manifest)</v>
      </c>
      <c r="R690" s="88">
        <f t="shared" si="316"/>
        <v>101.17</v>
      </c>
      <c r="S690" s="61" t="str">
        <f t="shared" si="317"/>
        <v>OZ522</v>
      </c>
      <c r="T690" s="61" t="str">
        <f t="shared" si="318"/>
        <v>AIRZETA CO., LTD</v>
      </c>
      <c r="U690" s="61" t="str">
        <f t="shared" si="319"/>
        <v>신용</v>
      </c>
      <c r="V690" s="99">
        <f>CEILING($B$2+(P690-0.5)*$C$2,1)</f>
        <v>18755</v>
      </c>
      <c r="W690" s="61">
        <v>4000</v>
      </c>
      <c r="X690" s="100">
        <f t="shared" si="293"/>
        <v>0</v>
      </c>
      <c r="Y690" s="100">
        <f t="shared" si="298"/>
        <v>0</v>
      </c>
      <c r="Z690" s="100">
        <f t="shared" si="294"/>
        <v>500</v>
      </c>
      <c r="AA690" s="100">
        <f t="shared" si="299"/>
        <v>0</v>
      </c>
      <c r="AB690" s="101">
        <f t="shared" si="295"/>
        <v>0</v>
      </c>
      <c r="AC690" s="102" t="str">
        <f>_xlfn.IFNA(VLOOKUP(D690,'사업자 통관'!F:H,3,0),"")</f>
        <v/>
      </c>
      <c r="AD690" s="102"/>
      <c r="AE690" s="103">
        <f t="shared" si="296"/>
        <v>4500</v>
      </c>
      <c r="AF690" s="104">
        <f t="shared" si="297"/>
        <v>23255</v>
      </c>
      <c r="AH690" s="126" t="s">
        <v>6400</v>
      </c>
      <c r="AI690" s="126" t="s">
        <v>9</v>
      </c>
      <c r="AJ690" s="126" t="s">
        <v>6401</v>
      </c>
      <c r="AK690" s="126" t="s">
        <v>6478</v>
      </c>
      <c r="AL690" s="126" t="s">
        <v>6479</v>
      </c>
      <c r="AM690" s="126" t="s">
        <v>6480</v>
      </c>
      <c r="AN690" s="126">
        <v>1886</v>
      </c>
      <c r="AO690" s="126" t="s">
        <v>130</v>
      </c>
      <c r="AP690" s="127">
        <v>1</v>
      </c>
      <c r="AQ690" s="128">
        <v>1.7190000000000001</v>
      </c>
      <c r="AR690" s="128">
        <v>3.0390000000000001</v>
      </c>
      <c r="AS690" s="128">
        <v>3.1</v>
      </c>
      <c r="AT690" s="126" t="s">
        <v>4</v>
      </c>
      <c r="AU690" s="128">
        <v>101.17</v>
      </c>
      <c r="AV690" s="126" t="s">
        <v>154</v>
      </c>
      <c r="AW690" s="126" t="s">
        <v>154</v>
      </c>
      <c r="AX690" s="126" t="s">
        <v>154</v>
      </c>
      <c r="AY690" s="126" t="s">
        <v>154</v>
      </c>
      <c r="AZ690" s="126" t="s">
        <v>154</v>
      </c>
      <c r="BA690" s="126" t="s">
        <v>132</v>
      </c>
      <c r="BB690" s="126" t="s">
        <v>70</v>
      </c>
      <c r="BC690" s="126" t="s">
        <v>159</v>
      </c>
      <c r="BD690" s="126" t="s">
        <v>130</v>
      </c>
      <c r="BE690" s="126" t="s">
        <v>156</v>
      </c>
      <c r="BF690" s="126" t="s">
        <v>6481</v>
      </c>
      <c r="BG690" s="126" t="s">
        <v>6482</v>
      </c>
      <c r="BH690" s="126" t="s">
        <v>6483</v>
      </c>
      <c r="BI690" s="126" t="s">
        <v>138</v>
      </c>
      <c r="BJ690" s="126" t="s">
        <v>2758</v>
      </c>
      <c r="BK690" s="126" t="s">
        <v>184</v>
      </c>
      <c r="BL690" s="126" t="s">
        <v>157</v>
      </c>
      <c r="BM690" s="126" t="s">
        <v>126</v>
      </c>
      <c r="BN690" s="126" t="s">
        <v>130</v>
      </c>
      <c r="BO690" s="126" t="s">
        <v>158</v>
      </c>
    </row>
    <row r="691" spans="1:67" ht="15">
      <c r="A691" s="58" t="str">
        <f t="shared" si="300"/>
        <v>2025-08-21</v>
      </c>
      <c r="B691" s="58" t="str">
        <f t="shared" si="301"/>
        <v>LHR</v>
      </c>
      <c r="C691" s="58" t="str">
        <f t="shared" si="302"/>
        <v>99431913803</v>
      </c>
      <c r="D691" s="58" t="str">
        <f t="shared" si="303"/>
        <v>PGB028762049</v>
      </c>
      <c r="E691" s="59" t="str">
        <f t="shared" si="304"/>
        <v>6094322902829</v>
      </c>
      <c r="F691" s="59" t="str">
        <f t="shared" si="305"/>
        <v>717-6371-CE-60</v>
      </c>
      <c r="G691" s="59" t="str">
        <f t="shared" si="306"/>
        <v>2210326</v>
      </c>
      <c r="H691" s="59" t="str">
        <f t="shared" si="307"/>
        <v>IPORTER (GB)</v>
      </c>
      <c r="I691" s="57" t="str">
        <f t="shared" si="308"/>
        <v>강경민</v>
      </c>
      <c r="J691" s="57">
        <f t="shared" si="309"/>
        <v>14535</v>
      </c>
      <c r="K691" s="57" t="str">
        <f t="shared" si="310"/>
        <v/>
      </c>
      <c r="L691" s="57">
        <f t="shared" si="311"/>
        <v>1</v>
      </c>
      <c r="M691" s="57">
        <f t="shared" si="312"/>
        <v>3.5019999999999998</v>
      </c>
      <c r="N691" s="57">
        <f t="shared" si="313"/>
        <v>7.3029999999999999</v>
      </c>
      <c r="O691" s="60">
        <f t="shared" si="314"/>
        <v>5.1120999999999999</v>
      </c>
      <c r="P691" s="60">
        <f>CEILING(IF(M691&gt;O691,M691,O691),$D$2)</f>
        <v>5.5</v>
      </c>
      <c r="Q691" s="61" t="str">
        <f t="shared" si="315"/>
        <v>목록(Manifest)</v>
      </c>
      <c r="R691" s="88">
        <f t="shared" si="316"/>
        <v>90.39</v>
      </c>
      <c r="S691" s="61" t="str">
        <f t="shared" si="317"/>
        <v>OZ522</v>
      </c>
      <c r="T691" s="61" t="str">
        <f t="shared" si="318"/>
        <v>AIRZETA CO., LTD</v>
      </c>
      <c r="U691" s="61" t="str">
        <f t="shared" si="319"/>
        <v>신용</v>
      </c>
      <c r="V691" s="99">
        <f>CEILING($B$2+(P691-0.5)*$C$2,1)</f>
        <v>35720</v>
      </c>
      <c r="W691" s="61">
        <v>4000</v>
      </c>
      <c r="X691" s="100">
        <f t="shared" si="293"/>
        <v>0</v>
      </c>
      <c r="Y691" s="100">
        <f t="shared" si="298"/>
        <v>0</v>
      </c>
      <c r="Z691" s="100">
        <f t="shared" si="294"/>
        <v>1000</v>
      </c>
      <c r="AA691" s="100">
        <f t="shared" si="299"/>
        <v>0</v>
      </c>
      <c r="AB691" s="101">
        <f t="shared" si="295"/>
        <v>0</v>
      </c>
      <c r="AC691" s="102" t="str">
        <f>_xlfn.IFNA(VLOOKUP(D691,'사업자 통관'!F:H,3,0),"")</f>
        <v/>
      </c>
      <c r="AD691" s="102"/>
      <c r="AE691" s="103">
        <f t="shared" si="296"/>
        <v>5000</v>
      </c>
      <c r="AF691" s="104">
        <f t="shared" si="297"/>
        <v>40720</v>
      </c>
      <c r="AH691" s="126" t="s">
        <v>6400</v>
      </c>
      <c r="AI691" s="126" t="s">
        <v>9</v>
      </c>
      <c r="AJ691" s="126" t="s">
        <v>6401</v>
      </c>
      <c r="AK691" s="126" t="s">
        <v>6484</v>
      </c>
      <c r="AL691" s="126" t="s">
        <v>3559</v>
      </c>
      <c r="AM691" s="126" t="s">
        <v>3560</v>
      </c>
      <c r="AN691" s="126">
        <v>14535</v>
      </c>
      <c r="AO691" s="126" t="s">
        <v>130</v>
      </c>
      <c r="AP691" s="127">
        <v>1</v>
      </c>
      <c r="AQ691" s="128">
        <v>3.5019999999999998</v>
      </c>
      <c r="AR691" s="128">
        <v>7.3029999999999999</v>
      </c>
      <c r="AS691" s="128">
        <v>7.5</v>
      </c>
      <c r="AT691" s="126" t="s">
        <v>4</v>
      </c>
      <c r="AU691" s="128">
        <v>90.39</v>
      </c>
      <c r="AV691" s="126" t="s">
        <v>154</v>
      </c>
      <c r="AW691" s="126" t="s">
        <v>154</v>
      </c>
      <c r="AX691" s="126" t="s">
        <v>154</v>
      </c>
      <c r="AY691" s="126" t="s">
        <v>154</v>
      </c>
      <c r="AZ691" s="126" t="s">
        <v>154</v>
      </c>
      <c r="BA691" s="126" t="s">
        <v>132</v>
      </c>
      <c r="BB691" s="126" t="s">
        <v>70</v>
      </c>
      <c r="BC691" s="126" t="s">
        <v>174</v>
      </c>
      <c r="BD691" s="126" t="s">
        <v>130</v>
      </c>
      <c r="BE691" s="126" t="s">
        <v>156</v>
      </c>
      <c r="BF691" s="126" t="s">
        <v>6485</v>
      </c>
      <c r="BG691" s="126" t="s">
        <v>6486</v>
      </c>
      <c r="BH691" s="126" t="s">
        <v>6487</v>
      </c>
      <c r="BI691" s="126" t="s">
        <v>138</v>
      </c>
      <c r="BJ691" s="126" t="s">
        <v>2758</v>
      </c>
      <c r="BK691" s="126" t="s">
        <v>184</v>
      </c>
      <c r="BL691" s="126" t="s">
        <v>157</v>
      </c>
      <c r="BM691" s="126" t="s">
        <v>126</v>
      </c>
      <c r="BN691" s="126" t="s">
        <v>130</v>
      </c>
      <c r="BO691" s="126" t="s">
        <v>158</v>
      </c>
    </row>
    <row r="692" spans="1:67" ht="15">
      <c r="A692" s="58" t="str">
        <f t="shared" si="300"/>
        <v>2025-08-21</v>
      </c>
      <c r="B692" s="58" t="str">
        <f t="shared" si="301"/>
        <v>LHR</v>
      </c>
      <c r="C692" s="58" t="str">
        <f t="shared" si="302"/>
        <v>99431913803</v>
      </c>
      <c r="D692" s="58" t="str">
        <f t="shared" si="303"/>
        <v>PGB028761618</v>
      </c>
      <c r="E692" s="59" t="str">
        <f t="shared" si="304"/>
        <v>6094322902398</v>
      </c>
      <c r="F692" s="59" t="str">
        <f t="shared" si="305"/>
        <v>717-5602-EB-100</v>
      </c>
      <c r="G692" s="59" t="str">
        <f t="shared" si="306"/>
        <v>2210326</v>
      </c>
      <c r="H692" s="59" t="str">
        <f t="shared" si="307"/>
        <v>IPORTER (GB)</v>
      </c>
      <c r="I692" s="57" t="str">
        <f t="shared" si="308"/>
        <v>최진화</v>
      </c>
      <c r="J692" s="57">
        <f t="shared" si="309"/>
        <v>10073</v>
      </c>
      <c r="K692" s="57" t="str">
        <f t="shared" si="310"/>
        <v/>
      </c>
      <c r="L692" s="57">
        <f t="shared" si="311"/>
        <v>1</v>
      </c>
      <c r="M692" s="57">
        <f t="shared" si="312"/>
        <v>0.88900000000000001</v>
      </c>
      <c r="N692" s="57">
        <f t="shared" si="313"/>
        <v>4.4999999999999998E-2</v>
      </c>
      <c r="O692" s="60">
        <f t="shared" si="314"/>
        <v>3.15E-2</v>
      </c>
      <c r="P692" s="60">
        <f>CEILING(IF(M692&gt;O692,M692,O692),$D$2)</f>
        <v>1</v>
      </c>
      <c r="Q692" s="61" t="str">
        <f t="shared" si="315"/>
        <v>목록(Manifest)</v>
      </c>
      <c r="R692" s="88">
        <f t="shared" si="316"/>
        <v>136.79</v>
      </c>
      <c r="S692" s="61" t="str">
        <f t="shared" si="317"/>
        <v>OZ522</v>
      </c>
      <c r="T692" s="61" t="str">
        <f t="shared" si="318"/>
        <v>AIRZETA CO., LTD</v>
      </c>
      <c r="U692" s="61" t="str">
        <f t="shared" si="319"/>
        <v>신용</v>
      </c>
      <c r="V692" s="99">
        <f>CEILING($B$2+(P692-0.5)*$C$2,1)</f>
        <v>10273</v>
      </c>
      <c r="W692" s="61">
        <v>4000</v>
      </c>
      <c r="X692" s="100">
        <f t="shared" si="293"/>
        <v>0</v>
      </c>
      <c r="Y692" s="100">
        <f t="shared" si="298"/>
        <v>0</v>
      </c>
      <c r="Z692" s="100">
        <f t="shared" si="294"/>
        <v>0</v>
      </c>
      <c r="AA692" s="100">
        <f t="shared" si="299"/>
        <v>0</v>
      </c>
      <c r="AB692" s="101">
        <f t="shared" si="295"/>
        <v>0</v>
      </c>
      <c r="AC692" s="102" t="str">
        <f>_xlfn.IFNA(VLOOKUP(D692,'사업자 통관'!F:H,3,0),"")</f>
        <v/>
      </c>
      <c r="AD692" s="102"/>
      <c r="AE692" s="103">
        <f t="shared" si="296"/>
        <v>4000</v>
      </c>
      <c r="AF692" s="104">
        <f t="shared" si="297"/>
        <v>14273</v>
      </c>
      <c r="AH692" s="126" t="s">
        <v>6400</v>
      </c>
      <c r="AI692" s="126" t="s">
        <v>9</v>
      </c>
      <c r="AJ692" s="126" t="s">
        <v>6401</v>
      </c>
      <c r="AK692" s="126" t="s">
        <v>6488</v>
      </c>
      <c r="AL692" s="126" t="s">
        <v>6489</v>
      </c>
      <c r="AM692" s="126" t="s">
        <v>6490</v>
      </c>
      <c r="AN692" s="126">
        <v>10073</v>
      </c>
      <c r="AO692" s="126" t="s">
        <v>130</v>
      </c>
      <c r="AP692" s="127">
        <v>1</v>
      </c>
      <c r="AQ692" s="128">
        <v>0.88900000000000001</v>
      </c>
      <c r="AR692" s="128">
        <v>4.4999999999999998E-2</v>
      </c>
      <c r="AS692" s="128">
        <v>0.9</v>
      </c>
      <c r="AT692" s="126" t="s">
        <v>4</v>
      </c>
      <c r="AU692" s="128">
        <v>136.79</v>
      </c>
      <c r="AV692" s="126" t="s">
        <v>154</v>
      </c>
      <c r="AW692" s="126" t="s">
        <v>154</v>
      </c>
      <c r="AX692" s="126" t="s">
        <v>154</v>
      </c>
      <c r="AY692" s="126" t="s">
        <v>154</v>
      </c>
      <c r="AZ692" s="126" t="s">
        <v>154</v>
      </c>
      <c r="BA692" s="126" t="s">
        <v>132</v>
      </c>
      <c r="BB692" s="126" t="s">
        <v>70</v>
      </c>
      <c r="BC692" s="126" t="s">
        <v>301</v>
      </c>
      <c r="BD692" s="126" t="s">
        <v>130</v>
      </c>
      <c r="BE692" s="126" t="s">
        <v>156</v>
      </c>
      <c r="BF692" s="126" t="s">
        <v>6491</v>
      </c>
      <c r="BG692" s="126" t="s">
        <v>6492</v>
      </c>
      <c r="BH692" s="126" t="s">
        <v>6493</v>
      </c>
      <c r="BI692" s="126" t="s">
        <v>138</v>
      </c>
      <c r="BJ692" s="126" t="s">
        <v>2758</v>
      </c>
      <c r="BK692" s="126" t="s">
        <v>184</v>
      </c>
      <c r="BL692" s="126" t="s">
        <v>157</v>
      </c>
      <c r="BM692" s="126" t="s">
        <v>126</v>
      </c>
      <c r="BN692" s="126" t="s">
        <v>130</v>
      </c>
      <c r="BO692" s="126" t="s">
        <v>158</v>
      </c>
    </row>
    <row r="693" spans="1:67" ht="15">
      <c r="A693" s="58" t="str">
        <f t="shared" si="300"/>
        <v>2025-08-21</v>
      </c>
      <c r="B693" s="58" t="str">
        <f t="shared" si="301"/>
        <v>LHR</v>
      </c>
      <c r="C693" s="58" t="str">
        <f t="shared" si="302"/>
        <v>99431913803</v>
      </c>
      <c r="D693" s="58" t="str">
        <f t="shared" si="303"/>
        <v>PGB028762047</v>
      </c>
      <c r="E693" s="59" t="str">
        <f t="shared" si="304"/>
        <v>6094322902827</v>
      </c>
      <c r="F693" s="59" t="str">
        <f t="shared" si="305"/>
        <v>717-6322-FA-4</v>
      </c>
      <c r="G693" s="59" t="str">
        <f t="shared" si="306"/>
        <v>2210326</v>
      </c>
      <c r="H693" s="59" t="str">
        <f t="shared" si="307"/>
        <v>IPORTER (GB)</v>
      </c>
      <c r="I693" s="57" t="str">
        <f t="shared" si="308"/>
        <v>장창민</v>
      </c>
      <c r="J693" s="57">
        <f t="shared" si="309"/>
        <v>10345</v>
      </c>
      <c r="K693" s="57" t="str">
        <f t="shared" si="310"/>
        <v/>
      </c>
      <c r="L693" s="57">
        <f t="shared" si="311"/>
        <v>1</v>
      </c>
      <c r="M693" s="57">
        <f t="shared" si="312"/>
        <v>0.621</v>
      </c>
      <c r="N693" s="57">
        <f t="shared" si="313"/>
        <v>4.4999999999999998E-2</v>
      </c>
      <c r="O693" s="60">
        <f t="shared" si="314"/>
        <v>3.15E-2</v>
      </c>
      <c r="P693" s="60">
        <f>CEILING(IF(M693&gt;O693,M693,O693),$D$2)</f>
        <v>1</v>
      </c>
      <c r="Q693" s="61" t="str">
        <f t="shared" si="315"/>
        <v>목록(Manifest)</v>
      </c>
      <c r="R693" s="88">
        <f t="shared" si="316"/>
        <v>117.89</v>
      </c>
      <c r="S693" s="61" t="str">
        <f t="shared" si="317"/>
        <v>OZ522</v>
      </c>
      <c r="T693" s="61" t="str">
        <f t="shared" si="318"/>
        <v>AIRZETA CO., LTD</v>
      </c>
      <c r="U693" s="61" t="str">
        <f t="shared" si="319"/>
        <v>신용</v>
      </c>
      <c r="V693" s="99">
        <f>CEILING($B$2+(P693-0.5)*$C$2,1)</f>
        <v>10273</v>
      </c>
      <c r="W693" s="61">
        <v>4000</v>
      </c>
      <c r="X693" s="100">
        <f t="shared" si="293"/>
        <v>0</v>
      </c>
      <c r="Y693" s="100">
        <f t="shared" si="298"/>
        <v>0</v>
      </c>
      <c r="Z693" s="100">
        <f t="shared" si="294"/>
        <v>0</v>
      </c>
      <c r="AA693" s="100">
        <f t="shared" si="299"/>
        <v>0</v>
      </c>
      <c r="AB693" s="101">
        <f t="shared" si="295"/>
        <v>0</v>
      </c>
      <c r="AC693" s="102" t="str">
        <f>_xlfn.IFNA(VLOOKUP(D693,'사업자 통관'!F:H,3,0),"")</f>
        <v/>
      </c>
      <c r="AD693" s="102"/>
      <c r="AE693" s="103">
        <f t="shared" si="296"/>
        <v>4000</v>
      </c>
      <c r="AF693" s="104">
        <f t="shared" si="297"/>
        <v>14273</v>
      </c>
      <c r="AH693" s="126" t="s">
        <v>6400</v>
      </c>
      <c r="AI693" s="126" t="s">
        <v>9</v>
      </c>
      <c r="AJ693" s="126" t="s">
        <v>6401</v>
      </c>
      <c r="AK693" s="126" t="s">
        <v>6494</v>
      </c>
      <c r="AL693" s="126" t="s">
        <v>6495</v>
      </c>
      <c r="AM693" s="126" t="s">
        <v>6496</v>
      </c>
      <c r="AN693" s="126">
        <v>10345</v>
      </c>
      <c r="AO693" s="126" t="s">
        <v>130</v>
      </c>
      <c r="AP693" s="127">
        <v>1</v>
      </c>
      <c r="AQ693" s="128">
        <v>0.621</v>
      </c>
      <c r="AR693" s="128">
        <v>4.4999999999999998E-2</v>
      </c>
      <c r="AS693" s="128">
        <v>0.7</v>
      </c>
      <c r="AT693" s="126" t="s">
        <v>4</v>
      </c>
      <c r="AU693" s="128">
        <v>117.89</v>
      </c>
      <c r="AV693" s="126" t="s">
        <v>154</v>
      </c>
      <c r="AW693" s="126" t="s">
        <v>154</v>
      </c>
      <c r="AX693" s="126" t="s">
        <v>154</v>
      </c>
      <c r="AY693" s="126" t="s">
        <v>154</v>
      </c>
      <c r="AZ693" s="126" t="s">
        <v>154</v>
      </c>
      <c r="BA693" s="126" t="s">
        <v>132</v>
      </c>
      <c r="BB693" s="126" t="s">
        <v>70</v>
      </c>
      <c r="BC693" s="126" t="s">
        <v>163</v>
      </c>
      <c r="BD693" s="126" t="s">
        <v>130</v>
      </c>
      <c r="BE693" s="126" t="s">
        <v>156</v>
      </c>
      <c r="BF693" s="126" t="s">
        <v>6497</v>
      </c>
      <c r="BG693" s="126" t="s">
        <v>6498</v>
      </c>
      <c r="BH693" s="126" t="s">
        <v>6499</v>
      </c>
      <c r="BI693" s="126" t="s">
        <v>138</v>
      </c>
      <c r="BJ693" s="126" t="s">
        <v>2758</v>
      </c>
      <c r="BK693" s="126" t="s">
        <v>184</v>
      </c>
      <c r="BL693" s="126" t="s">
        <v>157</v>
      </c>
      <c r="BM693" s="126" t="s">
        <v>126</v>
      </c>
      <c r="BN693" s="126" t="s">
        <v>130</v>
      </c>
      <c r="BO693" s="126" t="s">
        <v>158</v>
      </c>
    </row>
    <row r="694" spans="1:67" ht="15">
      <c r="A694" s="58" t="str">
        <f t="shared" si="300"/>
        <v>2025-08-21</v>
      </c>
      <c r="B694" s="58" t="str">
        <f t="shared" si="301"/>
        <v>LHR</v>
      </c>
      <c r="C694" s="58" t="str">
        <f t="shared" si="302"/>
        <v>99431913803</v>
      </c>
      <c r="D694" s="58" t="str">
        <f t="shared" si="303"/>
        <v>PGB028762007</v>
      </c>
      <c r="E694" s="59" t="str">
        <f t="shared" si="304"/>
        <v>6094322902787</v>
      </c>
      <c r="F694" s="59" t="str">
        <f t="shared" si="305"/>
        <v>717-6419-FF-107</v>
      </c>
      <c r="G694" s="59" t="str">
        <f t="shared" si="306"/>
        <v>2210326</v>
      </c>
      <c r="H694" s="59" t="str">
        <f t="shared" si="307"/>
        <v>IPORTER (GB)</v>
      </c>
      <c r="I694" s="57" t="str">
        <f t="shared" si="308"/>
        <v>김태종</v>
      </c>
      <c r="J694" s="57">
        <f t="shared" si="309"/>
        <v>15484</v>
      </c>
      <c r="K694" s="57" t="str">
        <f t="shared" si="310"/>
        <v/>
      </c>
      <c r="L694" s="57">
        <f t="shared" si="311"/>
        <v>1</v>
      </c>
      <c r="M694" s="57">
        <f t="shared" si="312"/>
        <v>0.499</v>
      </c>
      <c r="N694" s="57">
        <f t="shared" si="313"/>
        <v>4.4999999999999998E-2</v>
      </c>
      <c r="O694" s="60">
        <f t="shared" si="314"/>
        <v>3.15E-2</v>
      </c>
      <c r="P694" s="60">
        <f>CEILING(IF(M694&gt;O694,M694,O694),$D$2)</f>
        <v>0.5</v>
      </c>
      <c r="Q694" s="61" t="str">
        <f t="shared" si="315"/>
        <v>목록(Manifest)</v>
      </c>
      <c r="R694" s="88">
        <f t="shared" si="316"/>
        <v>62.44</v>
      </c>
      <c r="S694" s="61" t="str">
        <f t="shared" si="317"/>
        <v>OZ522</v>
      </c>
      <c r="T694" s="61" t="str">
        <f t="shared" si="318"/>
        <v>AIRZETA CO., LTD</v>
      </c>
      <c r="U694" s="61" t="str">
        <f t="shared" si="319"/>
        <v>신용</v>
      </c>
      <c r="V694" s="99">
        <f>CEILING($B$2+(P694-0.5)*$C$2,1)</f>
        <v>7445</v>
      </c>
      <c r="W694" s="61">
        <v>4000</v>
      </c>
      <c r="X694" s="100">
        <f t="shared" si="293"/>
        <v>0</v>
      </c>
      <c r="Y694" s="100">
        <f t="shared" si="298"/>
        <v>0</v>
      </c>
      <c r="Z694" s="100">
        <f t="shared" si="294"/>
        <v>0</v>
      </c>
      <c r="AA694" s="100">
        <f t="shared" si="299"/>
        <v>0</v>
      </c>
      <c r="AB694" s="101">
        <f t="shared" si="295"/>
        <v>0</v>
      </c>
      <c r="AC694" s="102" t="str">
        <f>_xlfn.IFNA(VLOOKUP(D694,'사업자 통관'!F:H,3,0),"")</f>
        <v/>
      </c>
      <c r="AD694" s="102"/>
      <c r="AE694" s="103">
        <f t="shared" si="296"/>
        <v>4000</v>
      </c>
      <c r="AF694" s="104">
        <f t="shared" si="297"/>
        <v>11445</v>
      </c>
      <c r="AH694" s="126" t="s">
        <v>6400</v>
      </c>
      <c r="AI694" s="126" t="s">
        <v>9</v>
      </c>
      <c r="AJ694" s="126" t="s">
        <v>6401</v>
      </c>
      <c r="AK694" s="126" t="s">
        <v>6500</v>
      </c>
      <c r="AL694" s="126" t="s">
        <v>6501</v>
      </c>
      <c r="AM694" s="126" t="s">
        <v>6502</v>
      </c>
      <c r="AN694" s="126">
        <v>15484</v>
      </c>
      <c r="AO694" s="126" t="s">
        <v>130</v>
      </c>
      <c r="AP694" s="127">
        <v>1</v>
      </c>
      <c r="AQ694" s="128">
        <v>0.499</v>
      </c>
      <c r="AR694" s="128">
        <v>4.4999999999999998E-2</v>
      </c>
      <c r="AS694" s="128">
        <v>0.5</v>
      </c>
      <c r="AT694" s="126" t="s">
        <v>4</v>
      </c>
      <c r="AU694" s="128">
        <v>62.44</v>
      </c>
      <c r="AV694" s="126" t="s">
        <v>154</v>
      </c>
      <c r="AW694" s="126" t="s">
        <v>154</v>
      </c>
      <c r="AX694" s="126" t="s">
        <v>154</v>
      </c>
      <c r="AY694" s="126" t="s">
        <v>154</v>
      </c>
      <c r="AZ694" s="126" t="s">
        <v>154</v>
      </c>
      <c r="BA694" s="126" t="s">
        <v>132</v>
      </c>
      <c r="BB694" s="126" t="s">
        <v>70</v>
      </c>
      <c r="BC694" s="126" t="s">
        <v>185</v>
      </c>
      <c r="BD694" s="126" t="s">
        <v>130</v>
      </c>
      <c r="BE694" s="126" t="s">
        <v>156</v>
      </c>
      <c r="BF694" s="126" t="s">
        <v>6503</v>
      </c>
      <c r="BG694" s="126" t="s">
        <v>6504</v>
      </c>
      <c r="BH694" s="126" t="s">
        <v>6505</v>
      </c>
      <c r="BI694" s="126" t="s">
        <v>138</v>
      </c>
      <c r="BJ694" s="126" t="s">
        <v>2758</v>
      </c>
      <c r="BK694" s="126" t="s">
        <v>184</v>
      </c>
      <c r="BL694" s="126" t="s">
        <v>157</v>
      </c>
      <c r="BM694" s="126" t="s">
        <v>126</v>
      </c>
      <c r="BN694" s="126" t="s">
        <v>130</v>
      </c>
      <c r="BO694" s="126" t="s">
        <v>158</v>
      </c>
    </row>
    <row r="695" spans="1:67" ht="15">
      <c r="A695" s="58" t="str">
        <f t="shared" si="300"/>
        <v>2025-08-21</v>
      </c>
      <c r="B695" s="58" t="str">
        <f t="shared" si="301"/>
        <v>LHR</v>
      </c>
      <c r="C695" s="58" t="str">
        <f t="shared" si="302"/>
        <v>99431913803</v>
      </c>
      <c r="D695" s="58" t="str">
        <f t="shared" si="303"/>
        <v>PGB028761929</v>
      </c>
      <c r="E695" s="59" t="str">
        <f t="shared" si="304"/>
        <v>6094322902709</v>
      </c>
      <c r="F695" s="59" t="str">
        <f t="shared" si="305"/>
        <v>717-6349-BB-8</v>
      </c>
      <c r="G695" s="59" t="str">
        <f t="shared" si="306"/>
        <v>2210326</v>
      </c>
      <c r="H695" s="59" t="str">
        <f t="shared" si="307"/>
        <v>IPORTER (GB)</v>
      </c>
      <c r="I695" s="57" t="str">
        <f t="shared" si="308"/>
        <v>김도현</v>
      </c>
      <c r="J695" s="57">
        <f t="shared" si="309"/>
        <v>5632</v>
      </c>
      <c r="K695" s="57" t="str">
        <f t="shared" si="310"/>
        <v/>
      </c>
      <c r="L695" s="57">
        <f t="shared" si="311"/>
        <v>1</v>
      </c>
      <c r="M695" s="57">
        <f t="shared" si="312"/>
        <v>0.499</v>
      </c>
      <c r="N695" s="57">
        <f t="shared" si="313"/>
        <v>4.4999999999999998E-2</v>
      </c>
      <c r="O695" s="60">
        <f t="shared" si="314"/>
        <v>3.15E-2</v>
      </c>
      <c r="P695" s="60">
        <f>CEILING(IF(M695&gt;O695,M695,O695),$D$2)</f>
        <v>0.5</v>
      </c>
      <c r="Q695" s="61" t="str">
        <f t="shared" si="315"/>
        <v>목록(Manifest)</v>
      </c>
      <c r="R695" s="88">
        <f t="shared" si="316"/>
        <v>33.72</v>
      </c>
      <c r="S695" s="61" t="str">
        <f t="shared" si="317"/>
        <v>OZ522</v>
      </c>
      <c r="T695" s="61" t="str">
        <f t="shared" si="318"/>
        <v>AIRZETA CO., LTD</v>
      </c>
      <c r="U695" s="61" t="str">
        <f t="shared" si="319"/>
        <v>신용</v>
      </c>
      <c r="V695" s="99">
        <f>CEILING($B$2+(P695-0.5)*$C$2,1)</f>
        <v>7445</v>
      </c>
      <c r="W695" s="61">
        <v>4000</v>
      </c>
      <c r="X695" s="100">
        <f t="shared" si="293"/>
        <v>0</v>
      </c>
      <c r="Y695" s="100">
        <f t="shared" si="298"/>
        <v>0</v>
      </c>
      <c r="Z695" s="100">
        <f t="shared" si="294"/>
        <v>0</v>
      </c>
      <c r="AA695" s="100">
        <f t="shared" si="299"/>
        <v>0</v>
      </c>
      <c r="AB695" s="101">
        <f t="shared" si="295"/>
        <v>0</v>
      </c>
      <c r="AC695" s="102" t="str">
        <f>_xlfn.IFNA(VLOOKUP(D695,'사업자 통관'!F:H,3,0),"")</f>
        <v/>
      </c>
      <c r="AD695" s="102"/>
      <c r="AE695" s="103">
        <f t="shared" si="296"/>
        <v>4000</v>
      </c>
      <c r="AF695" s="104">
        <f t="shared" si="297"/>
        <v>11445</v>
      </c>
      <c r="AH695" s="126" t="s">
        <v>6400</v>
      </c>
      <c r="AI695" s="126" t="s">
        <v>9</v>
      </c>
      <c r="AJ695" s="126" t="s">
        <v>6401</v>
      </c>
      <c r="AK695" s="126" t="s">
        <v>6506</v>
      </c>
      <c r="AL695" s="126" t="s">
        <v>6507</v>
      </c>
      <c r="AM695" s="126" t="s">
        <v>6508</v>
      </c>
      <c r="AN695" s="126">
        <v>5632</v>
      </c>
      <c r="AO695" s="126" t="s">
        <v>130</v>
      </c>
      <c r="AP695" s="127">
        <v>1</v>
      </c>
      <c r="AQ695" s="128">
        <v>0.499</v>
      </c>
      <c r="AR695" s="128">
        <v>4.4999999999999998E-2</v>
      </c>
      <c r="AS695" s="128">
        <v>0.5</v>
      </c>
      <c r="AT695" s="126" t="s">
        <v>4</v>
      </c>
      <c r="AU695" s="128">
        <v>33.72</v>
      </c>
      <c r="AV695" s="126" t="s">
        <v>154</v>
      </c>
      <c r="AW695" s="126" t="s">
        <v>154</v>
      </c>
      <c r="AX695" s="126" t="s">
        <v>154</v>
      </c>
      <c r="AY695" s="126" t="s">
        <v>154</v>
      </c>
      <c r="AZ695" s="126" t="s">
        <v>154</v>
      </c>
      <c r="BA695" s="126" t="s">
        <v>132</v>
      </c>
      <c r="BB695" s="126" t="s">
        <v>70</v>
      </c>
      <c r="BC695" s="126" t="s">
        <v>159</v>
      </c>
      <c r="BD695" s="126" t="s">
        <v>130</v>
      </c>
      <c r="BE695" s="126" t="s">
        <v>156</v>
      </c>
      <c r="BF695" s="126" t="s">
        <v>6509</v>
      </c>
      <c r="BG695" s="126" t="s">
        <v>6510</v>
      </c>
      <c r="BH695" s="126" t="s">
        <v>6511</v>
      </c>
      <c r="BI695" s="126" t="s">
        <v>138</v>
      </c>
      <c r="BJ695" s="126" t="s">
        <v>2758</v>
      </c>
      <c r="BK695" s="126" t="s">
        <v>184</v>
      </c>
      <c r="BL695" s="126" t="s">
        <v>157</v>
      </c>
      <c r="BM695" s="126" t="s">
        <v>126</v>
      </c>
      <c r="BN695" s="126" t="s">
        <v>130</v>
      </c>
      <c r="BO695" s="126" t="s">
        <v>158</v>
      </c>
    </row>
    <row r="696" spans="1:67" ht="15">
      <c r="A696" s="58" t="str">
        <f t="shared" si="300"/>
        <v>2025-08-21</v>
      </c>
      <c r="B696" s="58" t="str">
        <f t="shared" si="301"/>
        <v>LHR</v>
      </c>
      <c r="C696" s="58" t="str">
        <f t="shared" si="302"/>
        <v>99431913803</v>
      </c>
      <c r="D696" s="58" t="str">
        <f t="shared" si="303"/>
        <v>PGB028761673</v>
      </c>
      <c r="E696" s="59" t="str">
        <f t="shared" si="304"/>
        <v>6094322902453</v>
      </c>
      <c r="F696" s="59" t="str">
        <f t="shared" si="305"/>
        <v>717-1262-CB-42</v>
      </c>
      <c r="G696" s="59" t="str">
        <f t="shared" si="306"/>
        <v>2210326</v>
      </c>
      <c r="H696" s="59" t="str">
        <f t="shared" si="307"/>
        <v>IPORTER (GB)</v>
      </c>
      <c r="I696" s="57" t="str">
        <f t="shared" si="308"/>
        <v>공은경</v>
      </c>
      <c r="J696" s="57">
        <f t="shared" si="309"/>
        <v>18483</v>
      </c>
      <c r="K696" s="57" t="str">
        <f t="shared" si="310"/>
        <v/>
      </c>
      <c r="L696" s="57">
        <f t="shared" si="311"/>
        <v>1</v>
      </c>
      <c r="M696" s="57">
        <f t="shared" si="312"/>
        <v>0.499</v>
      </c>
      <c r="N696" s="57">
        <f t="shared" si="313"/>
        <v>4.4999999999999998E-2</v>
      </c>
      <c r="O696" s="60">
        <f t="shared" si="314"/>
        <v>3.15E-2</v>
      </c>
      <c r="P696" s="60">
        <f>CEILING(IF(M696&gt;O696,M696,O696),$D$2)</f>
        <v>0.5</v>
      </c>
      <c r="Q696" s="61" t="str">
        <f t="shared" si="315"/>
        <v>일반(목록배제,Normal-Manifest Exception)</v>
      </c>
      <c r="R696" s="88">
        <f t="shared" si="316"/>
        <v>55.23</v>
      </c>
      <c r="S696" s="61" t="str">
        <f t="shared" si="317"/>
        <v>OZ522</v>
      </c>
      <c r="T696" s="61" t="str">
        <f t="shared" si="318"/>
        <v>AIRZETA CO., LTD</v>
      </c>
      <c r="U696" s="61" t="str">
        <f t="shared" si="319"/>
        <v>신용</v>
      </c>
      <c r="V696" s="99">
        <f>CEILING($B$2+(P696-0.5)*$C$2,1)</f>
        <v>7445</v>
      </c>
      <c r="W696" s="61">
        <v>4000</v>
      </c>
      <c r="X696" s="100">
        <f t="shared" si="293"/>
        <v>0</v>
      </c>
      <c r="Y696" s="100">
        <f t="shared" si="298"/>
        <v>0</v>
      </c>
      <c r="Z696" s="100">
        <f t="shared" si="294"/>
        <v>0</v>
      </c>
      <c r="AA696" s="100">
        <f t="shared" si="299"/>
        <v>0</v>
      </c>
      <c r="AB696" s="101">
        <f t="shared" si="295"/>
        <v>1000</v>
      </c>
      <c r="AC696" s="102" t="str">
        <f>_xlfn.IFNA(VLOOKUP(D696,'사업자 통관'!F:H,3,0),"")</f>
        <v/>
      </c>
      <c r="AD696" s="102"/>
      <c r="AE696" s="103">
        <f t="shared" si="296"/>
        <v>5000</v>
      </c>
      <c r="AF696" s="104">
        <f t="shared" si="297"/>
        <v>12445</v>
      </c>
      <c r="AH696" s="126" t="s">
        <v>6400</v>
      </c>
      <c r="AI696" s="126" t="s">
        <v>9</v>
      </c>
      <c r="AJ696" s="126" t="s">
        <v>6401</v>
      </c>
      <c r="AK696" s="126" t="s">
        <v>6512</v>
      </c>
      <c r="AL696" s="126" t="s">
        <v>6513</v>
      </c>
      <c r="AM696" s="126" t="s">
        <v>6514</v>
      </c>
      <c r="AN696" s="126">
        <v>18483</v>
      </c>
      <c r="AO696" s="126" t="s">
        <v>130</v>
      </c>
      <c r="AP696" s="127">
        <v>1</v>
      </c>
      <c r="AQ696" s="128">
        <v>0.499</v>
      </c>
      <c r="AR696" s="128">
        <v>4.4999999999999998E-2</v>
      </c>
      <c r="AS696" s="128">
        <v>0.5</v>
      </c>
      <c r="AT696" s="126" t="s">
        <v>5</v>
      </c>
      <c r="AU696" s="128">
        <v>55.23</v>
      </c>
      <c r="AV696" s="126" t="s">
        <v>154</v>
      </c>
      <c r="AW696" s="126" t="s">
        <v>154</v>
      </c>
      <c r="AX696" s="126" t="s">
        <v>154</v>
      </c>
      <c r="AY696" s="126" t="s">
        <v>154</v>
      </c>
      <c r="AZ696" s="126" t="s">
        <v>154</v>
      </c>
      <c r="BA696" s="126" t="s">
        <v>132</v>
      </c>
      <c r="BB696" s="126" t="s">
        <v>70</v>
      </c>
      <c r="BC696" s="126" t="s">
        <v>313</v>
      </c>
      <c r="BD696" s="126" t="s">
        <v>130</v>
      </c>
      <c r="BE696" s="126" t="s">
        <v>156</v>
      </c>
      <c r="BF696" s="126" t="s">
        <v>6515</v>
      </c>
      <c r="BG696" s="126" t="s">
        <v>6516</v>
      </c>
      <c r="BH696" s="126" t="s">
        <v>6517</v>
      </c>
      <c r="BI696" s="126" t="s">
        <v>138</v>
      </c>
      <c r="BJ696" s="126" t="s">
        <v>2758</v>
      </c>
      <c r="BK696" s="126" t="s">
        <v>184</v>
      </c>
      <c r="BL696" s="126" t="s">
        <v>157</v>
      </c>
      <c r="BM696" s="126" t="s">
        <v>126</v>
      </c>
      <c r="BN696" s="126" t="s">
        <v>130</v>
      </c>
      <c r="BO696" s="126" t="s">
        <v>158</v>
      </c>
    </row>
    <row r="697" spans="1:67" ht="15">
      <c r="A697" s="58" t="str">
        <f t="shared" si="300"/>
        <v>2025-08-21</v>
      </c>
      <c r="B697" s="58" t="str">
        <f t="shared" si="301"/>
        <v>LHR</v>
      </c>
      <c r="C697" s="58" t="str">
        <f t="shared" si="302"/>
        <v>99431913803</v>
      </c>
      <c r="D697" s="58" t="str">
        <f t="shared" si="303"/>
        <v>PGB028762150</v>
      </c>
      <c r="E697" s="59" t="str">
        <f t="shared" si="304"/>
        <v>6094322902930</v>
      </c>
      <c r="F697" s="59" t="str">
        <f t="shared" si="305"/>
        <v>717-7171-CE-68</v>
      </c>
      <c r="G697" s="59" t="str">
        <f t="shared" si="306"/>
        <v>2210326</v>
      </c>
      <c r="H697" s="59" t="str">
        <f t="shared" si="307"/>
        <v>IPORTER (GB)</v>
      </c>
      <c r="I697" s="57" t="str">
        <f t="shared" si="308"/>
        <v>이은석</v>
      </c>
      <c r="J697" s="57">
        <f t="shared" si="309"/>
        <v>6103</v>
      </c>
      <c r="K697" s="57" t="str">
        <f t="shared" si="310"/>
        <v/>
      </c>
      <c r="L697" s="57">
        <f t="shared" si="311"/>
        <v>1</v>
      </c>
      <c r="M697" s="57">
        <f t="shared" si="312"/>
        <v>1.7010000000000001</v>
      </c>
      <c r="N697" s="57">
        <f t="shared" si="313"/>
        <v>2.4489999999999998</v>
      </c>
      <c r="O697" s="60">
        <f t="shared" si="314"/>
        <v>1.7142999999999997</v>
      </c>
      <c r="P697" s="60">
        <f>CEILING(IF(M697&gt;O697,M697,O697),$D$2)</f>
        <v>2</v>
      </c>
      <c r="Q697" s="61" t="str">
        <f t="shared" si="315"/>
        <v>목록(Manifest)</v>
      </c>
      <c r="R697" s="88">
        <f t="shared" si="316"/>
        <v>40.17</v>
      </c>
      <c r="S697" s="61" t="str">
        <f t="shared" si="317"/>
        <v>OZ522</v>
      </c>
      <c r="T697" s="61" t="str">
        <f t="shared" si="318"/>
        <v>AIRZETA CO., LTD</v>
      </c>
      <c r="U697" s="61" t="str">
        <f t="shared" si="319"/>
        <v>신용</v>
      </c>
      <c r="V697" s="99">
        <f>CEILING($B$2+(P697-0.5)*$C$2,1)</f>
        <v>15928</v>
      </c>
      <c r="W697" s="61">
        <v>4000</v>
      </c>
      <c r="X697" s="100">
        <f t="shared" si="293"/>
        <v>0</v>
      </c>
      <c r="Y697" s="100">
        <f t="shared" si="298"/>
        <v>0</v>
      </c>
      <c r="Z697" s="100">
        <f t="shared" si="294"/>
        <v>0</v>
      </c>
      <c r="AA697" s="100">
        <f t="shared" si="299"/>
        <v>0</v>
      </c>
      <c r="AB697" s="101">
        <f t="shared" si="295"/>
        <v>0</v>
      </c>
      <c r="AC697" s="102" t="str">
        <f>_xlfn.IFNA(VLOOKUP(D697,'사업자 통관'!F:H,3,0),"")</f>
        <v/>
      </c>
      <c r="AD697" s="102"/>
      <c r="AE697" s="103">
        <f t="shared" si="296"/>
        <v>4000</v>
      </c>
      <c r="AF697" s="104">
        <f t="shared" si="297"/>
        <v>19928</v>
      </c>
      <c r="AH697" s="126" t="s">
        <v>6400</v>
      </c>
      <c r="AI697" s="126" t="s">
        <v>9</v>
      </c>
      <c r="AJ697" s="126" t="s">
        <v>6401</v>
      </c>
      <c r="AK697" s="126" t="s">
        <v>6518</v>
      </c>
      <c r="AL697" s="126" t="s">
        <v>247</v>
      </c>
      <c r="AM697" s="126" t="s">
        <v>248</v>
      </c>
      <c r="AN697" s="126">
        <v>6103</v>
      </c>
      <c r="AO697" s="126" t="s">
        <v>130</v>
      </c>
      <c r="AP697" s="127">
        <v>1</v>
      </c>
      <c r="AQ697" s="128">
        <v>1.7010000000000001</v>
      </c>
      <c r="AR697" s="128">
        <v>2.4489999999999998</v>
      </c>
      <c r="AS697" s="128">
        <v>2.5</v>
      </c>
      <c r="AT697" s="126" t="s">
        <v>4</v>
      </c>
      <c r="AU697" s="128">
        <v>40.17</v>
      </c>
      <c r="AV697" s="126" t="s">
        <v>154</v>
      </c>
      <c r="AW697" s="126" t="s">
        <v>154</v>
      </c>
      <c r="AX697" s="126" t="s">
        <v>154</v>
      </c>
      <c r="AY697" s="126" t="s">
        <v>154</v>
      </c>
      <c r="AZ697" s="126" t="s">
        <v>154</v>
      </c>
      <c r="BA697" s="126" t="s">
        <v>132</v>
      </c>
      <c r="BB697" s="126" t="s">
        <v>70</v>
      </c>
      <c r="BC697" s="126" t="s">
        <v>163</v>
      </c>
      <c r="BD697" s="126" t="s">
        <v>130</v>
      </c>
      <c r="BE697" s="126" t="s">
        <v>156</v>
      </c>
      <c r="BF697" s="126" t="s">
        <v>6519</v>
      </c>
      <c r="BG697" s="126" t="s">
        <v>6520</v>
      </c>
      <c r="BH697" s="126" t="s">
        <v>6521</v>
      </c>
      <c r="BI697" s="126" t="s">
        <v>138</v>
      </c>
      <c r="BJ697" s="126" t="s">
        <v>2758</v>
      </c>
      <c r="BK697" s="126" t="s">
        <v>184</v>
      </c>
      <c r="BL697" s="126" t="s">
        <v>157</v>
      </c>
      <c r="BM697" s="126" t="s">
        <v>126</v>
      </c>
      <c r="BN697" s="126" t="s">
        <v>130</v>
      </c>
      <c r="BO697" s="126" t="s">
        <v>158</v>
      </c>
    </row>
    <row r="698" spans="1:67" ht="15">
      <c r="A698" s="58" t="str">
        <f t="shared" si="300"/>
        <v>2025-08-21</v>
      </c>
      <c r="B698" s="58" t="str">
        <f t="shared" si="301"/>
        <v>LHR</v>
      </c>
      <c r="C698" s="58" t="str">
        <f t="shared" si="302"/>
        <v>99431913803</v>
      </c>
      <c r="D698" s="58" t="str">
        <f t="shared" si="303"/>
        <v>PGB028761839</v>
      </c>
      <c r="E698" s="59" t="str">
        <f t="shared" si="304"/>
        <v>6094322902619</v>
      </c>
      <c r="F698" s="59" t="str">
        <f t="shared" si="305"/>
        <v>717-6313-BE-5</v>
      </c>
      <c r="G698" s="59" t="str">
        <f t="shared" si="306"/>
        <v>2210326</v>
      </c>
      <c r="H698" s="59" t="str">
        <f t="shared" si="307"/>
        <v>IPORTER (GB)</v>
      </c>
      <c r="I698" s="57" t="str">
        <f t="shared" si="308"/>
        <v>강민석</v>
      </c>
      <c r="J698" s="57">
        <f t="shared" si="309"/>
        <v>14306</v>
      </c>
      <c r="K698" s="57" t="str">
        <f t="shared" si="310"/>
        <v/>
      </c>
      <c r="L698" s="57">
        <f t="shared" si="311"/>
        <v>1</v>
      </c>
      <c r="M698" s="57">
        <f t="shared" si="312"/>
        <v>1.2290000000000001</v>
      </c>
      <c r="N698" s="57">
        <f t="shared" si="313"/>
        <v>4.4999999999999998E-2</v>
      </c>
      <c r="O698" s="60">
        <f t="shared" si="314"/>
        <v>3.15E-2</v>
      </c>
      <c r="P698" s="60">
        <f>CEILING(IF(M698&gt;O698,M698,O698),$D$2)</f>
        <v>1.5</v>
      </c>
      <c r="Q698" s="61" t="str">
        <f t="shared" si="315"/>
        <v>목록(Manifest)</v>
      </c>
      <c r="R698" s="88">
        <f t="shared" si="316"/>
        <v>141.63999999999999</v>
      </c>
      <c r="S698" s="61" t="str">
        <f t="shared" si="317"/>
        <v>OZ522</v>
      </c>
      <c r="T698" s="61" t="str">
        <f t="shared" si="318"/>
        <v>AIRZETA CO., LTD</v>
      </c>
      <c r="U698" s="61" t="str">
        <f t="shared" si="319"/>
        <v>신용</v>
      </c>
      <c r="V698" s="99">
        <f>CEILING($B$2+(P698-0.5)*$C$2,1)</f>
        <v>13100</v>
      </c>
      <c r="W698" s="61">
        <v>4000</v>
      </c>
      <c r="X698" s="100">
        <f t="shared" si="293"/>
        <v>0</v>
      </c>
      <c r="Y698" s="100">
        <f t="shared" si="298"/>
        <v>0</v>
      </c>
      <c r="Z698" s="100">
        <f t="shared" si="294"/>
        <v>0</v>
      </c>
      <c r="AA698" s="100">
        <f t="shared" si="299"/>
        <v>0</v>
      </c>
      <c r="AB698" s="101">
        <f t="shared" si="295"/>
        <v>0</v>
      </c>
      <c r="AC698" s="102" t="str">
        <f>_xlfn.IFNA(VLOOKUP(D698,'사업자 통관'!F:H,3,0),"")</f>
        <v/>
      </c>
      <c r="AD698" s="102"/>
      <c r="AE698" s="103">
        <f t="shared" si="296"/>
        <v>4000</v>
      </c>
      <c r="AF698" s="104">
        <f t="shared" si="297"/>
        <v>17100</v>
      </c>
      <c r="AH698" s="126" t="s">
        <v>6400</v>
      </c>
      <c r="AI698" s="126" t="s">
        <v>9</v>
      </c>
      <c r="AJ698" s="126" t="s">
        <v>6401</v>
      </c>
      <c r="AK698" s="126" t="s">
        <v>2666</v>
      </c>
      <c r="AL698" s="126" t="s">
        <v>232</v>
      </c>
      <c r="AM698" s="126" t="s">
        <v>233</v>
      </c>
      <c r="AN698" s="126">
        <v>14306</v>
      </c>
      <c r="AO698" s="126" t="s">
        <v>130</v>
      </c>
      <c r="AP698" s="127">
        <v>1</v>
      </c>
      <c r="AQ698" s="128">
        <v>1.2290000000000001</v>
      </c>
      <c r="AR698" s="128">
        <v>4.4999999999999998E-2</v>
      </c>
      <c r="AS698" s="128">
        <v>1.3</v>
      </c>
      <c r="AT698" s="126" t="s">
        <v>4</v>
      </c>
      <c r="AU698" s="128">
        <v>141.63999999999999</v>
      </c>
      <c r="AV698" s="126" t="s">
        <v>154</v>
      </c>
      <c r="AW698" s="126" t="s">
        <v>154</v>
      </c>
      <c r="AX698" s="126" t="s">
        <v>154</v>
      </c>
      <c r="AY698" s="126" t="s">
        <v>154</v>
      </c>
      <c r="AZ698" s="126" t="s">
        <v>154</v>
      </c>
      <c r="BA698" s="126" t="s">
        <v>132</v>
      </c>
      <c r="BB698" s="126" t="s">
        <v>70</v>
      </c>
      <c r="BC698" s="126" t="s">
        <v>163</v>
      </c>
      <c r="BD698" s="126" t="s">
        <v>130</v>
      </c>
      <c r="BE698" s="126" t="s">
        <v>156</v>
      </c>
      <c r="BF698" s="126" t="s">
        <v>6522</v>
      </c>
      <c r="BG698" s="126" t="s">
        <v>6523</v>
      </c>
      <c r="BH698" s="126" t="s">
        <v>6524</v>
      </c>
      <c r="BI698" s="126" t="s">
        <v>138</v>
      </c>
      <c r="BJ698" s="126" t="s">
        <v>2758</v>
      </c>
      <c r="BK698" s="126" t="s">
        <v>184</v>
      </c>
      <c r="BL698" s="126" t="s">
        <v>157</v>
      </c>
      <c r="BM698" s="126" t="s">
        <v>126</v>
      </c>
      <c r="BN698" s="126" t="s">
        <v>130</v>
      </c>
      <c r="BO698" s="126" t="s">
        <v>158</v>
      </c>
    </row>
    <row r="699" spans="1:67" ht="15">
      <c r="A699" s="58" t="str">
        <f t="shared" si="300"/>
        <v>2025-08-21</v>
      </c>
      <c r="B699" s="58" t="str">
        <f t="shared" si="301"/>
        <v>LHR</v>
      </c>
      <c r="C699" s="58" t="str">
        <f t="shared" si="302"/>
        <v>99431913803</v>
      </c>
      <c r="D699" s="58" t="str">
        <f t="shared" si="303"/>
        <v>PGB028761561</v>
      </c>
      <c r="E699" s="59" t="str">
        <f t="shared" si="304"/>
        <v>6094322902341</v>
      </c>
      <c r="F699" s="59" t="str">
        <f t="shared" si="305"/>
        <v>717-6396-BE-24</v>
      </c>
      <c r="G699" s="59" t="str">
        <f t="shared" si="306"/>
        <v>2210326</v>
      </c>
      <c r="H699" s="59" t="str">
        <f t="shared" si="307"/>
        <v>IPORTER (GB)</v>
      </c>
      <c r="I699" s="57" t="str">
        <f t="shared" si="308"/>
        <v>김혜영</v>
      </c>
      <c r="J699" s="57">
        <f t="shared" si="309"/>
        <v>15863</v>
      </c>
      <c r="K699" s="57" t="str">
        <f t="shared" si="310"/>
        <v/>
      </c>
      <c r="L699" s="57">
        <f t="shared" si="311"/>
        <v>1</v>
      </c>
      <c r="M699" s="57">
        <f t="shared" si="312"/>
        <v>1.5009999999999999</v>
      </c>
      <c r="N699" s="57">
        <f t="shared" si="313"/>
        <v>4.4999999999999998E-2</v>
      </c>
      <c r="O699" s="60">
        <f t="shared" si="314"/>
        <v>3.15E-2</v>
      </c>
      <c r="P699" s="60">
        <f>CEILING(IF(M699&gt;O699,M699,O699),$D$2)</f>
        <v>2</v>
      </c>
      <c r="Q699" s="61" t="str">
        <f t="shared" si="315"/>
        <v>목록(Manifest)</v>
      </c>
      <c r="R699" s="88">
        <f t="shared" si="316"/>
        <v>129.44</v>
      </c>
      <c r="S699" s="61" t="str">
        <f t="shared" si="317"/>
        <v>OZ522</v>
      </c>
      <c r="T699" s="61" t="str">
        <f t="shared" si="318"/>
        <v>AIRZETA CO., LTD</v>
      </c>
      <c r="U699" s="61" t="str">
        <f t="shared" si="319"/>
        <v>신용</v>
      </c>
      <c r="V699" s="99">
        <f>CEILING($B$2+(P699-0.5)*$C$2,1)</f>
        <v>15928</v>
      </c>
      <c r="W699" s="61">
        <v>4000</v>
      </c>
      <c r="X699" s="100">
        <f t="shared" si="293"/>
        <v>0</v>
      </c>
      <c r="Y699" s="100">
        <f t="shared" si="298"/>
        <v>0</v>
      </c>
      <c r="Z699" s="100">
        <f t="shared" si="294"/>
        <v>0</v>
      </c>
      <c r="AA699" s="100">
        <f t="shared" si="299"/>
        <v>0</v>
      </c>
      <c r="AB699" s="101">
        <f t="shared" si="295"/>
        <v>0</v>
      </c>
      <c r="AC699" s="102" t="str">
        <f>_xlfn.IFNA(VLOOKUP(D699,'사업자 통관'!F:H,3,0),"")</f>
        <v/>
      </c>
      <c r="AD699" s="102"/>
      <c r="AE699" s="103">
        <f t="shared" si="296"/>
        <v>4000</v>
      </c>
      <c r="AF699" s="104">
        <f t="shared" si="297"/>
        <v>19928</v>
      </c>
      <c r="AH699" s="126" t="s">
        <v>6400</v>
      </c>
      <c r="AI699" s="126" t="s">
        <v>9</v>
      </c>
      <c r="AJ699" s="126" t="s">
        <v>6401</v>
      </c>
      <c r="AK699" s="126" t="s">
        <v>6525</v>
      </c>
      <c r="AL699" s="126" t="s">
        <v>6526</v>
      </c>
      <c r="AM699" s="126" t="s">
        <v>6527</v>
      </c>
      <c r="AN699" s="126">
        <v>15863</v>
      </c>
      <c r="AO699" s="126" t="s">
        <v>130</v>
      </c>
      <c r="AP699" s="127">
        <v>1</v>
      </c>
      <c r="AQ699" s="128">
        <v>1.5009999999999999</v>
      </c>
      <c r="AR699" s="128">
        <v>4.4999999999999998E-2</v>
      </c>
      <c r="AS699" s="128">
        <v>1.6</v>
      </c>
      <c r="AT699" s="126" t="s">
        <v>4</v>
      </c>
      <c r="AU699" s="128">
        <v>129.44</v>
      </c>
      <c r="AV699" s="126" t="s">
        <v>154</v>
      </c>
      <c r="AW699" s="126" t="s">
        <v>154</v>
      </c>
      <c r="AX699" s="126" t="s">
        <v>154</v>
      </c>
      <c r="AY699" s="126" t="s">
        <v>154</v>
      </c>
      <c r="AZ699" s="126" t="s">
        <v>154</v>
      </c>
      <c r="BA699" s="126" t="s">
        <v>132</v>
      </c>
      <c r="BB699" s="126" t="s">
        <v>70</v>
      </c>
      <c r="BC699" s="126" t="s">
        <v>6528</v>
      </c>
      <c r="BD699" s="126" t="s">
        <v>130</v>
      </c>
      <c r="BE699" s="126" t="s">
        <v>156</v>
      </c>
      <c r="BF699" s="126" t="s">
        <v>6529</v>
      </c>
      <c r="BG699" s="126" t="s">
        <v>6530</v>
      </c>
      <c r="BH699" s="126" t="s">
        <v>6531</v>
      </c>
      <c r="BI699" s="126" t="s">
        <v>138</v>
      </c>
      <c r="BJ699" s="126" t="s">
        <v>2758</v>
      </c>
      <c r="BK699" s="126" t="s">
        <v>184</v>
      </c>
      <c r="BL699" s="126" t="s">
        <v>157</v>
      </c>
      <c r="BM699" s="126" t="s">
        <v>126</v>
      </c>
      <c r="BN699" s="126" t="s">
        <v>130</v>
      </c>
      <c r="BO699" s="126" t="s">
        <v>158</v>
      </c>
    </row>
    <row r="700" spans="1:67" ht="15">
      <c r="A700" s="58" t="str">
        <f t="shared" si="300"/>
        <v>2025-08-21</v>
      </c>
      <c r="B700" s="58" t="str">
        <f t="shared" si="301"/>
        <v>LHR</v>
      </c>
      <c r="C700" s="58" t="str">
        <f t="shared" si="302"/>
        <v>99431913803</v>
      </c>
      <c r="D700" s="58" t="str">
        <f t="shared" si="303"/>
        <v>PGB028762060</v>
      </c>
      <c r="E700" s="59" t="str">
        <f t="shared" si="304"/>
        <v>6094322902840</v>
      </c>
      <c r="F700" s="59" t="str">
        <f t="shared" si="305"/>
        <v>717-6417-DA-27</v>
      </c>
      <c r="G700" s="59" t="str">
        <f t="shared" si="306"/>
        <v>2210326</v>
      </c>
      <c r="H700" s="59" t="str">
        <f t="shared" si="307"/>
        <v>IPORTER (GB)</v>
      </c>
      <c r="I700" s="57" t="str">
        <f t="shared" si="308"/>
        <v>서동주</v>
      </c>
      <c r="J700" s="57">
        <f t="shared" si="309"/>
        <v>59671</v>
      </c>
      <c r="K700" s="57" t="str">
        <f t="shared" si="310"/>
        <v/>
      </c>
      <c r="L700" s="57">
        <f t="shared" si="311"/>
        <v>1</v>
      </c>
      <c r="M700" s="57">
        <f t="shared" si="312"/>
        <v>0.499</v>
      </c>
      <c r="N700" s="57">
        <f t="shared" si="313"/>
        <v>4.4999999999999998E-2</v>
      </c>
      <c r="O700" s="60">
        <f t="shared" si="314"/>
        <v>3.15E-2</v>
      </c>
      <c r="P700" s="60">
        <f>CEILING(IF(M700&gt;O700,M700,O700),$D$2)</f>
        <v>0.5</v>
      </c>
      <c r="Q700" s="61" t="str">
        <f t="shared" si="315"/>
        <v>목록(Manifest)</v>
      </c>
      <c r="R700" s="88">
        <f t="shared" si="316"/>
        <v>109.26</v>
      </c>
      <c r="S700" s="61" t="str">
        <f t="shared" si="317"/>
        <v>OZ522</v>
      </c>
      <c r="T700" s="61" t="str">
        <f t="shared" si="318"/>
        <v>AIRZETA CO., LTD</v>
      </c>
      <c r="U700" s="61" t="str">
        <f t="shared" si="319"/>
        <v>신용</v>
      </c>
      <c r="V700" s="99">
        <f>CEILING($B$2+(P700-0.5)*$C$2,1)</f>
        <v>7445</v>
      </c>
      <c r="W700" s="61">
        <v>4000</v>
      </c>
      <c r="X700" s="100">
        <f t="shared" si="293"/>
        <v>0</v>
      </c>
      <c r="Y700" s="100">
        <f t="shared" si="298"/>
        <v>0</v>
      </c>
      <c r="Z700" s="100">
        <f t="shared" si="294"/>
        <v>0</v>
      </c>
      <c r="AA700" s="100">
        <f t="shared" si="299"/>
        <v>0</v>
      </c>
      <c r="AB700" s="101">
        <f t="shared" si="295"/>
        <v>0</v>
      </c>
      <c r="AC700" s="102" t="str">
        <f>_xlfn.IFNA(VLOOKUP(D700,'사업자 통관'!F:H,3,0),"")</f>
        <v/>
      </c>
      <c r="AD700" s="102"/>
      <c r="AE700" s="103">
        <f t="shared" si="296"/>
        <v>4000</v>
      </c>
      <c r="AF700" s="104">
        <f t="shared" si="297"/>
        <v>11445</v>
      </c>
      <c r="AH700" s="126" t="s">
        <v>6400</v>
      </c>
      <c r="AI700" s="126" t="s">
        <v>9</v>
      </c>
      <c r="AJ700" s="126" t="s">
        <v>6401</v>
      </c>
      <c r="AK700" s="126" t="s">
        <v>6532</v>
      </c>
      <c r="AL700" s="126" t="s">
        <v>6533</v>
      </c>
      <c r="AM700" s="126" t="s">
        <v>6534</v>
      </c>
      <c r="AN700" s="126">
        <v>59671</v>
      </c>
      <c r="AO700" s="126" t="s">
        <v>130</v>
      </c>
      <c r="AP700" s="127">
        <v>1</v>
      </c>
      <c r="AQ700" s="128">
        <v>0.499</v>
      </c>
      <c r="AR700" s="128">
        <v>4.4999999999999998E-2</v>
      </c>
      <c r="AS700" s="128">
        <v>0.5</v>
      </c>
      <c r="AT700" s="126" t="s">
        <v>4</v>
      </c>
      <c r="AU700" s="128">
        <v>109.26</v>
      </c>
      <c r="AV700" s="126" t="s">
        <v>154</v>
      </c>
      <c r="AW700" s="126" t="s">
        <v>154</v>
      </c>
      <c r="AX700" s="126" t="s">
        <v>154</v>
      </c>
      <c r="AY700" s="126" t="s">
        <v>154</v>
      </c>
      <c r="AZ700" s="126" t="s">
        <v>154</v>
      </c>
      <c r="BA700" s="126" t="s">
        <v>132</v>
      </c>
      <c r="BB700" s="126" t="s">
        <v>70</v>
      </c>
      <c r="BC700" s="126" t="s">
        <v>6535</v>
      </c>
      <c r="BD700" s="126" t="s">
        <v>130</v>
      </c>
      <c r="BE700" s="126" t="s">
        <v>156</v>
      </c>
      <c r="BF700" s="126" t="s">
        <v>6536</v>
      </c>
      <c r="BG700" s="126" t="s">
        <v>6537</v>
      </c>
      <c r="BH700" s="126" t="s">
        <v>6538</v>
      </c>
      <c r="BI700" s="126" t="s">
        <v>138</v>
      </c>
      <c r="BJ700" s="126" t="s">
        <v>2758</v>
      </c>
      <c r="BK700" s="126" t="s">
        <v>184</v>
      </c>
      <c r="BL700" s="126" t="s">
        <v>157</v>
      </c>
      <c r="BM700" s="126" t="s">
        <v>126</v>
      </c>
      <c r="BN700" s="126" t="s">
        <v>130</v>
      </c>
      <c r="BO700" s="126" t="s">
        <v>158</v>
      </c>
    </row>
    <row r="701" spans="1:67" ht="15">
      <c r="A701" s="58" t="str">
        <f t="shared" si="300"/>
        <v>2025-08-21</v>
      </c>
      <c r="B701" s="58" t="str">
        <f t="shared" si="301"/>
        <v>LHR</v>
      </c>
      <c r="C701" s="58" t="str">
        <f t="shared" si="302"/>
        <v>99431913803</v>
      </c>
      <c r="D701" s="58" t="str">
        <f t="shared" si="303"/>
        <v>PGB028761923</v>
      </c>
      <c r="E701" s="59" t="str">
        <f t="shared" si="304"/>
        <v>6094322902703</v>
      </c>
      <c r="F701" s="59" t="str">
        <f t="shared" si="305"/>
        <v>717-6421-AF-28</v>
      </c>
      <c r="G701" s="59" t="str">
        <f t="shared" si="306"/>
        <v>2210326</v>
      </c>
      <c r="H701" s="59" t="str">
        <f t="shared" si="307"/>
        <v>IPORTER (GB)</v>
      </c>
      <c r="I701" s="57" t="str">
        <f t="shared" si="308"/>
        <v>권도엽</v>
      </c>
      <c r="J701" s="57">
        <f t="shared" si="309"/>
        <v>27201</v>
      </c>
      <c r="K701" s="57" t="str">
        <f t="shared" si="310"/>
        <v/>
      </c>
      <c r="L701" s="57">
        <f t="shared" si="311"/>
        <v>1</v>
      </c>
      <c r="M701" s="57">
        <f t="shared" si="312"/>
        <v>0.499</v>
      </c>
      <c r="N701" s="57">
        <f t="shared" si="313"/>
        <v>4.4999999999999998E-2</v>
      </c>
      <c r="O701" s="60">
        <f t="shared" si="314"/>
        <v>3.15E-2</v>
      </c>
      <c r="P701" s="60">
        <f>CEILING(IF(M701&gt;O701,M701,O701),$D$2)</f>
        <v>0.5</v>
      </c>
      <c r="Q701" s="61" t="str">
        <f t="shared" si="315"/>
        <v>목록(Manifest)</v>
      </c>
      <c r="R701" s="88">
        <f t="shared" si="316"/>
        <v>21.91</v>
      </c>
      <c r="S701" s="61" t="str">
        <f t="shared" si="317"/>
        <v>OZ522</v>
      </c>
      <c r="T701" s="61" t="str">
        <f t="shared" si="318"/>
        <v>AIRZETA CO., LTD</v>
      </c>
      <c r="U701" s="61" t="str">
        <f t="shared" si="319"/>
        <v>신용</v>
      </c>
      <c r="V701" s="99">
        <f>CEILING($B$2+(P701-0.5)*$C$2,1)</f>
        <v>7445</v>
      </c>
      <c r="W701" s="61">
        <v>4000</v>
      </c>
      <c r="X701" s="100">
        <f t="shared" si="293"/>
        <v>0</v>
      </c>
      <c r="Y701" s="100">
        <f t="shared" si="298"/>
        <v>0</v>
      </c>
      <c r="Z701" s="100">
        <f t="shared" si="294"/>
        <v>0</v>
      </c>
      <c r="AA701" s="100">
        <f t="shared" si="299"/>
        <v>0</v>
      </c>
      <c r="AB701" s="101">
        <f t="shared" si="295"/>
        <v>0</v>
      </c>
      <c r="AC701" s="102" t="str">
        <f>_xlfn.IFNA(VLOOKUP(D701,'사업자 통관'!F:H,3,0),"")</f>
        <v/>
      </c>
      <c r="AD701" s="102"/>
      <c r="AE701" s="103">
        <f t="shared" si="296"/>
        <v>4000</v>
      </c>
      <c r="AF701" s="104">
        <f t="shared" si="297"/>
        <v>11445</v>
      </c>
      <c r="AH701" s="126" t="s">
        <v>6400</v>
      </c>
      <c r="AI701" s="126" t="s">
        <v>9</v>
      </c>
      <c r="AJ701" s="126" t="s">
        <v>6401</v>
      </c>
      <c r="AK701" s="126" t="s">
        <v>6539</v>
      </c>
      <c r="AL701" s="126" t="s">
        <v>6540</v>
      </c>
      <c r="AM701" s="126" t="s">
        <v>6541</v>
      </c>
      <c r="AN701" s="126">
        <v>27201</v>
      </c>
      <c r="AO701" s="126" t="s">
        <v>130</v>
      </c>
      <c r="AP701" s="127">
        <v>1</v>
      </c>
      <c r="AQ701" s="128">
        <v>0.499</v>
      </c>
      <c r="AR701" s="128">
        <v>4.4999999999999998E-2</v>
      </c>
      <c r="AS701" s="128">
        <v>0.5</v>
      </c>
      <c r="AT701" s="126" t="s">
        <v>4</v>
      </c>
      <c r="AU701" s="128">
        <v>21.91</v>
      </c>
      <c r="AV701" s="126" t="s">
        <v>154</v>
      </c>
      <c r="AW701" s="126" t="s">
        <v>154</v>
      </c>
      <c r="AX701" s="126" t="s">
        <v>154</v>
      </c>
      <c r="AY701" s="126" t="s">
        <v>154</v>
      </c>
      <c r="AZ701" s="126" t="s">
        <v>154</v>
      </c>
      <c r="BA701" s="126" t="s">
        <v>132</v>
      </c>
      <c r="BB701" s="126" t="s">
        <v>70</v>
      </c>
      <c r="BC701" s="126" t="s">
        <v>162</v>
      </c>
      <c r="BD701" s="126" t="s">
        <v>130</v>
      </c>
      <c r="BE701" s="126" t="s">
        <v>156</v>
      </c>
      <c r="BF701" s="126" t="s">
        <v>6542</v>
      </c>
      <c r="BG701" s="126" t="s">
        <v>6543</v>
      </c>
      <c r="BH701" s="126" t="s">
        <v>6544</v>
      </c>
      <c r="BI701" s="126" t="s">
        <v>138</v>
      </c>
      <c r="BJ701" s="126" t="s">
        <v>2758</v>
      </c>
      <c r="BK701" s="126" t="s">
        <v>184</v>
      </c>
      <c r="BL701" s="126" t="s">
        <v>157</v>
      </c>
      <c r="BM701" s="126" t="s">
        <v>126</v>
      </c>
      <c r="BN701" s="126" t="s">
        <v>130</v>
      </c>
      <c r="BO701" s="126" t="s">
        <v>158</v>
      </c>
    </row>
    <row r="702" spans="1:67" ht="15">
      <c r="A702" s="58" t="str">
        <f t="shared" si="300"/>
        <v>2025-08-21</v>
      </c>
      <c r="B702" s="58" t="str">
        <f t="shared" si="301"/>
        <v>LHR</v>
      </c>
      <c r="C702" s="58" t="str">
        <f t="shared" si="302"/>
        <v>99431913803</v>
      </c>
      <c r="D702" s="58" t="str">
        <f t="shared" si="303"/>
        <v>PGB028762059</v>
      </c>
      <c r="E702" s="59" t="str">
        <f t="shared" si="304"/>
        <v>6094322902839</v>
      </c>
      <c r="F702" s="59" t="str">
        <f t="shared" si="305"/>
        <v>717-6324-FC-45</v>
      </c>
      <c r="G702" s="59" t="str">
        <f t="shared" si="306"/>
        <v>2210326</v>
      </c>
      <c r="H702" s="59" t="str">
        <f t="shared" si="307"/>
        <v>IPORTER (GB)</v>
      </c>
      <c r="I702" s="57" t="str">
        <f t="shared" si="308"/>
        <v>홍지연</v>
      </c>
      <c r="J702" s="57">
        <f t="shared" si="309"/>
        <v>3472</v>
      </c>
      <c r="K702" s="57" t="str">
        <f t="shared" si="310"/>
        <v/>
      </c>
      <c r="L702" s="57">
        <f t="shared" si="311"/>
        <v>1</v>
      </c>
      <c r="M702" s="57">
        <f t="shared" si="312"/>
        <v>0.499</v>
      </c>
      <c r="N702" s="57">
        <f t="shared" si="313"/>
        <v>4.4999999999999998E-2</v>
      </c>
      <c r="O702" s="60">
        <f t="shared" si="314"/>
        <v>3.15E-2</v>
      </c>
      <c r="P702" s="60">
        <f>CEILING(IF(M702&gt;O702,M702,O702),$D$2)</f>
        <v>0.5</v>
      </c>
      <c r="Q702" s="61" t="str">
        <f t="shared" si="315"/>
        <v>목록(Manifest)</v>
      </c>
      <c r="R702" s="88">
        <f t="shared" si="316"/>
        <v>67.45</v>
      </c>
      <c r="S702" s="61" t="str">
        <f t="shared" si="317"/>
        <v>OZ522</v>
      </c>
      <c r="T702" s="61" t="str">
        <f t="shared" si="318"/>
        <v>AIRZETA CO., LTD</v>
      </c>
      <c r="U702" s="61" t="str">
        <f t="shared" si="319"/>
        <v>신용</v>
      </c>
      <c r="V702" s="99">
        <f>CEILING($B$2+(P702-0.5)*$C$2,1)</f>
        <v>7445</v>
      </c>
      <c r="W702" s="61">
        <v>4000</v>
      </c>
      <c r="X702" s="100">
        <f t="shared" si="293"/>
        <v>0</v>
      </c>
      <c r="Y702" s="100">
        <f t="shared" si="298"/>
        <v>0</v>
      </c>
      <c r="Z702" s="100">
        <f t="shared" si="294"/>
        <v>0</v>
      </c>
      <c r="AA702" s="100">
        <f t="shared" si="299"/>
        <v>0</v>
      </c>
      <c r="AB702" s="101">
        <f t="shared" si="295"/>
        <v>0</v>
      </c>
      <c r="AC702" s="102" t="str">
        <f>_xlfn.IFNA(VLOOKUP(D702,'사업자 통관'!F:H,3,0),"")</f>
        <v/>
      </c>
      <c r="AD702" s="102"/>
      <c r="AE702" s="103">
        <f t="shared" si="296"/>
        <v>4000</v>
      </c>
      <c r="AF702" s="104">
        <f t="shared" si="297"/>
        <v>11445</v>
      </c>
      <c r="AH702" s="126" t="s">
        <v>6400</v>
      </c>
      <c r="AI702" s="126" t="s">
        <v>9</v>
      </c>
      <c r="AJ702" s="126" t="s">
        <v>6401</v>
      </c>
      <c r="AK702" s="126" t="s">
        <v>6545</v>
      </c>
      <c r="AL702" s="126" t="s">
        <v>694</v>
      </c>
      <c r="AM702" s="126" t="s">
        <v>6546</v>
      </c>
      <c r="AN702" s="126">
        <v>3472</v>
      </c>
      <c r="AO702" s="126" t="s">
        <v>130</v>
      </c>
      <c r="AP702" s="127">
        <v>1</v>
      </c>
      <c r="AQ702" s="128">
        <v>0.499</v>
      </c>
      <c r="AR702" s="128">
        <v>4.4999999999999998E-2</v>
      </c>
      <c r="AS702" s="128">
        <v>0.5</v>
      </c>
      <c r="AT702" s="126" t="s">
        <v>4</v>
      </c>
      <c r="AU702" s="128">
        <v>67.45</v>
      </c>
      <c r="AV702" s="126" t="s">
        <v>154</v>
      </c>
      <c r="AW702" s="126" t="s">
        <v>154</v>
      </c>
      <c r="AX702" s="126" t="s">
        <v>154</v>
      </c>
      <c r="AY702" s="126" t="s">
        <v>154</v>
      </c>
      <c r="AZ702" s="126" t="s">
        <v>154</v>
      </c>
      <c r="BA702" s="126" t="s">
        <v>132</v>
      </c>
      <c r="BB702" s="126" t="s">
        <v>70</v>
      </c>
      <c r="BC702" s="126" t="s">
        <v>164</v>
      </c>
      <c r="BD702" s="126" t="s">
        <v>130</v>
      </c>
      <c r="BE702" s="126" t="s">
        <v>156</v>
      </c>
      <c r="BF702" s="126" t="s">
        <v>6547</v>
      </c>
      <c r="BG702" s="126" t="s">
        <v>6548</v>
      </c>
      <c r="BH702" s="126" t="s">
        <v>6549</v>
      </c>
      <c r="BI702" s="126" t="s">
        <v>138</v>
      </c>
      <c r="BJ702" s="126" t="s">
        <v>2758</v>
      </c>
      <c r="BK702" s="126" t="s">
        <v>184</v>
      </c>
      <c r="BL702" s="126" t="s">
        <v>157</v>
      </c>
      <c r="BM702" s="126" t="s">
        <v>126</v>
      </c>
      <c r="BN702" s="126" t="s">
        <v>130</v>
      </c>
      <c r="BO702" s="126" t="s">
        <v>158</v>
      </c>
    </row>
    <row r="703" spans="1:67" ht="15">
      <c r="A703" s="58" t="str">
        <f t="shared" si="300"/>
        <v>2025-08-21</v>
      </c>
      <c r="B703" s="58" t="str">
        <f t="shared" si="301"/>
        <v>LHR</v>
      </c>
      <c r="C703" s="58" t="str">
        <f t="shared" si="302"/>
        <v>99431913803</v>
      </c>
      <c r="D703" s="58" t="str">
        <f t="shared" si="303"/>
        <v>PGB028761879</v>
      </c>
      <c r="E703" s="59" t="str">
        <f t="shared" si="304"/>
        <v>6094372997149 (2)</v>
      </c>
      <c r="F703" s="59" t="str">
        <f t="shared" si="305"/>
        <v>717-4721-BB-61</v>
      </c>
      <c r="G703" s="59" t="str">
        <f t="shared" si="306"/>
        <v>2210326</v>
      </c>
      <c r="H703" s="59" t="str">
        <f t="shared" si="307"/>
        <v>IPORTER (GB)</v>
      </c>
      <c r="I703" s="57" t="str">
        <f t="shared" si="308"/>
        <v>이지애</v>
      </c>
      <c r="J703" s="57">
        <f t="shared" si="309"/>
        <v>7997</v>
      </c>
      <c r="K703" s="57" t="str">
        <f t="shared" si="310"/>
        <v/>
      </c>
      <c r="L703" s="57">
        <f t="shared" si="311"/>
        <v>2</v>
      </c>
      <c r="M703" s="57">
        <f t="shared" si="312"/>
        <v>3.5019999999999998</v>
      </c>
      <c r="N703" s="57">
        <f t="shared" si="313"/>
        <v>3.9009999999999998</v>
      </c>
      <c r="O703" s="60">
        <f t="shared" si="314"/>
        <v>2.7306999999999997</v>
      </c>
      <c r="P703" s="60">
        <f>CEILING(IF(M703&gt;O703,M703,O703),$D$2)</f>
        <v>4</v>
      </c>
      <c r="Q703" s="61" t="str">
        <f t="shared" si="315"/>
        <v>간이(Simple)</v>
      </c>
      <c r="R703" s="88">
        <f t="shared" si="316"/>
        <v>275.02</v>
      </c>
      <c r="S703" s="61" t="str">
        <f t="shared" si="317"/>
        <v>OZ522</v>
      </c>
      <c r="T703" s="61" t="str">
        <f t="shared" si="318"/>
        <v>AIRZETA CO., LTD</v>
      </c>
      <c r="U703" s="61" t="str">
        <f t="shared" si="319"/>
        <v>신용</v>
      </c>
      <c r="V703" s="99">
        <f>CEILING($B$2+(P703-0.5)*$C$2,1)</f>
        <v>27238</v>
      </c>
      <c r="W703" s="61">
        <v>4000</v>
      </c>
      <c r="X703" s="100">
        <f t="shared" si="293"/>
        <v>1500</v>
      </c>
      <c r="Y703" s="100">
        <f t="shared" si="298"/>
        <v>0</v>
      </c>
      <c r="Z703" s="100">
        <f t="shared" si="294"/>
        <v>0</v>
      </c>
      <c r="AA703" s="100">
        <f t="shared" si="299"/>
        <v>0</v>
      </c>
      <c r="AB703" s="101">
        <f t="shared" si="295"/>
        <v>1000</v>
      </c>
      <c r="AC703" s="102" t="str">
        <f>_xlfn.IFNA(VLOOKUP(D703,'사업자 통관'!F:H,3,0),"")</f>
        <v/>
      </c>
      <c r="AD703" s="102"/>
      <c r="AE703" s="103">
        <f t="shared" si="296"/>
        <v>6500</v>
      </c>
      <c r="AF703" s="104">
        <f t="shared" si="297"/>
        <v>33738</v>
      </c>
      <c r="AH703" s="126" t="s">
        <v>6400</v>
      </c>
      <c r="AI703" s="126" t="s">
        <v>9</v>
      </c>
      <c r="AJ703" s="126" t="s">
        <v>6401</v>
      </c>
      <c r="AK703" s="126" t="s">
        <v>2687</v>
      </c>
      <c r="AL703" s="126" t="s">
        <v>5916</v>
      </c>
      <c r="AM703" s="126" t="s">
        <v>5917</v>
      </c>
      <c r="AN703" s="126">
        <v>7997</v>
      </c>
      <c r="AO703" s="126" t="s">
        <v>130</v>
      </c>
      <c r="AP703" s="127">
        <v>2</v>
      </c>
      <c r="AQ703" s="128">
        <v>3.5019999999999998</v>
      </c>
      <c r="AR703" s="128">
        <v>3.9009999999999998</v>
      </c>
      <c r="AS703" s="128">
        <v>4</v>
      </c>
      <c r="AT703" s="126" t="s">
        <v>6</v>
      </c>
      <c r="AU703" s="128">
        <v>275.02</v>
      </c>
      <c r="AV703" s="126" t="s">
        <v>154</v>
      </c>
      <c r="AW703" s="126" t="s">
        <v>154</v>
      </c>
      <c r="AX703" s="126" t="s">
        <v>154</v>
      </c>
      <c r="AY703" s="126" t="s">
        <v>154</v>
      </c>
      <c r="AZ703" s="126" t="s">
        <v>154</v>
      </c>
      <c r="BA703" s="126" t="s">
        <v>132</v>
      </c>
      <c r="BB703" s="126" t="s">
        <v>70</v>
      </c>
      <c r="BC703" s="126" t="s">
        <v>6550</v>
      </c>
      <c r="BD703" s="126" t="s">
        <v>130</v>
      </c>
      <c r="BE703" s="126" t="s">
        <v>156</v>
      </c>
      <c r="BF703" s="126" t="s">
        <v>6551</v>
      </c>
      <c r="BG703" s="126" t="s">
        <v>6552</v>
      </c>
      <c r="BH703" s="126" t="s">
        <v>6553</v>
      </c>
      <c r="BI703" s="126" t="s">
        <v>138</v>
      </c>
      <c r="BJ703" s="126" t="s">
        <v>2758</v>
      </c>
      <c r="BK703" s="126" t="s">
        <v>184</v>
      </c>
      <c r="BL703" s="126" t="s">
        <v>157</v>
      </c>
      <c r="BM703" s="126" t="s">
        <v>126</v>
      </c>
      <c r="BN703" s="126" t="s">
        <v>130</v>
      </c>
      <c r="BO703" s="126" t="s">
        <v>158</v>
      </c>
    </row>
    <row r="704" spans="1:67" ht="15">
      <c r="A704" s="58" t="str">
        <f t="shared" si="300"/>
        <v>2025-08-21</v>
      </c>
      <c r="B704" s="58" t="str">
        <f t="shared" si="301"/>
        <v>LHR</v>
      </c>
      <c r="C704" s="58" t="str">
        <f t="shared" si="302"/>
        <v>99431913803</v>
      </c>
      <c r="D704" s="58" t="str">
        <f t="shared" si="303"/>
        <v>PGB028762071</v>
      </c>
      <c r="E704" s="59" t="str">
        <f t="shared" si="304"/>
        <v>6094322902851</v>
      </c>
      <c r="F704" s="59" t="str">
        <f t="shared" si="305"/>
        <v>717-7205-DD-75</v>
      </c>
      <c r="G704" s="59" t="str">
        <f t="shared" si="306"/>
        <v>2210326</v>
      </c>
      <c r="H704" s="59" t="str">
        <f t="shared" si="307"/>
        <v>IPORTER (GB)</v>
      </c>
      <c r="I704" s="57" t="str">
        <f t="shared" si="308"/>
        <v>김신형</v>
      </c>
      <c r="J704" s="57">
        <f t="shared" si="309"/>
        <v>10116</v>
      </c>
      <c r="K704" s="57" t="str">
        <f t="shared" si="310"/>
        <v/>
      </c>
      <c r="L704" s="57">
        <f t="shared" si="311"/>
        <v>1</v>
      </c>
      <c r="M704" s="57">
        <f t="shared" si="312"/>
        <v>0.72099999999999997</v>
      </c>
      <c r="N704" s="57">
        <f t="shared" si="313"/>
        <v>4.4999999999999998E-2</v>
      </c>
      <c r="O704" s="60">
        <f t="shared" si="314"/>
        <v>3.15E-2</v>
      </c>
      <c r="P704" s="60">
        <f>CEILING(IF(M704&gt;O704,M704,O704),$D$2)</f>
        <v>1</v>
      </c>
      <c r="Q704" s="61" t="str">
        <f t="shared" si="315"/>
        <v>목록(Manifest)</v>
      </c>
      <c r="R704" s="88">
        <f t="shared" si="316"/>
        <v>114.66</v>
      </c>
      <c r="S704" s="61" t="str">
        <f t="shared" si="317"/>
        <v>OZ522</v>
      </c>
      <c r="T704" s="61" t="str">
        <f t="shared" si="318"/>
        <v>AIRZETA CO., LTD</v>
      </c>
      <c r="U704" s="61" t="str">
        <f t="shared" si="319"/>
        <v>신용</v>
      </c>
      <c r="V704" s="99">
        <f>CEILING($B$2+(P704-0.5)*$C$2,1)</f>
        <v>10273</v>
      </c>
      <c r="W704" s="61">
        <v>4000</v>
      </c>
      <c r="X704" s="100">
        <f t="shared" si="293"/>
        <v>0</v>
      </c>
      <c r="Y704" s="100">
        <f t="shared" si="298"/>
        <v>0</v>
      </c>
      <c r="Z704" s="100">
        <f t="shared" si="294"/>
        <v>0</v>
      </c>
      <c r="AA704" s="100">
        <f t="shared" si="299"/>
        <v>0</v>
      </c>
      <c r="AB704" s="101">
        <f t="shared" si="295"/>
        <v>0</v>
      </c>
      <c r="AC704" s="102" t="str">
        <f>_xlfn.IFNA(VLOOKUP(D704,'사업자 통관'!F:H,3,0),"")</f>
        <v/>
      </c>
      <c r="AD704" s="102"/>
      <c r="AE704" s="103">
        <f t="shared" si="296"/>
        <v>4000</v>
      </c>
      <c r="AF704" s="104">
        <f t="shared" si="297"/>
        <v>14273</v>
      </c>
      <c r="AH704" s="126" t="s">
        <v>6400</v>
      </c>
      <c r="AI704" s="126" t="s">
        <v>9</v>
      </c>
      <c r="AJ704" s="126" t="s">
        <v>6401</v>
      </c>
      <c r="AK704" s="126" t="s">
        <v>6554</v>
      </c>
      <c r="AL704" s="126" t="s">
        <v>6555</v>
      </c>
      <c r="AM704" s="126" t="s">
        <v>6556</v>
      </c>
      <c r="AN704" s="126">
        <v>10116</v>
      </c>
      <c r="AO704" s="126" t="s">
        <v>130</v>
      </c>
      <c r="AP704" s="127">
        <v>1</v>
      </c>
      <c r="AQ704" s="128">
        <v>0.72099999999999997</v>
      </c>
      <c r="AR704" s="128">
        <v>4.4999999999999998E-2</v>
      </c>
      <c r="AS704" s="128">
        <v>0.8</v>
      </c>
      <c r="AT704" s="126" t="s">
        <v>4</v>
      </c>
      <c r="AU704" s="128">
        <v>114.66</v>
      </c>
      <c r="AV704" s="126" t="s">
        <v>154</v>
      </c>
      <c r="AW704" s="126" t="s">
        <v>154</v>
      </c>
      <c r="AX704" s="126" t="s">
        <v>154</v>
      </c>
      <c r="AY704" s="126" t="s">
        <v>154</v>
      </c>
      <c r="AZ704" s="126" t="s">
        <v>154</v>
      </c>
      <c r="BA704" s="126" t="s">
        <v>132</v>
      </c>
      <c r="BB704" s="126" t="s">
        <v>70</v>
      </c>
      <c r="BC704" s="126" t="s">
        <v>169</v>
      </c>
      <c r="BD704" s="126" t="s">
        <v>130</v>
      </c>
      <c r="BE704" s="126" t="s">
        <v>156</v>
      </c>
      <c r="BF704" s="126" t="s">
        <v>6557</v>
      </c>
      <c r="BG704" s="126" t="s">
        <v>6558</v>
      </c>
      <c r="BH704" s="126" t="s">
        <v>6559</v>
      </c>
      <c r="BI704" s="126" t="s">
        <v>138</v>
      </c>
      <c r="BJ704" s="126" t="s">
        <v>2758</v>
      </c>
      <c r="BK704" s="126" t="s">
        <v>184</v>
      </c>
      <c r="BL704" s="126" t="s">
        <v>157</v>
      </c>
      <c r="BM704" s="126" t="s">
        <v>126</v>
      </c>
      <c r="BN704" s="126" t="s">
        <v>130</v>
      </c>
      <c r="BO704" s="126" t="s">
        <v>158</v>
      </c>
    </row>
    <row r="705" spans="1:67" ht="15">
      <c r="A705" s="58" t="str">
        <f t="shared" si="300"/>
        <v>2025-08-21</v>
      </c>
      <c r="B705" s="58" t="str">
        <f t="shared" si="301"/>
        <v>LHR</v>
      </c>
      <c r="C705" s="58" t="str">
        <f t="shared" si="302"/>
        <v>99431913803</v>
      </c>
      <c r="D705" s="58" t="str">
        <f t="shared" si="303"/>
        <v>PGB028762113</v>
      </c>
      <c r="E705" s="59" t="str">
        <f t="shared" si="304"/>
        <v>6094322902893</v>
      </c>
      <c r="F705" s="59" t="str">
        <f t="shared" si="305"/>
        <v>717-7255-DB-77</v>
      </c>
      <c r="G705" s="59" t="str">
        <f t="shared" si="306"/>
        <v>2210326</v>
      </c>
      <c r="H705" s="59" t="str">
        <f t="shared" si="307"/>
        <v>IPORTER (GB)</v>
      </c>
      <c r="I705" s="57" t="str">
        <f t="shared" si="308"/>
        <v>김영민</v>
      </c>
      <c r="J705" s="57">
        <f t="shared" si="309"/>
        <v>47301</v>
      </c>
      <c r="K705" s="57" t="str">
        <f t="shared" si="310"/>
        <v/>
      </c>
      <c r="L705" s="57">
        <f t="shared" si="311"/>
        <v>1</v>
      </c>
      <c r="M705" s="57">
        <f t="shared" si="312"/>
        <v>0.499</v>
      </c>
      <c r="N705" s="57">
        <f t="shared" si="313"/>
        <v>4.4999999999999998E-2</v>
      </c>
      <c r="O705" s="60">
        <f t="shared" si="314"/>
        <v>3.15E-2</v>
      </c>
      <c r="P705" s="60">
        <f>CEILING(IF(M705&gt;O705,M705,O705),$D$2)</f>
        <v>0.5</v>
      </c>
      <c r="Q705" s="61" t="str">
        <f t="shared" si="315"/>
        <v>목록(Manifest)</v>
      </c>
      <c r="R705" s="88">
        <f t="shared" si="316"/>
        <v>125</v>
      </c>
      <c r="S705" s="61" t="str">
        <f t="shared" si="317"/>
        <v>OZ522</v>
      </c>
      <c r="T705" s="61" t="str">
        <f t="shared" si="318"/>
        <v>AIRZETA CO., LTD</v>
      </c>
      <c r="U705" s="61" t="str">
        <f t="shared" si="319"/>
        <v>신용</v>
      </c>
      <c r="V705" s="99">
        <f>CEILING($B$2+(P705-0.5)*$C$2,1)</f>
        <v>7445</v>
      </c>
      <c r="W705" s="61">
        <v>4000</v>
      </c>
      <c r="X705" s="100">
        <f t="shared" si="293"/>
        <v>0</v>
      </c>
      <c r="Y705" s="100">
        <f t="shared" si="298"/>
        <v>0</v>
      </c>
      <c r="Z705" s="100">
        <f t="shared" si="294"/>
        <v>0</v>
      </c>
      <c r="AA705" s="100">
        <f t="shared" si="299"/>
        <v>0</v>
      </c>
      <c r="AB705" s="101">
        <f t="shared" si="295"/>
        <v>0</v>
      </c>
      <c r="AC705" s="102" t="str">
        <f>_xlfn.IFNA(VLOOKUP(D705,'사업자 통관'!F:H,3,0),"")</f>
        <v/>
      </c>
      <c r="AD705" s="102"/>
      <c r="AE705" s="103">
        <f t="shared" si="296"/>
        <v>4000</v>
      </c>
      <c r="AF705" s="104">
        <f t="shared" si="297"/>
        <v>11445</v>
      </c>
      <c r="AH705" s="126" t="s">
        <v>6400</v>
      </c>
      <c r="AI705" s="126" t="s">
        <v>9</v>
      </c>
      <c r="AJ705" s="126" t="s">
        <v>6401</v>
      </c>
      <c r="AK705" s="126" t="s">
        <v>6560</v>
      </c>
      <c r="AL705" s="126" t="s">
        <v>217</v>
      </c>
      <c r="AM705" s="126" t="s">
        <v>230</v>
      </c>
      <c r="AN705" s="126">
        <v>47301</v>
      </c>
      <c r="AO705" s="126" t="s">
        <v>130</v>
      </c>
      <c r="AP705" s="127">
        <v>1</v>
      </c>
      <c r="AQ705" s="128">
        <v>0.499</v>
      </c>
      <c r="AR705" s="128">
        <v>4.4999999999999998E-2</v>
      </c>
      <c r="AS705" s="128">
        <v>0.5</v>
      </c>
      <c r="AT705" s="126" t="s">
        <v>4</v>
      </c>
      <c r="AU705" s="128">
        <v>125</v>
      </c>
      <c r="AV705" s="126" t="s">
        <v>154</v>
      </c>
      <c r="AW705" s="126" t="s">
        <v>154</v>
      </c>
      <c r="AX705" s="126" t="s">
        <v>154</v>
      </c>
      <c r="AY705" s="126" t="s">
        <v>154</v>
      </c>
      <c r="AZ705" s="126" t="s">
        <v>154</v>
      </c>
      <c r="BA705" s="126" t="s">
        <v>132</v>
      </c>
      <c r="BB705" s="126" t="s">
        <v>70</v>
      </c>
      <c r="BC705" s="126" t="s">
        <v>159</v>
      </c>
      <c r="BD705" s="126" t="s">
        <v>130</v>
      </c>
      <c r="BE705" s="126" t="s">
        <v>156</v>
      </c>
      <c r="BF705" s="126" t="s">
        <v>6561</v>
      </c>
      <c r="BG705" s="126" t="s">
        <v>6562</v>
      </c>
      <c r="BH705" s="126" t="s">
        <v>6563</v>
      </c>
      <c r="BI705" s="126" t="s">
        <v>138</v>
      </c>
      <c r="BJ705" s="126" t="s">
        <v>2758</v>
      </c>
      <c r="BK705" s="126" t="s">
        <v>184</v>
      </c>
      <c r="BL705" s="126" t="s">
        <v>157</v>
      </c>
      <c r="BM705" s="126" t="s">
        <v>126</v>
      </c>
      <c r="BN705" s="126" t="s">
        <v>130</v>
      </c>
      <c r="BO705" s="126" t="s">
        <v>158</v>
      </c>
    </row>
    <row r="706" spans="1:67" ht="15">
      <c r="A706" s="58" t="str">
        <f t="shared" si="300"/>
        <v>2025-08-21</v>
      </c>
      <c r="B706" s="58" t="str">
        <f t="shared" si="301"/>
        <v>LHR</v>
      </c>
      <c r="C706" s="58" t="str">
        <f t="shared" si="302"/>
        <v>99431913803</v>
      </c>
      <c r="D706" s="58" t="str">
        <f t="shared" si="303"/>
        <v>PGB028761849</v>
      </c>
      <c r="E706" s="59" t="str">
        <f t="shared" si="304"/>
        <v>6094322902629</v>
      </c>
      <c r="F706" s="59" t="str">
        <f t="shared" si="305"/>
        <v>717-7201-FD-78</v>
      </c>
      <c r="G706" s="59" t="str">
        <f t="shared" si="306"/>
        <v>2210326</v>
      </c>
      <c r="H706" s="59" t="str">
        <f t="shared" si="307"/>
        <v>IPORTER (GB)</v>
      </c>
      <c r="I706" s="57" t="str">
        <f t="shared" si="308"/>
        <v>최미진</v>
      </c>
      <c r="J706" s="57">
        <f t="shared" si="309"/>
        <v>22635</v>
      </c>
      <c r="K706" s="57" t="str">
        <f t="shared" si="310"/>
        <v/>
      </c>
      <c r="L706" s="57">
        <f t="shared" si="311"/>
        <v>1</v>
      </c>
      <c r="M706" s="57">
        <f t="shared" si="312"/>
        <v>0.76200000000000001</v>
      </c>
      <c r="N706" s="57">
        <f t="shared" si="313"/>
        <v>4.4999999999999998E-2</v>
      </c>
      <c r="O706" s="60">
        <f t="shared" si="314"/>
        <v>3.15E-2</v>
      </c>
      <c r="P706" s="60">
        <f>CEILING(IF(M706&gt;O706,M706,O706),$D$2)</f>
        <v>1</v>
      </c>
      <c r="Q706" s="61" t="str">
        <f t="shared" si="315"/>
        <v>목록(Manifest)</v>
      </c>
      <c r="R706" s="88">
        <f t="shared" si="316"/>
        <v>59.36</v>
      </c>
      <c r="S706" s="61" t="str">
        <f t="shared" si="317"/>
        <v>OZ522</v>
      </c>
      <c r="T706" s="61" t="str">
        <f t="shared" si="318"/>
        <v>AIRZETA CO., LTD</v>
      </c>
      <c r="U706" s="61" t="str">
        <f t="shared" si="319"/>
        <v>신용</v>
      </c>
      <c r="V706" s="99">
        <f>CEILING($B$2+(P706-0.5)*$C$2,1)</f>
        <v>10273</v>
      </c>
      <c r="W706" s="61">
        <v>4000</v>
      </c>
      <c r="X706" s="100">
        <f t="shared" si="293"/>
        <v>0</v>
      </c>
      <c r="Y706" s="100">
        <f t="shared" si="298"/>
        <v>0</v>
      </c>
      <c r="Z706" s="100">
        <f t="shared" si="294"/>
        <v>0</v>
      </c>
      <c r="AA706" s="100">
        <f t="shared" si="299"/>
        <v>0</v>
      </c>
      <c r="AB706" s="101">
        <f t="shared" si="295"/>
        <v>0</v>
      </c>
      <c r="AC706" s="102" t="str">
        <f>_xlfn.IFNA(VLOOKUP(D706,'사업자 통관'!F:H,3,0),"")</f>
        <v/>
      </c>
      <c r="AD706" s="102"/>
      <c r="AE706" s="103">
        <f t="shared" si="296"/>
        <v>4000</v>
      </c>
      <c r="AF706" s="104">
        <f t="shared" si="297"/>
        <v>14273</v>
      </c>
      <c r="AH706" s="126" t="s">
        <v>6400</v>
      </c>
      <c r="AI706" s="126" t="s">
        <v>9</v>
      </c>
      <c r="AJ706" s="126" t="s">
        <v>6401</v>
      </c>
      <c r="AK706" s="126" t="s">
        <v>2668</v>
      </c>
      <c r="AL706" s="126" t="s">
        <v>363</v>
      </c>
      <c r="AM706" s="126" t="s">
        <v>364</v>
      </c>
      <c r="AN706" s="126">
        <v>22635</v>
      </c>
      <c r="AO706" s="126" t="s">
        <v>130</v>
      </c>
      <c r="AP706" s="127">
        <v>1</v>
      </c>
      <c r="AQ706" s="128">
        <v>0.76200000000000001</v>
      </c>
      <c r="AR706" s="128">
        <v>4.4999999999999998E-2</v>
      </c>
      <c r="AS706" s="128">
        <v>0.8</v>
      </c>
      <c r="AT706" s="126" t="s">
        <v>4</v>
      </c>
      <c r="AU706" s="128">
        <v>59.36</v>
      </c>
      <c r="AV706" s="126" t="s">
        <v>154</v>
      </c>
      <c r="AW706" s="126" t="s">
        <v>154</v>
      </c>
      <c r="AX706" s="126" t="s">
        <v>154</v>
      </c>
      <c r="AY706" s="126" t="s">
        <v>154</v>
      </c>
      <c r="AZ706" s="126" t="s">
        <v>154</v>
      </c>
      <c r="BA706" s="126" t="s">
        <v>132</v>
      </c>
      <c r="BB706" s="126" t="s">
        <v>70</v>
      </c>
      <c r="BC706" s="126" t="s">
        <v>177</v>
      </c>
      <c r="BD706" s="126" t="s">
        <v>130</v>
      </c>
      <c r="BE706" s="126" t="s">
        <v>156</v>
      </c>
      <c r="BF706" s="126" t="s">
        <v>6564</v>
      </c>
      <c r="BG706" s="126" t="s">
        <v>6565</v>
      </c>
      <c r="BH706" s="126" t="s">
        <v>6566</v>
      </c>
      <c r="BI706" s="126" t="s">
        <v>138</v>
      </c>
      <c r="BJ706" s="126" t="s">
        <v>2758</v>
      </c>
      <c r="BK706" s="126" t="s">
        <v>184</v>
      </c>
      <c r="BL706" s="126" t="s">
        <v>157</v>
      </c>
      <c r="BM706" s="126" t="s">
        <v>126</v>
      </c>
      <c r="BN706" s="126" t="s">
        <v>130</v>
      </c>
      <c r="BO706" s="126" t="s">
        <v>158</v>
      </c>
    </row>
    <row r="707" spans="1:67" ht="15">
      <c r="A707" s="58" t="str">
        <f t="shared" si="300"/>
        <v>2025-08-21</v>
      </c>
      <c r="B707" s="58" t="str">
        <f t="shared" si="301"/>
        <v>LHR</v>
      </c>
      <c r="C707" s="58" t="str">
        <f t="shared" si="302"/>
        <v>99431913803</v>
      </c>
      <c r="D707" s="58" t="str">
        <f t="shared" si="303"/>
        <v>PGB028762135</v>
      </c>
      <c r="E707" s="59" t="str">
        <f t="shared" si="304"/>
        <v>6094322902915</v>
      </c>
      <c r="F707" s="59" t="str">
        <f t="shared" si="305"/>
        <v>717-7168-DD-79</v>
      </c>
      <c r="G707" s="59" t="str">
        <f t="shared" si="306"/>
        <v>2210326</v>
      </c>
      <c r="H707" s="59" t="str">
        <f t="shared" si="307"/>
        <v>IPORTER (GB)</v>
      </c>
      <c r="I707" s="57" t="str">
        <f t="shared" si="308"/>
        <v>안지연</v>
      </c>
      <c r="J707" s="57">
        <f t="shared" si="309"/>
        <v>16655</v>
      </c>
      <c r="K707" s="57" t="str">
        <f t="shared" si="310"/>
        <v/>
      </c>
      <c r="L707" s="57">
        <f t="shared" si="311"/>
        <v>1</v>
      </c>
      <c r="M707" s="57">
        <f t="shared" si="312"/>
        <v>0.499</v>
      </c>
      <c r="N707" s="57">
        <f t="shared" si="313"/>
        <v>4.4999999999999998E-2</v>
      </c>
      <c r="O707" s="60">
        <f t="shared" si="314"/>
        <v>3.15E-2</v>
      </c>
      <c r="P707" s="60">
        <f>CEILING(IF(M707&gt;O707,M707,O707),$D$2)</f>
        <v>0.5</v>
      </c>
      <c r="Q707" s="61" t="str">
        <f t="shared" si="315"/>
        <v>목록(Manifest)</v>
      </c>
      <c r="R707" s="88">
        <f t="shared" si="316"/>
        <v>121.41</v>
      </c>
      <c r="S707" s="61" t="str">
        <f t="shared" si="317"/>
        <v>OZ522</v>
      </c>
      <c r="T707" s="61" t="str">
        <f t="shared" si="318"/>
        <v>AIRZETA CO., LTD</v>
      </c>
      <c r="U707" s="61" t="str">
        <f t="shared" si="319"/>
        <v>신용</v>
      </c>
      <c r="V707" s="99">
        <f>CEILING($B$2+(P707-0.5)*$C$2,1)</f>
        <v>7445</v>
      </c>
      <c r="W707" s="61">
        <v>4000</v>
      </c>
      <c r="X707" s="100">
        <f t="shared" si="293"/>
        <v>0</v>
      </c>
      <c r="Y707" s="100">
        <f t="shared" si="298"/>
        <v>0</v>
      </c>
      <c r="Z707" s="100">
        <f t="shared" si="294"/>
        <v>0</v>
      </c>
      <c r="AA707" s="100">
        <f t="shared" si="299"/>
        <v>0</v>
      </c>
      <c r="AB707" s="101">
        <f t="shared" si="295"/>
        <v>0</v>
      </c>
      <c r="AC707" s="102" t="str">
        <f>_xlfn.IFNA(VLOOKUP(D707,'사업자 통관'!F:H,3,0),"")</f>
        <v/>
      </c>
      <c r="AD707" s="102"/>
      <c r="AE707" s="103">
        <f t="shared" si="296"/>
        <v>4000</v>
      </c>
      <c r="AF707" s="104">
        <f t="shared" si="297"/>
        <v>11445</v>
      </c>
      <c r="AH707" s="126" t="s">
        <v>6400</v>
      </c>
      <c r="AI707" s="126" t="s">
        <v>9</v>
      </c>
      <c r="AJ707" s="126" t="s">
        <v>6401</v>
      </c>
      <c r="AK707" s="126" t="s">
        <v>6567</v>
      </c>
      <c r="AL707" s="126" t="s">
        <v>6568</v>
      </c>
      <c r="AM707" s="126" t="s">
        <v>6569</v>
      </c>
      <c r="AN707" s="126">
        <v>16655</v>
      </c>
      <c r="AO707" s="126" t="s">
        <v>130</v>
      </c>
      <c r="AP707" s="127">
        <v>1</v>
      </c>
      <c r="AQ707" s="128">
        <v>0.499</v>
      </c>
      <c r="AR707" s="128">
        <v>4.4999999999999998E-2</v>
      </c>
      <c r="AS707" s="128">
        <v>0.5</v>
      </c>
      <c r="AT707" s="126" t="s">
        <v>4</v>
      </c>
      <c r="AU707" s="128">
        <v>121.41</v>
      </c>
      <c r="AV707" s="126" t="s">
        <v>154</v>
      </c>
      <c r="AW707" s="126" t="s">
        <v>154</v>
      </c>
      <c r="AX707" s="126" t="s">
        <v>154</v>
      </c>
      <c r="AY707" s="126" t="s">
        <v>154</v>
      </c>
      <c r="AZ707" s="126" t="s">
        <v>154</v>
      </c>
      <c r="BA707" s="126" t="s">
        <v>132</v>
      </c>
      <c r="BB707" s="126" t="s">
        <v>70</v>
      </c>
      <c r="BC707" s="126" t="s">
        <v>6570</v>
      </c>
      <c r="BD707" s="126" t="s">
        <v>130</v>
      </c>
      <c r="BE707" s="126" t="s">
        <v>156</v>
      </c>
      <c r="BF707" s="126" t="s">
        <v>6571</v>
      </c>
      <c r="BG707" s="126" t="s">
        <v>6572</v>
      </c>
      <c r="BH707" s="126" t="s">
        <v>6573</v>
      </c>
      <c r="BI707" s="126" t="s">
        <v>138</v>
      </c>
      <c r="BJ707" s="126" t="s">
        <v>2758</v>
      </c>
      <c r="BK707" s="126" t="s">
        <v>184</v>
      </c>
      <c r="BL707" s="126" t="s">
        <v>157</v>
      </c>
      <c r="BM707" s="126" t="s">
        <v>126</v>
      </c>
      <c r="BN707" s="126" t="s">
        <v>130</v>
      </c>
      <c r="BO707" s="126" t="s">
        <v>158</v>
      </c>
    </row>
    <row r="708" spans="1:67" ht="15">
      <c r="A708" s="58" t="str">
        <f t="shared" si="300"/>
        <v>2025-08-21</v>
      </c>
      <c r="B708" s="58" t="str">
        <f t="shared" si="301"/>
        <v>LHR</v>
      </c>
      <c r="C708" s="58" t="str">
        <f t="shared" si="302"/>
        <v>99431913803</v>
      </c>
      <c r="D708" s="58" t="str">
        <f t="shared" si="303"/>
        <v>PGB028762159</v>
      </c>
      <c r="E708" s="59" t="str">
        <f t="shared" si="304"/>
        <v>6094322902939</v>
      </c>
      <c r="F708" s="59" t="str">
        <f t="shared" si="305"/>
        <v>717-7180-AE-81</v>
      </c>
      <c r="G708" s="59" t="str">
        <f t="shared" si="306"/>
        <v>2210326</v>
      </c>
      <c r="H708" s="59" t="str">
        <f t="shared" si="307"/>
        <v>IPORTER (GB)</v>
      </c>
      <c r="I708" s="57" t="str">
        <f t="shared" si="308"/>
        <v>차경애</v>
      </c>
      <c r="J708" s="57">
        <f t="shared" si="309"/>
        <v>8104</v>
      </c>
      <c r="K708" s="57" t="str">
        <f t="shared" si="310"/>
        <v/>
      </c>
      <c r="L708" s="57">
        <f t="shared" si="311"/>
        <v>1</v>
      </c>
      <c r="M708" s="57">
        <f t="shared" si="312"/>
        <v>0.499</v>
      </c>
      <c r="N708" s="57">
        <f t="shared" si="313"/>
        <v>4.4999999999999998E-2</v>
      </c>
      <c r="O708" s="60">
        <f t="shared" si="314"/>
        <v>3.15E-2</v>
      </c>
      <c r="P708" s="60">
        <f>CEILING(IF(M708&gt;O708,M708,O708),$D$2)</f>
        <v>0.5</v>
      </c>
      <c r="Q708" s="61" t="str">
        <f t="shared" si="315"/>
        <v>일반(목록배제,Normal-Manifest Exception)</v>
      </c>
      <c r="R708" s="88">
        <f t="shared" si="316"/>
        <v>18.89</v>
      </c>
      <c r="S708" s="61" t="str">
        <f t="shared" si="317"/>
        <v>OZ522</v>
      </c>
      <c r="T708" s="61" t="str">
        <f t="shared" si="318"/>
        <v>AIRZETA CO., LTD</v>
      </c>
      <c r="U708" s="61" t="str">
        <f t="shared" si="319"/>
        <v>신용</v>
      </c>
      <c r="V708" s="99">
        <f>CEILING($B$2+(P708-0.5)*$C$2,1)</f>
        <v>7445</v>
      </c>
      <c r="W708" s="61">
        <v>4000</v>
      </c>
      <c r="X708" s="100">
        <f t="shared" si="293"/>
        <v>0</v>
      </c>
      <c r="Y708" s="100">
        <f t="shared" si="298"/>
        <v>0</v>
      </c>
      <c r="Z708" s="100">
        <f t="shared" si="294"/>
        <v>0</v>
      </c>
      <c r="AA708" s="100">
        <f t="shared" si="299"/>
        <v>0</v>
      </c>
      <c r="AB708" s="101">
        <f t="shared" si="295"/>
        <v>1000</v>
      </c>
      <c r="AC708" s="102" t="str">
        <f>_xlfn.IFNA(VLOOKUP(D708,'사업자 통관'!F:H,3,0),"")</f>
        <v/>
      </c>
      <c r="AD708" s="102"/>
      <c r="AE708" s="103">
        <f t="shared" si="296"/>
        <v>5000</v>
      </c>
      <c r="AF708" s="104">
        <f t="shared" si="297"/>
        <v>12445</v>
      </c>
      <c r="AH708" s="126" t="s">
        <v>6400</v>
      </c>
      <c r="AI708" s="126" t="s">
        <v>9</v>
      </c>
      <c r="AJ708" s="126" t="s">
        <v>6401</v>
      </c>
      <c r="AK708" s="126" t="s">
        <v>6574</v>
      </c>
      <c r="AL708" s="126" t="s">
        <v>6575</v>
      </c>
      <c r="AM708" s="126" t="s">
        <v>6576</v>
      </c>
      <c r="AN708" s="126">
        <v>8104</v>
      </c>
      <c r="AO708" s="126" t="s">
        <v>130</v>
      </c>
      <c r="AP708" s="127">
        <v>1</v>
      </c>
      <c r="AQ708" s="128">
        <v>0.499</v>
      </c>
      <c r="AR708" s="128">
        <v>4.4999999999999998E-2</v>
      </c>
      <c r="AS708" s="128">
        <v>0.5</v>
      </c>
      <c r="AT708" s="126" t="s">
        <v>5</v>
      </c>
      <c r="AU708" s="128">
        <v>18.89</v>
      </c>
      <c r="AV708" s="126" t="s">
        <v>154</v>
      </c>
      <c r="AW708" s="126" t="s">
        <v>154</v>
      </c>
      <c r="AX708" s="126" t="s">
        <v>154</v>
      </c>
      <c r="AY708" s="126" t="s">
        <v>154</v>
      </c>
      <c r="AZ708" s="126" t="s">
        <v>154</v>
      </c>
      <c r="BA708" s="126" t="s">
        <v>132</v>
      </c>
      <c r="BB708" s="126" t="s">
        <v>70</v>
      </c>
      <c r="BC708" s="126" t="s">
        <v>155</v>
      </c>
      <c r="BD708" s="126" t="s">
        <v>130</v>
      </c>
      <c r="BE708" s="126" t="s">
        <v>156</v>
      </c>
      <c r="BF708" s="126" t="s">
        <v>6577</v>
      </c>
      <c r="BG708" s="126" t="s">
        <v>6578</v>
      </c>
      <c r="BH708" s="126" t="s">
        <v>6579</v>
      </c>
      <c r="BI708" s="126" t="s">
        <v>138</v>
      </c>
      <c r="BJ708" s="126" t="s">
        <v>2758</v>
      </c>
      <c r="BK708" s="126" t="s">
        <v>184</v>
      </c>
      <c r="BL708" s="126" t="s">
        <v>157</v>
      </c>
      <c r="BM708" s="126" t="s">
        <v>126</v>
      </c>
      <c r="BN708" s="126" t="s">
        <v>130</v>
      </c>
      <c r="BO708" s="126" t="s">
        <v>158</v>
      </c>
    </row>
    <row r="709" spans="1:67" ht="15">
      <c r="A709" s="58" t="str">
        <f t="shared" si="300"/>
        <v>2025-08-21</v>
      </c>
      <c r="B709" s="58" t="str">
        <f t="shared" si="301"/>
        <v>LHR</v>
      </c>
      <c r="C709" s="58" t="str">
        <f t="shared" si="302"/>
        <v>99431913803</v>
      </c>
      <c r="D709" s="58" t="str">
        <f t="shared" si="303"/>
        <v>PGB028762097</v>
      </c>
      <c r="E709" s="59" t="str">
        <f t="shared" si="304"/>
        <v>6094322902877</v>
      </c>
      <c r="F709" s="59" t="str">
        <f t="shared" si="305"/>
        <v>717-6372-EB-16</v>
      </c>
      <c r="G709" s="59" t="str">
        <f t="shared" si="306"/>
        <v>2210326</v>
      </c>
      <c r="H709" s="59" t="str">
        <f t="shared" si="307"/>
        <v>IPORTER (GB)</v>
      </c>
      <c r="I709" s="57" t="str">
        <f t="shared" si="308"/>
        <v>김명자</v>
      </c>
      <c r="J709" s="57">
        <f t="shared" si="309"/>
        <v>14699</v>
      </c>
      <c r="K709" s="57" t="str">
        <f t="shared" si="310"/>
        <v/>
      </c>
      <c r="L709" s="57">
        <f t="shared" si="311"/>
        <v>1</v>
      </c>
      <c r="M709" s="57">
        <f t="shared" si="312"/>
        <v>0.499</v>
      </c>
      <c r="N709" s="57">
        <f t="shared" si="313"/>
        <v>4.4999999999999998E-2</v>
      </c>
      <c r="O709" s="60">
        <f t="shared" si="314"/>
        <v>3.15E-2</v>
      </c>
      <c r="P709" s="60">
        <f>CEILING(IF(M709&gt;O709,M709,O709),$D$2)</f>
        <v>0.5</v>
      </c>
      <c r="Q709" s="61" t="str">
        <f t="shared" si="315"/>
        <v>일반(목록배제,Normal-Manifest Exception)</v>
      </c>
      <c r="R709" s="88">
        <f t="shared" si="316"/>
        <v>18.89</v>
      </c>
      <c r="S709" s="61" t="str">
        <f t="shared" si="317"/>
        <v>OZ522</v>
      </c>
      <c r="T709" s="61" t="str">
        <f t="shared" si="318"/>
        <v>AIRZETA CO., LTD</v>
      </c>
      <c r="U709" s="61" t="str">
        <f t="shared" si="319"/>
        <v>신용</v>
      </c>
      <c r="V709" s="99">
        <f>CEILING($B$2+(P709-0.5)*$C$2,1)</f>
        <v>7445</v>
      </c>
      <c r="W709" s="61">
        <v>4000</v>
      </c>
      <c r="X709" s="100">
        <f t="shared" ref="X709:X772" si="320">(L709-1)*1500</f>
        <v>0</v>
      </c>
      <c r="Y709" s="100">
        <f t="shared" si="298"/>
        <v>0</v>
      </c>
      <c r="Z709" s="100">
        <f t="shared" ref="Z709:Z772" si="321">IF(U709="신용",_xlfn.IFNA(_xlfn.IFS(
AND(P709/L709&gt;2,P709/L709&lt;=5),500*L709,
AND(P709/L709&gt;5,P709/L709&lt;=10),1000*L709,
AND(P709/L709&gt;10,P709/L709&lt;=20),3000*L709,
AND(P709/L709&gt;20,P709/L709&lt;=25),11000*L709,
AND(P709/L709&gt;25,P709/L709&lt;=999),15000*L709
),0),0)</f>
        <v>0</v>
      </c>
      <c r="AA709" s="100">
        <f t="shared" si="299"/>
        <v>0</v>
      </c>
      <c r="AB709" s="101">
        <f t="shared" ref="AB709:AB772" si="322">IF(LEFT(AC709,3)="사업자",10000,IF(OR(Q709="일반(목록배제,Normal-Manifest Exception)",Q709="간이(Simple)",Q709="목록취하(허용배제,Manifest-Drop)",Q709="일반(NORMAL)"),1000,0))</f>
        <v>1000</v>
      </c>
      <c r="AC709" s="102" t="str">
        <f>_xlfn.IFNA(VLOOKUP(D709,'사업자 통관'!F:H,3,0),"")</f>
        <v/>
      </c>
      <c r="AD709" s="102"/>
      <c r="AE709" s="103">
        <f t="shared" ref="AE709:AE772" si="323">SUM(W709:AD709)</f>
        <v>5000</v>
      </c>
      <c r="AF709" s="104">
        <f t="shared" ref="AF709:AF772" si="324">SUM(V709,AE709)</f>
        <v>12445</v>
      </c>
      <c r="AH709" s="126" t="s">
        <v>6400</v>
      </c>
      <c r="AI709" s="126" t="s">
        <v>9</v>
      </c>
      <c r="AJ709" s="126" t="s">
        <v>6401</v>
      </c>
      <c r="AK709" s="126" t="s">
        <v>6580</v>
      </c>
      <c r="AL709" s="126" t="s">
        <v>6581</v>
      </c>
      <c r="AM709" s="126" t="s">
        <v>6582</v>
      </c>
      <c r="AN709" s="126">
        <v>14699</v>
      </c>
      <c r="AO709" s="126" t="s">
        <v>130</v>
      </c>
      <c r="AP709" s="127">
        <v>1</v>
      </c>
      <c r="AQ709" s="128">
        <v>0.499</v>
      </c>
      <c r="AR709" s="128">
        <v>4.4999999999999998E-2</v>
      </c>
      <c r="AS709" s="128">
        <v>0.5</v>
      </c>
      <c r="AT709" s="126" t="s">
        <v>5</v>
      </c>
      <c r="AU709" s="128">
        <v>18.89</v>
      </c>
      <c r="AV709" s="126" t="s">
        <v>154</v>
      </c>
      <c r="AW709" s="126" t="s">
        <v>154</v>
      </c>
      <c r="AX709" s="126" t="s">
        <v>154</v>
      </c>
      <c r="AY709" s="126" t="s">
        <v>154</v>
      </c>
      <c r="AZ709" s="126" t="s">
        <v>154</v>
      </c>
      <c r="BA709" s="126" t="s">
        <v>132</v>
      </c>
      <c r="BB709" s="126" t="s">
        <v>70</v>
      </c>
      <c r="BC709" s="126" t="s">
        <v>155</v>
      </c>
      <c r="BD709" s="126" t="s">
        <v>130</v>
      </c>
      <c r="BE709" s="126" t="s">
        <v>156</v>
      </c>
      <c r="BF709" s="126" t="s">
        <v>6583</v>
      </c>
      <c r="BG709" s="126" t="s">
        <v>6584</v>
      </c>
      <c r="BH709" s="126" t="s">
        <v>6585</v>
      </c>
      <c r="BI709" s="126" t="s">
        <v>138</v>
      </c>
      <c r="BJ709" s="126" t="s">
        <v>2758</v>
      </c>
      <c r="BK709" s="126" t="s">
        <v>184</v>
      </c>
      <c r="BL709" s="126" t="s">
        <v>157</v>
      </c>
      <c r="BM709" s="126" t="s">
        <v>126</v>
      </c>
      <c r="BN709" s="126" t="s">
        <v>130</v>
      </c>
      <c r="BO709" s="126" t="s">
        <v>158</v>
      </c>
    </row>
    <row r="710" spans="1:67" ht="15">
      <c r="A710" s="58" t="str">
        <f t="shared" si="300"/>
        <v>2025-08-21</v>
      </c>
      <c r="B710" s="58" t="str">
        <f t="shared" si="301"/>
        <v>LHR</v>
      </c>
      <c r="C710" s="58" t="str">
        <f t="shared" si="302"/>
        <v>99431913803</v>
      </c>
      <c r="D710" s="58" t="str">
        <f t="shared" si="303"/>
        <v>PGB028762052</v>
      </c>
      <c r="E710" s="59" t="str">
        <f t="shared" si="304"/>
        <v>6094322902832</v>
      </c>
      <c r="F710" s="59" t="str">
        <f t="shared" si="305"/>
        <v>717-6385-CC-64</v>
      </c>
      <c r="G710" s="59" t="str">
        <f t="shared" si="306"/>
        <v>2210326</v>
      </c>
      <c r="H710" s="59" t="str">
        <f t="shared" si="307"/>
        <v>IPORTER (GB)</v>
      </c>
      <c r="I710" s="57" t="str">
        <f t="shared" si="308"/>
        <v>김성근</v>
      </c>
      <c r="J710" s="57">
        <f t="shared" si="309"/>
        <v>3086</v>
      </c>
      <c r="K710" s="57" t="str">
        <f t="shared" si="310"/>
        <v/>
      </c>
      <c r="L710" s="57">
        <f t="shared" si="311"/>
        <v>1</v>
      </c>
      <c r="M710" s="57">
        <f t="shared" si="312"/>
        <v>0.499</v>
      </c>
      <c r="N710" s="57">
        <f t="shared" si="313"/>
        <v>0.40799999999999997</v>
      </c>
      <c r="O710" s="60">
        <f t="shared" si="314"/>
        <v>0.28559999999999997</v>
      </c>
      <c r="P710" s="60">
        <f>CEILING(IF(M710&gt;O710,M710,O710),$D$2)</f>
        <v>0.5</v>
      </c>
      <c r="Q710" s="61" t="str">
        <f t="shared" si="315"/>
        <v>목록(Manifest)</v>
      </c>
      <c r="R710" s="88">
        <f t="shared" si="316"/>
        <v>20.21</v>
      </c>
      <c r="S710" s="61" t="str">
        <f t="shared" si="317"/>
        <v>OZ522</v>
      </c>
      <c r="T710" s="61" t="str">
        <f t="shared" si="318"/>
        <v>AIRZETA CO., LTD</v>
      </c>
      <c r="U710" s="61" t="str">
        <f t="shared" si="319"/>
        <v>신용</v>
      </c>
      <c r="V710" s="99">
        <f>CEILING($B$2+(P710-0.5)*$C$2,1)</f>
        <v>7445</v>
      </c>
      <c r="W710" s="61">
        <v>4000</v>
      </c>
      <c r="X710" s="100">
        <f t="shared" si="320"/>
        <v>0</v>
      </c>
      <c r="Y710" s="100">
        <f t="shared" ref="Y710:Y773" si="325">IF(LEFT(AN710,2)="63",500,0)</f>
        <v>0</v>
      </c>
      <c r="Z710" s="100">
        <f t="shared" si="321"/>
        <v>0</v>
      </c>
      <c r="AA710" s="100">
        <f t="shared" ref="AA710:AA773" si="326">IF(_xlfn.CEILING.MATH(P710-30,1)&lt;0,0,_xlfn.CEILING.MATH(P710-30,1))*400</f>
        <v>0</v>
      </c>
      <c r="AB710" s="101">
        <f t="shared" si="322"/>
        <v>0</v>
      </c>
      <c r="AC710" s="102" t="str">
        <f>_xlfn.IFNA(VLOOKUP(D710,'사업자 통관'!F:H,3,0),"")</f>
        <v/>
      </c>
      <c r="AD710" s="102"/>
      <c r="AE710" s="103">
        <f t="shared" si="323"/>
        <v>4000</v>
      </c>
      <c r="AF710" s="104">
        <f t="shared" si="324"/>
        <v>11445</v>
      </c>
      <c r="AH710" s="126" t="s">
        <v>6400</v>
      </c>
      <c r="AI710" s="126" t="s">
        <v>9</v>
      </c>
      <c r="AJ710" s="126" t="s">
        <v>6401</v>
      </c>
      <c r="AK710" s="126" t="s">
        <v>6586</v>
      </c>
      <c r="AL710" s="126" t="s">
        <v>6587</v>
      </c>
      <c r="AM710" s="126" t="s">
        <v>6588</v>
      </c>
      <c r="AN710" s="126">
        <v>3086</v>
      </c>
      <c r="AO710" s="126" t="s">
        <v>130</v>
      </c>
      <c r="AP710" s="127">
        <v>1</v>
      </c>
      <c r="AQ710" s="128">
        <v>0.499</v>
      </c>
      <c r="AR710" s="128">
        <v>0.40799999999999997</v>
      </c>
      <c r="AS710" s="128">
        <v>0.5</v>
      </c>
      <c r="AT710" s="126" t="s">
        <v>4</v>
      </c>
      <c r="AU710" s="128">
        <v>20.21</v>
      </c>
      <c r="AV710" s="126" t="s">
        <v>154</v>
      </c>
      <c r="AW710" s="126" t="s">
        <v>154</v>
      </c>
      <c r="AX710" s="126" t="s">
        <v>154</v>
      </c>
      <c r="AY710" s="126" t="s">
        <v>154</v>
      </c>
      <c r="AZ710" s="126" t="s">
        <v>154</v>
      </c>
      <c r="BA710" s="126" t="s">
        <v>132</v>
      </c>
      <c r="BB710" s="126" t="s">
        <v>70</v>
      </c>
      <c r="BC710" s="126" t="s">
        <v>159</v>
      </c>
      <c r="BD710" s="126" t="s">
        <v>130</v>
      </c>
      <c r="BE710" s="126" t="s">
        <v>156</v>
      </c>
      <c r="BF710" s="126" t="s">
        <v>6589</v>
      </c>
      <c r="BG710" s="126" t="s">
        <v>6590</v>
      </c>
      <c r="BH710" s="126" t="s">
        <v>6591</v>
      </c>
      <c r="BI710" s="126" t="s">
        <v>138</v>
      </c>
      <c r="BJ710" s="126" t="s">
        <v>2758</v>
      </c>
      <c r="BK710" s="126" t="s">
        <v>184</v>
      </c>
      <c r="BL710" s="126" t="s">
        <v>157</v>
      </c>
      <c r="BM710" s="126" t="s">
        <v>126</v>
      </c>
      <c r="BN710" s="126" t="s">
        <v>130</v>
      </c>
      <c r="BO710" s="126" t="s">
        <v>158</v>
      </c>
    </row>
    <row r="711" spans="1:67" ht="15">
      <c r="A711" s="58" t="str">
        <f t="shared" si="300"/>
        <v>2025-08-21</v>
      </c>
      <c r="B711" s="58" t="str">
        <f t="shared" si="301"/>
        <v>LHR</v>
      </c>
      <c r="C711" s="58" t="str">
        <f t="shared" si="302"/>
        <v>99431913803</v>
      </c>
      <c r="D711" s="58" t="str">
        <f t="shared" si="303"/>
        <v>PGB028761951</v>
      </c>
      <c r="E711" s="59" t="str">
        <f t="shared" si="304"/>
        <v>6094322902731</v>
      </c>
      <c r="F711" s="59" t="str">
        <f t="shared" si="305"/>
        <v>717-6362-BD-15</v>
      </c>
      <c r="G711" s="59" t="str">
        <f t="shared" si="306"/>
        <v>2210326</v>
      </c>
      <c r="H711" s="59" t="str">
        <f t="shared" si="307"/>
        <v>IPORTER (GB)</v>
      </c>
      <c r="I711" s="57" t="str">
        <f t="shared" si="308"/>
        <v>김호경</v>
      </c>
      <c r="J711" s="57">
        <f t="shared" si="309"/>
        <v>4363</v>
      </c>
      <c r="K711" s="57" t="str">
        <f t="shared" si="310"/>
        <v/>
      </c>
      <c r="L711" s="57">
        <f t="shared" si="311"/>
        <v>1</v>
      </c>
      <c r="M711" s="57">
        <f t="shared" si="312"/>
        <v>0.499</v>
      </c>
      <c r="N711" s="57">
        <f t="shared" si="313"/>
        <v>4.4999999999999998E-2</v>
      </c>
      <c r="O711" s="60">
        <f t="shared" si="314"/>
        <v>3.15E-2</v>
      </c>
      <c r="P711" s="60">
        <f>CEILING(IF(M711&gt;O711,M711,O711),$D$2)</f>
        <v>0.5</v>
      </c>
      <c r="Q711" s="61" t="str">
        <f t="shared" si="315"/>
        <v>목록(Manifest)</v>
      </c>
      <c r="R711" s="88">
        <f t="shared" si="316"/>
        <v>57.47</v>
      </c>
      <c r="S711" s="61" t="str">
        <f t="shared" si="317"/>
        <v>OZ522</v>
      </c>
      <c r="T711" s="61" t="str">
        <f t="shared" si="318"/>
        <v>AIRZETA CO., LTD</v>
      </c>
      <c r="U711" s="61" t="str">
        <f t="shared" si="319"/>
        <v>신용</v>
      </c>
      <c r="V711" s="99">
        <f>CEILING($B$2+(P711-0.5)*$C$2,1)</f>
        <v>7445</v>
      </c>
      <c r="W711" s="61">
        <v>4000</v>
      </c>
      <c r="X711" s="100">
        <f t="shared" si="320"/>
        <v>0</v>
      </c>
      <c r="Y711" s="100">
        <f t="shared" si="325"/>
        <v>0</v>
      </c>
      <c r="Z711" s="100">
        <f t="shared" si="321"/>
        <v>0</v>
      </c>
      <c r="AA711" s="100">
        <f t="shared" si="326"/>
        <v>0</v>
      </c>
      <c r="AB711" s="101">
        <f t="shared" si="322"/>
        <v>0</v>
      </c>
      <c r="AC711" s="102" t="str">
        <f>_xlfn.IFNA(VLOOKUP(D711,'사업자 통관'!F:H,3,0),"")</f>
        <v/>
      </c>
      <c r="AD711" s="102"/>
      <c r="AE711" s="103">
        <f t="shared" si="323"/>
        <v>4000</v>
      </c>
      <c r="AF711" s="104">
        <f t="shared" si="324"/>
        <v>11445</v>
      </c>
      <c r="AH711" s="126" t="s">
        <v>6400</v>
      </c>
      <c r="AI711" s="126" t="s">
        <v>9</v>
      </c>
      <c r="AJ711" s="126" t="s">
        <v>6401</v>
      </c>
      <c r="AK711" s="126" t="s">
        <v>6592</v>
      </c>
      <c r="AL711" s="126" t="s">
        <v>6593</v>
      </c>
      <c r="AM711" s="126" t="s">
        <v>6594</v>
      </c>
      <c r="AN711" s="126">
        <v>4363</v>
      </c>
      <c r="AO711" s="126" t="s">
        <v>130</v>
      </c>
      <c r="AP711" s="127">
        <v>1</v>
      </c>
      <c r="AQ711" s="128">
        <v>0.499</v>
      </c>
      <c r="AR711" s="128">
        <v>4.4999999999999998E-2</v>
      </c>
      <c r="AS711" s="128">
        <v>0.5</v>
      </c>
      <c r="AT711" s="126" t="s">
        <v>4</v>
      </c>
      <c r="AU711" s="128">
        <v>57.47</v>
      </c>
      <c r="AV711" s="126" t="s">
        <v>154</v>
      </c>
      <c r="AW711" s="126" t="s">
        <v>154</v>
      </c>
      <c r="AX711" s="126" t="s">
        <v>154</v>
      </c>
      <c r="AY711" s="126" t="s">
        <v>154</v>
      </c>
      <c r="AZ711" s="126" t="s">
        <v>154</v>
      </c>
      <c r="BA711" s="126" t="s">
        <v>132</v>
      </c>
      <c r="BB711" s="126" t="s">
        <v>70</v>
      </c>
      <c r="BC711" s="126" t="s">
        <v>6595</v>
      </c>
      <c r="BD711" s="126" t="s">
        <v>130</v>
      </c>
      <c r="BE711" s="126" t="s">
        <v>156</v>
      </c>
      <c r="BF711" s="126" t="s">
        <v>6596</v>
      </c>
      <c r="BG711" s="126" t="s">
        <v>6597</v>
      </c>
      <c r="BH711" s="126" t="s">
        <v>6598</v>
      </c>
      <c r="BI711" s="126" t="s">
        <v>138</v>
      </c>
      <c r="BJ711" s="126" t="s">
        <v>2758</v>
      </c>
      <c r="BK711" s="126" t="s">
        <v>184</v>
      </c>
      <c r="BL711" s="126" t="s">
        <v>157</v>
      </c>
      <c r="BM711" s="126" t="s">
        <v>126</v>
      </c>
      <c r="BN711" s="126" t="s">
        <v>130</v>
      </c>
      <c r="BO711" s="126" t="s">
        <v>158</v>
      </c>
    </row>
    <row r="712" spans="1:67" ht="15">
      <c r="A712" s="58" t="str">
        <f t="shared" ref="A712:A775" si="327">AH712</f>
        <v>2025-08-21</v>
      </c>
      <c r="B712" s="58" t="str">
        <f t="shared" ref="B712:B775" si="328">AI712</f>
        <v>LHR</v>
      </c>
      <c r="C712" s="58" t="str">
        <f t="shared" ref="C712:C775" si="329">AJ712</f>
        <v>99431913803</v>
      </c>
      <c r="D712" s="58" t="str">
        <f t="shared" ref="D712:D775" si="330">AK712</f>
        <v>PGB028762100</v>
      </c>
      <c r="E712" s="59" t="str">
        <f t="shared" ref="E712:E775" si="331">BF712</f>
        <v>6094322902880</v>
      </c>
      <c r="F712" s="59" t="str">
        <f t="shared" ref="F712:F775" si="332">BG712</f>
        <v>717-6375-EE-19</v>
      </c>
      <c r="G712" s="59" t="str">
        <f t="shared" ref="G712:G775" si="333">BA712</f>
        <v>2210326</v>
      </c>
      <c r="H712" s="59" t="str">
        <f t="shared" ref="H712:H775" si="334">BB712</f>
        <v>IPORTER (GB)</v>
      </c>
      <c r="I712" s="57" t="str">
        <f t="shared" ref="I712:I775" si="335">AL712</f>
        <v>강동원</v>
      </c>
      <c r="J712" s="57">
        <f t="shared" ref="J712:J775" si="336">AN712</f>
        <v>57925</v>
      </c>
      <c r="K712" s="57" t="str">
        <f t="shared" ref="K712:K775" si="337">AO712</f>
        <v/>
      </c>
      <c r="L712" s="57">
        <f t="shared" ref="L712:L775" si="338">AP712</f>
        <v>1</v>
      </c>
      <c r="M712" s="57">
        <f t="shared" ref="M712:M775" si="339">AQ712</f>
        <v>0.499</v>
      </c>
      <c r="N712" s="57">
        <f t="shared" ref="N712:N775" si="340">AR712</f>
        <v>4.4999999999999998E-2</v>
      </c>
      <c r="O712" s="60">
        <f t="shared" ref="O712:O775" si="341">N712*0.7</f>
        <v>3.15E-2</v>
      </c>
      <c r="P712" s="60">
        <f>CEILING(IF(M712&gt;O712,M712,O712),$D$2)</f>
        <v>0.5</v>
      </c>
      <c r="Q712" s="61" t="str">
        <f t="shared" ref="Q712:Q775" si="342">AT712</f>
        <v>일반(목록배제,Normal-Manifest Exception)</v>
      </c>
      <c r="R712" s="88">
        <f t="shared" ref="R712:R775" si="343">AU712</f>
        <v>18.89</v>
      </c>
      <c r="S712" s="61" t="str">
        <f t="shared" ref="S712:S775" si="344">BI712</f>
        <v>OZ522</v>
      </c>
      <c r="T712" s="61" t="str">
        <f t="shared" ref="T712:T775" si="345">BJ712</f>
        <v>AIRZETA CO., LTD</v>
      </c>
      <c r="U712" s="61" t="str">
        <f t="shared" ref="U712:U775" si="346">BM712</f>
        <v>신용</v>
      </c>
      <c r="V712" s="99">
        <f>CEILING($B$2+(P712-0.5)*$C$2,1)</f>
        <v>7445</v>
      </c>
      <c r="W712" s="61">
        <v>4000</v>
      </c>
      <c r="X712" s="100">
        <f t="shared" si="320"/>
        <v>0</v>
      </c>
      <c r="Y712" s="100">
        <f t="shared" si="325"/>
        <v>0</v>
      </c>
      <c r="Z712" s="100">
        <f t="shared" si="321"/>
        <v>0</v>
      </c>
      <c r="AA712" s="100">
        <f t="shared" si="326"/>
        <v>0</v>
      </c>
      <c r="AB712" s="101">
        <f t="shared" si="322"/>
        <v>1000</v>
      </c>
      <c r="AC712" s="102" t="str">
        <f>_xlfn.IFNA(VLOOKUP(D712,'사업자 통관'!F:H,3,0),"")</f>
        <v/>
      </c>
      <c r="AD712" s="102"/>
      <c r="AE712" s="103">
        <f t="shared" si="323"/>
        <v>5000</v>
      </c>
      <c r="AF712" s="104">
        <f t="shared" si="324"/>
        <v>12445</v>
      </c>
      <c r="AH712" s="126" t="s">
        <v>6400</v>
      </c>
      <c r="AI712" s="126" t="s">
        <v>9</v>
      </c>
      <c r="AJ712" s="126" t="s">
        <v>6401</v>
      </c>
      <c r="AK712" s="126" t="s">
        <v>6599</v>
      </c>
      <c r="AL712" s="126" t="s">
        <v>6600</v>
      </c>
      <c r="AM712" s="126" t="s">
        <v>6601</v>
      </c>
      <c r="AN712" s="126">
        <v>57925</v>
      </c>
      <c r="AO712" s="126" t="s">
        <v>130</v>
      </c>
      <c r="AP712" s="127">
        <v>1</v>
      </c>
      <c r="AQ712" s="128">
        <v>0.499</v>
      </c>
      <c r="AR712" s="128">
        <v>4.4999999999999998E-2</v>
      </c>
      <c r="AS712" s="128">
        <v>0.5</v>
      </c>
      <c r="AT712" s="126" t="s">
        <v>5</v>
      </c>
      <c r="AU712" s="128">
        <v>18.89</v>
      </c>
      <c r="AV712" s="126" t="s">
        <v>154</v>
      </c>
      <c r="AW712" s="126" t="s">
        <v>154</v>
      </c>
      <c r="AX712" s="126" t="s">
        <v>154</v>
      </c>
      <c r="AY712" s="126" t="s">
        <v>154</v>
      </c>
      <c r="AZ712" s="126" t="s">
        <v>154</v>
      </c>
      <c r="BA712" s="126" t="s">
        <v>132</v>
      </c>
      <c r="BB712" s="126" t="s">
        <v>70</v>
      </c>
      <c r="BC712" s="126" t="s">
        <v>155</v>
      </c>
      <c r="BD712" s="126" t="s">
        <v>130</v>
      </c>
      <c r="BE712" s="126" t="s">
        <v>156</v>
      </c>
      <c r="BF712" s="126" t="s">
        <v>6602</v>
      </c>
      <c r="BG712" s="126" t="s">
        <v>6603</v>
      </c>
      <c r="BH712" s="126" t="s">
        <v>6604</v>
      </c>
      <c r="BI712" s="126" t="s">
        <v>138</v>
      </c>
      <c r="BJ712" s="126" t="s">
        <v>2758</v>
      </c>
      <c r="BK712" s="126" t="s">
        <v>184</v>
      </c>
      <c r="BL712" s="126" t="s">
        <v>157</v>
      </c>
      <c r="BM712" s="126" t="s">
        <v>126</v>
      </c>
      <c r="BN712" s="126" t="s">
        <v>130</v>
      </c>
      <c r="BO712" s="126" t="s">
        <v>158</v>
      </c>
    </row>
    <row r="713" spans="1:67" ht="15">
      <c r="A713" s="58" t="str">
        <f t="shared" si="327"/>
        <v>2025-08-21</v>
      </c>
      <c r="B713" s="58" t="str">
        <f t="shared" si="328"/>
        <v>LHR</v>
      </c>
      <c r="C713" s="58" t="str">
        <f t="shared" si="329"/>
        <v>99431913803</v>
      </c>
      <c r="D713" s="58" t="str">
        <f t="shared" si="330"/>
        <v>PGB028761805</v>
      </c>
      <c r="E713" s="59" t="str">
        <f t="shared" si="331"/>
        <v>6094322902585</v>
      </c>
      <c r="F713" s="59" t="str">
        <f t="shared" si="332"/>
        <v>717-6405-DC-30</v>
      </c>
      <c r="G713" s="59" t="str">
        <f t="shared" si="333"/>
        <v>2210326</v>
      </c>
      <c r="H713" s="59" t="str">
        <f t="shared" si="334"/>
        <v>IPORTER (GB)</v>
      </c>
      <c r="I713" s="57" t="str">
        <f t="shared" si="335"/>
        <v>최우영</v>
      </c>
      <c r="J713" s="57">
        <f t="shared" si="336"/>
        <v>49108</v>
      </c>
      <c r="K713" s="57" t="str">
        <f t="shared" si="337"/>
        <v/>
      </c>
      <c r="L713" s="57">
        <f t="shared" si="338"/>
        <v>1</v>
      </c>
      <c r="M713" s="57">
        <f t="shared" si="339"/>
        <v>2.4990000000000001</v>
      </c>
      <c r="N713" s="57">
        <f t="shared" si="340"/>
        <v>1.95</v>
      </c>
      <c r="O713" s="60">
        <f t="shared" si="341"/>
        <v>1.365</v>
      </c>
      <c r="P713" s="60">
        <f>CEILING(IF(M713&gt;O713,M713,O713),$D$2)</f>
        <v>2.5</v>
      </c>
      <c r="Q713" s="61" t="str">
        <f t="shared" si="342"/>
        <v>목록(Manifest)</v>
      </c>
      <c r="R713" s="88">
        <f t="shared" si="343"/>
        <v>58.44</v>
      </c>
      <c r="S713" s="61" t="str">
        <f t="shared" si="344"/>
        <v>OZ522</v>
      </c>
      <c r="T713" s="61" t="str">
        <f t="shared" si="345"/>
        <v>AIRZETA CO., LTD</v>
      </c>
      <c r="U713" s="61" t="str">
        <f t="shared" si="346"/>
        <v>신용</v>
      </c>
      <c r="V713" s="99">
        <f>CEILING($B$2+(P713-0.5)*$C$2,1)</f>
        <v>18755</v>
      </c>
      <c r="W713" s="61">
        <v>4000</v>
      </c>
      <c r="X713" s="100">
        <f t="shared" si="320"/>
        <v>0</v>
      </c>
      <c r="Y713" s="100">
        <f t="shared" si="325"/>
        <v>0</v>
      </c>
      <c r="Z713" s="100">
        <f t="shared" si="321"/>
        <v>500</v>
      </c>
      <c r="AA713" s="100">
        <f t="shared" si="326"/>
        <v>0</v>
      </c>
      <c r="AB713" s="101">
        <f t="shared" si="322"/>
        <v>0</v>
      </c>
      <c r="AC713" s="102" t="str">
        <f>_xlfn.IFNA(VLOOKUP(D713,'사업자 통관'!F:H,3,0),"")</f>
        <v/>
      </c>
      <c r="AD713" s="102"/>
      <c r="AE713" s="103">
        <f t="shared" si="323"/>
        <v>4500</v>
      </c>
      <c r="AF713" s="104">
        <f t="shared" si="324"/>
        <v>23255</v>
      </c>
      <c r="AH713" s="126" t="s">
        <v>6400</v>
      </c>
      <c r="AI713" s="126" t="s">
        <v>9</v>
      </c>
      <c r="AJ713" s="126" t="s">
        <v>6401</v>
      </c>
      <c r="AK713" s="126" t="s">
        <v>6605</v>
      </c>
      <c r="AL713" s="126" t="s">
        <v>241</v>
      </c>
      <c r="AM713" s="126" t="s">
        <v>242</v>
      </c>
      <c r="AN713" s="126">
        <v>49108</v>
      </c>
      <c r="AO713" s="126" t="s">
        <v>130</v>
      </c>
      <c r="AP713" s="127">
        <v>1</v>
      </c>
      <c r="AQ713" s="128">
        <v>2.4990000000000001</v>
      </c>
      <c r="AR713" s="128">
        <v>1.95</v>
      </c>
      <c r="AS713" s="128">
        <v>2.5</v>
      </c>
      <c r="AT713" s="126" t="s">
        <v>4</v>
      </c>
      <c r="AU713" s="128">
        <v>58.44</v>
      </c>
      <c r="AV713" s="126" t="s">
        <v>154</v>
      </c>
      <c r="AW713" s="126" t="s">
        <v>154</v>
      </c>
      <c r="AX713" s="126" t="s">
        <v>154</v>
      </c>
      <c r="AY713" s="126" t="s">
        <v>154</v>
      </c>
      <c r="AZ713" s="126" t="s">
        <v>154</v>
      </c>
      <c r="BA713" s="126" t="s">
        <v>132</v>
      </c>
      <c r="BB713" s="126" t="s">
        <v>70</v>
      </c>
      <c r="BC713" s="126" t="s">
        <v>163</v>
      </c>
      <c r="BD713" s="126" t="s">
        <v>130</v>
      </c>
      <c r="BE713" s="126" t="s">
        <v>156</v>
      </c>
      <c r="BF713" s="126" t="s">
        <v>6606</v>
      </c>
      <c r="BG713" s="126" t="s">
        <v>6607</v>
      </c>
      <c r="BH713" s="126" t="s">
        <v>6608</v>
      </c>
      <c r="BI713" s="126" t="s">
        <v>138</v>
      </c>
      <c r="BJ713" s="126" t="s">
        <v>2758</v>
      </c>
      <c r="BK713" s="126" t="s">
        <v>184</v>
      </c>
      <c r="BL713" s="126" t="s">
        <v>157</v>
      </c>
      <c r="BM713" s="126" t="s">
        <v>126</v>
      </c>
      <c r="BN713" s="126" t="s">
        <v>130</v>
      </c>
      <c r="BO713" s="126" t="s">
        <v>158</v>
      </c>
    </row>
    <row r="714" spans="1:67" ht="15">
      <c r="A714" s="58" t="str">
        <f t="shared" si="327"/>
        <v>2025-08-21</v>
      </c>
      <c r="B714" s="58" t="str">
        <f t="shared" si="328"/>
        <v>LHR</v>
      </c>
      <c r="C714" s="58" t="str">
        <f t="shared" si="329"/>
        <v>99431913803</v>
      </c>
      <c r="D714" s="58" t="str">
        <f t="shared" si="330"/>
        <v>PGB028762110</v>
      </c>
      <c r="E714" s="59" t="str">
        <f t="shared" si="331"/>
        <v>6094322902890</v>
      </c>
      <c r="F714" s="59" t="str">
        <f t="shared" si="332"/>
        <v>717-6370-EE-31</v>
      </c>
      <c r="G714" s="59" t="str">
        <f t="shared" si="333"/>
        <v>2210326</v>
      </c>
      <c r="H714" s="59" t="str">
        <f t="shared" si="334"/>
        <v>IPORTER (GB)</v>
      </c>
      <c r="I714" s="57" t="str">
        <f t="shared" si="335"/>
        <v>경영훈</v>
      </c>
      <c r="J714" s="57">
        <f t="shared" si="336"/>
        <v>47703</v>
      </c>
      <c r="K714" s="57"/>
      <c r="L714" s="57">
        <f t="shared" si="338"/>
        <v>1</v>
      </c>
      <c r="M714" s="57">
        <f t="shared" si="339"/>
        <v>0.81200000000000006</v>
      </c>
      <c r="N714" s="57">
        <f t="shared" si="340"/>
        <v>4.4999999999999998E-2</v>
      </c>
      <c r="O714" s="60">
        <f t="shared" si="341"/>
        <v>3.15E-2</v>
      </c>
      <c r="P714" s="60">
        <f>CEILING(IF(M714&gt;O714,M714,O714),$D$2)</f>
        <v>1</v>
      </c>
      <c r="Q714" s="61" t="str">
        <f t="shared" si="342"/>
        <v>목록(Manifest)</v>
      </c>
      <c r="R714" s="88">
        <f t="shared" si="343"/>
        <v>128.15</v>
      </c>
      <c r="S714" s="61" t="str">
        <f t="shared" si="344"/>
        <v>OZ522</v>
      </c>
      <c r="T714" s="61" t="str">
        <f t="shared" si="345"/>
        <v>AIRZETA CO., LTD</v>
      </c>
      <c r="U714" s="61" t="str">
        <f t="shared" si="346"/>
        <v>신용</v>
      </c>
      <c r="V714" s="99">
        <f>CEILING($B$2+(P714-0.5)*$C$2,1)</f>
        <v>10273</v>
      </c>
      <c r="W714" s="61">
        <v>4000</v>
      </c>
      <c r="X714" s="100">
        <f t="shared" si="320"/>
        <v>0</v>
      </c>
      <c r="Y714" s="100">
        <f t="shared" si="325"/>
        <v>0</v>
      </c>
      <c r="Z714" s="100">
        <f t="shared" si="321"/>
        <v>0</v>
      </c>
      <c r="AA714" s="100">
        <f t="shared" si="326"/>
        <v>0</v>
      </c>
      <c r="AB714" s="101">
        <f t="shared" si="322"/>
        <v>0</v>
      </c>
      <c r="AC714" s="102" t="str">
        <f>_xlfn.IFNA(VLOOKUP(D714,'사업자 통관'!F:H,3,0),"")</f>
        <v/>
      </c>
      <c r="AD714" s="102"/>
      <c r="AE714" s="103">
        <f t="shared" si="323"/>
        <v>4000</v>
      </c>
      <c r="AF714" s="104">
        <f t="shared" si="324"/>
        <v>14273</v>
      </c>
      <c r="AH714" s="126" t="s">
        <v>6400</v>
      </c>
      <c r="AI714" s="126" t="s">
        <v>9</v>
      </c>
      <c r="AJ714" s="126" t="s">
        <v>6401</v>
      </c>
      <c r="AK714" s="126" t="s">
        <v>6609</v>
      </c>
      <c r="AL714" s="126" t="s">
        <v>6610</v>
      </c>
      <c r="AM714" s="126" t="s">
        <v>6611</v>
      </c>
      <c r="AN714" s="126">
        <v>47703</v>
      </c>
      <c r="AO714" s="126" t="s">
        <v>130</v>
      </c>
      <c r="AP714" s="127">
        <v>1</v>
      </c>
      <c r="AQ714" s="128">
        <v>0.81200000000000006</v>
      </c>
      <c r="AR714" s="128">
        <v>4.4999999999999998E-2</v>
      </c>
      <c r="AS714" s="128">
        <v>0.9</v>
      </c>
      <c r="AT714" s="126" t="s">
        <v>4</v>
      </c>
      <c r="AU714" s="128">
        <v>128.15</v>
      </c>
      <c r="AV714" s="126" t="s">
        <v>154</v>
      </c>
      <c r="AW714" s="126" t="s">
        <v>154</v>
      </c>
      <c r="AX714" s="126" t="s">
        <v>154</v>
      </c>
      <c r="AY714" s="126" t="s">
        <v>154</v>
      </c>
      <c r="AZ714" s="126" t="s">
        <v>154</v>
      </c>
      <c r="BA714" s="126" t="s">
        <v>132</v>
      </c>
      <c r="BB714" s="126" t="s">
        <v>70</v>
      </c>
      <c r="BC714" s="126" t="s">
        <v>5663</v>
      </c>
      <c r="BD714" s="126" t="s">
        <v>130</v>
      </c>
      <c r="BE714" s="126" t="s">
        <v>156</v>
      </c>
      <c r="BF714" s="126" t="s">
        <v>6612</v>
      </c>
      <c r="BG714" s="126" t="s">
        <v>6613</v>
      </c>
      <c r="BH714" s="126" t="s">
        <v>6614</v>
      </c>
      <c r="BI714" s="126" t="s">
        <v>138</v>
      </c>
      <c r="BJ714" s="126" t="s">
        <v>2758</v>
      </c>
      <c r="BK714" s="126" t="s">
        <v>184</v>
      </c>
      <c r="BL714" s="126" t="s">
        <v>157</v>
      </c>
      <c r="BM714" s="126" t="s">
        <v>126</v>
      </c>
      <c r="BN714" s="126" t="s">
        <v>130</v>
      </c>
      <c r="BO714" s="126" t="s">
        <v>158</v>
      </c>
    </row>
    <row r="715" spans="1:67" ht="15">
      <c r="A715" s="58" t="str">
        <f t="shared" si="327"/>
        <v>2025-08-21</v>
      </c>
      <c r="B715" s="58" t="str">
        <f t="shared" si="328"/>
        <v>LHR</v>
      </c>
      <c r="C715" s="58" t="str">
        <f t="shared" si="329"/>
        <v>99431913803</v>
      </c>
      <c r="D715" s="58" t="str">
        <f t="shared" si="330"/>
        <v>PGB028761989</v>
      </c>
      <c r="E715" s="59" t="str">
        <f t="shared" si="331"/>
        <v>6094322902769</v>
      </c>
      <c r="F715" s="59" t="str">
        <f t="shared" si="332"/>
        <v>717-6353-DA-57</v>
      </c>
      <c r="G715" s="59" t="str">
        <f t="shared" si="333"/>
        <v>2210326</v>
      </c>
      <c r="H715" s="59" t="str">
        <f t="shared" si="334"/>
        <v>IPORTER (GB)</v>
      </c>
      <c r="I715" s="57" t="str">
        <f t="shared" si="335"/>
        <v>유은정</v>
      </c>
      <c r="J715" s="57">
        <f t="shared" si="336"/>
        <v>31211</v>
      </c>
      <c r="K715" s="57" t="str">
        <f t="shared" si="337"/>
        <v/>
      </c>
      <c r="L715" s="57">
        <f t="shared" si="338"/>
        <v>1</v>
      </c>
      <c r="M715" s="57">
        <f t="shared" si="339"/>
        <v>0.499</v>
      </c>
      <c r="N715" s="57">
        <f t="shared" si="340"/>
        <v>4.4999999999999998E-2</v>
      </c>
      <c r="O715" s="60">
        <f t="shared" si="341"/>
        <v>3.15E-2</v>
      </c>
      <c r="P715" s="60">
        <f>CEILING(IF(M715&gt;O715,M715,O715),$D$2)</f>
        <v>0.5</v>
      </c>
      <c r="Q715" s="61" t="str">
        <f t="shared" si="342"/>
        <v>목록(Manifest)</v>
      </c>
      <c r="R715" s="88">
        <f t="shared" si="343"/>
        <v>121.41</v>
      </c>
      <c r="S715" s="61" t="str">
        <f t="shared" si="344"/>
        <v>OZ522</v>
      </c>
      <c r="T715" s="61" t="str">
        <f t="shared" si="345"/>
        <v>AIRZETA CO., LTD</v>
      </c>
      <c r="U715" s="61" t="str">
        <f t="shared" si="346"/>
        <v>신용</v>
      </c>
      <c r="V715" s="99">
        <f>CEILING($B$2+(P715-0.5)*$C$2,1)</f>
        <v>7445</v>
      </c>
      <c r="W715" s="61">
        <v>4000</v>
      </c>
      <c r="X715" s="100">
        <f t="shared" si="320"/>
        <v>0</v>
      </c>
      <c r="Y715" s="100">
        <f t="shared" si="325"/>
        <v>0</v>
      </c>
      <c r="Z715" s="100">
        <f t="shared" si="321"/>
        <v>0</v>
      </c>
      <c r="AA715" s="100">
        <f t="shared" si="326"/>
        <v>0</v>
      </c>
      <c r="AB715" s="101">
        <f t="shared" si="322"/>
        <v>0</v>
      </c>
      <c r="AC715" s="102" t="str">
        <f>_xlfn.IFNA(VLOOKUP(D715,'사업자 통관'!F:H,3,0),"")</f>
        <v/>
      </c>
      <c r="AD715" s="102"/>
      <c r="AE715" s="103">
        <f t="shared" si="323"/>
        <v>4000</v>
      </c>
      <c r="AF715" s="104">
        <f t="shared" si="324"/>
        <v>11445</v>
      </c>
      <c r="AH715" s="126" t="s">
        <v>6400</v>
      </c>
      <c r="AI715" s="126" t="s">
        <v>9</v>
      </c>
      <c r="AJ715" s="126" t="s">
        <v>6401</v>
      </c>
      <c r="AK715" s="126" t="s">
        <v>6615</v>
      </c>
      <c r="AL715" s="126" t="s">
        <v>6616</v>
      </c>
      <c r="AM715" s="126" t="s">
        <v>6617</v>
      </c>
      <c r="AN715" s="126">
        <v>31211</v>
      </c>
      <c r="AO715" s="126" t="s">
        <v>130</v>
      </c>
      <c r="AP715" s="127">
        <v>1</v>
      </c>
      <c r="AQ715" s="128">
        <v>0.499</v>
      </c>
      <c r="AR715" s="128">
        <v>4.4999999999999998E-2</v>
      </c>
      <c r="AS715" s="128">
        <v>0.5</v>
      </c>
      <c r="AT715" s="126" t="s">
        <v>4</v>
      </c>
      <c r="AU715" s="128">
        <v>121.41</v>
      </c>
      <c r="AV715" s="126" t="s">
        <v>154</v>
      </c>
      <c r="AW715" s="126" t="s">
        <v>154</v>
      </c>
      <c r="AX715" s="126" t="s">
        <v>154</v>
      </c>
      <c r="AY715" s="126" t="s">
        <v>154</v>
      </c>
      <c r="AZ715" s="126" t="s">
        <v>154</v>
      </c>
      <c r="BA715" s="126" t="s">
        <v>132</v>
      </c>
      <c r="BB715" s="126" t="s">
        <v>70</v>
      </c>
      <c r="BC715" s="126" t="s">
        <v>4371</v>
      </c>
      <c r="BD715" s="126" t="s">
        <v>130</v>
      </c>
      <c r="BE715" s="126" t="s">
        <v>156</v>
      </c>
      <c r="BF715" s="126" t="s">
        <v>6618</v>
      </c>
      <c r="BG715" s="126" t="s">
        <v>6619</v>
      </c>
      <c r="BH715" s="126" t="s">
        <v>6620</v>
      </c>
      <c r="BI715" s="126" t="s">
        <v>138</v>
      </c>
      <c r="BJ715" s="126" t="s">
        <v>2758</v>
      </c>
      <c r="BK715" s="126" t="s">
        <v>184</v>
      </c>
      <c r="BL715" s="126" t="s">
        <v>157</v>
      </c>
      <c r="BM715" s="126" t="s">
        <v>126</v>
      </c>
      <c r="BN715" s="126" t="s">
        <v>130</v>
      </c>
      <c r="BO715" s="126" t="s">
        <v>158</v>
      </c>
    </row>
    <row r="716" spans="1:67" ht="15">
      <c r="A716" s="58" t="str">
        <f t="shared" si="327"/>
        <v>2025-08-21</v>
      </c>
      <c r="B716" s="58" t="str">
        <f t="shared" si="328"/>
        <v>LHR</v>
      </c>
      <c r="C716" s="58" t="str">
        <f t="shared" si="329"/>
        <v>99431913803</v>
      </c>
      <c r="D716" s="58" t="str">
        <f t="shared" si="330"/>
        <v>PGB028762233</v>
      </c>
      <c r="E716" s="59" t="str">
        <f t="shared" si="331"/>
        <v>6094322903013</v>
      </c>
      <c r="F716" s="59" t="str">
        <f t="shared" si="332"/>
        <v>717-7169-EA-65</v>
      </c>
      <c r="G716" s="59" t="str">
        <f t="shared" si="333"/>
        <v>2210326</v>
      </c>
      <c r="H716" s="59" t="str">
        <f t="shared" si="334"/>
        <v>IPORTER (GB)</v>
      </c>
      <c r="I716" s="57" t="str">
        <f t="shared" si="335"/>
        <v>김예원</v>
      </c>
      <c r="J716" s="57">
        <f t="shared" si="336"/>
        <v>39250</v>
      </c>
      <c r="K716" s="57" t="str">
        <f t="shared" si="337"/>
        <v/>
      </c>
      <c r="L716" s="57">
        <f t="shared" si="338"/>
        <v>1</v>
      </c>
      <c r="M716" s="57">
        <f t="shared" si="339"/>
        <v>0.499</v>
      </c>
      <c r="N716" s="57">
        <f t="shared" si="340"/>
        <v>4.4999999999999998E-2</v>
      </c>
      <c r="O716" s="60">
        <f t="shared" si="341"/>
        <v>3.15E-2</v>
      </c>
      <c r="P716" s="60">
        <f>CEILING(IF(M716&gt;O716,M716,O716),$D$2)</f>
        <v>0.5</v>
      </c>
      <c r="Q716" s="61" t="str">
        <f t="shared" si="342"/>
        <v>일반(목록배제,Normal-Manifest Exception)</v>
      </c>
      <c r="R716" s="88">
        <f t="shared" si="343"/>
        <v>41.49</v>
      </c>
      <c r="S716" s="61" t="str">
        <f t="shared" si="344"/>
        <v>OZ522</v>
      </c>
      <c r="T716" s="61" t="str">
        <f t="shared" si="345"/>
        <v>AIRZETA CO., LTD</v>
      </c>
      <c r="U716" s="61" t="str">
        <f t="shared" si="346"/>
        <v>신용</v>
      </c>
      <c r="V716" s="99">
        <f>CEILING($B$2+(P716-0.5)*$C$2,1)</f>
        <v>7445</v>
      </c>
      <c r="W716" s="61">
        <v>4000</v>
      </c>
      <c r="X716" s="100">
        <f t="shared" si="320"/>
        <v>0</v>
      </c>
      <c r="Y716" s="100">
        <f t="shared" si="325"/>
        <v>0</v>
      </c>
      <c r="Z716" s="100">
        <f t="shared" si="321"/>
        <v>0</v>
      </c>
      <c r="AA716" s="100">
        <f t="shared" si="326"/>
        <v>0</v>
      </c>
      <c r="AB716" s="101">
        <f t="shared" si="322"/>
        <v>1000</v>
      </c>
      <c r="AC716" s="102" t="str">
        <f>_xlfn.IFNA(VLOOKUP(D716,'사업자 통관'!F:H,3,0),"")</f>
        <v/>
      </c>
      <c r="AD716" s="102"/>
      <c r="AE716" s="103">
        <f t="shared" si="323"/>
        <v>5000</v>
      </c>
      <c r="AF716" s="104">
        <f t="shared" si="324"/>
        <v>12445</v>
      </c>
      <c r="AH716" s="126" t="s">
        <v>6400</v>
      </c>
      <c r="AI716" s="126" t="s">
        <v>9</v>
      </c>
      <c r="AJ716" s="126" t="s">
        <v>6401</v>
      </c>
      <c r="AK716" s="126" t="s">
        <v>6621</v>
      </c>
      <c r="AL716" s="126" t="s">
        <v>639</v>
      </c>
      <c r="AM716" s="126" t="s">
        <v>6622</v>
      </c>
      <c r="AN716" s="126">
        <v>39250</v>
      </c>
      <c r="AO716" s="126" t="s">
        <v>130</v>
      </c>
      <c r="AP716" s="127">
        <v>1</v>
      </c>
      <c r="AQ716" s="128">
        <v>0.499</v>
      </c>
      <c r="AR716" s="128">
        <v>4.4999999999999998E-2</v>
      </c>
      <c r="AS716" s="128">
        <v>0.5</v>
      </c>
      <c r="AT716" s="126" t="s">
        <v>5</v>
      </c>
      <c r="AU716" s="128">
        <v>41.49</v>
      </c>
      <c r="AV716" s="126" t="s">
        <v>154</v>
      </c>
      <c r="AW716" s="126" t="s">
        <v>154</v>
      </c>
      <c r="AX716" s="126" t="s">
        <v>154</v>
      </c>
      <c r="AY716" s="126" t="s">
        <v>154</v>
      </c>
      <c r="AZ716" s="126" t="s">
        <v>154</v>
      </c>
      <c r="BA716" s="126" t="s">
        <v>132</v>
      </c>
      <c r="BB716" s="126" t="s">
        <v>70</v>
      </c>
      <c r="BC716" s="126" t="s">
        <v>6623</v>
      </c>
      <c r="BD716" s="126" t="s">
        <v>130</v>
      </c>
      <c r="BE716" s="126" t="s">
        <v>156</v>
      </c>
      <c r="BF716" s="126" t="s">
        <v>6624</v>
      </c>
      <c r="BG716" s="126" t="s">
        <v>6625</v>
      </c>
      <c r="BH716" s="126" t="s">
        <v>6626</v>
      </c>
      <c r="BI716" s="126" t="s">
        <v>138</v>
      </c>
      <c r="BJ716" s="126" t="s">
        <v>2758</v>
      </c>
      <c r="BK716" s="126" t="s">
        <v>184</v>
      </c>
      <c r="BL716" s="126" t="s">
        <v>157</v>
      </c>
      <c r="BM716" s="126" t="s">
        <v>126</v>
      </c>
      <c r="BN716" s="126" t="s">
        <v>130</v>
      </c>
      <c r="BO716" s="126" t="s">
        <v>158</v>
      </c>
    </row>
    <row r="717" spans="1:67" ht="15">
      <c r="A717" s="58" t="str">
        <f t="shared" si="327"/>
        <v>2025-08-21</v>
      </c>
      <c r="B717" s="58" t="str">
        <f t="shared" si="328"/>
        <v>LHR</v>
      </c>
      <c r="C717" s="58" t="str">
        <f t="shared" si="329"/>
        <v>99431913803</v>
      </c>
      <c r="D717" s="58" t="str">
        <f t="shared" si="330"/>
        <v>PGB028761887</v>
      </c>
      <c r="E717" s="59" t="str">
        <f t="shared" si="331"/>
        <v>6094322902667</v>
      </c>
      <c r="F717" s="59" t="str">
        <f t="shared" si="332"/>
        <v>717-7199-AB-73</v>
      </c>
      <c r="G717" s="59" t="str">
        <f t="shared" si="333"/>
        <v>2210326</v>
      </c>
      <c r="H717" s="59" t="str">
        <f t="shared" si="334"/>
        <v>IPORTER (GB)</v>
      </c>
      <c r="I717" s="57" t="str">
        <f t="shared" si="335"/>
        <v>조준현</v>
      </c>
      <c r="J717" s="57">
        <f t="shared" si="336"/>
        <v>47261</v>
      </c>
      <c r="K717" s="57" t="str">
        <f t="shared" si="337"/>
        <v/>
      </c>
      <c r="L717" s="57">
        <f t="shared" si="338"/>
        <v>1</v>
      </c>
      <c r="M717" s="57">
        <f t="shared" si="339"/>
        <v>0.499</v>
      </c>
      <c r="N717" s="57">
        <f t="shared" si="340"/>
        <v>4.4999999999999998E-2</v>
      </c>
      <c r="O717" s="60">
        <f t="shared" si="341"/>
        <v>3.15E-2</v>
      </c>
      <c r="P717" s="60">
        <f>CEILING(IF(M717&gt;O717,M717,O717),$D$2)</f>
        <v>0.5</v>
      </c>
      <c r="Q717" s="61" t="str">
        <f t="shared" si="342"/>
        <v>목록(Manifest)</v>
      </c>
      <c r="R717" s="88">
        <f t="shared" si="343"/>
        <v>24.5</v>
      </c>
      <c r="S717" s="61" t="str">
        <f t="shared" si="344"/>
        <v>OZ522</v>
      </c>
      <c r="T717" s="61" t="str">
        <f t="shared" si="345"/>
        <v>AIRZETA CO., LTD</v>
      </c>
      <c r="U717" s="61" t="str">
        <f t="shared" si="346"/>
        <v>신용</v>
      </c>
      <c r="V717" s="99">
        <f>CEILING($B$2+(P717-0.5)*$C$2,1)</f>
        <v>7445</v>
      </c>
      <c r="W717" s="61">
        <v>4000</v>
      </c>
      <c r="X717" s="100">
        <f t="shared" si="320"/>
        <v>0</v>
      </c>
      <c r="Y717" s="100">
        <f t="shared" si="325"/>
        <v>0</v>
      </c>
      <c r="Z717" s="100">
        <f t="shared" si="321"/>
        <v>0</v>
      </c>
      <c r="AA717" s="100">
        <f t="shared" si="326"/>
        <v>0</v>
      </c>
      <c r="AB717" s="101">
        <f t="shared" si="322"/>
        <v>0</v>
      </c>
      <c r="AC717" s="102" t="str">
        <f>_xlfn.IFNA(VLOOKUP(D717,'사업자 통관'!F:H,3,0),"")</f>
        <v/>
      </c>
      <c r="AD717" s="102"/>
      <c r="AE717" s="103">
        <f t="shared" si="323"/>
        <v>4000</v>
      </c>
      <c r="AF717" s="104">
        <f t="shared" si="324"/>
        <v>11445</v>
      </c>
      <c r="AH717" s="126" t="s">
        <v>6400</v>
      </c>
      <c r="AI717" s="126" t="s">
        <v>9</v>
      </c>
      <c r="AJ717" s="126" t="s">
        <v>6401</v>
      </c>
      <c r="AK717" s="126" t="s">
        <v>6627</v>
      </c>
      <c r="AL717" s="126" t="s">
        <v>388</v>
      </c>
      <c r="AM717" s="126" t="s">
        <v>389</v>
      </c>
      <c r="AN717" s="126">
        <v>47261</v>
      </c>
      <c r="AO717" s="126" t="s">
        <v>130</v>
      </c>
      <c r="AP717" s="127">
        <v>1</v>
      </c>
      <c r="AQ717" s="128">
        <v>0.499</v>
      </c>
      <c r="AR717" s="128">
        <v>4.4999999999999998E-2</v>
      </c>
      <c r="AS717" s="128">
        <v>0.5</v>
      </c>
      <c r="AT717" s="126" t="s">
        <v>4</v>
      </c>
      <c r="AU717" s="128">
        <v>24.5</v>
      </c>
      <c r="AV717" s="126" t="s">
        <v>154</v>
      </c>
      <c r="AW717" s="126" t="s">
        <v>154</v>
      </c>
      <c r="AX717" s="126" t="s">
        <v>154</v>
      </c>
      <c r="AY717" s="126" t="s">
        <v>154</v>
      </c>
      <c r="AZ717" s="126" t="s">
        <v>154</v>
      </c>
      <c r="BA717" s="126" t="s">
        <v>132</v>
      </c>
      <c r="BB717" s="126" t="s">
        <v>70</v>
      </c>
      <c r="BC717" s="126" t="s">
        <v>155</v>
      </c>
      <c r="BD717" s="126" t="s">
        <v>130</v>
      </c>
      <c r="BE717" s="126" t="s">
        <v>156</v>
      </c>
      <c r="BF717" s="126" t="s">
        <v>6628</v>
      </c>
      <c r="BG717" s="126" t="s">
        <v>6629</v>
      </c>
      <c r="BH717" s="126" t="s">
        <v>6630</v>
      </c>
      <c r="BI717" s="126" t="s">
        <v>138</v>
      </c>
      <c r="BJ717" s="126" t="s">
        <v>2758</v>
      </c>
      <c r="BK717" s="126" t="s">
        <v>184</v>
      </c>
      <c r="BL717" s="126" t="s">
        <v>157</v>
      </c>
      <c r="BM717" s="126" t="s">
        <v>126</v>
      </c>
      <c r="BN717" s="126" t="s">
        <v>130</v>
      </c>
      <c r="BO717" s="126" t="s">
        <v>158</v>
      </c>
    </row>
    <row r="718" spans="1:67" ht="15">
      <c r="A718" s="58" t="str">
        <f t="shared" si="327"/>
        <v>2025-08-21</v>
      </c>
      <c r="B718" s="58" t="str">
        <f t="shared" si="328"/>
        <v>LHR</v>
      </c>
      <c r="C718" s="58" t="str">
        <f t="shared" si="329"/>
        <v>99431913803</v>
      </c>
      <c r="D718" s="58" t="str">
        <f t="shared" si="330"/>
        <v>PGB028762229</v>
      </c>
      <c r="E718" s="59" t="str">
        <f t="shared" si="331"/>
        <v>6094322903009</v>
      </c>
      <c r="F718" s="59" t="str">
        <f t="shared" si="332"/>
        <v>717-7215-ED-91</v>
      </c>
      <c r="G718" s="59" t="str">
        <f t="shared" si="333"/>
        <v>2210326</v>
      </c>
      <c r="H718" s="59" t="str">
        <f t="shared" si="334"/>
        <v>IPORTER (GB)</v>
      </c>
      <c r="I718" s="57" t="str">
        <f t="shared" si="335"/>
        <v>박시향</v>
      </c>
      <c r="J718" s="57">
        <f t="shared" si="336"/>
        <v>5224</v>
      </c>
      <c r="K718" s="57" t="str">
        <f t="shared" si="337"/>
        <v/>
      </c>
      <c r="L718" s="57">
        <f t="shared" si="338"/>
        <v>1</v>
      </c>
      <c r="M718" s="57">
        <f t="shared" si="339"/>
        <v>0.499</v>
      </c>
      <c r="N718" s="57">
        <f t="shared" si="340"/>
        <v>4.4999999999999998E-2</v>
      </c>
      <c r="O718" s="60">
        <f t="shared" si="341"/>
        <v>3.15E-2</v>
      </c>
      <c r="P718" s="60">
        <f>CEILING(IF(M718&gt;O718,M718,O718),$D$2)</f>
        <v>0.5</v>
      </c>
      <c r="Q718" s="61" t="str">
        <f t="shared" si="342"/>
        <v>일반(목록배제,Normal-Manifest Exception)</v>
      </c>
      <c r="R718" s="88">
        <f t="shared" si="343"/>
        <v>18.89</v>
      </c>
      <c r="S718" s="61" t="str">
        <f t="shared" si="344"/>
        <v>OZ522</v>
      </c>
      <c r="T718" s="61" t="str">
        <f t="shared" si="345"/>
        <v>AIRZETA CO., LTD</v>
      </c>
      <c r="U718" s="61" t="str">
        <f t="shared" si="346"/>
        <v>신용</v>
      </c>
      <c r="V718" s="99">
        <f>CEILING($B$2+(P718-0.5)*$C$2,1)</f>
        <v>7445</v>
      </c>
      <c r="W718" s="61">
        <v>4000</v>
      </c>
      <c r="X718" s="100">
        <f t="shared" si="320"/>
        <v>0</v>
      </c>
      <c r="Y718" s="100">
        <f t="shared" si="325"/>
        <v>0</v>
      </c>
      <c r="Z718" s="100">
        <f t="shared" si="321"/>
        <v>0</v>
      </c>
      <c r="AA718" s="100">
        <f t="shared" si="326"/>
        <v>0</v>
      </c>
      <c r="AB718" s="101">
        <f t="shared" si="322"/>
        <v>1000</v>
      </c>
      <c r="AC718" s="102" t="str">
        <f>_xlfn.IFNA(VLOOKUP(D718,'사업자 통관'!F:H,3,0),"")</f>
        <v/>
      </c>
      <c r="AD718" s="102"/>
      <c r="AE718" s="103">
        <f t="shared" si="323"/>
        <v>5000</v>
      </c>
      <c r="AF718" s="104">
        <f t="shared" si="324"/>
        <v>12445</v>
      </c>
      <c r="AH718" s="126" t="s">
        <v>6400</v>
      </c>
      <c r="AI718" s="126" t="s">
        <v>9</v>
      </c>
      <c r="AJ718" s="126" t="s">
        <v>6401</v>
      </c>
      <c r="AK718" s="126" t="s">
        <v>6631</v>
      </c>
      <c r="AL718" s="126" t="s">
        <v>6632</v>
      </c>
      <c r="AM718" s="126" t="s">
        <v>6633</v>
      </c>
      <c r="AN718" s="126">
        <v>5224</v>
      </c>
      <c r="AO718" s="126" t="s">
        <v>130</v>
      </c>
      <c r="AP718" s="127">
        <v>1</v>
      </c>
      <c r="AQ718" s="128">
        <v>0.499</v>
      </c>
      <c r="AR718" s="128">
        <v>4.4999999999999998E-2</v>
      </c>
      <c r="AS718" s="128">
        <v>0.5</v>
      </c>
      <c r="AT718" s="126" t="s">
        <v>5</v>
      </c>
      <c r="AU718" s="128">
        <v>18.89</v>
      </c>
      <c r="AV718" s="126" t="s">
        <v>154</v>
      </c>
      <c r="AW718" s="126" t="s">
        <v>154</v>
      </c>
      <c r="AX718" s="126" t="s">
        <v>154</v>
      </c>
      <c r="AY718" s="126" t="s">
        <v>154</v>
      </c>
      <c r="AZ718" s="126" t="s">
        <v>154</v>
      </c>
      <c r="BA718" s="126" t="s">
        <v>132</v>
      </c>
      <c r="BB718" s="126" t="s">
        <v>70</v>
      </c>
      <c r="BC718" s="126" t="s">
        <v>155</v>
      </c>
      <c r="BD718" s="126" t="s">
        <v>130</v>
      </c>
      <c r="BE718" s="126" t="s">
        <v>156</v>
      </c>
      <c r="BF718" s="126" t="s">
        <v>6634</v>
      </c>
      <c r="BG718" s="126" t="s">
        <v>6635</v>
      </c>
      <c r="BH718" s="126" t="s">
        <v>6636</v>
      </c>
      <c r="BI718" s="126" t="s">
        <v>138</v>
      </c>
      <c r="BJ718" s="126" t="s">
        <v>2758</v>
      </c>
      <c r="BK718" s="126" t="s">
        <v>184</v>
      </c>
      <c r="BL718" s="126" t="s">
        <v>157</v>
      </c>
      <c r="BM718" s="126" t="s">
        <v>126</v>
      </c>
      <c r="BN718" s="126" t="s">
        <v>130</v>
      </c>
      <c r="BO718" s="126" t="s">
        <v>158</v>
      </c>
    </row>
    <row r="719" spans="1:67" ht="15">
      <c r="A719" s="58" t="str">
        <f t="shared" si="327"/>
        <v>2025-08-21</v>
      </c>
      <c r="B719" s="58" t="str">
        <f t="shared" si="328"/>
        <v>LHR</v>
      </c>
      <c r="C719" s="58" t="str">
        <f t="shared" si="329"/>
        <v>99431913803</v>
      </c>
      <c r="D719" s="58" t="str">
        <f t="shared" si="330"/>
        <v>PGB028761985</v>
      </c>
      <c r="E719" s="59" t="str">
        <f t="shared" si="331"/>
        <v>6094322902765</v>
      </c>
      <c r="F719" s="59" t="str">
        <f t="shared" si="332"/>
        <v>717-7247-CA-98</v>
      </c>
      <c r="G719" s="59" t="str">
        <f t="shared" si="333"/>
        <v>2210326</v>
      </c>
      <c r="H719" s="59" t="str">
        <f t="shared" si="334"/>
        <v>IPORTER (GB)</v>
      </c>
      <c r="I719" s="57" t="str">
        <f t="shared" si="335"/>
        <v>최효빈</v>
      </c>
      <c r="J719" s="57">
        <f t="shared" si="336"/>
        <v>6654</v>
      </c>
      <c r="K719" s="57" t="str">
        <f t="shared" si="337"/>
        <v/>
      </c>
      <c r="L719" s="57">
        <f t="shared" si="338"/>
        <v>1</v>
      </c>
      <c r="M719" s="57">
        <f t="shared" si="339"/>
        <v>0.499</v>
      </c>
      <c r="N719" s="57">
        <f t="shared" si="340"/>
        <v>4.4999999999999998E-2</v>
      </c>
      <c r="O719" s="60">
        <f t="shared" si="341"/>
        <v>3.15E-2</v>
      </c>
      <c r="P719" s="60">
        <f>CEILING(IF(M719&gt;O719,M719,O719),$D$2)</f>
        <v>0.5</v>
      </c>
      <c r="Q719" s="61" t="str">
        <f t="shared" si="342"/>
        <v>목록(Manifest)</v>
      </c>
      <c r="R719" s="88">
        <f t="shared" si="343"/>
        <v>61.63</v>
      </c>
      <c r="S719" s="61" t="str">
        <f t="shared" si="344"/>
        <v>OZ522</v>
      </c>
      <c r="T719" s="61" t="str">
        <f t="shared" si="345"/>
        <v>AIRZETA CO., LTD</v>
      </c>
      <c r="U719" s="61" t="str">
        <f t="shared" si="346"/>
        <v>신용</v>
      </c>
      <c r="V719" s="99">
        <f>CEILING($B$2+(P719-0.5)*$C$2,1)</f>
        <v>7445</v>
      </c>
      <c r="W719" s="61">
        <v>4000</v>
      </c>
      <c r="X719" s="100">
        <f t="shared" si="320"/>
        <v>0</v>
      </c>
      <c r="Y719" s="100">
        <f t="shared" si="325"/>
        <v>0</v>
      </c>
      <c r="Z719" s="100">
        <f t="shared" si="321"/>
        <v>0</v>
      </c>
      <c r="AA719" s="100">
        <f t="shared" si="326"/>
        <v>0</v>
      </c>
      <c r="AB719" s="101">
        <f t="shared" si="322"/>
        <v>0</v>
      </c>
      <c r="AC719" s="102" t="str">
        <f>_xlfn.IFNA(VLOOKUP(D719,'사업자 통관'!F:H,3,0),"")</f>
        <v/>
      </c>
      <c r="AD719" s="102"/>
      <c r="AE719" s="103">
        <f t="shared" si="323"/>
        <v>4000</v>
      </c>
      <c r="AF719" s="104">
        <f t="shared" si="324"/>
        <v>11445</v>
      </c>
      <c r="AH719" s="126" t="s">
        <v>6400</v>
      </c>
      <c r="AI719" s="126" t="s">
        <v>9</v>
      </c>
      <c r="AJ719" s="126" t="s">
        <v>6401</v>
      </c>
      <c r="AK719" s="126" t="s">
        <v>6637</v>
      </c>
      <c r="AL719" s="126" t="s">
        <v>6638</v>
      </c>
      <c r="AM719" s="126" t="s">
        <v>6639</v>
      </c>
      <c r="AN719" s="126">
        <v>6654</v>
      </c>
      <c r="AO719" s="126" t="s">
        <v>130</v>
      </c>
      <c r="AP719" s="127">
        <v>1</v>
      </c>
      <c r="AQ719" s="128">
        <v>0.499</v>
      </c>
      <c r="AR719" s="128">
        <v>4.4999999999999998E-2</v>
      </c>
      <c r="AS719" s="128">
        <v>0.5</v>
      </c>
      <c r="AT719" s="126" t="s">
        <v>4</v>
      </c>
      <c r="AU719" s="128">
        <v>61.63</v>
      </c>
      <c r="AV719" s="126" t="s">
        <v>154</v>
      </c>
      <c r="AW719" s="126" t="s">
        <v>154</v>
      </c>
      <c r="AX719" s="126" t="s">
        <v>154</v>
      </c>
      <c r="AY719" s="126" t="s">
        <v>154</v>
      </c>
      <c r="AZ719" s="126" t="s">
        <v>154</v>
      </c>
      <c r="BA719" s="126" t="s">
        <v>132</v>
      </c>
      <c r="BB719" s="126" t="s">
        <v>70</v>
      </c>
      <c r="BC719" s="126" t="s">
        <v>177</v>
      </c>
      <c r="BD719" s="126" t="s">
        <v>130</v>
      </c>
      <c r="BE719" s="126" t="s">
        <v>156</v>
      </c>
      <c r="BF719" s="126" t="s">
        <v>6640</v>
      </c>
      <c r="BG719" s="126" t="s">
        <v>6641</v>
      </c>
      <c r="BH719" s="126" t="s">
        <v>6642</v>
      </c>
      <c r="BI719" s="126" t="s">
        <v>138</v>
      </c>
      <c r="BJ719" s="126" t="s">
        <v>2758</v>
      </c>
      <c r="BK719" s="126" t="s">
        <v>184</v>
      </c>
      <c r="BL719" s="126" t="s">
        <v>157</v>
      </c>
      <c r="BM719" s="126" t="s">
        <v>126</v>
      </c>
      <c r="BN719" s="126" t="s">
        <v>130</v>
      </c>
      <c r="BO719" s="126" t="s">
        <v>158</v>
      </c>
    </row>
    <row r="720" spans="1:67" ht="15">
      <c r="A720" s="58" t="str">
        <f t="shared" si="327"/>
        <v>2025-08-21</v>
      </c>
      <c r="B720" s="58" t="str">
        <f t="shared" si="328"/>
        <v>LHR</v>
      </c>
      <c r="C720" s="58" t="str">
        <f t="shared" si="329"/>
        <v>99431913803</v>
      </c>
      <c r="D720" s="58" t="str">
        <f t="shared" si="330"/>
        <v>PGB028762012</v>
      </c>
      <c r="E720" s="59" t="str">
        <f t="shared" si="331"/>
        <v>6094322902792</v>
      </c>
      <c r="F720" s="59" t="str">
        <f t="shared" si="332"/>
        <v>717-6314-DB-99</v>
      </c>
      <c r="G720" s="59" t="str">
        <f t="shared" si="333"/>
        <v>2210326</v>
      </c>
      <c r="H720" s="59" t="str">
        <f t="shared" si="334"/>
        <v>IPORTER (GB)</v>
      </c>
      <c r="I720" s="57" t="str">
        <f t="shared" si="335"/>
        <v>최영애</v>
      </c>
      <c r="J720" s="57">
        <f t="shared" si="336"/>
        <v>12905</v>
      </c>
      <c r="K720" s="57" t="str">
        <f t="shared" si="337"/>
        <v/>
      </c>
      <c r="L720" s="57">
        <f t="shared" si="338"/>
        <v>1</v>
      </c>
      <c r="M720" s="57">
        <f t="shared" si="339"/>
        <v>0.499</v>
      </c>
      <c r="N720" s="57">
        <f t="shared" si="340"/>
        <v>4.4999999999999998E-2</v>
      </c>
      <c r="O720" s="60">
        <f t="shared" si="341"/>
        <v>3.15E-2</v>
      </c>
      <c r="P720" s="60">
        <f>CEILING(IF(M720&gt;O720,M720,O720),$D$2)</f>
        <v>0.5</v>
      </c>
      <c r="Q720" s="61" t="str">
        <f t="shared" si="342"/>
        <v>목록(Manifest)</v>
      </c>
      <c r="R720" s="88">
        <f t="shared" si="343"/>
        <v>107.92</v>
      </c>
      <c r="S720" s="61" t="str">
        <f t="shared" si="344"/>
        <v>OZ522</v>
      </c>
      <c r="T720" s="61" t="str">
        <f t="shared" si="345"/>
        <v>AIRZETA CO., LTD</v>
      </c>
      <c r="U720" s="61" t="str">
        <f t="shared" si="346"/>
        <v>신용</v>
      </c>
      <c r="V720" s="99">
        <f>CEILING($B$2+(P720-0.5)*$C$2,1)</f>
        <v>7445</v>
      </c>
      <c r="W720" s="61">
        <v>4000</v>
      </c>
      <c r="X720" s="100">
        <f t="shared" si="320"/>
        <v>0</v>
      </c>
      <c r="Y720" s="100">
        <f t="shared" si="325"/>
        <v>0</v>
      </c>
      <c r="Z720" s="100">
        <f t="shared" si="321"/>
        <v>0</v>
      </c>
      <c r="AA720" s="100">
        <f t="shared" si="326"/>
        <v>0</v>
      </c>
      <c r="AB720" s="101">
        <f t="shared" si="322"/>
        <v>0</v>
      </c>
      <c r="AC720" s="102" t="str">
        <f>_xlfn.IFNA(VLOOKUP(D720,'사업자 통관'!F:H,3,0),"")</f>
        <v/>
      </c>
      <c r="AD720" s="102"/>
      <c r="AE720" s="103">
        <f t="shared" si="323"/>
        <v>4000</v>
      </c>
      <c r="AF720" s="104">
        <f t="shared" si="324"/>
        <v>11445</v>
      </c>
      <c r="AH720" s="126" t="s">
        <v>6400</v>
      </c>
      <c r="AI720" s="126" t="s">
        <v>9</v>
      </c>
      <c r="AJ720" s="126" t="s">
        <v>6401</v>
      </c>
      <c r="AK720" s="126" t="s">
        <v>6643</v>
      </c>
      <c r="AL720" s="126" t="s">
        <v>6644</v>
      </c>
      <c r="AM720" s="126" t="s">
        <v>6645</v>
      </c>
      <c r="AN720" s="126">
        <v>12905</v>
      </c>
      <c r="AO720" s="126" t="s">
        <v>130</v>
      </c>
      <c r="AP720" s="127">
        <v>1</v>
      </c>
      <c r="AQ720" s="128">
        <v>0.499</v>
      </c>
      <c r="AR720" s="128">
        <v>4.4999999999999998E-2</v>
      </c>
      <c r="AS720" s="128">
        <v>0.5</v>
      </c>
      <c r="AT720" s="126" t="s">
        <v>4</v>
      </c>
      <c r="AU720" s="128">
        <v>107.92</v>
      </c>
      <c r="AV720" s="126" t="s">
        <v>154</v>
      </c>
      <c r="AW720" s="126" t="s">
        <v>154</v>
      </c>
      <c r="AX720" s="126" t="s">
        <v>154</v>
      </c>
      <c r="AY720" s="126" t="s">
        <v>154</v>
      </c>
      <c r="AZ720" s="126" t="s">
        <v>154</v>
      </c>
      <c r="BA720" s="126" t="s">
        <v>132</v>
      </c>
      <c r="BB720" s="126" t="s">
        <v>70</v>
      </c>
      <c r="BC720" s="126" t="s">
        <v>159</v>
      </c>
      <c r="BD720" s="126" t="s">
        <v>130</v>
      </c>
      <c r="BE720" s="126" t="s">
        <v>156</v>
      </c>
      <c r="BF720" s="126" t="s">
        <v>6646</v>
      </c>
      <c r="BG720" s="126" t="s">
        <v>6647</v>
      </c>
      <c r="BH720" s="126" t="s">
        <v>6648</v>
      </c>
      <c r="BI720" s="126" t="s">
        <v>138</v>
      </c>
      <c r="BJ720" s="126" t="s">
        <v>2758</v>
      </c>
      <c r="BK720" s="126" t="s">
        <v>184</v>
      </c>
      <c r="BL720" s="126" t="s">
        <v>157</v>
      </c>
      <c r="BM720" s="126" t="s">
        <v>126</v>
      </c>
      <c r="BN720" s="126" t="s">
        <v>130</v>
      </c>
      <c r="BO720" s="126" t="s">
        <v>158</v>
      </c>
    </row>
    <row r="721" spans="1:67" ht="15">
      <c r="A721" s="58" t="str">
        <f t="shared" si="327"/>
        <v>2025-08-21</v>
      </c>
      <c r="B721" s="58" t="str">
        <f t="shared" si="328"/>
        <v>LHR</v>
      </c>
      <c r="C721" s="58" t="str">
        <f t="shared" si="329"/>
        <v>99431913803</v>
      </c>
      <c r="D721" s="58" t="str">
        <f t="shared" si="330"/>
        <v>PGB028762061</v>
      </c>
      <c r="E721" s="59" t="str">
        <f t="shared" si="331"/>
        <v>6094322902841</v>
      </c>
      <c r="F721" s="59" t="str">
        <f t="shared" si="332"/>
        <v>717-6384-FE-32</v>
      </c>
      <c r="G721" s="59" t="str">
        <f t="shared" si="333"/>
        <v>2210326</v>
      </c>
      <c r="H721" s="59" t="str">
        <f t="shared" si="334"/>
        <v>IPORTER (GB)</v>
      </c>
      <c r="I721" s="57" t="str">
        <f t="shared" si="335"/>
        <v>김승철</v>
      </c>
      <c r="J721" s="57">
        <f t="shared" si="336"/>
        <v>16235</v>
      </c>
      <c r="K721" s="57" t="str">
        <f t="shared" si="337"/>
        <v/>
      </c>
      <c r="L721" s="57">
        <f t="shared" si="338"/>
        <v>1</v>
      </c>
      <c r="M721" s="57">
        <f t="shared" si="339"/>
        <v>0.499</v>
      </c>
      <c r="N721" s="57">
        <f t="shared" si="340"/>
        <v>4.4999999999999998E-2</v>
      </c>
      <c r="O721" s="60">
        <f t="shared" si="341"/>
        <v>3.15E-2</v>
      </c>
      <c r="P721" s="60">
        <f>CEILING(IF(M721&gt;O721,M721,O721),$D$2)</f>
        <v>0.5</v>
      </c>
      <c r="Q721" s="61" t="str">
        <f t="shared" si="342"/>
        <v>간이(Simple)</v>
      </c>
      <c r="R721" s="88">
        <f t="shared" si="343"/>
        <v>217.44</v>
      </c>
      <c r="S721" s="61" t="str">
        <f t="shared" si="344"/>
        <v>OZ522</v>
      </c>
      <c r="T721" s="61" t="str">
        <f t="shared" si="345"/>
        <v>AIRZETA CO., LTD</v>
      </c>
      <c r="U721" s="61" t="str">
        <f t="shared" si="346"/>
        <v>신용</v>
      </c>
      <c r="V721" s="99">
        <f>CEILING($B$2+(P721-0.5)*$C$2,1)</f>
        <v>7445</v>
      </c>
      <c r="W721" s="61">
        <v>4000</v>
      </c>
      <c r="X721" s="100">
        <f t="shared" si="320"/>
        <v>0</v>
      </c>
      <c r="Y721" s="100">
        <f t="shared" si="325"/>
        <v>0</v>
      </c>
      <c r="Z721" s="100">
        <f t="shared" si="321"/>
        <v>0</v>
      </c>
      <c r="AA721" s="100">
        <f t="shared" si="326"/>
        <v>0</v>
      </c>
      <c r="AB721" s="101">
        <f t="shared" si="322"/>
        <v>1000</v>
      </c>
      <c r="AC721" s="102" t="str">
        <f>_xlfn.IFNA(VLOOKUP(D721,'사업자 통관'!F:H,3,0),"")</f>
        <v/>
      </c>
      <c r="AD721" s="102"/>
      <c r="AE721" s="103">
        <f t="shared" si="323"/>
        <v>5000</v>
      </c>
      <c r="AF721" s="104">
        <f t="shared" si="324"/>
        <v>12445</v>
      </c>
      <c r="AH721" s="126" t="s">
        <v>6400</v>
      </c>
      <c r="AI721" s="126" t="s">
        <v>9</v>
      </c>
      <c r="AJ721" s="126" t="s">
        <v>6401</v>
      </c>
      <c r="AK721" s="126" t="s">
        <v>6649</v>
      </c>
      <c r="AL721" s="126" t="s">
        <v>6650</v>
      </c>
      <c r="AM721" s="126" t="s">
        <v>6651</v>
      </c>
      <c r="AN721" s="126">
        <v>16235</v>
      </c>
      <c r="AO721" s="126" t="s">
        <v>130</v>
      </c>
      <c r="AP721" s="127">
        <v>1</v>
      </c>
      <c r="AQ721" s="128">
        <v>0.499</v>
      </c>
      <c r="AR721" s="128">
        <v>4.4999999999999998E-2</v>
      </c>
      <c r="AS721" s="128">
        <v>0.5</v>
      </c>
      <c r="AT721" s="126" t="s">
        <v>6</v>
      </c>
      <c r="AU721" s="128">
        <v>217.44</v>
      </c>
      <c r="AV721" s="126" t="s">
        <v>154</v>
      </c>
      <c r="AW721" s="126" t="s">
        <v>154</v>
      </c>
      <c r="AX721" s="126" t="s">
        <v>154</v>
      </c>
      <c r="AY721" s="126" t="s">
        <v>154</v>
      </c>
      <c r="AZ721" s="126" t="s">
        <v>154</v>
      </c>
      <c r="BA721" s="126" t="s">
        <v>132</v>
      </c>
      <c r="BB721" s="126" t="s">
        <v>70</v>
      </c>
      <c r="BC721" s="126" t="s">
        <v>161</v>
      </c>
      <c r="BD721" s="126" t="s">
        <v>130</v>
      </c>
      <c r="BE721" s="126" t="s">
        <v>156</v>
      </c>
      <c r="BF721" s="126" t="s">
        <v>6652</v>
      </c>
      <c r="BG721" s="126" t="s">
        <v>6653</v>
      </c>
      <c r="BH721" s="126" t="s">
        <v>6654</v>
      </c>
      <c r="BI721" s="126" t="s">
        <v>138</v>
      </c>
      <c r="BJ721" s="126" t="s">
        <v>2758</v>
      </c>
      <c r="BK721" s="126" t="s">
        <v>184</v>
      </c>
      <c r="BL721" s="126" t="s">
        <v>157</v>
      </c>
      <c r="BM721" s="126" t="s">
        <v>126</v>
      </c>
      <c r="BN721" s="126" t="s">
        <v>130</v>
      </c>
      <c r="BO721" s="126" t="s">
        <v>158</v>
      </c>
    </row>
    <row r="722" spans="1:67" ht="15">
      <c r="A722" s="58" t="str">
        <f t="shared" si="327"/>
        <v>2025-08-21</v>
      </c>
      <c r="B722" s="58" t="str">
        <f t="shared" si="328"/>
        <v>LHR</v>
      </c>
      <c r="C722" s="58" t="str">
        <f t="shared" si="329"/>
        <v>99431913803</v>
      </c>
      <c r="D722" s="58" t="str">
        <f t="shared" si="330"/>
        <v>PGB028761543</v>
      </c>
      <c r="E722" s="59" t="str">
        <f t="shared" si="331"/>
        <v>6094322902323</v>
      </c>
      <c r="F722" s="59" t="str">
        <f t="shared" si="332"/>
        <v>717-3813-BF-51</v>
      </c>
      <c r="G722" s="59" t="str">
        <f t="shared" si="333"/>
        <v>2210326</v>
      </c>
      <c r="H722" s="59" t="str">
        <f t="shared" si="334"/>
        <v>IPORTER (GB)</v>
      </c>
      <c r="I722" s="57" t="str">
        <f t="shared" si="335"/>
        <v>이진아</v>
      </c>
      <c r="J722" s="57">
        <f t="shared" si="336"/>
        <v>59034</v>
      </c>
      <c r="K722" s="57" t="str">
        <f t="shared" si="337"/>
        <v/>
      </c>
      <c r="L722" s="57">
        <f t="shared" si="338"/>
        <v>1</v>
      </c>
      <c r="M722" s="57">
        <f t="shared" si="339"/>
        <v>0.499</v>
      </c>
      <c r="N722" s="57">
        <f t="shared" si="340"/>
        <v>0.68</v>
      </c>
      <c r="O722" s="60">
        <f t="shared" si="341"/>
        <v>0.47599999999999998</v>
      </c>
      <c r="P722" s="60">
        <f>CEILING(IF(M722&gt;O722,M722,O722),$D$2)</f>
        <v>0.5</v>
      </c>
      <c r="Q722" s="61" t="str">
        <f t="shared" si="342"/>
        <v>목록(Manifest)</v>
      </c>
      <c r="R722" s="88">
        <f t="shared" si="343"/>
        <v>39.090000000000003</v>
      </c>
      <c r="S722" s="61" t="str">
        <f t="shared" si="344"/>
        <v>OZ522</v>
      </c>
      <c r="T722" s="61" t="str">
        <f t="shared" si="345"/>
        <v>AIRZETA CO., LTD</v>
      </c>
      <c r="U722" s="61" t="str">
        <f t="shared" si="346"/>
        <v>신용</v>
      </c>
      <c r="V722" s="99">
        <f>CEILING($B$2+(P722-0.5)*$C$2,1)</f>
        <v>7445</v>
      </c>
      <c r="W722" s="61">
        <v>4000</v>
      </c>
      <c r="X722" s="100">
        <f t="shared" si="320"/>
        <v>0</v>
      </c>
      <c r="Y722" s="100">
        <f t="shared" si="325"/>
        <v>0</v>
      </c>
      <c r="Z722" s="100">
        <f t="shared" si="321"/>
        <v>0</v>
      </c>
      <c r="AA722" s="100">
        <f t="shared" si="326"/>
        <v>0</v>
      </c>
      <c r="AB722" s="101">
        <f t="shared" si="322"/>
        <v>0</v>
      </c>
      <c r="AC722" s="102" t="str">
        <f>_xlfn.IFNA(VLOOKUP(D722,'사업자 통관'!F:H,3,0),"")</f>
        <v/>
      </c>
      <c r="AD722" s="102"/>
      <c r="AE722" s="103">
        <f t="shared" si="323"/>
        <v>4000</v>
      </c>
      <c r="AF722" s="104">
        <f t="shared" si="324"/>
        <v>11445</v>
      </c>
      <c r="AH722" s="126" t="s">
        <v>6400</v>
      </c>
      <c r="AI722" s="126" t="s">
        <v>9</v>
      </c>
      <c r="AJ722" s="126" t="s">
        <v>6401</v>
      </c>
      <c r="AK722" s="126" t="s">
        <v>6655</v>
      </c>
      <c r="AL722" s="126" t="s">
        <v>6656</v>
      </c>
      <c r="AM722" s="126" t="s">
        <v>6657</v>
      </c>
      <c r="AN722" s="126">
        <v>59034</v>
      </c>
      <c r="AO722" s="126" t="s">
        <v>130</v>
      </c>
      <c r="AP722" s="127">
        <v>1</v>
      </c>
      <c r="AQ722" s="128">
        <v>0.499</v>
      </c>
      <c r="AR722" s="128">
        <v>0.68</v>
      </c>
      <c r="AS722" s="128">
        <v>0.7</v>
      </c>
      <c r="AT722" s="126" t="s">
        <v>4</v>
      </c>
      <c r="AU722" s="128">
        <v>39.090000000000003</v>
      </c>
      <c r="AV722" s="126" t="s">
        <v>154</v>
      </c>
      <c r="AW722" s="126" t="s">
        <v>154</v>
      </c>
      <c r="AX722" s="126" t="s">
        <v>154</v>
      </c>
      <c r="AY722" s="126" t="s">
        <v>154</v>
      </c>
      <c r="AZ722" s="126" t="s">
        <v>154</v>
      </c>
      <c r="BA722" s="126" t="s">
        <v>132</v>
      </c>
      <c r="BB722" s="126" t="s">
        <v>70</v>
      </c>
      <c r="BC722" s="126" t="s">
        <v>310</v>
      </c>
      <c r="BD722" s="126" t="s">
        <v>130</v>
      </c>
      <c r="BE722" s="126" t="s">
        <v>156</v>
      </c>
      <c r="BF722" s="126" t="s">
        <v>6658</v>
      </c>
      <c r="BG722" s="126" t="s">
        <v>6659</v>
      </c>
      <c r="BH722" s="126" t="s">
        <v>6660</v>
      </c>
      <c r="BI722" s="126" t="s">
        <v>138</v>
      </c>
      <c r="BJ722" s="126" t="s">
        <v>2758</v>
      </c>
      <c r="BK722" s="126" t="s">
        <v>184</v>
      </c>
      <c r="BL722" s="126" t="s">
        <v>157</v>
      </c>
      <c r="BM722" s="126" t="s">
        <v>126</v>
      </c>
      <c r="BN722" s="126" t="s">
        <v>130</v>
      </c>
      <c r="BO722" s="126" t="s">
        <v>158</v>
      </c>
    </row>
    <row r="723" spans="1:67" ht="15">
      <c r="A723" s="58" t="str">
        <f t="shared" si="327"/>
        <v>2025-08-21</v>
      </c>
      <c r="B723" s="58" t="str">
        <f t="shared" si="328"/>
        <v>LHR</v>
      </c>
      <c r="C723" s="58" t="str">
        <f t="shared" si="329"/>
        <v>99431913803</v>
      </c>
      <c r="D723" s="58" t="str">
        <f t="shared" si="330"/>
        <v>PGB028761605</v>
      </c>
      <c r="E723" s="59" t="str">
        <f t="shared" si="331"/>
        <v>6094322902385</v>
      </c>
      <c r="F723" s="59" t="str">
        <f t="shared" si="332"/>
        <v>717-3755-FE-102</v>
      </c>
      <c r="G723" s="59" t="str">
        <f t="shared" si="333"/>
        <v>2210326</v>
      </c>
      <c r="H723" s="59" t="str">
        <f t="shared" si="334"/>
        <v>IPORTER (GB)</v>
      </c>
      <c r="I723" s="57" t="str">
        <f t="shared" si="335"/>
        <v>강현석</v>
      </c>
      <c r="J723" s="57">
        <f t="shared" si="336"/>
        <v>3701</v>
      </c>
      <c r="K723" s="57" t="str">
        <f t="shared" si="337"/>
        <v/>
      </c>
      <c r="L723" s="57">
        <f t="shared" si="338"/>
        <v>1</v>
      </c>
      <c r="M723" s="57">
        <f t="shared" si="339"/>
        <v>0.499</v>
      </c>
      <c r="N723" s="57">
        <f t="shared" si="340"/>
        <v>4.4999999999999998E-2</v>
      </c>
      <c r="O723" s="60">
        <f t="shared" si="341"/>
        <v>3.15E-2</v>
      </c>
      <c r="P723" s="60">
        <f>CEILING(IF(M723&gt;O723,M723,O723),$D$2)</f>
        <v>0.5</v>
      </c>
      <c r="Q723" s="61" t="str">
        <f t="shared" si="342"/>
        <v>목록(Manifest)</v>
      </c>
      <c r="R723" s="88">
        <f t="shared" si="343"/>
        <v>33.72</v>
      </c>
      <c r="S723" s="61" t="str">
        <f t="shared" si="344"/>
        <v>OZ522</v>
      </c>
      <c r="T723" s="61" t="str">
        <f t="shared" si="345"/>
        <v>AIRZETA CO., LTD</v>
      </c>
      <c r="U723" s="61" t="str">
        <f t="shared" si="346"/>
        <v>신용</v>
      </c>
      <c r="V723" s="99">
        <f>CEILING($B$2+(P723-0.5)*$C$2,1)</f>
        <v>7445</v>
      </c>
      <c r="W723" s="61">
        <v>4000</v>
      </c>
      <c r="X723" s="100">
        <f t="shared" si="320"/>
        <v>0</v>
      </c>
      <c r="Y723" s="100">
        <f t="shared" si="325"/>
        <v>0</v>
      </c>
      <c r="Z723" s="100">
        <f t="shared" si="321"/>
        <v>0</v>
      </c>
      <c r="AA723" s="100">
        <f t="shared" si="326"/>
        <v>0</v>
      </c>
      <c r="AB723" s="101">
        <f t="shared" si="322"/>
        <v>0</v>
      </c>
      <c r="AC723" s="102" t="str">
        <f>_xlfn.IFNA(VLOOKUP(D723,'사업자 통관'!F:H,3,0),"")</f>
        <v/>
      </c>
      <c r="AD723" s="102"/>
      <c r="AE723" s="103">
        <f t="shared" si="323"/>
        <v>4000</v>
      </c>
      <c r="AF723" s="104">
        <f t="shared" si="324"/>
        <v>11445</v>
      </c>
      <c r="AH723" s="126" t="s">
        <v>6400</v>
      </c>
      <c r="AI723" s="126" t="s">
        <v>9</v>
      </c>
      <c r="AJ723" s="126" t="s">
        <v>6401</v>
      </c>
      <c r="AK723" s="126" t="s">
        <v>6661</v>
      </c>
      <c r="AL723" s="126" t="s">
        <v>6662</v>
      </c>
      <c r="AM723" s="126" t="s">
        <v>6663</v>
      </c>
      <c r="AN723" s="126">
        <v>3701</v>
      </c>
      <c r="AO723" s="126" t="s">
        <v>130</v>
      </c>
      <c r="AP723" s="127">
        <v>1</v>
      </c>
      <c r="AQ723" s="128">
        <v>0.499</v>
      </c>
      <c r="AR723" s="128">
        <v>4.4999999999999998E-2</v>
      </c>
      <c r="AS723" s="128">
        <v>0.5</v>
      </c>
      <c r="AT723" s="126" t="s">
        <v>4</v>
      </c>
      <c r="AU723" s="128">
        <v>33.72</v>
      </c>
      <c r="AV723" s="126" t="s">
        <v>154</v>
      </c>
      <c r="AW723" s="126" t="s">
        <v>154</v>
      </c>
      <c r="AX723" s="126" t="s">
        <v>154</v>
      </c>
      <c r="AY723" s="126" t="s">
        <v>154</v>
      </c>
      <c r="AZ723" s="126" t="s">
        <v>154</v>
      </c>
      <c r="BA723" s="126" t="s">
        <v>132</v>
      </c>
      <c r="BB723" s="126" t="s">
        <v>70</v>
      </c>
      <c r="BC723" s="126" t="s">
        <v>162</v>
      </c>
      <c r="BD723" s="126" t="s">
        <v>130</v>
      </c>
      <c r="BE723" s="126" t="s">
        <v>156</v>
      </c>
      <c r="BF723" s="126" t="s">
        <v>6664</v>
      </c>
      <c r="BG723" s="126" t="s">
        <v>6665</v>
      </c>
      <c r="BH723" s="126" t="s">
        <v>6666</v>
      </c>
      <c r="BI723" s="126" t="s">
        <v>138</v>
      </c>
      <c r="BJ723" s="126" t="s">
        <v>2758</v>
      </c>
      <c r="BK723" s="126" t="s">
        <v>184</v>
      </c>
      <c r="BL723" s="126" t="s">
        <v>157</v>
      </c>
      <c r="BM723" s="126" t="s">
        <v>126</v>
      </c>
      <c r="BN723" s="126" t="s">
        <v>130</v>
      </c>
      <c r="BO723" s="126" t="s">
        <v>158</v>
      </c>
    </row>
    <row r="724" spans="1:67" ht="15">
      <c r="A724" s="58" t="str">
        <f t="shared" si="327"/>
        <v>2025-08-21</v>
      </c>
      <c r="B724" s="58" t="str">
        <f t="shared" si="328"/>
        <v>LHR</v>
      </c>
      <c r="C724" s="58" t="str">
        <f t="shared" si="329"/>
        <v>99431913803</v>
      </c>
      <c r="D724" s="58" t="str">
        <f t="shared" si="330"/>
        <v>PGB028761307</v>
      </c>
      <c r="E724" s="59" t="str">
        <f t="shared" si="331"/>
        <v>6094322902087</v>
      </c>
      <c r="F724" s="59" t="str">
        <f t="shared" si="332"/>
        <v>717-6357-CD-47</v>
      </c>
      <c r="G724" s="59" t="str">
        <f t="shared" si="333"/>
        <v>2210326</v>
      </c>
      <c r="H724" s="59" t="str">
        <f t="shared" si="334"/>
        <v>IPORTER (GB)</v>
      </c>
      <c r="I724" s="57" t="str">
        <f t="shared" si="335"/>
        <v>김주언</v>
      </c>
      <c r="J724" s="57">
        <f t="shared" si="336"/>
        <v>39660</v>
      </c>
      <c r="K724" s="57" t="str">
        <f t="shared" si="337"/>
        <v/>
      </c>
      <c r="L724" s="57">
        <f t="shared" si="338"/>
        <v>1</v>
      </c>
      <c r="M724" s="57">
        <f t="shared" si="339"/>
        <v>0.499</v>
      </c>
      <c r="N724" s="57">
        <f t="shared" si="340"/>
        <v>4.4999999999999998E-2</v>
      </c>
      <c r="O724" s="60">
        <f t="shared" si="341"/>
        <v>3.15E-2</v>
      </c>
      <c r="P724" s="60">
        <f>CEILING(IF(M724&gt;O724,M724,O724),$D$2)</f>
        <v>0.5</v>
      </c>
      <c r="Q724" s="61" t="str">
        <f t="shared" si="342"/>
        <v>목록(Manifest)</v>
      </c>
      <c r="R724" s="88">
        <f t="shared" si="343"/>
        <v>20.22</v>
      </c>
      <c r="S724" s="61" t="str">
        <f t="shared" si="344"/>
        <v>OZ522</v>
      </c>
      <c r="T724" s="61" t="str">
        <f t="shared" si="345"/>
        <v>AIRZETA CO., LTD</v>
      </c>
      <c r="U724" s="61" t="str">
        <f t="shared" si="346"/>
        <v>신용</v>
      </c>
      <c r="V724" s="99">
        <f>CEILING($B$2+(P724-0.5)*$C$2,1)</f>
        <v>7445</v>
      </c>
      <c r="W724" s="61">
        <v>4000</v>
      </c>
      <c r="X724" s="100">
        <f t="shared" si="320"/>
        <v>0</v>
      </c>
      <c r="Y724" s="100">
        <f t="shared" si="325"/>
        <v>0</v>
      </c>
      <c r="Z724" s="100">
        <f t="shared" si="321"/>
        <v>0</v>
      </c>
      <c r="AA724" s="100">
        <f t="shared" si="326"/>
        <v>0</v>
      </c>
      <c r="AB724" s="101">
        <f t="shared" si="322"/>
        <v>0</v>
      </c>
      <c r="AC724" s="102" t="str">
        <f>_xlfn.IFNA(VLOOKUP(D724,'사업자 통관'!F:H,3,0),"")</f>
        <v/>
      </c>
      <c r="AD724" s="102"/>
      <c r="AE724" s="103">
        <f t="shared" si="323"/>
        <v>4000</v>
      </c>
      <c r="AF724" s="104">
        <f t="shared" si="324"/>
        <v>11445</v>
      </c>
      <c r="AH724" s="126" t="s">
        <v>6400</v>
      </c>
      <c r="AI724" s="126" t="s">
        <v>9</v>
      </c>
      <c r="AJ724" s="126" t="s">
        <v>6401</v>
      </c>
      <c r="AK724" s="126" t="s">
        <v>6667</v>
      </c>
      <c r="AL724" s="126" t="s">
        <v>6668</v>
      </c>
      <c r="AM724" s="126" t="s">
        <v>6669</v>
      </c>
      <c r="AN724" s="126">
        <v>39660</v>
      </c>
      <c r="AO724" s="126" t="s">
        <v>130</v>
      </c>
      <c r="AP724" s="127">
        <v>1</v>
      </c>
      <c r="AQ724" s="128">
        <v>0.499</v>
      </c>
      <c r="AR724" s="128">
        <v>4.4999999999999998E-2</v>
      </c>
      <c r="AS724" s="128">
        <v>0.5</v>
      </c>
      <c r="AT724" s="126" t="s">
        <v>4</v>
      </c>
      <c r="AU724" s="128">
        <v>20.22</v>
      </c>
      <c r="AV724" s="126" t="s">
        <v>154</v>
      </c>
      <c r="AW724" s="126" t="s">
        <v>154</v>
      </c>
      <c r="AX724" s="126" t="s">
        <v>154</v>
      </c>
      <c r="AY724" s="126" t="s">
        <v>154</v>
      </c>
      <c r="AZ724" s="126" t="s">
        <v>154</v>
      </c>
      <c r="BA724" s="126" t="s">
        <v>132</v>
      </c>
      <c r="BB724" s="126" t="s">
        <v>70</v>
      </c>
      <c r="BC724" s="126" t="s">
        <v>159</v>
      </c>
      <c r="BD724" s="126" t="s">
        <v>130</v>
      </c>
      <c r="BE724" s="126" t="s">
        <v>156</v>
      </c>
      <c r="BF724" s="126" t="s">
        <v>6670</v>
      </c>
      <c r="BG724" s="126" t="s">
        <v>6671</v>
      </c>
      <c r="BH724" s="126" t="s">
        <v>6672</v>
      </c>
      <c r="BI724" s="126" t="s">
        <v>138</v>
      </c>
      <c r="BJ724" s="126" t="s">
        <v>2758</v>
      </c>
      <c r="BK724" s="126" t="s">
        <v>184</v>
      </c>
      <c r="BL724" s="126" t="s">
        <v>157</v>
      </c>
      <c r="BM724" s="126" t="s">
        <v>126</v>
      </c>
      <c r="BN724" s="126" t="s">
        <v>130</v>
      </c>
      <c r="BO724" s="126" t="s">
        <v>158</v>
      </c>
    </row>
    <row r="725" spans="1:67" ht="15">
      <c r="A725" s="58" t="str">
        <f t="shared" si="327"/>
        <v>2025-08-21</v>
      </c>
      <c r="B725" s="58" t="str">
        <f t="shared" si="328"/>
        <v>LHR</v>
      </c>
      <c r="C725" s="58" t="str">
        <f t="shared" si="329"/>
        <v>99431913803</v>
      </c>
      <c r="D725" s="58" t="str">
        <f t="shared" si="330"/>
        <v>PGB028762161</v>
      </c>
      <c r="E725" s="59" t="str">
        <f t="shared" si="331"/>
        <v>6094322902941</v>
      </c>
      <c r="F725" s="59" t="str">
        <f t="shared" si="332"/>
        <v>717-7183-FD-83</v>
      </c>
      <c r="G725" s="59" t="str">
        <f t="shared" si="333"/>
        <v>2210326</v>
      </c>
      <c r="H725" s="59" t="str">
        <f t="shared" si="334"/>
        <v>IPORTER (GB)</v>
      </c>
      <c r="I725" s="57" t="str">
        <f t="shared" si="335"/>
        <v>정다연</v>
      </c>
      <c r="J725" s="57">
        <f t="shared" si="336"/>
        <v>17091</v>
      </c>
      <c r="K725" s="57" t="str">
        <f t="shared" si="337"/>
        <v/>
      </c>
      <c r="L725" s="57">
        <f t="shared" si="338"/>
        <v>1</v>
      </c>
      <c r="M725" s="57">
        <f t="shared" si="339"/>
        <v>0.499</v>
      </c>
      <c r="N725" s="57">
        <f t="shared" si="340"/>
        <v>4.4999999999999998E-2</v>
      </c>
      <c r="O725" s="60">
        <f t="shared" si="341"/>
        <v>3.15E-2</v>
      </c>
      <c r="P725" s="60">
        <f>CEILING(IF(M725&gt;O725,M725,O725),$D$2)</f>
        <v>0.5</v>
      </c>
      <c r="Q725" s="61" t="str">
        <f t="shared" si="342"/>
        <v>일반(목록배제,Normal-Manifest Exception)</v>
      </c>
      <c r="R725" s="88">
        <f t="shared" si="343"/>
        <v>18.89</v>
      </c>
      <c r="S725" s="61" t="str">
        <f t="shared" si="344"/>
        <v>OZ522</v>
      </c>
      <c r="T725" s="61" t="str">
        <f t="shared" si="345"/>
        <v>AIRZETA CO., LTD</v>
      </c>
      <c r="U725" s="61" t="str">
        <f t="shared" si="346"/>
        <v>신용</v>
      </c>
      <c r="V725" s="99">
        <f>CEILING($B$2+(P725-0.5)*$C$2,1)</f>
        <v>7445</v>
      </c>
      <c r="W725" s="61">
        <v>4000</v>
      </c>
      <c r="X725" s="100">
        <f t="shared" si="320"/>
        <v>0</v>
      </c>
      <c r="Y725" s="100">
        <f t="shared" si="325"/>
        <v>0</v>
      </c>
      <c r="Z725" s="100">
        <f t="shared" si="321"/>
        <v>0</v>
      </c>
      <c r="AA725" s="100">
        <f t="shared" si="326"/>
        <v>0</v>
      </c>
      <c r="AB725" s="101">
        <f t="shared" si="322"/>
        <v>1000</v>
      </c>
      <c r="AC725" s="102" t="str">
        <f>_xlfn.IFNA(VLOOKUP(D725,'사업자 통관'!F:H,3,0),"")</f>
        <v/>
      </c>
      <c r="AD725" s="102"/>
      <c r="AE725" s="103">
        <f t="shared" si="323"/>
        <v>5000</v>
      </c>
      <c r="AF725" s="104">
        <f t="shared" si="324"/>
        <v>12445</v>
      </c>
      <c r="AH725" s="126" t="s">
        <v>6400</v>
      </c>
      <c r="AI725" s="126" t="s">
        <v>9</v>
      </c>
      <c r="AJ725" s="126" t="s">
        <v>6401</v>
      </c>
      <c r="AK725" s="126" t="s">
        <v>6673</v>
      </c>
      <c r="AL725" s="126" t="s">
        <v>6674</v>
      </c>
      <c r="AM725" s="126" t="s">
        <v>6675</v>
      </c>
      <c r="AN725" s="126">
        <v>17091</v>
      </c>
      <c r="AO725" s="126" t="s">
        <v>130</v>
      </c>
      <c r="AP725" s="127">
        <v>1</v>
      </c>
      <c r="AQ725" s="128">
        <v>0.499</v>
      </c>
      <c r="AR725" s="128">
        <v>4.4999999999999998E-2</v>
      </c>
      <c r="AS725" s="128">
        <v>0.5</v>
      </c>
      <c r="AT725" s="126" t="s">
        <v>5</v>
      </c>
      <c r="AU725" s="128">
        <v>18.89</v>
      </c>
      <c r="AV725" s="126" t="s">
        <v>154</v>
      </c>
      <c r="AW725" s="126" t="s">
        <v>154</v>
      </c>
      <c r="AX725" s="126" t="s">
        <v>154</v>
      </c>
      <c r="AY725" s="126" t="s">
        <v>154</v>
      </c>
      <c r="AZ725" s="126" t="s">
        <v>154</v>
      </c>
      <c r="BA725" s="126" t="s">
        <v>132</v>
      </c>
      <c r="BB725" s="126" t="s">
        <v>70</v>
      </c>
      <c r="BC725" s="126" t="s">
        <v>155</v>
      </c>
      <c r="BD725" s="126" t="s">
        <v>130</v>
      </c>
      <c r="BE725" s="126" t="s">
        <v>156</v>
      </c>
      <c r="BF725" s="126" t="s">
        <v>6676</v>
      </c>
      <c r="BG725" s="126" t="s">
        <v>6677</v>
      </c>
      <c r="BH725" s="126" t="s">
        <v>6678</v>
      </c>
      <c r="BI725" s="126" t="s">
        <v>138</v>
      </c>
      <c r="BJ725" s="126" t="s">
        <v>2758</v>
      </c>
      <c r="BK725" s="126" t="s">
        <v>184</v>
      </c>
      <c r="BL725" s="126" t="s">
        <v>157</v>
      </c>
      <c r="BM725" s="126" t="s">
        <v>126</v>
      </c>
      <c r="BN725" s="126" t="s">
        <v>130</v>
      </c>
      <c r="BO725" s="126" t="s">
        <v>158</v>
      </c>
    </row>
    <row r="726" spans="1:67" ht="15">
      <c r="A726" s="58" t="str">
        <f t="shared" si="327"/>
        <v>2025-08-21</v>
      </c>
      <c r="B726" s="58" t="str">
        <f t="shared" si="328"/>
        <v>LHR</v>
      </c>
      <c r="C726" s="58" t="str">
        <f t="shared" si="329"/>
        <v>99431913803</v>
      </c>
      <c r="D726" s="58" t="str">
        <f t="shared" si="330"/>
        <v>PGB028762008</v>
      </c>
      <c r="E726" s="59" t="str">
        <f t="shared" si="331"/>
        <v>6094322902788</v>
      </c>
      <c r="F726" s="59" t="str">
        <f t="shared" si="332"/>
        <v>717-6420-EB-108</v>
      </c>
      <c r="G726" s="59" t="str">
        <f t="shared" si="333"/>
        <v>2210326</v>
      </c>
      <c r="H726" s="59" t="str">
        <f t="shared" si="334"/>
        <v>IPORTER (GB)</v>
      </c>
      <c r="I726" s="57" t="str">
        <f t="shared" si="335"/>
        <v>이영찬</v>
      </c>
      <c r="J726" s="57">
        <f t="shared" si="336"/>
        <v>32416</v>
      </c>
      <c r="K726" s="57" t="str">
        <f t="shared" si="337"/>
        <v/>
      </c>
      <c r="L726" s="57">
        <f t="shared" si="338"/>
        <v>1</v>
      </c>
      <c r="M726" s="57">
        <f t="shared" si="339"/>
        <v>0.499</v>
      </c>
      <c r="N726" s="57">
        <f t="shared" si="340"/>
        <v>4.4999999999999998E-2</v>
      </c>
      <c r="O726" s="60">
        <f t="shared" si="341"/>
        <v>3.15E-2</v>
      </c>
      <c r="P726" s="60">
        <f>CEILING(IF(M726&gt;O726,M726,O726),$D$2)</f>
        <v>0.5</v>
      </c>
      <c r="Q726" s="61" t="str">
        <f t="shared" si="342"/>
        <v>목록(Manifest)</v>
      </c>
      <c r="R726" s="88">
        <f t="shared" si="343"/>
        <v>46.05</v>
      </c>
      <c r="S726" s="61" t="str">
        <f t="shared" si="344"/>
        <v>OZ522</v>
      </c>
      <c r="T726" s="61" t="str">
        <f t="shared" si="345"/>
        <v>AIRZETA CO., LTD</v>
      </c>
      <c r="U726" s="61" t="str">
        <f t="shared" si="346"/>
        <v>신용</v>
      </c>
      <c r="V726" s="99">
        <f>CEILING($B$2+(P726-0.5)*$C$2,1)</f>
        <v>7445</v>
      </c>
      <c r="W726" s="61">
        <v>4000</v>
      </c>
      <c r="X726" s="100">
        <f t="shared" si="320"/>
        <v>0</v>
      </c>
      <c r="Y726" s="100">
        <f t="shared" si="325"/>
        <v>0</v>
      </c>
      <c r="Z726" s="100">
        <f t="shared" si="321"/>
        <v>0</v>
      </c>
      <c r="AA726" s="100">
        <f t="shared" si="326"/>
        <v>0</v>
      </c>
      <c r="AB726" s="101">
        <f t="shared" si="322"/>
        <v>0</v>
      </c>
      <c r="AC726" s="102" t="str">
        <f>_xlfn.IFNA(VLOOKUP(D726,'사업자 통관'!F:H,3,0),"")</f>
        <v/>
      </c>
      <c r="AD726" s="102"/>
      <c r="AE726" s="103">
        <f t="shared" si="323"/>
        <v>4000</v>
      </c>
      <c r="AF726" s="104">
        <f t="shared" si="324"/>
        <v>11445</v>
      </c>
      <c r="AH726" s="126" t="s">
        <v>6400</v>
      </c>
      <c r="AI726" s="126" t="s">
        <v>9</v>
      </c>
      <c r="AJ726" s="126" t="s">
        <v>6401</v>
      </c>
      <c r="AK726" s="126" t="s">
        <v>6679</v>
      </c>
      <c r="AL726" s="126" t="s">
        <v>6680</v>
      </c>
      <c r="AM726" s="126" t="s">
        <v>6681</v>
      </c>
      <c r="AN726" s="126">
        <v>32416</v>
      </c>
      <c r="AO726" s="126" t="s">
        <v>130</v>
      </c>
      <c r="AP726" s="127">
        <v>1</v>
      </c>
      <c r="AQ726" s="128">
        <v>0.499</v>
      </c>
      <c r="AR726" s="128">
        <v>4.4999999999999998E-2</v>
      </c>
      <c r="AS726" s="128">
        <v>0.5</v>
      </c>
      <c r="AT726" s="126" t="s">
        <v>4</v>
      </c>
      <c r="AU726" s="128">
        <v>46.05</v>
      </c>
      <c r="AV726" s="126" t="s">
        <v>154</v>
      </c>
      <c r="AW726" s="126" t="s">
        <v>154</v>
      </c>
      <c r="AX726" s="126" t="s">
        <v>154</v>
      </c>
      <c r="AY726" s="126" t="s">
        <v>154</v>
      </c>
      <c r="AZ726" s="126" t="s">
        <v>154</v>
      </c>
      <c r="BA726" s="126" t="s">
        <v>132</v>
      </c>
      <c r="BB726" s="126" t="s">
        <v>70</v>
      </c>
      <c r="BC726" s="126" t="s">
        <v>185</v>
      </c>
      <c r="BD726" s="126" t="s">
        <v>130</v>
      </c>
      <c r="BE726" s="126" t="s">
        <v>156</v>
      </c>
      <c r="BF726" s="126" t="s">
        <v>6682</v>
      </c>
      <c r="BG726" s="126" t="s">
        <v>6683</v>
      </c>
      <c r="BH726" s="126" t="s">
        <v>6684</v>
      </c>
      <c r="BI726" s="126" t="s">
        <v>138</v>
      </c>
      <c r="BJ726" s="126" t="s">
        <v>2758</v>
      </c>
      <c r="BK726" s="126" t="s">
        <v>184</v>
      </c>
      <c r="BL726" s="126" t="s">
        <v>157</v>
      </c>
      <c r="BM726" s="126" t="s">
        <v>126</v>
      </c>
      <c r="BN726" s="126" t="s">
        <v>130</v>
      </c>
      <c r="BO726" s="126" t="s">
        <v>158</v>
      </c>
    </row>
    <row r="727" spans="1:67" ht="15">
      <c r="A727" s="58" t="str">
        <f t="shared" si="327"/>
        <v>2025-08-21</v>
      </c>
      <c r="B727" s="58" t="str">
        <f t="shared" si="328"/>
        <v>LHR</v>
      </c>
      <c r="C727" s="58" t="str">
        <f t="shared" si="329"/>
        <v>99431913803</v>
      </c>
      <c r="D727" s="58" t="str">
        <f t="shared" si="330"/>
        <v>PGB028762048</v>
      </c>
      <c r="E727" s="59" t="str">
        <f t="shared" si="331"/>
        <v>6094322902828</v>
      </c>
      <c r="F727" s="59" t="str">
        <f t="shared" si="332"/>
        <v>717-6346-FC-6</v>
      </c>
      <c r="G727" s="59" t="str">
        <f t="shared" si="333"/>
        <v>2210326</v>
      </c>
      <c r="H727" s="59" t="str">
        <f t="shared" si="334"/>
        <v>IPORTER (GB)</v>
      </c>
      <c r="I727" s="57" t="str">
        <f t="shared" si="335"/>
        <v>허준녕</v>
      </c>
      <c r="J727" s="57">
        <f t="shared" si="336"/>
        <v>38069</v>
      </c>
      <c r="K727" s="57" t="str">
        <f t="shared" si="337"/>
        <v/>
      </c>
      <c r="L727" s="57">
        <f t="shared" si="338"/>
        <v>1</v>
      </c>
      <c r="M727" s="57">
        <f t="shared" si="339"/>
        <v>0.60799999999999998</v>
      </c>
      <c r="N727" s="57">
        <f t="shared" si="340"/>
        <v>4.4999999999999998E-2</v>
      </c>
      <c r="O727" s="60">
        <f t="shared" si="341"/>
        <v>3.15E-2</v>
      </c>
      <c r="P727" s="60">
        <f>CEILING(IF(M727&gt;O727,M727,O727),$D$2)</f>
        <v>1</v>
      </c>
      <c r="Q727" s="61" t="str">
        <f t="shared" si="342"/>
        <v>목록(Manifest)</v>
      </c>
      <c r="R727" s="88">
        <f t="shared" si="343"/>
        <v>116</v>
      </c>
      <c r="S727" s="61" t="str">
        <f t="shared" si="344"/>
        <v>OZ522</v>
      </c>
      <c r="T727" s="61" t="str">
        <f t="shared" si="345"/>
        <v>AIRZETA CO., LTD</v>
      </c>
      <c r="U727" s="61" t="str">
        <f t="shared" si="346"/>
        <v>신용</v>
      </c>
      <c r="V727" s="99">
        <f>CEILING($B$2+(P727-0.5)*$C$2,1)</f>
        <v>10273</v>
      </c>
      <c r="W727" s="61">
        <v>4000</v>
      </c>
      <c r="X727" s="100">
        <f t="shared" si="320"/>
        <v>0</v>
      </c>
      <c r="Y727" s="100">
        <f t="shared" si="325"/>
        <v>0</v>
      </c>
      <c r="Z727" s="100">
        <f t="shared" si="321"/>
        <v>0</v>
      </c>
      <c r="AA727" s="100">
        <f t="shared" si="326"/>
        <v>0</v>
      </c>
      <c r="AB727" s="101">
        <f t="shared" si="322"/>
        <v>0</v>
      </c>
      <c r="AC727" s="102" t="str">
        <f>_xlfn.IFNA(VLOOKUP(D727,'사업자 통관'!F:H,3,0),"")</f>
        <v/>
      </c>
      <c r="AD727" s="102"/>
      <c r="AE727" s="103">
        <f t="shared" si="323"/>
        <v>4000</v>
      </c>
      <c r="AF727" s="104">
        <f t="shared" si="324"/>
        <v>14273</v>
      </c>
      <c r="AH727" s="126" t="s">
        <v>6400</v>
      </c>
      <c r="AI727" s="126" t="s">
        <v>9</v>
      </c>
      <c r="AJ727" s="126" t="s">
        <v>6401</v>
      </c>
      <c r="AK727" s="126" t="s">
        <v>6685</v>
      </c>
      <c r="AL727" s="126" t="s">
        <v>6686</v>
      </c>
      <c r="AM727" s="126" t="s">
        <v>6687</v>
      </c>
      <c r="AN727" s="126">
        <v>38069</v>
      </c>
      <c r="AO727" s="126" t="s">
        <v>130</v>
      </c>
      <c r="AP727" s="127">
        <v>1</v>
      </c>
      <c r="AQ727" s="128">
        <v>0.60799999999999998</v>
      </c>
      <c r="AR727" s="128">
        <v>4.4999999999999998E-2</v>
      </c>
      <c r="AS727" s="128">
        <v>0.7</v>
      </c>
      <c r="AT727" s="126" t="s">
        <v>4</v>
      </c>
      <c r="AU727" s="128">
        <v>116</v>
      </c>
      <c r="AV727" s="126" t="s">
        <v>154</v>
      </c>
      <c r="AW727" s="126" t="s">
        <v>154</v>
      </c>
      <c r="AX727" s="126" t="s">
        <v>154</v>
      </c>
      <c r="AY727" s="126" t="s">
        <v>154</v>
      </c>
      <c r="AZ727" s="126" t="s">
        <v>154</v>
      </c>
      <c r="BA727" s="126" t="s">
        <v>132</v>
      </c>
      <c r="BB727" s="126" t="s">
        <v>70</v>
      </c>
      <c r="BC727" s="126" t="s">
        <v>163</v>
      </c>
      <c r="BD727" s="126" t="s">
        <v>130</v>
      </c>
      <c r="BE727" s="126" t="s">
        <v>156</v>
      </c>
      <c r="BF727" s="126" t="s">
        <v>6688</v>
      </c>
      <c r="BG727" s="126" t="s">
        <v>6689</v>
      </c>
      <c r="BH727" s="126" t="s">
        <v>6690</v>
      </c>
      <c r="BI727" s="126" t="s">
        <v>138</v>
      </c>
      <c r="BJ727" s="126" t="s">
        <v>2758</v>
      </c>
      <c r="BK727" s="126" t="s">
        <v>184</v>
      </c>
      <c r="BL727" s="126" t="s">
        <v>157</v>
      </c>
      <c r="BM727" s="126" t="s">
        <v>126</v>
      </c>
      <c r="BN727" s="126" t="s">
        <v>130</v>
      </c>
      <c r="BO727" s="126" t="s">
        <v>158</v>
      </c>
    </row>
    <row r="728" spans="1:67" ht="15">
      <c r="A728" s="58" t="str">
        <f t="shared" si="327"/>
        <v>2025-08-21</v>
      </c>
      <c r="B728" s="58" t="str">
        <f t="shared" si="328"/>
        <v>LHR</v>
      </c>
      <c r="C728" s="58" t="str">
        <f t="shared" si="329"/>
        <v>99431913803</v>
      </c>
      <c r="D728" s="58" t="str">
        <f t="shared" si="330"/>
        <v>PGB028762101</v>
      </c>
      <c r="E728" s="59" t="str">
        <f t="shared" si="331"/>
        <v>6094322902881</v>
      </c>
      <c r="F728" s="59" t="str">
        <f t="shared" si="332"/>
        <v>717-6377-EB-21</v>
      </c>
      <c r="G728" s="59" t="str">
        <f t="shared" si="333"/>
        <v>2210326</v>
      </c>
      <c r="H728" s="59" t="str">
        <f t="shared" si="334"/>
        <v>IPORTER (GB)</v>
      </c>
      <c r="I728" s="57" t="str">
        <f t="shared" si="335"/>
        <v>김승연</v>
      </c>
      <c r="J728" s="57">
        <f t="shared" si="336"/>
        <v>30062</v>
      </c>
      <c r="K728" s="57" t="str">
        <f t="shared" si="337"/>
        <v/>
      </c>
      <c r="L728" s="57">
        <f t="shared" si="338"/>
        <v>1</v>
      </c>
      <c r="M728" s="57">
        <f t="shared" si="339"/>
        <v>0.499</v>
      </c>
      <c r="N728" s="57">
        <f t="shared" si="340"/>
        <v>4.4999999999999998E-2</v>
      </c>
      <c r="O728" s="60">
        <f t="shared" si="341"/>
        <v>3.15E-2</v>
      </c>
      <c r="P728" s="60">
        <f>CEILING(IF(M728&gt;O728,M728,O728),$D$2)</f>
        <v>0.5</v>
      </c>
      <c r="Q728" s="61" t="str">
        <f t="shared" si="342"/>
        <v>일반(목록배제,Normal-Manifest Exception)</v>
      </c>
      <c r="R728" s="88">
        <f t="shared" si="343"/>
        <v>18.89</v>
      </c>
      <c r="S728" s="61" t="str">
        <f t="shared" si="344"/>
        <v>OZ522</v>
      </c>
      <c r="T728" s="61" t="str">
        <f t="shared" si="345"/>
        <v>AIRZETA CO., LTD</v>
      </c>
      <c r="U728" s="61" t="str">
        <f t="shared" si="346"/>
        <v>신용</v>
      </c>
      <c r="V728" s="99">
        <f>CEILING($B$2+(P728-0.5)*$C$2,1)</f>
        <v>7445</v>
      </c>
      <c r="W728" s="61">
        <v>4000</v>
      </c>
      <c r="X728" s="100">
        <f t="shared" si="320"/>
        <v>0</v>
      </c>
      <c r="Y728" s="100">
        <f t="shared" si="325"/>
        <v>0</v>
      </c>
      <c r="Z728" s="100">
        <f t="shared" si="321"/>
        <v>0</v>
      </c>
      <c r="AA728" s="100">
        <f t="shared" si="326"/>
        <v>0</v>
      </c>
      <c r="AB728" s="101">
        <f t="shared" si="322"/>
        <v>1000</v>
      </c>
      <c r="AC728" s="102" t="str">
        <f>_xlfn.IFNA(VLOOKUP(D728,'사업자 통관'!F:H,3,0),"")</f>
        <v/>
      </c>
      <c r="AD728" s="102"/>
      <c r="AE728" s="103">
        <f t="shared" si="323"/>
        <v>5000</v>
      </c>
      <c r="AF728" s="104">
        <f t="shared" si="324"/>
        <v>12445</v>
      </c>
      <c r="AH728" s="126" t="s">
        <v>6400</v>
      </c>
      <c r="AI728" s="126" t="s">
        <v>9</v>
      </c>
      <c r="AJ728" s="126" t="s">
        <v>6401</v>
      </c>
      <c r="AK728" s="126" t="s">
        <v>6691</v>
      </c>
      <c r="AL728" s="126" t="s">
        <v>6692</v>
      </c>
      <c r="AM728" s="126" t="s">
        <v>6693</v>
      </c>
      <c r="AN728" s="126">
        <v>30062</v>
      </c>
      <c r="AO728" s="126" t="s">
        <v>130</v>
      </c>
      <c r="AP728" s="127">
        <v>1</v>
      </c>
      <c r="AQ728" s="128">
        <v>0.499</v>
      </c>
      <c r="AR728" s="128">
        <v>4.4999999999999998E-2</v>
      </c>
      <c r="AS728" s="128">
        <v>0.5</v>
      </c>
      <c r="AT728" s="126" t="s">
        <v>5</v>
      </c>
      <c r="AU728" s="128">
        <v>18.89</v>
      </c>
      <c r="AV728" s="126" t="s">
        <v>154</v>
      </c>
      <c r="AW728" s="126" t="s">
        <v>154</v>
      </c>
      <c r="AX728" s="126" t="s">
        <v>154</v>
      </c>
      <c r="AY728" s="126" t="s">
        <v>154</v>
      </c>
      <c r="AZ728" s="126" t="s">
        <v>154</v>
      </c>
      <c r="BA728" s="126" t="s">
        <v>132</v>
      </c>
      <c r="BB728" s="126" t="s">
        <v>70</v>
      </c>
      <c r="BC728" s="126" t="s">
        <v>155</v>
      </c>
      <c r="BD728" s="126" t="s">
        <v>130</v>
      </c>
      <c r="BE728" s="126" t="s">
        <v>156</v>
      </c>
      <c r="BF728" s="126" t="s">
        <v>6694</v>
      </c>
      <c r="BG728" s="126" t="s">
        <v>6695</v>
      </c>
      <c r="BH728" s="126" t="s">
        <v>6696</v>
      </c>
      <c r="BI728" s="126" t="s">
        <v>138</v>
      </c>
      <c r="BJ728" s="126" t="s">
        <v>2758</v>
      </c>
      <c r="BK728" s="126" t="s">
        <v>184</v>
      </c>
      <c r="BL728" s="126" t="s">
        <v>157</v>
      </c>
      <c r="BM728" s="126" t="s">
        <v>126</v>
      </c>
      <c r="BN728" s="126" t="s">
        <v>130</v>
      </c>
      <c r="BO728" s="126" t="s">
        <v>158</v>
      </c>
    </row>
    <row r="729" spans="1:67" ht="15">
      <c r="A729" s="58" t="str">
        <f t="shared" si="327"/>
        <v>2025-08-21</v>
      </c>
      <c r="B729" s="58" t="str">
        <f t="shared" si="328"/>
        <v>LHR</v>
      </c>
      <c r="C729" s="58" t="str">
        <f t="shared" si="329"/>
        <v>99431913803</v>
      </c>
      <c r="D729" s="58" t="str">
        <f t="shared" si="330"/>
        <v>PGB028761913</v>
      </c>
      <c r="E729" s="59" t="str">
        <f t="shared" si="331"/>
        <v>6094322902693</v>
      </c>
      <c r="F729" s="59" t="str">
        <f t="shared" si="332"/>
        <v>717-7234-DE-71</v>
      </c>
      <c r="G729" s="59" t="str">
        <f t="shared" si="333"/>
        <v>2210326</v>
      </c>
      <c r="H729" s="59" t="str">
        <f t="shared" si="334"/>
        <v>IPORTER (GB)</v>
      </c>
      <c r="I729" s="57" t="str">
        <f t="shared" si="335"/>
        <v>신선호</v>
      </c>
      <c r="J729" s="57">
        <f t="shared" si="336"/>
        <v>4356</v>
      </c>
      <c r="K729" s="57" t="str">
        <f t="shared" si="337"/>
        <v/>
      </c>
      <c r="L729" s="57">
        <f t="shared" si="338"/>
        <v>1</v>
      </c>
      <c r="M729" s="57">
        <f t="shared" si="339"/>
        <v>0.998</v>
      </c>
      <c r="N729" s="57">
        <f t="shared" si="340"/>
        <v>4.4999999999999998E-2</v>
      </c>
      <c r="O729" s="60">
        <f t="shared" si="341"/>
        <v>3.15E-2</v>
      </c>
      <c r="P729" s="60">
        <f>CEILING(IF(M729&gt;O729,M729,O729),$D$2)</f>
        <v>1</v>
      </c>
      <c r="Q729" s="61" t="str">
        <f t="shared" si="342"/>
        <v>목록(Manifest)</v>
      </c>
      <c r="R729" s="88">
        <f t="shared" si="343"/>
        <v>134.9</v>
      </c>
      <c r="S729" s="61" t="str">
        <f t="shared" si="344"/>
        <v>OZ522</v>
      </c>
      <c r="T729" s="61" t="str">
        <f t="shared" si="345"/>
        <v>AIRZETA CO., LTD</v>
      </c>
      <c r="U729" s="61" t="str">
        <f t="shared" si="346"/>
        <v>신용</v>
      </c>
      <c r="V729" s="99">
        <f>CEILING($B$2+(P729-0.5)*$C$2,1)</f>
        <v>10273</v>
      </c>
      <c r="W729" s="61">
        <v>4000</v>
      </c>
      <c r="X729" s="100">
        <f t="shared" si="320"/>
        <v>0</v>
      </c>
      <c r="Y729" s="100">
        <f t="shared" si="325"/>
        <v>0</v>
      </c>
      <c r="Z729" s="100">
        <f t="shared" si="321"/>
        <v>0</v>
      </c>
      <c r="AA729" s="100">
        <f t="shared" si="326"/>
        <v>0</v>
      </c>
      <c r="AB729" s="101">
        <f t="shared" si="322"/>
        <v>0</v>
      </c>
      <c r="AC729" s="102" t="str">
        <f>_xlfn.IFNA(VLOOKUP(D729,'사업자 통관'!F:H,3,0),"")</f>
        <v/>
      </c>
      <c r="AD729" s="102"/>
      <c r="AE729" s="103">
        <f t="shared" si="323"/>
        <v>4000</v>
      </c>
      <c r="AF729" s="104">
        <f t="shared" si="324"/>
        <v>14273</v>
      </c>
      <c r="AH729" s="126" t="s">
        <v>6400</v>
      </c>
      <c r="AI729" s="126" t="s">
        <v>9</v>
      </c>
      <c r="AJ729" s="126" t="s">
        <v>6401</v>
      </c>
      <c r="AK729" s="126" t="s">
        <v>6697</v>
      </c>
      <c r="AL729" s="126" t="s">
        <v>3436</v>
      </c>
      <c r="AM729" s="126" t="s">
        <v>3437</v>
      </c>
      <c r="AN729" s="126">
        <v>4356</v>
      </c>
      <c r="AO729" s="126" t="s">
        <v>130</v>
      </c>
      <c r="AP729" s="127">
        <v>1</v>
      </c>
      <c r="AQ729" s="128">
        <v>0.998</v>
      </c>
      <c r="AR729" s="128">
        <v>4.4999999999999998E-2</v>
      </c>
      <c r="AS729" s="128">
        <v>1</v>
      </c>
      <c r="AT729" s="126" t="s">
        <v>4</v>
      </c>
      <c r="AU729" s="128">
        <v>134.9</v>
      </c>
      <c r="AV729" s="126" t="s">
        <v>154</v>
      </c>
      <c r="AW729" s="126" t="s">
        <v>154</v>
      </c>
      <c r="AX729" s="126" t="s">
        <v>154</v>
      </c>
      <c r="AY729" s="126" t="s">
        <v>154</v>
      </c>
      <c r="AZ729" s="126" t="s">
        <v>154</v>
      </c>
      <c r="BA729" s="126" t="s">
        <v>132</v>
      </c>
      <c r="BB729" s="126" t="s">
        <v>70</v>
      </c>
      <c r="BC729" s="126" t="s">
        <v>161</v>
      </c>
      <c r="BD729" s="126" t="s">
        <v>130</v>
      </c>
      <c r="BE729" s="126" t="s">
        <v>156</v>
      </c>
      <c r="BF729" s="126" t="s">
        <v>6698</v>
      </c>
      <c r="BG729" s="126" t="s">
        <v>6699</v>
      </c>
      <c r="BH729" s="126" t="s">
        <v>6700</v>
      </c>
      <c r="BI729" s="126" t="s">
        <v>138</v>
      </c>
      <c r="BJ729" s="126" t="s">
        <v>2758</v>
      </c>
      <c r="BK729" s="126" t="s">
        <v>184</v>
      </c>
      <c r="BL729" s="126" t="s">
        <v>157</v>
      </c>
      <c r="BM729" s="126" t="s">
        <v>126</v>
      </c>
      <c r="BN729" s="126" t="s">
        <v>130</v>
      </c>
      <c r="BO729" s="126" t="s">
        <v>158</v>
      </c>
    </row>
    <row r="730" spans="1:67" ht="15">
      <c r="A730" s="58" t="str">
        <f t="shared" si="327"/>
        <v>2025-08-21</v>
      </c>
      <c r="B730" s="58" t="str">
        <f t="shared" si="328"/>
        <v>LHR</v>
      </c>
      <c r="C730" s="58" t="str">
        <f t="shared" si="329"/>
        <v>99431913803</v>
      </c>
      <c r="D730" s="58" t="str">
        <f t="shared" si="330"/>
        <v>PGB028762170</v>
      </c>
      <c r="E730" s="59" t="str">
        <f t="shared" si="331"/>
        <v>6094322902950</v>
      </c>
      <c r="F730" s="59" t="str">
        <f t="shared" si="332"/>
        <v>717-7216-FB-92</v>
      </c>
      <c r="G730" s="59" t="str">
        <f t="shared" si="333"/>
        <v>2210326</v>
      </c>
      <c r="H730" s="59" t="str">
        <f t="shared" si="334"/>
        <v>IPORTER (GB)</v>
      </c>
      <c r="I730" s="57" t="str">
        <f t="shared" si="335"/>
        <v>조윤정</v>
      </c>
      <c r="J730" s="57">
        <f t="shared" si="336"/>
        <v>6284</v>
      </c>
      <c r="K730" s="57" t="str">
        <f t="shared" si="337"/>
        <v/>
      </c>
      <c r="L730" s="57">
        <f t="shared" si="338"/>
        <v>1</v>
      </c>
      <c r="M730" s="57">
        <f t="shared" si="339"/>
        <v>0.499</v>
      </c>
      <c r="N730" s="57">
        <f t="shared" si="340"/>
        <v>4.4999999999999998E-2</v>
      </c>
      <c r="O730" s="60">
        <f t="shared" si="341"/>
        <v>3.15E-2</v>
      </c>
      <c r="P730" s="60">
        <f>CEILING(IF(M730&gt;O730,M730,O730),$D$2)</f>
        <v>0.5</v>
      </c>
      <c r="Q730" s="61" t="str">
        <f t="shared" si="342"/>
        <v>일반(목록배제,Normal-Manifest Exception)</v>
      </c>
      <c r="R730" s="88">
        <f t="shared" si="343"/>
        <v>18.89</v>
      </c>
      <c r="S730" s="61" t="str">
        <f t="shared" si="344"/>
        <v>OZ522</v>
      </c>
      <c r="T730" s="61" t="str">
        <f t="shared" si="345"/>
        <v>AIRZETA CO., LTD</v>
      </c>
      <c r="U730" s="61" t="str">
        <f t="shared" si="346"/>
        <v>신용</v>
      </c>
      <c r="V730" s="99">
        <f>CEILING($B$2+(P730-0.5)*$C$2,1)</f>
        <v>7445</v>
      </c>
      <c r="W730" s="61">
        <v>4000</v>
      </c>
      <c r="X730" s="100">
        <f t="shared" si="320"/>
        <v>0</v>
      </c>
      <c r="Y730" s="100">
        <f t="shared" si="325"/>
        <v>0</v>
      </c>
      <c r="Z730" s="100">
        <f t="shared" si="321"/>
        <v>0</v>
      </c>
      <c r="AA730" s="100">
        <f t="shared" si="326"/>
        <v>0</v>
      </c>
      <c r="AB730" s="101">
        <f t="shared" si="322"/>
        <v>1000</v>
      </c>
      <c r="AC730" s="102" t="str">
        <f>_xlfn.IFNA(VLOOKUP(D730,'사업자 통관'!F:H,3,0),"")</f>
        <v/>
      </c>
      <c r="AD730" s="102"/>
      <c r="AE730" s="103">
        <f t="shared" si="323"/>
        <v>5000</v>
      </c>
      <c r="AF730" s="104">
        <f t="shared" si="324"/>
        <v>12445</v>
      </c>
      <c r="AH730" s="126" t="s">
        <v>6400</v>
      </c>
      <c r="AI730" s="126" t="s">
        <v>9</v>
      </c>
      <c r="AJ730" s="126" t="s">
        <v>6401</v>
      </c>
      <c r="AK730" s="126" t="s">
        <v>6701</v>
      </c>
      <c r="AL730" s="126" t="s">
        <v>6702</v>
      </c>
      <c r="AM730" s="126" t="s">
        <v>6703</v>
      </c>
      <c r="AN730" s="126">
        <v>6284</v>
      </c>
      <c r="AO730" s="126" t="s">
        <v>130</v>
      </c>
      <c r="AP730" s="127">
        <v>1</v>
      </c>
      <c r="AQ730" s="128">
        <v>0.499</v>
      </c>
      <c r="AR730" s="128">
        <v>4.4999999999999998E-2</v>
      </c>
      <c r="AS730" s="128">
        <v>0.5</v>
      </c>
      <c r="AT730" s="126" t="s">
        <v>5</v>
      </c>
      <c r="AU730" s="128">
        <v>18.89</v>
      </c>
      <c r="AV730" s="126" t="s">
        <v>154</v>
      </c>
      <c r="AW730" s="126" t="s">
        <v>154</v>
      </c>
      <c r="AX730" s="126" t="s">
        <v>154</v>
      </c>
      <c r="AY730" s="126" t="s">
        <v>154</v>
      </c>
      <c r="AZ730" s="126" t="s">
        <v>154</v>
      </c>
      <c r="BA730" s="126" t="s">
        <v>132</v>
      </c>
      <c r="BB730" s="126" t="s">
        <v>70</v>
      </c>
      <c r="BC730" s="126" t="s">
        <v>155</v>
      </c>
      <c r="BD730" s="126" t="s">
        <v>130</v>
      </c>
      <c r="BE730" s="126" t="s">
        <v>156</v>
      </c>
      <c r="BF730" s="126" t="s">
        <v>6704</v>
      </c>
      <c r="BG730" s="126" t="s">
        <v>6705</v>
      </c>
      <c r="BH730" s="126" t="s">
        <v>6706</v>
      </c>
      <c r="BI730" s="126" t="s">
        <v>138</v>
      </c>
      <c r="BJ730" s="126" t="s">
        <v>2758</v>
      </c>
      <c r="BK730" s="126" t="s">
        <v>184</v>
      </c>
      <c r="BL730" s="126" t="s">
        <v>157</v>
      </c>
      <c r="BM730" s="126" t="s">
        <v>126</v>
      </c>
      <c r="BN730" s="126" t="s">
        <v>130</v>
      </c>
      <c r="BO730" s="126" t="s">
        <v>158</v>
      </c>
    </row>
    <row r="731" spans="1:67" ht="15">
      <c r="A731" s="58" t="str">
        <f t="shared" si="327"/>
        <v>2025-08-21</v>
      </c>
      <c r="B731" s="58" t="str">
        <f t="shared" si="328"/>
        <v>LHR</v>
      </c>
      <c r="C731" s="58" t="str">
        <f t="shared" si="329"/>
        <v>99431913803</v>
      </c>
      <c r="D731" s="58" t="str">
        <f t="shared" si="330"/>
        <v>PGB028761453</v>
      </c>
      <c r="E731" s="59" t="str">
        <f t="shared" si="331"/>
        <v>6094322902233</v>
      </c>
      <c r="F731" s="59" t="str">
        <f t="shared" si="332"/>
        <v>716-6505-CE-94</v>
      </c>
      <c r="G731" s="59" t="str">
        <f t="shared" si="333"/>
        <v>2210326</v>
      </c>
      <c r="H731" s="59" t="str">
        <f t="shared" si="334"/>
        <v>IPORTER (GB)</v>
      </c>
      <c r="I731" s="57" t="str">
        <f t="shared" si="335"/>
        <v>노민규</v>
      </c>
      <c r="J731" s="57">
        <f t="shared" si="336"/>
        <v>13279</v>
      </c>
      <c r="K731" s="57" t="str">
        <f t="shared" si="337"/>
        <v/>
      </c>
      <c r="L731" s="57">
        <f t="shared" si="338"/>
        <v>1</v>
      </c>
      <c r="M731" s="57">
        <f t="shared" si="339"/>
        <v>0.499</v>
      </c>
      <c r="N731" s="57">
        <f t="shared" si="340"/>
        <v>4.4999999999999998E-2</v>
      </c>
      <c r="O731" s="60">
        <f t="shared" si="341"/>
        <v>3.15E-2</v>
      </c>
      <c r="P731" s="60">
        <f>CEILING(IF(M731&gt;O731,M731,O731),$D$2)</f>
        <v>0.5</v>
      </c>
      <c r="Q731" s="61" t="str">
        <f t="shared" si="342"/>
        <v>목록(Manifest)</v>
      </c>
      <c r="R731" s="88">
        <f t="shared" si="343"/>
        <v>133.55000000000001</v>
      </c>
      <c r="S731" s="61" t="str">
        <f t="shared" si="344"/>
        <v>OZ522</v>
      </c>
      <c r="T731" s="61" t="str">
        <f t="shared" si="345"/>
        <v>AIRZETA CO., LTD</v>
      </c>
      <c r="U731" s="61" t="str">
        <f t="shared" si="346"/>
        <v>신용</v>
      </c>
      <c r="V731" s="99">
        <f>CEILING($B$2+(P731-0.5)*$C$2,1)</f>
        <v>7445</v>
      </c>
      <c r="W731" s="61">
        <v>4000</v>
      </c>
      <c r="X731" s="100">
        <f t="shared" si="320"/>
        <v>0</v>
      </c>
      <c r="Y731" s="100">
        <f t="shared" si="325"/>
        <v>0</v>
      </c>
      <c r="Z731" s="100">
        <f t="shared" si="321"/>
        <v>0</v>
      </c>
      <c r="AA731" s="100">
        <f t="shared" si="326"/>
        <v>0</v>
      </c>
      <c r="AB731" s="101">
        <f t="shared" si="322"/>
        <v>0</v>
      </c>
      <c r="AC731" s="102" t="str">
        <f>_xlfn.IFNA(VLOOKUP(D731,'사업자 통관'!F:H,3,0),"")</f>
        <v/>
      </c>
      <c r="AD731" s="102"/>
      <c r="AE731" s="103">
        <f t="shared" si="323"/>
        <v>4000</v>
      </c>
      <c r="AF731" s="104">
        <f t="shared" si="324"/>
        <v>11445</v>
      </c>
      <c r="AH731" s="126" t="s">
        <v>6400</v>
      </c>
      <c r="AI731" s="126" t="s">
        <v>9</v>
      </c>
      <c r="AJ731" s="126" t="s">
        <v>6401</v>
      </c>
      <c r="AK731" s="126" t="s">
        <v>6707</v>
      </c>
      <c r="AL731" s="126" t="s">
        <v>3517</v>
      </c>
      <c r="AM731" s="126" t="s">
        <v>3518</v>
      </c>
      <c r="AN731" s="126">
        <v>13279</v>
      </c>
      <c r="AO731" s="126" t="s">
        <v>130</v>
      </c>
      <c r="AP731" s="127">
        <v>1</v>
      </c>
      <c r="AQ731" s="128">
        <v>0.499</v>
      </c>
      <c r="AR731" s="128">
        <v>4.4999999999999998E-2</v>
      </c>
      <c r="AS731" s="128">
        <v>0.5</v>
      </c>
      <c r="AT731" s="126" t="s">
        <v>4</v>
      </c>
      <c r="AU731" s="128">
        <v>133.55000000000001</v>
      </c>
      <c r="AV731" s="126" t="s">
        <v>154</v>
      </c>
      <c r="AW731" s="126" t="s">
        <v>154</v>
      </c>
      <c r="AX731" s="126" t="s">
        <v>154</v>
      </c>
      <c r="AY731" s="126" t="s">
        <v>154</v>
      </c>
      <c r="AZ731" s="126" t="s">
        <v>154</v>
      </c>
      <c r="BA731" s="126" t="s">
        <v>132</v>
      </c>
      <c r="BB731" s="126" t="s">
        <v>70</v>
      </c>
      <c r="BC731" s="126" t="s">
        <v>3519</v>
      </c>
      <c r="BD731" s="126" t="s">
        <v>130</v>
      </c>
      <c r="BE731" s="126" t="s">
        <v>156</v>
      </c>
      <c r="BF731" s="126" t="s">
        <v>6708</v>
      </c>
      <c r="BG731" s="126" t="s">
        <v>6709</v>
      </c>
      <c r="BH731" s="126" t="s">
        <v>6710</v>
      </c>
      <c r="BI731" s="126" t="s">
        <v>138</v>
      </c>
      <c r="BJ731" s="126" t="s">
        <v>2758</v>
      </c>
      <c r="BK731" s="126" t="s">
        <v>184</v>
      </c>
      <c r="BL731" s="126" t="s">
        <v>157</v>
      </c>
      <c r="BM731" s="126" t="s">
        <v>126</v>
      </c>
      <c r="BN731" s="126" t="s">
        <v>130</v>
      </c>
      <c r="BO731" s="126" t="s">
        <v>158</v>
      </c>
    </row>
    <row r="732" spans="1:67" ht="15">
      <c r="A732" s="58" t="str">
        <f t="shared" si="327"/>
        <v>2025-08-21</v>
      </c>
      <c r="B732" s="58" t="str">
        <f t="shared" si="328"/>
        <v>LHR</v>
      </c>
      <c r="C732" s="58" t="str">
        <f t="shared" si="329"/>
        <v>99431913803</v>
      </c>
      <c r="D732" s="58" t="str">
        <f t="shared" si="330"/>
        <v>PGB028762003</v>
      </c>
      <c r="E732" s="59" t="str">
        <f t="shared" si="331"/>
        <v>6094322902783</v>
      </c>
      <c r="F732" s="59" t="str">
        <f t="shared" si="332"/>
        <v>717-5827-FF-52</v>
      </c>
      <c r="G732" s="59" t="str">
        <f t="shared" si="333"/>
        <v>2210326</v>
      </c>
      <c r="H732" s="59" t="str">
        <f t="shared" si="334"/>
        <v>IPORTER (GB)</v>
      </c>
      <c r="I732" s="57" t="str">
        <f t="shared" si="335"/>
        <v>권한솔</v>
      </c>
      <c r="J732" s="57">
        <f t="shared" si="336"/>
        <v>5018</v>
      </c>
      <c r="K732" s="57" t="str">
        <f t="shared" si="337"/>
        <v/>
      </c>
      <c r="L732" s="57">
        <f t="shared" si="338"/>
        <v>1</v>
      </c>
      <c r="M732" s="57">
        <f t="shared" si="339"/>
        <v>2.5990000000000002</v>
      </c>
      <c r="N732" s="57">
        <f t="shared" si="340"/>
        <v>4.4999999999999998E-2</v>
      </c>
      <c r="O732" s="60">
        <f t="shared" si="341"/>
        <v>3.15E-2</v>
      </c>
      <c r="P732" s="60">
        <f>CEILING(IF(M732&gt;O732,M732,O732),$D$2)</f>
        <v>3</v>
      </c>
      <c r="Q732" s="61" t="str">
        <f t="shared" si="342"/>
        <v>간이(Simple)</v>
      </c>
      <c r="R732" s="88">
        <f t="shared" si="343"/>
        <v>161.80000000000001</v>
      </c>
      <c r="S732" s="61" t="str">
        <f t="shared" si="344"/>
        <v>OZ522</v>
      </c>
      <c r="T732" s="61" t="str">
        <f t="shared" si="345"/>
        <v>AIRZETA CO., LTD</v>
      </c>
      <c r="U732" s="61" t="str">
        <f t="shared" si="346"/>
        <v>신용</v>
      </c>
      <c r="V732" s="99">
        <f>CEILING($B$2+(P732-0.5)*$C$2,1)</f>
        <v>21583</v>
      </c>
      <c r="W732" s="61">
        <v>4000</v>
      </c>
      <c r="X732" s="100">
        <f t="shared" si="320"/>
        <v>0</v>
      </c>
      <c r="Y732" s="100">
        <f t="shared" si="325"/>
        <v>0</v>
      </c>
      <c r="Z732" s="100">
        <f t="shared" si="321"/>
        <v>500</v>
      </c>
      <c r="AA732" s="100">
        <f t="shared" si="326"/>
        <v>0</v>
      </c>
      <c r="AB732" s="101">
        <f t="shared" si="322"/>
        <v>1000</v>
      </c>
      <c r="AC732" s="102" t="str">
        <f>_xlfn.IFNA(VLOOKUP(D732,'사업자 통관'!F:H,3,0),"")</f>
        <v/>
      </c>
      <c r="AD732" s="102"/>
      <c r="AE732" s="103">
        <f t="shared" si="323"/>
        <v>5500</v>
      </c>
      <c r="AF732" s="104">
        <f t="shared" si="324"/>
        <v>27083</v>
      </c>
      <c r="AH732" s="126" t="s">
        <v>6400</v>
      </c>
      <c r="AI732" s="126" t="s">
        <v>9</v>
      </c>
      <c r="AJ732" s="126" t="s">
        <v>6401</v>
      </c>
      <c r="AK732" s="126" t="s">
        <v>6711</v>
      </c>
      <c r="AL732" s="126" t="s">
        <v>6712</v>
      </c>
      <c r="AM732" s="126" t="s">
        <v>6713</v>
      </c>
      <c r="AN732" s="126">
        <v>5018</v>
      </c>
      <c r="AO732" s="126" t="s">
        <v>130</v>
      </c>
      <c r="AP732" s="127">
        <v>1</v>
      </c>
      <c r="AQ732" s="128">
        <v>2.5990000000000002</v>
      </c>
      <c r="AR732" s="128">
        <v>4.4999999999999998E-2</v>
      </c>
      <c r="AS732" s="128">
        <v>2.6</v>
      </c>
      <c r="AT732" s="126" t="s">
        <v>6</v>
      </c>
      <c r="AU732" s="128">
        <v>161.80000000000001</v>
      </c>
      <c r="AV732" s="126" t="s">
        <v>154</v>
      </c>
      <c r="AW732" s="126" t="s">
        <v>154</v>
      </c>
      <c r="AX732" s="126" t="s">
        <v>154</v>
      </c>
      <c r="AY732" s="126" t="s">
        <v>154</v>
      </c>
      <c r="AZ732" s="126" t="s">
        <v>154</v>
      </c>
      <c r="BA732" s="126" t="s">
        <v>132</v>
      </c>
      <c r="BB732" s="126" t="s">
        <v>70</v>
      </c>
      <c r="BC732" s="126" t="s">
        <v>6714</v>
      </c>
      <c r="BD732" s="126" t="s">
        <v>130</v>
      </c>
      <c r="BE732" s="126" t="s">
        <v>156</v>
      </c>
      <c r="BF732" s="126" t="s">
        <v>6715</v>
      </c>
      <c r="BG732" s="126" t="s">
        <v>6716</v>
      </c>
      <c r="BH732" s="126" t="s">
        <v>6717</v>
      </c>
      <c r="BI732" s="126" t="s">
        <v>138</v>
      </c>
      <c r="BJ732" s="126" t="s">
        <v>2758</v>
      </c>
      <c r="BK732" s="126" t="s">
        <v>184</v>
      </c>
      <c r="BL732" s="126" t="s">
        <v>157</v>
      </c>
      <c r="BM732" s="126" t="s">
        <v>126</v>
      </c>
      <c r="BN732" s="126" t="s">
        <v>130</v>
      </c>
      <c r="BO732" s="126" t="s">
        <v>158</v>
      </c>
    </row>
    <row r="733" spans="1:67" ht="15">
      <c r="A733" s="58" t="str">
        <f t="shared" si="327"/>
        <v>2025-08-21</v>
      </c>
      <c r="B733" s="58" t="str">
        <f t="shared" si="328"/>
        <v>LHR</v>
      </c>
      <c r="C733" s="58" t="str">
        <f t="shared" si="329"/>
        <v>99431913803</v>
      </c>
      <c r="D733" s="58" t="str">
        <f t="shared" si="330"/>
        <v>PGB028762062</v>
      </c>
      <c r="E733" s="59" t="str">
        <f t="shared" si="331"/>
        <v>6094322902842</v>
      </c>
      <c r="F733" s="59" t="str">
        <f t="shared" si="332"/>
        <v>717-6368-DC-56</v>
      </c>
      <c r="G733" s="59" t="str">
        <f t="shared" si="333"/>
        <v>2210326</v>
      </c>
      <c r="H733" s="59" t="str">
        <f t="shared" si="334"/>
        <v>IPORTER (GB)</v>
      </c>
      <c r="I733" s="57" t="str">
        <f t="shared" si="335"/>
        <v>김현수</v>
      </c>
      <c r="J733" s="57">
        <f t="shared" si="336"/>
        <v>10118</v>
      </c>
      <c r="K733" s="57" t="str">
        <f t="shared" si="337"/>
        <v/>
      </c>
      <c r="L733" s="57">
        <f t="shared" si="338"/>
        <v>1</v>
      </c>
      <c r="M733" s="57">
        <f t="shared" si="339"/>
        <v>0.73899999999999999</v>
      </c>
      <c r="N733" s="57">
        <f t="shared" si="340"/>
        <v>4.4999999999999998E-2</v>
      </c>
      <c r="O733" s="60">
        <f t="shared" si="341"/>
        <v>3.15E-2</v>
      </c>
      <c r="P733" s="60">
        <f>CEILING(IF(M733&gt;O733,M733,O733),$D$2)</f>
        <v>1</v>
      </c>
      <c r="Q733" s="61" t="str">
        <f t="shared" si="342"/>
        <v>목록(Manifest)</v>
      </c>
      <c r="R733" s="88">
        <f t="shared" si="343"/>
        <v>114.66</v>
      </c>
      <c r="S733" s="61" t="str">
        <f t="shared" si="344"/>
        <v>OZ522</v>
      </c>
      <c r="T733" s="61" t="str">
        <f t="shared" si="345"/>
        <v>AIRZETA CO., LTD</v>
      </c>
      <c r="U733" s="61" t="str">
        <f t="shared" si="346"/>
        <v>신용</v>
      </c>
      <c r="V733" s="99">
        <f>CEILING($B$2+(P733-0.5)*$C$2,1)</f>
        <v>10273</v>
      </c>
      <c r="W733" s="61">
        <v>4000</v>
      </c>
      <c r="X733" s="100">
        <f t="shared" si="320"/>
        <v>0</v>
      </c>
      <c r="Y733" s="100">
        <f t="shared" si="325"/>
        <v>0</v>
      </c>
      <c r="Z733" s="100">
        <f t="shared" si="321"/>
        <v>0</v>
      </c>
      <c r="AA733" s="100">
        <f t="shared" si="326"/>
        <v>0</v>
      </c>
      <c r="AB733" s="101">
        <f t="shared" si="322"/>
        <v>0</v>
      </c>
      <c r="AC733" s="102" t="str">
        <f>_xlfn.IFNA(VLOOKUP(D733,'사업자 통관'!F:H,3,0),"")</f>
        <v/>
      </c>
      <c r="AD733" s="102"/>
      <c r="AE733" s="103">
        <f t="shared" si="323"/>
        <v>4000</v>
      </c>
      <c r="AF733" s="104">
        <f t="shared" si="324"/>
        <v>14273</v>
      </c>
      <c r="AH733" s="126" t="s">
        <v>6400</v>
      </c>
      <c r="AI733" s="126" t="s">
        <v>9</v>
      </c>
      <c r="AJ733" s="126" t="s">
        <v>6401</v>
      </c>
      <c r="AK733" s="126" t="s">
        <v>6718</v>
      </c>
      <c r="AL733" s="126" t="s">
        <v>6719</v>
      </c>
      <c r="AM733" s="126" t="s">
        <v>6720</v>
      </c>
      <c r="AN733" s="126">
        <v>10118</v>
      </c>
      <c r="AO733" s="126" t="s">
        <v>130</v>
      </c>
      <c r="AP733" s="127">
        <v>1</v>
      </c>
      <c r="AQ733" s="128">
        <v>0.73899999999999999</v>
      </c>
      <c r="AR733" s="128">
        <v>4.4999999999999998E-2</v>
      </c>
      <c r="AS733" s="128">
        <v>0.8</v>
      </c>
      <c r="AT733" s="126" t="s">
        <v>4</v>
      </c>
      <c r="AU733" s="128">
        <v>114.66</v>
      </c>
      <c r="AV733" s="126" t="s">
        <v>154</v>
      </c>
      <c r="AW733" s="126" t="s">
        <v>154</v>
      </c>
      <c r="AX733" s="126" t="s">
        <v>154</v>
      </c>
      <c r="AY733" s="126" t="s">
        <v>154</v>
      </c>
      <c r="AZ733" s="126" t="s">
        <v>154</v>
      </c>
      <c r="BA733" s="126" t="s">
        <v>132</v>
      </c>
      <c r="BB733" s="126" t="s">
        <v>70</v>
      </c>
      <c r="BC733" s="126" t="s">
        <v>169</v>
      </c>
      <c r="BD733" s="126" t="s">
        <v>130</v>
      </c>
      <c r="BE733" s="126" t="s">
        <v>156</v>
      </c>
      <c r="BF733" s="126" t="s">
        <v>6721</v>
      </c>
      <c r="BG733" s="126" t="s">
        <v>6722</v>
      </c>
      <c r="BH733" s="126" t="s">
        <v>6723</v>
      </c>
      <c r="BI733" s="126" t="s">
        <v>138</v>
      </c>
      <c r="BJ733" s="126" t="s">
        <v>2758</v>
      </c>
      <c r="BK733" s="126" t="s">
        <v>184</v>
      </c>
      <c r="BL733" s="126" t="s">
        <v>157</v>
      </c>
      <c r="BM733" s="126" t="s">
        <v>126</v>
      </c>
      <c r="BN733" s="126" t="s">
        <v>130</v>
      </c>
      <c r="BO733" s="126" t="s">
        <v>158</v>
      </c>
    </row>
    <row r="734" spans="1:67" ht="15">
      <c r="A734" s="58" t="str">
        <f t="shared" si="327"/>
        <v>2025-08-21</v>
      </c>
      <c r="B734" s="58" t="str">
        <f t="shared" si="328"/>
        <v>LHR</v>
      </c>
      <c r="C734" s="58" t="str">
        <f t="shared" si="329"/>
        <v>99431913803</v>
      </c>
      <c r="D734" s="58" t="str">
        <f t="shared" si="330"/>
        <v>PGB028761791</v>
      </c>
      <c r="E734" s="59" t="str">
        <f t="shared" si="331"/>
        <v>6094372997151 (3)</v>
      </c>
      <c r="F734" s="59" t="str">
        <f t="shared" si="332"/>
        <v>717-5835-FF-63</v>
      </c>
      <c r="G734" s="59" t="str">
        <f t="shared" si="333"/>
        <v>2210326</v>
      </c>
      <c r="H734" s="59" t="str">
        <f t="shared" si="334"/>
        <v>IPORTER (GB)</v>
      </c>
      <c r="I734" s="57" t="str">
        <f t="shared" si="335"/>
        <v>김석근</v>
      </c>
      <c r="J734" s="57">
        <f t="shared" si="336"/>
        <v>12773</v>
      </c>
      <c r="K734" s="57" t="str">
        <f t="shared" si="337"/>
        <v/>
      </c>
      <c r="L734" s="57">
        <f t="shared" si="338"/>
        <v>3</v>
      </c>
      <c r="M734" s="57">
        <f t="shared" si="339"/>
        <v>7.4980000000000002</v>
      </c>
      <c r="N734" s="57">
        <f t="shared" si="340"/>
        <v>9.2080000000000002</v>
      </c>
      <c r="O734" s="60">
        <f t="shared" si="341"/>
        <v>6.4455999999999998</v>
      </c>
      <c r="P734" s="60">
        <f>CEILING(IF(M734&gt;O734,M734,O734),$D$2)</f>
        <v>7.5</v>
      </c>
      <c r="Q734" s="61" t="str">
        <f t="shared" si="342"/>
        <v>선별(검사,Manifest-Inspection)</v>
      </c>
      <c r="R734" s="88">
        <f t="shared" si="343"/>
        <v>136.66</v>
      </c>
      <c r="S734" s="61" t="str">
        <f t="shared" si="344"/>
        <v>OZ522</v>
      </c>
      <c r="T734" s="61" t="str">
        <f t="shared" si="345"/>
        <v>AIRZETA CO., LTD</v>
      </c>
      <c r="U734" s="61" t="str">
        <f t="shared" si="346"/>
        <v>신용</v>
      </c>
      <c r="V734" s="99">
        <f>CEILING($B$2+(P734-0.5)*$C$2,1)</f>
        <v>47030</v>
      </c>
      <c r="W734" s="61">
        <v>4000</v>
      </c>
      <c r="X734" s="100">
        <f t="shared" si="320"/>
        <v>3000</v>
      </c>
      <c r="Y734" s="100">
        <f t="shared" si="325"/>
        <v>0</v>
      </c>
      <c r="Z734" s="100">
        <f t="shared" si="321"/>
        <v>1500</v>
      </c>
      <c r="AA734" s="100">
        <f t="shared" si="326"/>
        <v>0</v>
      </c>
      <c r="AB734" s="101">
        <f t="shared" si="322"/>
        <v>0</v>
      </c>
      <c r="AC734" s="102" t="str">
        <f>_xlfn.IFNA(VLOOKUP(D734,'사업자 통관'!F:H,3,0),"")</f>
        <v/>
      </c>
      <c r="AD734" s="102"/>
      <c r="AE734" s="103">
        <f t="shared" si="323"/>
        <v>8500</v>
      </c>
      <c r="AF734" s="104">
        <f t="shared" si="324"/>
        <v>55530</v>
      </c>
      <c r="AH734" s="126" t="s">
        <v>6400</v>
      </c>
      <c r="AI734" s="126" t="s">
        <v>9</v>
      </c>
      <c r="AJ734" s="126" t="s">
        <v>6401</v>
      </c>
      <c r="AK734" s="126" t="s">
        <v>2690</v>
      </c>
      <c r="AL734" s="126" t="s">
        <v>226</v>
      </c>
      <c r="AM734" s="126" t="s">
        <v>227</v>
      </c>
      <c r="AN734" s="126">
        <v>12773</v>
      </c>
      <c r="AO734" s="126" t="s">
        <v>130</v>
      </c>
      <c r="AP734" s="127">
        <v>3</v>
      </c>
      <c r="AQ734" s="128">
        <v>7.4980000000000002</v>
      </c>
      <c r="AR734" s="128">
        <v>9.2080000000000002</v>
      </c>
      <c r="AS734" s="128">
        <v>9.5</v>
      </c>
      <c r="AT734" s="126" t="s">
        <v>182</v>
      </c>
      <c r="AU734" s="128">
        <v>136.66</v>
      </c>
      <c r="AV734" s="126" t="s">
        <v>154</v>
      </c>
      <c r="AW734" s="126" t="s">
        <v>154</v>
      </c>
      <c r="AX734" s="126" t="s">
        <v>154</v>
      </c>
      <c r="AY734" s="126" t="s">
        <v>154</v>
      </c>
      <c r="AZ734" s="126" t="s">
        <v>154</v>
      </c>
      <c r="BA734" s="126" t="s">
        <v>132</v>
      </c>
      <c r="BB734" s="126" t="s">
        <v>70</v>
      </c>
      <c r="BC734" s="126" t="s">
        <v>159</v>
      </c>
      <c r="BD734" s="126" t="s">
        <v>130</v>
      </c>
      <c r="BE734" s="126" t="s">
        <v>156</v>
      </c>
      <c r="BF734" s="126" t="s">
        <v>6724</v>
      </c>
      <c r="BG734" s="126" t="s">
        <v>6725</v>
      </c>
      <c r="BH734" s="126" t="s">
        <v>6726</v>
      </c>
      <c r="BI734" s="126" t="s">
        <v>138</v>
      </c>
      <c r="BJ734" s="126" t="s">
        <v>2758</v>
      </c>
      <c r="BK734" s="126" t="s">
        <v>184</v>
      </c>
      <c r="BL734" s="126" t="s">
        <v>157</v>
      </c>
      <c r="BM734" s="126" t="s">
        <v>126</v>
      </c>
      <c r="BN734" s="126" t="s">
        <v>130</v>
      </c>
      <c r="BO734" s="126" t="s">
        <v>158</v>
      </c>
    </row>
    <row r="735" spans="1:67" ht="15">
      <c r="A735" s="58" t="str">
        <f t="shared" si="327"/>
        <v>2025-08-21</v>
      </c>
      <c r="B735" s="58" t="str">
        <f t="shared" si="328"/>
        <v>LHR</v>
      </c>
      <c r="C735" s="58" t="str">
        <f t="shared" si="329"/>
        <v>99431913803</v>
      </c>
      <c r="D735" s="58" t="str">
        <f t="shared" si="330"/>
        <v>PGB028762042</v>
      </c>
      <c r="E735" s="59" t="str">
        <f t="shared" si="331"/>
        <v>6094322902822</v>
      </c>
      <c r="F735" s="59" t="str">
        <f t="shared" si="332"/>
        <v>717-7221-AD-72</v>
      </c>
      <c r="G735" s="59" t="str">
        <f t="shared" si="333"/>
        <v>2210326</v>
      </c>
      <c r="H735" s="59" t="str">
        <f t="shared" si="334"/>
        <v>IPORTER (GB)</v>
      </c>
      <c r="I735" s="57" t="str">
        <f t="shared" si="335"/>
        <v>강인성</v>
      </c>
      <c r="J735" s="57">
        <f t="shared" si="336"/>
        <v>6091</v>
      </c>
      <c r="K735" s="57" t="str">
        <f t="shared" si="337"/>
        <v/>
      </c>
      <c r="L735" s="57">
        <f t="shared" si="338"/>
        <v>1</v>
      </c>
      <c r="M735" s="57">
        <f t="shared" si="339"/>
        <v>8.9990000000000006</v>
      </c>
      <c r="N735" s="57">
        <f t="shared" si="340"/>
        <v>9.7520000000000007</v>
      </c>
      <c r="O735" s="60">
        <f t="shared" si="341"/>
        <v>6.8264000000000005</v>
      </c>
      <c r="P735" s="60">
        <f>CEILING(IF(M735&gt;O735,M735,O735),$D$2)</f>
        <v>9</v>
      </c>
      <c r="Q735" s="61" t="str">
        <f t="shared" si="342"/>
        <v>간이(Simple)</v>
      </c>
      <c r="R735" s="88">
        <f t="shared" si="343"/>
        <v>1740.15</v>
      </c>
      <c r="S735" s="61" t="str">
        <f t="shared" si="344"/>
        <v>OZ522</v>
      </c>
      <c r="T735" s="61" t="str">
        <f t="shared" si="345"/>
        <v>AIRZETA CO., LTD</v>
      </c>
      <c r="U735" s="61" t="str">
        <f t="shared" si="346"/>
        <v>신용</v>
      </c>
      <c r="V735" s="99">
        <f>CEILING($B$2+(P735-0.5)*$C$2,1)</f>
        <v>55513</v>
      </c>
      <c r="W735" s="61">
        <v>4000</v>
      </c>
      <c r="X735" s="100">
        <f t="shared" si="320"/>
        <v>0</v>
      </c>
      <c r="Y735" s="100">
        <f t="shared" si="325"/>
        <v>0</v>
      </c>
      <c r="Z735" s="100">
        <f t="shared" si="321"/>
        <v>1000</v>
      </c>
      <c r="AA735" s="100">
        <f t="shared" si="326"/>
        <v>0</v>
      </c>
      <c r="AB735" s="101">
        <f t="shared" si="322"/>
        <v>1000</v>
      </c>
      <c r="AC735" s="102" t="str">
        <f>_xlfn.IFNA(VLOOKUP(D735,'사업자 통관'!F:H,3,0),"")</f>
        <v/>
      </c>
      <c r="AD735" s="102"/>
      <c r="AE735" s="103">
        <f t="shared" si="323"/>
        <v>6000</v>
      </c>
      <c r="AF735" s="104">
        <f t="shared" si="324"/>
        <v>61513</v>
      </c>
      <c r="AH735" s="126" t="s">
        <v>6400</v>
      </c>
      <c r="AI735" s="126" t="s">
        <v>9</v>
      </c>
      <c r="AJ735" s="126" t="s">
        <v>6401</v>
      </c>
      <c r="AK735" s="126" t="s">
        <v>6727</v>
      </c>
      <c r="AL735" s="126" t="s">
        <v>6728</v>
      </c>
      <c r="AM735" s="126" t="s">
        <v>6729</v>
      </c>
      <c r="AN735" s="126">
        <v>6091</v>
      </c>
      <c r="AO735" s="126" t="s">
        <v>130</v>
      </c>
      <c r="AP735" s="127">
        <v>1</v>
      </c>
      <c r="AQ735" s="128">
        <v>8.9990000000000006</v>
      </c>
      <c r="AR735" s="128">
        <v>9.7520000000000007</v>
      </c>
      <c r="AS735" s="128">
        <v>10</v>
      </c>
      <c r="AT735" s="126" t="s">
        <v>6</v>
      </c>
      <c r="AU735" s="128">
        <v>1740.15</v>
      </c>
      <c r="AV735" s="126" t="s">
        <v>154</v>
      </c>
      <c r="AW735" s="126" t="s">
        <v>154</v>
      </c>
      <c r="AX735" s="126" t="s">
        <v>154</v>
      </c>
      <c r="AY735" s="126" t="s">
        <v>154</v>
      </c>
      <c r="AZ735" s="126" t="s">
        <v>154</v>
      </c>
      <c r="BA735" s="126" t="s">
        <v>132</v>
      </c>
      <c r="BB735" s="126" t="s">
        <v>70</v>
      </c>
      <c r="BC735" s="126" t="s">
        <v>6730</v>
      </c>
      <c r="BD735" s="126" t="s">
        <v>130</v>
      </c>
      <c r="BE735" s="126" t="s">
        <v>156</v>
      </c>
      <c r="BF735" s="126" t="s">
        <v>6731</v>
      </c>
      <c r="BG735" s="126" t="s">
        <v>6732</v>
      </c>
      <c r="BH735" s="126" t="s">
        <v>6733</v>
      </c>
      <c r="BI735" s="126" t="s">
        <v>138</v>
      </c>
      <c r="BJ735" s="126" t="s">
        <v>2758</v>
      </c>
      <c r="BK735" s="126" t="s">
        <v>184</v>
      </c>
      <c r="BL735" s="126" t="s">
        <v>157</v>
      </c>
      <c r="BM735" s="126" t="s">
        <v>126</v>
      </c>
      <c r="BN735" s="126" t="s">
        <v>130</v>
      </c>
      <c r="BO735" s="126" t="s">
        <v>158</v>
      </c>
    </row>
    <row r="736" spans="1:67" ht="15">
      <c r="A736" s="58" t="str">
        <f t="shared" si="327"/>
        <v>2025-08-21</v>
      </c>
      <c r="B736" s="58" t="str">
        <f t="shared" si="328"/>
        <v>LHR</v>
      </c>
      <c r="C736" s="58" t="str">
        <f t="shared" si="329"/>
        <v>99431913803</v>
      </c>
      <c r="D736" s="58" t="str">
        <f t="shared" si="330"/>
        <v>PGB028762166</v>
      </c>
      <c r="E736" s="59" t="str">
        <f t="shared" si="331"/>
        <v>6094322902946</v>
      </c>
      <c r="F736" s="59" t="str">
        <f t="shared" si="332"/>
        <v>717-7211-EC-87</v>
      </c>
      <c r="G736" s="59" t="str">
        <f t="shared" si="333"/>
        <v>2210326</v>
      </c>
      <c r="H736" s="59" t="str">
        <f t="shared" si="334"/>
        <v>IPORTER (GB)</v>
      </c>
      <c r="I736" s="57" t="str">
        <f t="shared" si="335"/>
        <v>정경희</v>
      </c>
      <c r="J736" s="57">
        <f t="shared" si="336"/>
        <v>15815</v>
      </c>
      <c r="K736" s="57" t="str">
        <f t="shared" si="337"/>
        <v/>
      </c>
      <c r="L736" s="57">
        <f t="shared" si="338"/>
        <v>1</v>
      </c>
      <c r="M736" s="57">
        <f t="shared" si="339"/>
        <v>0.499</v>
      </c>
      <c r="N736" s="57">
        <f t="shared" si="340"/>
        <v>4.4999999999999998E-2</v>
      </c>
      <c r="O736" s="60">
        <f t="shared" si="341"/>
        <v>3.15E-2</v>
      </c>
      <c r="P736" s="60">
        <f>CEILING(IF(M736&gt;O736,M736,O736),$D$2)</f>
        <v>0.5</v>
      </c>
      <c r="Q736" s="61" t="str">
        <f t="shared" si="342"/>
        <v>일반(목록배제,Normal-Manifest Exception)</v>
      </c>
      <c r="R736" s="88">
        <f t="shared" si="343"/>
        <v>18.89</v>
      </c>
      <c r="S736" s="61" t="str">
        <f t="shared" si="344"/>
        <v>OZ522</v>
      </c>
      <c r="T736" s="61" t="str">
        <f t="shared" si="345"/>
        <v>AIRZETA CO., LTD</v>
      </c>
      <c r="U736" s="61" t="str">
        <f t="shared" si="346"/>
        <v>신용</v>
      </c>
      <c r="V736" s="99">
        <f>CEILING($B$2+(P736-0.5)*$C$2,1)</f>
        <v>7445</v>
      </c>
      <c r="W736" s="61">
        <v>4000</v>
      </c>
      <c r="X736" s="100">
        <f t="shared" si="320"/>
        <v>0</v>
      </c>
      <c r="Y736" s="100">
        <f t="shared" si="325"/>
        <v>0</v>
      </c>
      <c r="Z736" s="100">
        <f t="shared" si="321"/>
        <v>0</v>
      </c>
      <c r="AA736" s="100">
        <f t="shared" si="326"/>
        <v>0</v>
      </c>
      <c r="AB736" s="101">
        <f t="shared" si="322"/>
        <v>1000</v>
      </c>
      <c r="AC736" s="102" t="str">
        <f>_xlfn.IFNA(VLOOKUP(D736,'사업자 통관'!F:H,3,0),"")</f>
        <v/>
      </c>
      <c r="AD736" s="102"/>
      <c r="AE736" s="103">
        <f t="shared" si="323"/>
        <v>5000</v>
      </c>
      <c r="AF736" s="104">
        <f t="shared" si="324"/>
        <v>12445</v>
      </c>
      <c r="AH736" s="126" t="s">
        <v>6400</v>
      </c>
      <c r="AI736" s="126" t="s">
        <v>9</v>
      </c>
      <c r="AJ736" s="126" t="s">
        <v>6401</v>
      </c>
      <c r="AK736" s="126" t="s">
        <v>6734</v>
      </c>
      <c r="AL736" s="126" t="s">
        <v>6735</v>
      </c>
      <c r="AM736" s="126" t="s">
        <v>6736</v>
      </c>
      <c r="AN736" s="126">
        <v>15815</v>
      </c>
      <c r="AO736" s="126" t="s">
        <v>130</v>
      </c>
      <c r="AP736" s="127">
        <v>1</v>
      </c>
      <c r="AQ736" s="128">
        <v>0.499</v>
      </c>
      <c r="AR736" s="128">
        <v>4.4999999999999998E-2</v>
      </c>
      <c r="AS736" s="128">
        <v>0.5</v>
      </c>
      <c r="AT736" s="126" t="s">
        <v>5</v>
      </c>
      <c r="AU736" s="128">
        <v>18.89</v>
      </c>
      <c r="AV736" s="126" t="s">
        <v>154</v>
      </c>
      <c r="AW736" s="126" t="s">
        <v>154</v>
      </c>
      <c r="AX736" s="126" t="s">
        <v>154</v>
      </c>
      <c r="AY736" s="126" t="s">
        <v>154</v>
      </c>
      <c r="AZ736" s="126" t="s">
        <v>154</v>
      </c>
      <c r="BA736" s="126" t="s">
        <v>132</v>
      </c>
      <c r="BB736" s="126" t="s">
        <v>70</v>
      </c>
      <c r="BC736" s="126" t="s">
        <v>155</v>
      </c>
      <c r="BD736" s="126" t="s">
        <v>130</v>
      </c>
      <c r="BE736" s="126" t="s">
        <v>156</v>
      </c>
      <c r="BF736" s="126" t="s">
        <v>6737</v>
      </c>
      <c r="BG736" s="126" t="s">
        <v>6738</v>
      </c>
      <c r="BH736" s="126" t="s">
        <v>6739</v>
      </c>
      <c r="BI736" s="126" t="s">
        <v>138</v>
      </c>
      <c r="BJ736" s="126" t="s">
        <v>2758</v>
      </c>
      <c r="BK736" s="126" t="s">
        <v>184</v>
      </c>
      <c r="BL736" s="126" t="s">
        <v>157</v>
      </c>
      <c r="BM736" s="126" t="s">
        <v>126</v>
      </c>
      <c r="BN736" s="126" t="s">
        <v>130</v>
      </c>
      <c r="BO736" s="126" t="s">
        <v>158</v>
      </c>
    </row>
    <row r="737" spans="1:67" ht="15">
      <c r="A737" s="58" t="str">
        <f t="shared" si="327"/>
        <v>2025-08-21</v>
      </c>
      <c r="B737" s="58" t="str">
        <f t="shared" si="328"/>
        <v>LHR</v>
      </c>
      <c r="C737" s="58" t="str">
        <f t="shared" si="329"/>
        <v>99431913803</v>
      </c>
      <c r="D737" s="58" t="str">
        <f t="shared" si="330"/>
        <v>PGB028762169</v>
      </c>
      <c r="E737" s="59" t="str">
        <f t="shared" si="331"/>
        <v>6094322902949</v>
      </c>
      <c r="F737" s="59" t="str">
        <f t="shared" si="332"/>
        <v>717-7214-AE-90</v>
      </c>
      <c r="G737" s="59" t="str">
        <f t="shared" si="333"/>
        <v>2210326</v>
      </c>
      <c r="H737" s="59" t="str">
        <f t="shared" si="334"/>
        <v>IPORTER (GB)</v>
      </c>
      <c r="I737" s="57" t="str">
        <f t="shared" si="335"/>
        <v>박수진</v>
      </c>
      <c r="J737" s="57">
        <f t="shared" si="336"/>
        <v>54965</v>
      </c>
      <c r="K737" s="57"/>
      <c r="L737" s="57">
        <f t="shared" si="338"/>
        <v>1</v>
      </c>
      <c r="M737" s="57">
        <f t="shared" si="339"/>
        <v>0.499</v>
      </c>
      <c r="N737" s="57">
        <f t="shared" si="340"/>
        <v>4.4999999999999998E-2</v>
      </c>
      <c r="O737" s="60">
        <f t="shared" si="341"/>
        <v>3.15E-2</v>
      </c>
      <c r="P737" s="60">
        <f>CEILING(IF(M737&gt;O737,M737,O737),$D$2)</f>
        <v>0.5</v>
      </c>
      <c r="Q737" s="61" t="str">
        <f t="shared" si="342"/>
        <v>일반(목록배제,Normal-Manifest Exception)</v>
      </c>
      <c r="R737" s="88">
        <f t="shared" si="343"/>
        <v>18.89</v>
      </c>
      <c r="S737" s="61" t="str">
        <f t="shared" si="344"/>
        <v>OZ522</v>
      </c>
      <c r="T737" s="61" t="str">
        <f t="shared" si="345"/>
        <v>AIRZETA CO., LTD</v>
      </c>
      <c r="U737" s="61" t="str">
        <f t="shared" si="346"/>
        <v>신용</v>
      </c>
      <c r="V737" s="99">
        <f>CEILING($B$2+(P737-0.5)*$C$2,1)</f>
        <v>7445</v>
      </c>
      <c r="W737" s="61">
        <v>4000</v>
      </c>
      <c r="X737" s="100">
        <f t="shared" si="320"/>
        <v>0</v>
      </c>
      <c r="Y737" s="100">
        <f t="shared" si="325"/>
        <v>0</v>
      </c>
      <c r="Z737" s="100">
        <f t="shared" si="321"/>
        <v>0</v>
      </c>
      <c r="AA737" s="100">
        <f t="shared" si="326"/>
        <v>0</v>
      </c>
      <c r="AB737" s="101">
        <f t="shared" si="322"/>
        <v>1000</v>
      </c>
      <c r="AC737" s="102" t="str">
        <f>_xlfn.IFNA(VLOOKUP(D737,'사업자 통관'!F:H,3,0),"")</f>
        <v/>
      </c>
      <c r="AD737" s="102"/>
      <c r="AE737" s="103">
        <f t="shared" si="323"/>
        <v>5000</v>
      </c>
      <c r="AF737" s="104">
        <f t="shared" si="324"/>
        <v>12445</v>
      </c>
      <c r="AH737" s="126" t="s">
        <v>6400</v>
      </c>
      <c r="AI737" s="126" t="s">
        <v>9</v>
      </c>
      <c r="AJ737" s="126" t="s">
        <v>6401</v>
      </c>
      <c r="AK737" s="126" t="s">
        <v>6740</v>
      </c>
      <c r="AL737" s="126" t="s">
        <v>6741</v>
      </c>
      <c r="AM737" s="126" t="s">
        <v>6742</v>
      </c>
      <c r="AN737" s="126">
        <v>54965</v>
      </c>
      <c r="AO737" s="126" t="s">
        <v>130</v>
      </c>
      <c r="AP737" s="127">
        <v>1</v>
      </c>
      <c r="AQ737" s="128">
        <v>0.499</v>
      </c>
      <c r="AR737" s="128">
        <v>4.4999999999999998E-2</v>
      </c>
      <c r="AS737" s="128">
        <v>0.5</v>
      </c>
      <c r="AT737" s="126" t="s">
        <v>5</v>
      </c>
      <c r="AU737" s="128">
        <v>18.89</v>
      </c>
      <c r="AV737" s="126" t="s">
        <v>154</v>
      </c>
      <c r="AW737" s="126" t="s">
        <v>154</v>
      </c>
      <c r="AX737" s="126" t="s">
        <v>154</v>
      </c>
      <c r="AY737" s="126" t="s">
        <v>154</v>
      </c>
      <c r="AZ737" s="126" t="s">
        <v>154</v>
      </c>
      <c r="BA737" s="126" t="s">
        <v>132</v>
      </c>
      <c r="BB737" s="126" t="s">
        <v>70</v>
      </c>
      <c r="BC737" s="126" t="s">
        <v>155</v>
      </c>
      <c r="BD737" s="126" t="s">
        <v>130</v>
      </c>
      <c r="BE737" s="126" t="s">
        <v>156</v>
      </c>
      <c r="BF737" s="126" t="s">
        <v>6743</v>
      </c>
      <c r="BG737" s="126" t="s">
        <v>6744</v>
      </c>
      <c r="BH737" s="126" t="s">
        <v>6745</v>
      </c>
      <c r="BI737" s="126" t="s">
        <v>138</v>
      </c>
      <c r="BJ737" s="126" t="s">
        <v>2758</v>
      </c>
      <c r="BK737" s="126" t="s">
        <v>184</v>
      </c>
      <c r="BL737" s="126" t="s">
        <v>157</v>
      </c>
      <c r="BM737" s="126" t="s">
        <v>126</v>
      </c>
      <c r="BN737" s="126" t="s">
        <v>130</v>
      </c>
      <c r="BO737" s="126" t="s">
        <v>158</v>
      </c>
    </row>
    <row r="738" spans="1:67" ht="15">
      <c r="A738" s="58" t="str">
        <f t="shared" si="327"/>
        <v>2025-08-21</v>
      </c>
      <c r="B738" s="58" t="str">
        <f t="shared" si="328"/>
        <v>LHR</v>
      </c>
      <c r="C738" s="58" t="str">
        <f t="shared" si="329"/>
        <v>99431913803</v>
      </c>
      <c r="D738" s="58" t="str">
        <f t="shared" si="330"/>
        <v>PGB028762173</v>
      </c>
      <c r="E738" s="59" t="str">
        <f t="shared" si="331"/>
        <v>6094322902953</v>
      </c>
      <c r="F738" s="59" t="str">
        <f t="shared" si="332"/>
        <v>717-7217-FE-93</v>
      </c>
      <c r="G738" s="59" t="str">
        <f t="shared" si="333"/>
        <v>2210326</v>
      </c>
      <c r="H738" s="59" t="str">
        <f t="shared" si="334"/>
        <v>IPORTER (GB)</v>
      </c>
      <c r="I738" s="57" t="str">
        <f t="shared" si="335"/>
        <v>이지원</v>
      </c>
      <c r="J738" s="57">
        <f t="shared" si="336"/>
        <v>14287</v>
      </c>
      <c r="K738" s="57" t="str">
        <f t="shared" si="337"/>
        <v/>
      </c>
      <c r="L738" s="57">
        <f t="shared" si="338"/>
        <v>1</v>
      </c>
      <c r="M738" s="57">
        <f t="shared" si="339"/>
        <v>0.499</v>
      </c>
      <c r="N738" s="57">
        <f t="shared" si="340"/>
        <v>4.4999999999999998E-2</v>
      </c>
      <c r="O738" s="60">
        <f t="shared" si="341"/>
        <v>3.15E-2</v>
      </c>
      <c r="P738" s="60">
        <f>CEILING(IF(M738&gt;O738,M738,O738),$D$2)</f>
        <v>0.5</v>
      </c>
      <c r="Q738" s="61" t="str">
        <f t="shared" si="342"/>
        <v>일반(목록배제,Normal-Manifest Exception)</v>
      </c>
      <c r="R738" s="88">
        <f t="shared" si="343"/>
        <v>18.89</v>
      </c>
      <c r="S738" s="61" t="str">
        <f t="shared" si="344"/>
        <v>OZ522</v>
      </c>
      <c r="T738" s="61" t="str">
        <f t="shared" si="345"/>
        <v>AIRZETA CO., LTD</v>
      </c>
      <c r="U738" s="61" t="str">
        <f t="shared" si="346"/>
        <v>신용</v>
      </c>
      <c r="V738" s="99">
        <f>CEILING($B$2+(P738-0.5)*$C$2,1)</f>
        <v>7445</v>
      </c>
      <c r="W738" s="61">
        <v>4000</v>
      </c>
      <c r="X738" s="100">
        <f t="shared" si="320"/>
        <v>0</v>
      </c>
      <c r="Y738" s="100">
        <f t="shared" si="325"/>
        <v>0</v>
      </c>
      <c r="Z738" s="100">
        <f t="shared" si="321"/>
        <v>0</v>
      </c>
      <c r="AA738" s="100">
        <f t="shared" si="326"/>
        <v>0</v>
      </c>
      <c r="AB738" s="101">
        <f t="shared" si="322"/>
        <v>1000</v>
      </c>
      <c r="AC738" s="102" t="str">
        <f>_xlfn.IFNA(VLOOKUP(D738,'사업자 통관'!F:H,3,0),"")</f>
        <v/>
      </c>
      <c r="AD738" s="102"/>
      <c r="AE738" s="103">
        <f t="shared" si="323"/>
        <v>5000</v>
      </c>
      <c r="AF738" s="104">
        <f t="shared" si="324"/>
        <v>12445</v>
      </c>
      <c r="AH738" s="126" t="s">
        <v>6400</v>
      </c>
      <c r="AI738" s="126" t="s">
        <v>9</v>
      </c>
      <c r="AJ738" s="126" t="s">
        <v>6401</v>
      </c>
      <c r="AK738" s="126" t="s">
        <v>6746</v>
      </c>
      <c r="AL738" s="126" t="s">
        <v>204</v>
      </c>
      <c r="AM738" s="126" t="s">
        <v>6747</v>
      </c>
      <c r="AN738" s="126">
        <v>14287</v>
      </c>
      <c r="AO738" s="126" t="s">
        <v>130</v>
      </c>
      <c r="AP738" s="127">
        <v>1</v>
      </c>
      <c r="AQ738" s="128">
        <v>0.499</v>
      </c>
      <c r="AR738" s="128">
        <v>4.4999999999999998E-2</v>
      </c>
      <c r="AS738" s="128">
        <v>0.5</v>
      </c>
      <c r="AT738" s="126" t="s">
        <v>5</v>
      </c>
      <c r="AU738" s="128">
        <v>18.89</v>
      </c>
      <c r="AV738" s="126" t="s">
        <v>154</v>
      </c>
      <c r="AW738" s="126" t="s">
        <v>154</v>
      </c>
      <c r="AX738" s="126" t="s">
        <v>154</v>
      </c>
      <c r="AY738" s="126" t="s">
        <v>154</v>
      </c>
      <c r="AZ738" s="126" t="s">
        <v>154</v>
      </c>
      <c r="BA738" s="126" t="s">
        <v>132</v>
      </c>
      <c r="BB738" s="126" t="s">
        <v>70</v>
      </c>
      <c r="BC738" s="126" t="s">
        <v>155</v>
      </c>
      <c r="BD738" s="126" t="s">
        <v>130</v>
      </c>
      <c r="BE738" s="126" t="s">
        <v>156</v>
      </c>
      <c r="BF738" s="126" t="s">
        <v>6748</v>
      </c>
      <c r="BG738" s="126" t="s">
        <v>6749</v>
      </c>
      <c r="BH738" s="126" t="s">
        <v>6750</v>
      </c>
      <c r="BI738" s="126" t="s">
        <v>138</v>
      </c>
      <c r="BJ738" s="126" t="s">
        <v>2758</v>
      </c>
      <c r="BK738" s="126" t="s">
        <v>184</v>
      </c>
      <c r="BL738" s="126" t="s">
        <v>157</v>
      </c>
      <c r="BM738" s="126" t="s">
        <v>126</v>
      </c>
      <c r="BN738" s="126" t="s">
        <v>130</v>
      </c>
      <c r="BO738" s="126" t="s">
        <v>158</v>
      </c>
    </row>
    <row r="739" spans="1:67" ht="15">
      <c r="A739" s="58" t="str">
        <f t="shared" si="327"/>
        <v>2025-08-21</v>
      </c>
      <c r="B739" s="58" t="str">
        <f t="shared" si="328"/>
        <v>LHR</v>
      </c>
      <c r="C739" s="58" t="str">
        <f t="shared" si="329"/>
        <v>99431913803</v>
      </c>
      <c r="D739" s="58" t="str">
        <f t="shared" si="330"/>
        <v>PGB028762134</v>
      </c>
      <c r="E739" s="59" t="str">
        <f t="shared" si="331"/>
        <v>6094322902914</v>
      </c>
      <c r="F739" s="59" t="str">
        <f t="shared" si="332"/>
        <v>717-7178-AE-103</v>
      </c>
      <c r="G739" s="59" t="str">
        <f t="shared" si="333"/>
        <v>2210326</v>
      </c>
      <c r="H739" s="59" t="str">
        <f t="shared" si="334"/>
        <v>IPORTER (GB)</v>
      </c>
      <c r="I739" s="57" t="str">
        <f t="shared" si="335"/>
        <v>채아라</v>
      </c>
      <c r="J739" s="57">
        <f t="shared" si="336"/>
        <v>10498</v>
      </c>
      <c r="K739" s="57" t="str">
        <f t="shared" si="337"/>
        <v/>
      </c>
      <c r="L739" s="57">
        <f t="shared" si="338"/>
        <v>1</v>
      </c>
      <c r="M739" s="57">
        <f t="shared" si="339"/>
        <v>0.499</v>
      </c>
      <c r="N739" s="57">
        <f t="shared" si="340"/>
        <v>4.4999999999999998E-2</v>
      </c>
      <c r="O739" s="60">
        <f t="shared" si="341"/>
        <v>3.15E-2</v>
      </c>
      <c r="P739" s="60">
        <f>CEILING(IF(M739&gt;O739,M739,O739),$D$2)</f>
        <v>0.5</v>
      </c>
      <c r="Q739" s="61" t="str">
        <f t="shared" si="342"/>
        <v>목록(Manifest)</v>
      </c>
      <c r="R739" s="88">
        <f t="shared" si="343"/>
        <v>40.47</v>
      </c>
      <c r="S739" s="61" t="str">
        <f t="shared" si="344"/>
        <v>OZ522</v>
      </c>
      <c r="T739" s="61" t="str">
        <f t="shared" si="345"/>
        <v>AIRZETA CO., LTD</v>
      </c>
      <c r="U739" s="61" t="str">
        <f t="shared" si="346"/>
        <v>신용</v>
      </c>
      <c r="V739" s="99">
        <f>CEILING($B$2+(P739-0.5)*$C$2,1)</f>
        <v>7445</v>
      </c>
      <c r="W739" s="61">
        <v>4000</v>
      </c>
      <c r="X739" s="100">
        <f t="shared" si="320"/>
        <v>0</v>
      </c>
      <c r="Y739" s="100">
        <f t="shared" si="325"/>
        <v>0</v>
      </c>
      <c r="Z739" s="100">
        <f t="shared" si="321"/>
        <v>0</v>
      </c>
      <c r="AA739" s="100">
        <f t="shared" si="326"/>
        <v>0</v>
      </c>
      <c r="AB739" s="101">
        <f t="shared" si="322"/>
        <v>0</v>
      </c>
      <c r="AC739" s="102" t="str">
        <f>_xlfn.IFNA(VLOOKUP(D739,'사업자 통관'!F:H,3,0),"")</f>
        <v/>
      </c>
      <c r="AD739" s="102"/>
      <c r="AE739" s="103">
        <f t="shared" si="323"/>
        <v>4000</v>
      </c>
      <c r="AF739" s="104">
        <f t="shared" si="324"/>
        <v>11445</v>
      </c>
      <c r="AH739" s="126" t="s">
        <v>6400</v>
      </c>
      <c r="AI739" s="126" t="s">
        <v>9</v>
      </c>
      <c r="AJ739" s="126" t="s">
        <v>6401</v>
      </c>
      <c r="AK739" s="126" t="s">
        <v>6751</v>
      </c>
      <c r="AL739" s="126" t="s">
        <v>2789</v>
      </c>
      <c r="AM739" s="126" t="s">
        <v>2790</v>
      </c>
      <c r="AN739" s="126">
        <v>10498</v>
      </c>
      <c r="AO739" s="126" t="s">
        <v>130</v>
      </c>
      <c r="AP739" s="127">
        <v>1</v>
      </c>
      <c r="AQ739" s="128">
        <v>0.499</v>
      </c>
      <c r="AR739" s="128">
        <v>4.4999999999999998E-2</v>
      </c>
      <c r="AS739" s="128">
        <v>0.5</v>
      </c>
      <c r="AT739" s="126" t="s">
        <v>4</v>
      </c>
      <c r="AU739" s="128">
        <v>40.47</v>
      </c>
      <c r="AV739" s="126" t="s">
        <v>154</v>
      </c>
      <c r="AW739" s="126" t="s">
        <v>154</v>
      </c>
      <c r="AX739" s="126" t="s">
        <v>154</v>
      </c>
      <c r="AY739" s="126" t="s">
        <v>154</v>
      </c>
      <c r="AZ739" s="126" t="s">
        <v>154</v>
      </c>
      <c r="BA739" s="126" t="s">
        <v>132</v>
      </c>
      <c r="BB739" s="126" t="s">
        <v>70</v>
      </c>
      <c r="BC739" s="126" t="s">
        <v>2791</v>
      </c>
      <c r="BD739" s="126" t="s">
        <v>130</v>
      </c>
      <c r="BE739" s="126" t="s">
        <v>156</v>
      </c>
      <c r="BF739" s="126" t="s">
        <v>6752</v>
      </c>
      <c r="BG739" s="126" t="s">
        <v>6753</v>
      </c>
      <c r="BH739" s="126" t="s">
        <v>6754</v>
      </c>
      <c r="BI739" s="126" t="s">
        <v>138</v>
      </c>
      <c r="BJ739" s="126" t="s">
        <v>2758</v>
      </c>
      <c r="BK739" s="126" t="s">
        <v>184</v>
      </c>
      <c r="BL739" s="126" t="s">
        <v>157</v>
      </c>
      <c r="BM739" s="126" t="s">
        <v>126</v>
      </c>
      <c r="BN739" s="126" t="s">
        <v>130</v>
      </c>
      <c r="BO739" s="126" t="s">
        <v>158</v>
      </c>
    </row>
    <row r="740" spans="1:67" ht="15">
      <c r="A740" s="58" t="str">
        <f t="shared" si="327"/>
        <v>2025-08-21</v>
      </c>
      <c r="B740" s="58" t="str">
        <f t="shared" si="328"/>
        <v>LHR</v>
      </c>
      <c r="C740" s="58" t="str">
        <f t="shared" si="329"/>
        <v>99431913803</v>
      </c>
      <c r="D740" s="58" t="str">
        <f t="shared" si="330"/>
        <v>PGB028761856</v>
      </c>
      <c r="E740" s="59" t="str">
        <f t="shared" si="331"/>
        <v>6094322902636</v>
      </c>
      <c r="F740" s="59" t="str">
        <f t="shared" si="332"/>
        <v>717-8024-DF-112</v>
      </c>
      <c r="G740" s="59" t="str">
        <f t="shared" si="333"/>
        <v>2210326</v>
      </c>
      <c r="H740" s="59" t="str">
        <f t="shared" si="334"/>
        <v>IPORTER (GB)</v>
      </c>
      <c r="I740" s="57" t="str">
        <f t="shared" si="335"/>
        <v>이혁호</v>
      </c>
      <c r="J740" s="57">
        <f t="shared" si="336"/>
        <v>18335</v>
      </c>
      <c r="K740" s="57" t="str">
        <f t="shared" si="337"/>
        <v/>
      </c>
      <c r="L740" s="57">
        <f t="shared" si="338"/>
        <v>1</v>
      </c>
      <c r="M740" s="57">
        <f t="shared" si="339"/>
        <v>0.499</v>
      </c>
      <c r="N740" s="57">
        <f t="shared" si="340"/>
        <v>4.4999999999999998E-2</v>
      </c>
      <c r="O740" s="60">
        <f t="shared" si="341"/>
        <v>3.15E-2</v>
      </c>
      <c r="P740" s="60">
        <f>CEILING(IF(M740&gt;O740,M740,O740),$D$2)</f>
        <v>0.5</v>
      </c>
      <c r="Q740" s="61" t="str">
        <f t="shared" si="342"/>
        <v>일반(목록배제,Normal-Manifest Exception)</v>
      </c>
      <c r="R740" s="88">
        <f t="shared" si="343"/>
        <v>32.369999999999997</v>
      </c>
      <c r="S740" s="61" t="str">
        <f t="shared" si="344"/>
        <v>OZ522</v>
      </c>
      <c r="T740" s="61" t="str">
        <f t="shared" si="345"/>
        <v>AIRZETA CO., LTD</v>
      </c>
      <c r="U740" s="61" t="str">
        <f t="shared" si="346"/>
        <v>신용</v>
      </c>
      <c r="V740" s="99">
        <f>CEILING($B$2+(P740-0.5)*$C$2,1)</f>
        <v>7445</v>
      </c>
      <c r="W740" s="61">
        <v>4000</v>
      </c>
      <c r="X740" s="100">
        <f t="shared" si="320"/>
        <v>0</v>
      </c>
      <c r="Y740" s="100">
        <f t="shared" si="325"/>
        <v>0</v>
      </c>
      <c r="Z740" s="100">
        <f t="shared" si="321"/>
        <v>0</v>
      </c>
      <c r="AA740" s="100">
        <f t="shared" si="326"/>
        <v>0</v>
      </c>
      <c r="AB740" s="101">
        <f t="shared" si="322"/>
        <v>1000</v>
      </c>
      <c r="AC740" s="102" t="str">
        <f>_xlfn.IFNA(VLOOKUP(D740,'사업자 통관'!F:H,3,0),"")</f>
        <v/>
      </c>
      <c r="AD740" s="102"/>
      <c r="AE740" s="103">
        <f t="shared" si="323"/>
        <v>5000</v>
      </c>
      <c r="AF740" s="104">
        <f t="shared" si="324"/>
        <v>12445</v>
      </c>
      <c r="AH740" s="126" t="s">
        <v>6400</v>
      </c>
      <c r="AI740" s="126" t="s">
        <v>9</v>
      </c>
      <c r="AJ740" s="126" t="s">
        <v>6401</v>
      </c>
      <c r="AK740" s="126" t="s">
        <v>6755</v>
      </c>
      <c r="AL740" s="126" t="s">
        <v>6756</v>
      </c>
      <c r="AM740" s="126" t="s">
        <v>6757</v>
      </c>
      <c r="AN740" s="126">
        <v>18335</v>
      </c>
      <c r="AO740" s="126" t="s">
        <v>130</v>
      </c>
      <c r="AP740" s="127">
        <v>1</v>
      </c>
      <c r="AQ740" s="128">
        <v>0.499</v>
      </c>
      <c r="AR740" s="128">
        <v>4.4999999999999998E-2</v>
      </c>
      <c r="AS740" s="128">
        <v>0.5</v>
      </c>
      <c r="AT740" s="126" t="s">
        <v>5</v>
      </c>
      <c r="AU740" s="128">
        <v>32.369999999999997</v>
      </c>
      <c r="AV740" s="126" t="s">
        <v>154</v>
      </c>
      <c r="AW740" s="126" t="s">
        <v>130</v>
      </c>
      <c r="AX740" s="126" t="s">
        <v>130</v>
      </c>
      <c r="AY740" s="126" t="s">
        <v>130</v>
      </c>
      <c r="AZ740" s="126" t="s">
        <v>130</v>
      </c>
      <c r="BA740" s="126" t="s">
        <v>132</v>
      </c>
      <c r="BB740" s="126" t="s">
        <v>70</v>
      </c>
      <c r="BC740" s="126" t="s">
        <v>155</v>
      </c>
      <c r="BD740" s="126" t="s">
        <v>130</v>
      </c>
      <c r="BE740" s="126" t="s">
        <v>156</v>
      </c>
      <c r="BF740" s="126" t="s">
        <v>6758</v>
      </c>
      <c r="BG740" s="126" t="s">
        <v>6759</v>
      </c>
      <c r="BH740" s="126" t="s">
        <v>6760</v>
      </c>
      <c r="BI740" s="126" t="s">
        <v>138</v>
      </c>
      <c r="BJ740" s="126" t="s">
        <v>2758</v>
      </c>
      <c r="BK740" s="126" t="s">
        <v>184</v>
      </c>
      <c r="BL740" s="126" t="s">
        <v>157</v>
      </c>
      <c r="BM740" s="126" t="s">
        <v>126</v>
      </c>
      <c r="BN740" s="126" t="s">
        <v>130</v>
      </c>
      <c r="BO740" s="126" t="s">
        <v>158</v>
      </c>
    </row>
    <row r="741" spans="1:67" ht="15">
      <c r="A741" s="58" t="str">
        <f t="shared" si="327"/>
        <v>2025-08-21</v>
      </c>
      <c r="B741" s="58" t="str">
        <f t="shared" si="328"/>
        <v>LHR</v>
      </c>
      <c r="C741" s="58" t="str">
        <f t="shared" si="329"/>
        <v>99431913803</v>
      </c>
      <c r="D741" s="58" t="str">
        <f t="shared" si="330"/>
        <v>PGB028761664</v>
      </c>
      <c r="E741" s="59" t="str">
        <f t="shared" si="331"/>
        <v>6094322902444</v>
      </c>
      <c r="F741" s="59" t="str">
        <f t="shared" si="332"/>
        <v>717-6321-EA-1</v>
      </c>
      <c r="G741" s="59" t="str">
        <f t="shared" si="333"/>
        <v>2210326</v>
      </c>
      <c r="H741" s="59" t="str">
        <f t="shared" si="334"/>
        <v>IPORTER (GB)</v>
      </c>
      <c r="I741" s="57" t="str">
        <f t="shared" si="335"/>
        <v>이찬종</v>
      </c>
      <c r="J741" s="57">
        <f t="shared" si="336"/>
        <v>10585</v>
      </c>
      <c r="K741" s="57" t="str">
        <f t="shared" si="337"/>
        <v/>
      </c>
      <c r="L741" s="57">
        <f t="shared" si="338"/>
        <v>1</v>
      </c>
      <c r="M741" s="57">
        <f t="shared" si="339"/>
        <v>4.9989999999999997</v>
      </c>
      <c r="N741" s="57">
        <f t="shared" si="340"/>
        <v>4.4999999999999998E-2</v>
      </c>
      <c r="O741" s="60">
        <f t="shared" si="341"/>
        <v>3.15E-2</v>
      </c>
      <c r="P741" s="60">
        <f>CEILING(IF(M741&gt;O741,M741,O741),$D$2)</f>
        <v>5</v>
      </c>
      <c r="Q741" s="61" t="str">
        <f t="shared" si="342"/>
        <v>일반(목록배제,Normal-Manifest Exception)</v>
      </c>
      <c r="R741" s="88">
        <f t="shared" si="343"/>
        <v>137.03</v>
      </c>
      <c r="S741" s="61" t="str">
        <f t="shared" si="344"/>
        <v>OZ522</v>
      </c>
      <c r="T741" s="61" t="str">
        <f t="shared" si="345"/>
        <v>AIRZETA CO., LTD</v>
      </c>
      <c r="U741" s="61" t="str">
        <f t="shared" si="346"/>
        <v>신용</v>
      </c>
      <c r="V741" s="99">
        <f>CEILING($B$2+(P741-0.5)*$C$2,1)</f>
        <v>32893</v>
      </c>
      <c r="W741" s="61">
        <v>4000</v>
      </c>
      <c r="X741" s="100">
        <f t="shared" si="320"/>
        <v>0</v>
      </c>
      <c r="Y741" s="100">
        <f t="shared" si="325"/>
        <v>0</v>
      </c>
      <c r="Z741" s="100">
        <f t="shared" si="321"/>
        <v>500</v>
      </c>
      <c r="AA741" s="100">
        <f t="shared" si="326"/>
        <v>0</v>
      </c>
      <c r="AB741" s="101">
        <f t="shared" si="322"/>
        <v>1000</v>
      </c>
      <c r="AC741" s="102" t="str">
        <f>_xlfn.IFNA(VLOOKUP(D741,'사업자 통관'!F:H,3,0),"")</f>
        <v/>
      </c>
      <c r="AD741" s="102"/>
      <c r="AE741" s="103">
        <f t="shared" si="323"/>
        <v>5500</v>
      </c>
      <c r="AF741" s="104">
        <f t="shared" si="324"/>
        <v>38393</v>
      </c>
      <c r="AH741" s="126" t="s">
        <v>6400</v>
      </c>
      <c r="AI741" s="126" t="s">
        <v>9</v>
      </c>
      <c r="AJ741" s="126" t="s">
        <v>6401</v>
      </c>
      <c r="AK741" s="126" t="s">
        <v>6761</v>
      </c>
      <c r="AL741" s="126" t="s">
        <v>6762</v>
      </c>
      <c r="AM741" s="126" t="s">
        <v>549</v>
      </c>
      <c r="AN741" s="126">
        <v>10585</v>
      </c>
      <c r="AO741" s="126" t="s">
        <v>130</v>
      </c>
      <c r="AP741" s="127">
        <v>1</v>
      </c>
      <c r="AQ741" s="128">
        <v>4.9989999999999997</v>
      </c>
      <c r="AR741" s="128">
        <v>4.4999999999999998E-2</v>
      </c>
      <c r="AS741" s="128">
        <v>5</v>
      </c>
      <c r="AT741" s="126" t="s">
        <v>5</v>
      </c>
      <c r="AU741" s="128">
        <v>137.03</v>
      </c>
      <c r="AV741" s="126" t="s">
        <v>154</v>
      </c>
      <c r="AW741" s="126" t="s">
        <v>154</v>
      </c>
      <c r="AX741" s="126" t="s">
        <v>154</v>
      </c>
      <c r="AY741" s="126" t="s">
        <v>154</v>
      </c>
      <c r="AZ741" s="126" t="s">
        <v>154</v>
      </c>
      <c r="BA741" s="126" t="s">
        <v>132</v>
      </c>
      <c r="BB741" s="126" t="s">
        <v>70</v>
      </c>
      <c r="BC741" s="126" t="s">
        <v>155</v>
      </c>
      <c r="BD741" s="126" t="s">
        <v>130</v>
      </c>
      <c r="BE741" s="126" t="s">
        <v>156</v>
      </c>
      <c r="BF741" s="126" t="s">
        <v>6763</v>
      </c>
      <c r="BG741" s="126" t="s">
        <v>6764</v>
      </c>
      <c r="BH741" s="126" t="s">
        <v>6765</v>
      </c>
      <c r="BI741" s="126" t="s">
        <v>138</v>
      </c>
      <c r="BJ741" s="126" t="s">
        <v>2758</v>
      </c>
      <c r="BK741" s="126" t="s">
        <v>184</v>
      </c>
      <c r="BL741" s="126" t="s">
        <v>157</v>
      </c>
      <c r="BM741" s="126" t="s">
        <v>126</v>
      </c>
      <c r="BN741" s="126" t="s">
        <v>130</v>
      </c>
      <c r="BO741" s="126" t="s">
        <v>158</v>
      </c>
    </row>
    <row r="742" spans="1:67" ht="15">
      <c r="A742" s="58" t="str">
        <f t="shared" si="327"/>
        <v>2025-08-21</v>
      </c>
      <c r="B742" s="58" t="str">
        <f t="shared" si="328"/>
        <v>LHR</v>
      </c>
      <c r="C742" s="58" t="str">
        <f t="shared" si="329"/>
        <v>99431913803</v>
      </c>
      <c r="D742" s="58" t="str">
        <f t="shared" si="330"/>
        <v>PGB028762079</v>
      </c>
      <c r="E742" s="59" t="str">
        <f t="shared" si="331"/>
        <v>6094322902859</v>
      </c>
      <c r="F742" s="59" t="str">
        <f t="shared" si="332"/>
        <v>717-6423-EB-2</v>
      </c>
      <c r="G742" s="59" t="str">
        <f t="shared" si="333"/>
        <v>2210326</v>
      </c>
      <c r="H742" s="59" t="str">
        <f t="shared" si="334"/>
        <v>IPORTER (GB)</v>
      </c>
      <c r="I742" s="57" t="str">
        <f t="shared" si="335"/>
        <v>최진규</v>
      </c>
      <c r="J742" s="57">
        <f t="shared" si="336"/>
        <v>31155</v>
      </c>
      <c r="K742" s="57" t="str">
        <f t="shared" si="337"/>
        <v/>
      </c>
      <c r="L742" s="57">
        <f t="shared" si="338"/>
        <v>1</v>
      </c>
      <c r="M742" s="57">
        <f t="shared" si="339"/>
        <v>0.499</v>
      </c>
      <c r="N742" s="57">
        <f t="shared" si="340"/>
        <v>4.4999999999999998E-2</v>
      </c>
      <c r="O742" s="60">
        <f t="shared" si="341"/>
        <v>3.15E-2</v>
      </c>
      <c r="P742" s="60">
        <f>CEILING(IF(M742&gt;O742,M742,O742),$D$2)</f>
        <v>0.5</v>
      </c>
      <c r="Q742" s="61" t="str">
        <f t="shared" si="342"/>
        <v>목록(Manifest)</v>
      </c>
      <c r="R742" s="88">
        <f t="shared" si="343"/>
        <v>22.92</v>
      </c>
      <c r="S742" s="61" t="str">
        <f t="shared" si="344"/>
        <v>OZ522</v>
      </c>
      <c r="T742" s="61" t="str">
        <f t="shared" si="345"/>
        <v>AIRZETA CO., LTD</v>
      </c>
      <c r="U742" s="61" t="str">
        <f t="shared" si="346"/>
        <v>신용</v>
      </c>
      <c r="V742" s="99">
        <f>CEILING($B$2+(P742-0.5)*$C$2,1)</f>
        <v>7445</v>
      </c>
      <c r="W742" s="61">
        <v>4000</v>
      </c>
      <c r="X742" s="100">
        <f t="shared" si="320"/>
        <v>0</v>
      </c>
      <c r="Y742" s="100">
        <f t="shared" si="325"/>
        <v>0</v>
      </c>
      <c r="Z742" s="100">
        <f t="shared" si="321"/>
        <v>0</v>
      </c>
      <c r="AA742" s="100">
        <f t="shared" si="326"/>
        <v>0</v>
      </c>
      <c r="AB742" s="101">
        <f t="shared" si="322"/>
        <v>0</v>
      </c>
      <c r="AC742" s="102" t="str">
        <f>_xlfn.IFNA(VLOOKUP(D742,'사업자 통관'!F:H,3,0),"")</f>
        <v/>
      </c>
      <c r="AD742" s="102"/>
      <c r="AE742" s="103">
        <f t="shared" si="323"/>
        <v>4000</v>
      </c>
      <c r="AF742" s="104">
        <f t="shared" si="324"/>
        <v>11445</v>
      </c>
      <c r="AH742" s="126" t="s">
        <v>6400</v>
      </c>
      <c r="AI742" s="126" t="s">
        <v>9</v>
      </c>
      <c r="AJ742" s="126" t="s">
        <v>6401</v>
      </c>
      <c r="AK742" s="126" t="s">
        <v>6766</v>
      </c>
      <c r="AL742" s="126" t="s">
        <v>6767</v>
      </c>
      <c r="AM742" s="126" t="s">
        <v>6768</v>
      </c>
      <c r="AN742" s="126">
        <v>31155</v>
      </c>
      <c r="AO742" s="126" t="s">
        <v>130</v>
      </c>
      <c r="AP742" s="127">
        <v>1</v>
      </c>
      <c r="AQ742" s="128">
        <v>0.499</v>
      </c>
      <c r="AR742" s="128">
        <v>4.4999999999999998E-2</v>
      </c>
      <c r="AS742" s="128">
        <v>0.5</v>
      </c>
      <c r="AT742" s="126" t="s">
        <v>4</v>
      </c>
      <c r="AU742" s="128">
        <v>22.92</v>
      </c>
      <c r="AV742" s="126" t="s">
        <v>154</v>
      </c>
      <c r="AW742" s="126" t="s">
        <v>154</v>
      </c>
      <c r="AX742" s="126" t="s">
        <v>154</v>
      </c>
      <c r="AY742" s="126" t="s">
        <v>154</v>
      </c>
      <c r="AZ742" s="126" t="s">
        <v>154</v>
      </c>
      <c r="BA742" s="126" t="s">
        <v>132</v>
      </c>
      <c r="BB742" s="126" t="s">
        <v>70</v>
      </c>
      <c r="BC742" s="126" t="s">
        <v>155</v>
      </c>
      <c r="BD742" s="126" t="s">
        <v>130</v>
      </c>
      <c r="BE742" s="126" t="s">
        <v>156</v>
      </c>
      <c r="BF742" s="126" t="s">
        <v>6769</v>
      </c>
      <c r="BG742" s="126" t="s">
        <v>6770</v>
      </c>
      <c r="BH742" s="126" t="s">
        <v>6771</v>
      </c>
      <c r="BI742" s="126" t="s">
        <v>138</v>
      </c>
      <c r="BJ742" s="126" t="s">
        <v>2758</v>
      </c>
      <c r="BK742" s="126" t="s">
        <v>184</v>
      </c>
      <c r="BL742" s="126" t="s">
        <v>157</v>
      </c>
      <c r="BM742" s="126" t="s">
        <v>126</v>
      </c>
      <c r="BN742" s="126" t="s">
        <v>130</v>
      </c>
      <c r="BO742" s="126" t="s">
        <v>158</v>
      </c>
    </row>
    <row r="743" spans="1:67" ht="15">
      <c r="A743" s="58" t="str">
        <f t="shared" si="327"/>
        <v>2025-08-21</v>
      </c>
      <c r="B743" s="58" t="str">
        <f t="shared" si="328"/>
        <v>LHR</v>
      </c>
      <c r="C743" s="58" t="str">
        <f t="shared" si="329"/>
        <v>99431913803</v>
      </c>
      <c r="D743" s="58" t="str">
        <f t="shared" si="330"/>
        <v>PGB028761947</v>
      </c>
      <c r="E743" s="59" t="str">
        <f t="shared" si="331"/>
        <v>6094322902727</v>
      </c>
      <c r="F743" s="59" t="str">
        <f t="shared" si="332"/>
        <v>717-6401-BA-55</v>
      </c>
      <c r="G743" s="59" t="str">
        <f t="shared" si="333"/>
        <v>2210326</v>
      </c>
      <c r="H743" s="59" t="str">
        <f t="shared" si="334"/>
        <v>IPORTER (GB)</v>
      </c>
      <c r="I743" s="57" t="str">
        <f t="shared" si="335"/>
        <v>하고운</v>
      </c>
      <c r="J743" s="57">
        <f t="shared" si="336"/>
        <v>28423</v>
      </c>
      <c r="K743" s="57" t="str">
        <f t="shared" si="337"/>
        <v/>
      </c>
      <c r="L743" s="57">
        <f t="shared" si="338"/>
        <v>1</v>
      </c>
      <c r="M743" s="57">
        <f t="shared" si="339"/>
        <v>0.499</v>
      </c>
      <c r="N743" s="57">
        <f t="shared" si="340"/>
        <v>4.4999999999999998E-2</v>
      </c>
      <c r="O743" s="60">
        <f t="shared" si="341"/>
        <v>3.15E-2</v>
      </c>
      <c r="P743" s="60">
        <f>CEILING(IF(M743&gt;O743,M743,O743),$D$2)</f>
        <v>0.5</v>
      </c>
      <c r="Q743" s="61" t="str">
        <f t="shared" si="342"/>
        <v>목록(Manifest)</v>
      </c>
      <c r="R743" s="88">
        <f t="shared" si="343"/>
        <v>146.86000000000001</v>
      </c>
      <c r="S743" s="61" t="str">
        <f t="shared" si="344"/>
        <v>OZ522</v>
      </c>
      <c r="T743" s="61" t="str">
        <f t="shared" si="345"/>
        <v>AIRZETA CO., LTD</v>
      </c>
      <c r="U743" s="61" t="str">
        <f t="shared" si="346"/>
        <v>신용</v>
      </c>
      <c r="V743" s="99">
        <f>CEILING($B$2+(P743-0.5)*$C$2,1)</f>
        <v>7445</v>
      </c>
      <c r="W743" s="61">
        <v>4000</v>
      </c>
      <c r="X743" s="100">
        <f t="shared" si="320"/>
        <v>0</v>
      </c>
      <c r="Y743" s="100">
        <f t="shared" si="325"/>
        <v>0</v>
      </c>
      <c r="Z743" s="100">
        <f t="shared" si="321"/>
        <v>0</v>
      </c>
      <c r="AA743" s="100">
        <f t="shared" si="326"/>
        <v>0</v>
      </c>
      <c r="AB743" s="101">
        <f t="shared" si="322"/>
        <v>0</v>
      </c>
      <c r="AC743" s="102" t="str">
        <f>_xlfn.IFNA(VLOOKUP(D743,'사업자 통관'!F:H,3,0),"")</f>
        <v/>
      </c>
      <c r="AD743" s="102"/>
      <c r="AE743" s="103">
        <f t="shared" si="323"/>
        <v>4000</v>
      </c>
      <c r="AF743" s="104">
        <f t="shared" si="324"/>
        <v>11445</v>
      </c>
      <c r="AH743" s="126" t="s">
        <v>6400</v>
      </c>
      <c r="AI743" s="126" t="s">
        <v>9</v>
      </c>
      <c r="AJ743" s="126" t="s">
        <v>6401</v>
      </c>
      <c r="AK743" s="126" t="s">
        <v>2621</v>
      </c>
      <c r="AL743" s="126" t="s">
        <v>360</v>
      </c>
      <c r="AM743" s="126" t="s">
        <v>361</v>
      </c>
      <c r="AN743" s="126">
        <v>28423</v>
      </c>
      <c r="AO743" s="126" t="s">
        <v>130</v>
      </c>
      <c r="AP743" s="127">
        <v>1</v>
      </c>
      <c r="AQ743" s="128">
        <v>0.499</v>
      </c>
      <c r="AR743" s="128">
        <v>4.4999999999999998E-2</v>
      </c>
      <c r="AS743" s="128">
        <v>0.5</v>
      </c>
      <c r="AT743" s="126" t="s">
        <v>4</v>
      </c>
      <c r="AU743" s="128">
        <v>146.86000000000001</v>
      </c>
      <c r="AV743" s="126" t="s">
        <v>154</v>
      </c>
      <c r="AW743" s="126" t="s">
        <v>154</v>
      </c>
      <c r="AX743" s="126" t="s">
        <v>154</v>
      </c>
      <c r="AY743" s="126" t="s">
        <v>154</v>
      </c>
      <c r="AZ743" s="126" t="s">
        <v>154</v>
      </c>
      <c r="BA743" s="126" t="s">
        <v>132</v>
      </c>
      <c r="BB743" s="126" t="s">
        <v>70</v>
      </c>
      <c r="BC743" s="126" t="s">
        <v>159</v>
      </c>
      <c r="BD743" s="126" t="s">
        <v>130</v>
      </c>
      <c r="BE743" s="126" t="s">
        <v>156</v>
      </c>
      <c r="BF743" s="126" t="s">
        <v>6772</v>
      </c>
      <c r="BG743" s="126" t="s">
        <v>6773</v>
      </c>
      <c r="BH743" s="126" t="s">
        <v>6774</v>
      </c>
      <c r="BI743" s="126" t="s">
        <v>138</v>
      </c>
      <c r="BJ743" s="126" t="s">
        <v>2758</v>
      </c>
      <c r="BK743" s="126" t="s">
        <v>184</v>
      </c>
      <c r="BL743" s="126" t="s">
        <v>157</v>
      </c>
      <c r="BM743" s="126" t="s">
        <v>126</v>
      </c>
      <c r="BN743" s="126" t="s">
        <v>130</v>
      </c>
      <c r="BO743" s="126" t="s">
        <v>158</v>
      </c>
    </row>
    <row r="744" spans="1:67" ht="15">
      <c r="A744" s="58" t="str">
        <f t="shared" si="327"/>
        <v>2025-08-21</v>
      </c>
      <c r="B744" s="58" t="str">
        <f t="shared" si="328"/>
        <v>LHR</v>
      </c>
      <c r="C744" s="58" t="str">
        <f t="shared" si="329"/>
        <v>99431913803</v>
      </c>
      <c r="D744" s="58" t="str">
        <f t="shared" si="330"/>
        <v>PGB028761810</v>
      </c>
      <c r="E744" s="59" t="str">
        <f t="shared" si="331"/>
        <v>6094322902590</v>
      </c>
      <c r="F744" s="59" t="str">
        <f t="shared" si="332"/>
        <v>717-6409-AC-105</v>
      </c>
      <c r="G744" s="59" t="str">
        <f t="shared" si="333"/>
        <v>2210326</v>
      </c>
      <c r="H744" s="59" t="str">
        <f t="shared" si="334"/>
        <v>IPORTER (GB)</v>
      </c>
      <c r="I744" s="57" t="str">
        <f t="shared" si="335"/>
        <v>오정현</v>
      </c>
      <c r="J744" s="57">
        <f t="shared" si="336"/>
        <v>1890</v>
      </c>
      <c r="K744" s="57" t="str">
        <f t="shared" si="337"/>
        <v/>
      </c>
      <c r="L744" s="57">
        <f t="shared" si="338"/>
        <v>1</v>
      </c>
      <c r="M744" s="57">
        <f t="shared" si="339"/>
        <v>0.499</v>
      </c>
      <c r="N744" s="57">
        <f t="shared" si="340"/>
        <v>4.4999999999999998E-2</v>
      </c>
      <c r="O744" s="60">
        <f t="shared" si="341"/>
        <v>3.15E-2</v>
      </c>
      <c r="P744" s="60">
        <f>CEILING(IF(M744&gt;O744,M744,O744),$D$2)</f>
        <v>0.5</v>
      </c>
      <c r="Q744" s="61" t="str">
        <f t="shared" si="342"/>
        <v>간이(Simple)</v>
      </c>
      <c r="R744" s="88">
        <f t="shared" si="343"/>
        <v>309.17</v>
      </c>
      <c r="S744" s="61" t="str">
        <f t="shared" si="344"/>
        <v>OZ522</v>
      </c>
      <c r="T744" s="61" t="str">
        <f t="shared" si="345"/>
        <v>AIRZETA CO., LTD</v>
      </c>
      <c r="U744" s="61" t="str">
        <f t="shared" si="346"/>
        <v>신용</v>
      </c>
      <c r="V744" s="99">
        <f>CEILING($B$2+(P744-0.5)*$C$2,1)</f>
        <v>7445</v>
      </c>
      <c r="W744" s="61">
        <v>4000</v>
      </c>
      <c r="X744" s="100">
        <f t="shared" si="320"/>
        <v>0</v>
      </c>
      <c r="Y744" s="100">
        <f t="shared" si="325"/>
        <v>0</v>
      </c>
      <c r="Z744" s="100">
        <f t="shared" si="321"/>
        <v>0</v>
      </c>
      <c r="AA744" s="100">
        <f t="shared" si="326"/>
        <v>0</v>
      </c>
      <c r="AB744" s="101">
        <f t="shared" si="322"/>
        <v>1000</v>
      </c>
      <c r="AC744" s="102" t="str">
        <f>_xlfn.IFNA(VLOOKUP(D744,'사업자 통관'!F:H,3,0),"")</f>
        <v/>
      </c>
      <c r="AD744" s="102"/>
      <c r="AE744" s="103">
        <f t="shared" si="323"/>
        <v>5000</v>
      </c>
      <c r="AF744" s="104">
        <f t="shared" si="324"/>
        <v>12445</v>
      </c>
      <c r="AH744" s="126" t="s">
        <v>6400</v>
      </c>
      <c r="AI744" s="126" t="s">
        <v>9</v>
      </c>
      <c r="AJ744" s="126" t="s">
        <v>6401</v>
      </c>
      <c r="AK744" s="126" t="s">
        <v>6775</v>
      </c>
      <c r="AL744" s="126" t="s">
        <v>6776</v>
      </c>
      <c r="AM744" s="126" t="s">
        <v>6777</v>
      </c>
      <c r="AN744" s="126">
        <v>1890</v>
      </c>
      <c r="AO744" s="126" t="s">
        <v>130</v>
      </c>
      <c r="AP744" s="127">
        <v>1</v>
      </c>
      <c r="AQ744" s="128">
        <v>0.499</v>
      </c>
      <c r="AR744" s="128">
        <v>4.4999999999999998E-2</v>
      </c>
      <c r="AS744" s="128">
        <v>0.5</v>
      </c>
      <c r="AT744" s="126" t="s">
        <v>6</v>
      </c>
      <c r="AU744" s="128">
        <v>309.17</v>
      </c>
      <c r="AV744" s="126" t="s">
        <v>154</v>
      </c>
      <c r="AW744" s="126" t="s">
        <v>154</v>
      </c>
      <c r="AX744" s="126" t="s">
        <v>154</v>
      </c>
      <c r="AY744" s="126" t="s">
        <v>154</v>
      </c>
      <c r="AZ744" s="126" t="s">
        <v>154</v>
      </c>
      <c r="BA744" s="126" t="s">
        <v>132</v>
      </c>
      <c r="BB744" s="126" t="s">
        <v>70</v>
      </c>
      <c r="BC744" s="126" t="s">
        <v>6778</v>
      </c>
      <c r="BD744" s="126" t="s">
        <v>130</v>
      </c>
      <c r="BE744" s="126" t="s">
        <v>156</v>
      </c>
      <c r="BF744" s="126" t="s">
        <v>6779</v>
      </c>
      <c r="BG744" s="126" t="s">
        <v>6780</v>
      </c>
      <c r="BH744" s="126" t="s">
        <v>6781</v>
      </c>
      <c r="BI744" s="126" t="s">
        <v>138</v>
      </c>
      <c r="BJ744" s="126" t="s">
        <v>2758</v>
      </c>
      <c r="BK744" s="126" t="s">
        <v>184</v>
      </c>
      <c r="BL744" s="126" t="s">
        <v>157</v>
      </c>
      <c r="BM744" s="126" t="s">
        <v>126</v>
      </c>
      <c r="BN744" s="126" t="s">
        <v>130</v>
      </c>
      <c r="BO744" s="126" t="s">
        <v>158</v>
      </c>
    </row>
    <row r="745" spans="1:67" ht="15">
      <c r="A745" s="58" t="str">
        <f t="shared" si="327"/>
        <v>2025-08-21</v>
      </c>
      <c r="B745" s="58" t="str">
        <f t="shared" si="328"/>
        <v>LHR</v>
      </c>
      <c r="C745" s="58" t="str">
        <f t="shared" si="329"/>
        <v>99431913803</v>
      </c>
      <c r="D745" s="58" t="str">
        <f t="shared" si="330"/>
        <v>PGB028762019</v>
      </c>
      <c r="E745" s="59" t="str">
        <f t="shared" si="331"/>
        <v>6094322902799</v>
      </c>
      <c r="F745" s="59" t="str">
        <f t="shared" si="332"/>
        <v>717-6369-FA-14</v>
      </c>
      <c r="G745" s="59" t="str">
        <f t="shared" si="333"/>
        <v>2210326</v>
      </c>
      <c r="H745" s="59" t="str">
        <f t="shared" si="334"/>
        <v>IPORTER (GB)</v>
      </c>
      <c r="I745" s="57" t="str">
        <f t="shared" si="335"/>
        <v>오현석</v>
      </c>
      <c r="J745" s="57">
        <f t="shared" si="336"/>
        <v>13360</v>
      </c>
      <c r="K745" s="57" t="str">
        <f t="shared" si="337"/>
        <v/>
      </c>
      <c r="L745" s="57">
        <f t="shared" si="338"/>
        <v>1</v>
      </c>
      <c r="M745" s="57">
        <f t="shared" si="339"/>
        <v>0.67100000000000004</v>
      </c>
      <c r="N745" s="57">
        <f t="shared" si="340"/>
        <v>4.4999999999999998E-2</v>
      </c>
      <c r="O745" s="60">
        <f t="shared" si="341"/>
        <v>3.15E-2</v>
      </c>
      <c r="P745" s="60">
        <f>CEILING(IF(M745&gt;O745,M745,O745),$D$2)</f>
        <v>1</v>
      </c>
      <c r="Q745" s="61" t="str">
        <f t="shared" si="342"/>
        <v>목록(Manifest)</v>
      </c>
      <c r="R745" s="88">
        <f t="shared" si="343"/>
        <v>45.86</v>
      </c>
      <c r="S745" s="61" t="str">
        <f t="shared" si="344"/>
        <v>OZ522</v>
      </c>
      <c r="T745" s="61" t="str">
        <f t="shared" si="345"/>
        <v>AIRZETA CO., LTD</v>
      </c>
      <c r="U745" s="61" t="str">
        <f t="shared" si="346"/>
        <v>신용</v>
      </c>
      <c r="V745" s="99">
        <f>CEILING($B$2+(P745-0.5)*$C$2,1)</f>
        <v>10273</v>
      </c>
      <c r="W745" s="61">
        <v>4000</v>
      </c>
      <c r="X745" s="100">
        <f t="shared" si="320"/>
        <v>0</v>
      </c>
      <c r="Y745" s="100">
        <f t="shared" si="325"/>
        <v>0</v>
      </c>
      <c r="Z745" s="100">
        <f t="shared" si="321"/>
        <v>0</v>
      </c>
      <c r="AA745" s="100">
        <f t="shared" si="326"/>
        <v>0</v>
      </c>
      <c r="AB745" s="101">
        <f t="shared" si="322"/>
        <v>0</v>
      </c>
      <c r="AC745" s="102" t="str">
        <f>_xlfn.IFNA(VLOOKUP(D745,'사업자 통관'!F:H,3,0),"")</f>
        <v/>
      </c>
      <c r="AD745" s="102"/>
      <c r="AE745" s="103">
        <f t="shared" si="323"/>
        <v>4000</v>
      </c>
      <c r="AF745" s="104">
        <f t="shared" si="324"/>
        <v>14273</v>
      </c>
      <c r="AH745" s="126" t="s">
        <v>6400</v>
      </c>
      <c r="AI745" s="126" t="s">
        <v>9</v>
      </c>
      <c r="AJ745" s="126" t="s">
        <v>6401</v>
      </c>
      <c r="AK745" s="126" t="s">
        <v>6782</v>
      </c>
      <c r="AL745" s="126" t="s">
        <v>4147</v>
      </c>
      <c r="AM745" s="126" t="s">
        <v>4148</v>
      </c>
      <c r="AN745" s="126">
        <v>13360</v>
      </c>
      <c r="AO745" s="126" t="s">
        <v>130</v>
      </c>
      <c r="AP745" s="127">
        <v>1</v>
      </c>
      <c r="AQ745" s="128">
        <v>0.67100000000000004</v>
      </c>
      <c r="AR745" s="128">
        <v>4.4999999999999998E-2</v>
      </c>
      <c r="AS745" s="128">
        <v>0.7</v>
      </c>
      <c r="AT745" s="126" t="s">
        <v>4</v>
      </c>
      <c r="AU745" s="128">
        <v>45.86</v>
      </c>
      <c r="AV745" s="126" t="s">
        <v>154</v>
      </c>
      <c r="AW745" s="126" t="s">
        <v>154</v>
      </c>
      <c r="AX745" s="126" t="s">
        <v>154</v>
      </c>
      <c r="AY745" s="126" t="s">
        <v>154</v>
      </c>
      <c r="AZ745" s="126" t="s">
        <v>154</v>
      </c>
      <c r="BA745" s="126" t="s">
        <v>132</v>
      </c>
      <c r="BB745" s="126" t="s">
        <v>70</v>
      </c>
      <c r="BC745" s="126" t="s">
        <v>169</v>
      </c>
      <c r="BD745" s="126" t="s">
        <v>130</v>
      </c>
      <c r="BE745" s="126" t="s">
        <v>156</v>
      </c>
      <c r="BF745" s="126" t="s">
        <v>6783</v>
      </c>
      <c r="BG745" s="126" t="s">
        <v>6784</v>
      </c>
      <c r="BH745" s="126" t="s">
        <v>6785</v>
      </c>
      <c r="BI745" s="126" t="s">
        <v>138</v>
      </c>
      <c r="BJ745" s="126" t="s">
        <v>2758</v>
      </c>
      <c r="BK745" s="126" t="s">
        <v>184</v>
      </c>
      <c r="BL745" s="126" t="s">
        <v>157</v>
      </c>
      <c r="BM745" s="126" t="s">
        <v>126</v>
      </c>
      <c r="BN745" s="126" t="s">
        <v>130</v>
      </c>
      <c r="BO745" s="126" t="s">
        <v>158</v>
      </c>
    </row>
    <row r="746" spans="1:67" ht="15">
      <c r="A746" s="58" t="str">
        <f t="shared" si="327"/>
        <v>2025-08-21</v>
      </c>
      <c r="B746" s="58" t="str">
        <f t="shared" si="328"/>
        <v>LHR</v>
      </c>
      <c r="C746" s="58" t="str">
        <f t="shared" si="329"/>
        <v>99431913803</v>
      </c>
      <c r="D746" s="58" t="str">
        <f t="shared" si="330"/>
        <v>PGB028762099</v>
      </c>
      <c r="E746" s="59" t="str">
        <f t="shared" si="331"/>
        <v>6094322902879</v>
      </c>
      <c r="F746" s="59" t="str">
        <f t="shared" si="332"/>
        <v>717-6374-BA-18</v>
      </c>
      <c r="G746" s="59" t="str">
        <f t="shared" si="333"/>
        <v>2210326</v>
      </c>
      <c r="H746" s="59" t="str">
        <f t="shared" si="334"/>
        <v>IPORTER (GB)</v>
      </c>
      <c r="I746" s="57" t="str">
        <f t="shared" si="335"/>
        <v>노영주</v>
      </c>
      <c r="J746" s="57">
        <f t="shared" si="336"/>
        <v>18303</v>
      </c>
      <c r="K746" s="57" t="str">
        <f t="shared" si="337"/>
        <v/>
      </c>
      <c r="L746" s="57">
        <f t="shared" si="338"/>
        <v>1</v>
      </c>
      <c r="M746" s="57">
        <f t="shared" si="339"/>
        <v>0.499</v>
      </c>
      <c r="N746" s="57">
        <f t="shared" si="340"/>
        <v>4.4999999999999998E-2</v>
      </c>
      <c r="O746" s="60">
        <f t="shared" si="341"/>
        <v>3.15E-2</v>
      </c>
      <c r="P746" s="60">
        <f>CEILING(IF(M746&gt;O746,M746,O746),$D$2)</f>
        <v>0.5</v>
      </c>
      <c r="Q746" s="61" t="str">
        <f t="shared" si="342"/>
        <v>일반(목록배제,Normal-Manifest Exception)</v>
      </c>
      <c r="R746" s="88">
        <f t="shared" si="343"/>
        <v>18.89</v>
      </c>
      <c r="S746" s="61" t="str">
        <f t="shared" si="344"/>
        <v>OZ522</v>
      </c>
      <c r="T746" s="61" t="str">
        <f t="shared" si="345"/>
        <v>AIRZETA CO., LTD</v>
      </c>
      <c r="U746" s="61" t="str">
        <f t="shared" si="346"/>
        <v>신용</v>
      </c>
      <c r="V746" s="99">
        <f>CEILING($B$2+(P746-0.5)*$C$2,1)</f>
        <v>7445</v>
      </c>
      <c r="W746" s="61">
        <v>4000</v>
      </c>
      <c r="X746" s="100">
        <f t="shared" si="320"/>
        <v>0</v>
      </c>
      <c r="Y746" s="100">
        <f t="shared" si="325"/>
        <v>0</v>
      </c>
      <c r="Z746" s="100">
        <f t="shared" si="321"/>
        <v>0</v>
      </c>
      <c r="AA746" s="100">
        <f t="shared" si="326"/>
        <v>0</v>
      </c>
      <c r="AB746" s="101">
        <f t="shared" si="322"/>
        <v>1000</v>
      </c>
      <c r="AC746" s="102" t="str">
        <f>_xlfn.IFNA(VLOOKUP(D746,'사업자 통관'!F:H,3,0),"")</f>
        <v/>
      </c>
      <c r="AD746" s="102"/>
      <c r="AE746" s="103">
        <f t="shared" si="323"/>
        <v>5000</v>
      </c>
      <c r="AF746" s="104">
        <f t="shared" si="324"/>
        <v>12445</v>
      </c>
      <c r="AH746" s="126" t="s">
        <v>6400</v>
      </c>
      <c r="AI746" s="126" t="s">
        <v>9</v>
      </c>
      <c r="AJ746" s="126" t="s">
        <v>6401</v>
      </c>
      <c r="AK746" s="126" t="s">
        <v>6786</v>
      </c>
      <c r="AL746" s="126" t="s">
        <v>6787</v>
      </c>
      <c r="AM746" s="126" t="s">
        <v>6788</v>
      </c>
      <c r="AN746" s="126">
        <v>18303</v>
      </c>
      <c r="AO746" s="126" t="s">
        <v>130</v>
      </c>
      <c r="AP746" s="127">
        <v>1</v>
      </c>
      <c r="AQ746" s="128">
        <v>0.499</v>
      </c>
      <c r="AR746" s="128">
        <v>4.4999999999999998E-2</v>
      </c>
      <c r="AS746" s="128">
        <v>0.5</v>
      </c>
      <c r="AT746" s="126" t="s">
        <v>5</v>
      </c>
      <c r="AU746" s="128">
        <v>18.89</v>
      </c>
      <c r="AV746" s="126" t="s">
        <v>154</v>
      </c>
      <c r="AW746" s="126" t="s">
        <v>154</v>
      </c>
      <c r="AX746" s="126" t="s">
        <v>154</v>
      </c>
      <c r="AY746" s="126" t="s">
        <v>154</v>
      </c>
      <c r="AZ746" s="126" t="s">
        <v>154</v>
      </c>
      <c r="BA746" s="126" t="s">
        <v>132</v>
      </c>
      <c r="BB746" s="126" t="s">
        <v>70</v>
      </c>
      <c r="BC746" s="126" t="s">
        <v>155</v>
      </c>
      <c r="BD746" s="126" t="s">
        <v>130</v>
      </c>
      <c r="BE746" s="126" t="s">
        <v>156</v>
      </c>
      <c r="BF746" s="126" t="s">
        <v>6789</v>
      </c>
      <c r="BG746" s="126" t="s">
        <v>6790</v>
      </c>
      <c r="BH746" s="126" t="s">
        <v>6791</v>
      </c>
      <c r="BI746" s="126" t="s">
        <v>138</v>
      </c>
      <c r="BJ746" s="126" t="s">
        <v>2758</v>
      </c>
      <c r="BK746" s="126" t="s">
        <v>184</v>
      </c>
      <c r="BL746" s="126" t="s">
        <v>157</v>
      </c>
      <c r="BM746" s="126" t="s">
        <v>126</v>
      </c>
      <c r="BN746" s="126" t="s">
        <v>130</v>
      </c>
      <c r="BO746" s="126" t="s">
        <v>158</v>
      </c>
    </row>
    <row r="747" spans="1:67" ht="15">
      <c r="A747" s="58" t="str">
        <f t="shared" si="327"/>
        <v>2025-08-21</v>
      </c>
      <c r="B747" s="58" t="str">
        <f t="shared" si="328"/>
        <v>LHR</v>
      </c>
      <c r="C747" s="58" t="str">
        <f t="shared" si="329"/>
        <v>99431913803</v>
      </c>
      <c r="D747" s="58" t="str">
        <f t="shared" si="330"/>
        <v>PGB028762015</v>
      </c>
      <c r="E747" s="59" t="str">
        <f t="shared" si="331"/>
        <v>6094322902795</v>
      </c>
      <c r="F747" s="59" t="str">
        <f t="shared" si="332"/>
        <v>717-6424-FF-29</v>
      </c>
      <c r="G747" s="59" t="str">
        <f t="shared" si="333"/>
        <v>2210326</v>
      </c>
      <c r="H747" s="59" t="str">
        <f t="shared" si="334"/>
        <v>IPORTER (GB)</v>
      </c>
      <c r="I747" s="57" t="str">
        <f t="shared" si="335"/>
        <v>이은영</v>
      </c>
      <c r="J747" s="57">
        <f t="shared" si="336"/>
        <v>7248</v>
      </c>
      <c r="K747" s="57" t="str">
        <f t="shared" si="337"/>
        <v/>
      </c>
      <c r="L747" s="57">
        <f t="shared" si="338"/>
        <v>1</v>
      </c>
      <c r="M747" s="57">
        <f t="shared" si="339"/>
        <v>0.499</v>
      </c>
      <c r="N747" s="57">
        <f t="shared" si="340"/>
        <v>4.4999999999999998E-2</v>
      </c>
      <c r="O747" s="60">
        <f t="shared" si="341"/>
        <v>3.15E-2</v>
      </c>
      <c r="P747" s="60">
        <f>CEILING(IF(M747&gt;O747,M747,O747),$D$2)</f>
        <v>0.5</v>
      </c>
      <c r="Q747" s="61" t="str">
        <f t="shared" si="342"/>
        <v>간이(Simple)</v>
      </c>
      <c r="R747" s="88">
        <f t="shared" si="343"/>
        <v>223.79</v>
      </c>
      <c r="S747" s="61" t="str">
        <f t="shared" si="344"/>
        <v>OZ522</v>
      </c>
      <c r="T747" s="61" t="str">
        <f t="shared" si="345"/>
        <v>AIRZETA CO., LTD</v>
      </c>
      <c r="U747" s="61" t="str">
        <f t="shared" si="346"/>
        <v>신용</v>
      </c>
      <c r="V747" s="99">
        <f>CEILING($B$2+(P747-0.5)*$C$2,1)</f>
        <v>7445</v>
      </c>
      <c r="W747" s="61">
        <v>4000</v>
      </c>
      <c r="X747" s="100">
        <f t="shared" si="320"/>
        <v>0</v>
      </c>
      <c r="Y747" s="100">
        <f t="shared" si="325"/>
        <v>0</v>
      </c>
      <c r="Z747" s="100">
        <f t="shared" si="321"/>
        <v>0</v>
      </c>
      <c r="AA747" s="100">
        <f t="shared" si="326"/>
        <v>0</v>
      </c>
      <c r="AB747" s="101">
        <f t="shared" si="322"/>
        <v>1000</v>
      </c>
      <c r="AC747" s="102" t="str">
        <f>_xlfn.IFNA(VLOOKUP(D747,'사업자 통관'!F:H,3,0),"")</f>
        <v/>
      </c>
      <c r="AD747" s="102"/>
      <c r="AE747" s="103">
        <f t="shared" si="323"/>
        <v>5000</v>
      </c>
      <c r="AF747" s="104">
        <f t="shared" si="324"/>
        <v>12445</v>
      </c>
      <c r="AH747" s="126" t="s">
        <v>6400</v>
      </c>
      <c r="AI747" s="126" t="s">
        <v>9</v>
      </c>
      <c r="AJ747" s="126" t="s">
        <v>6401</v>
      </c>
      <c r="AK747" s="126" t="s">
        <v>6792</v>
      </c>
      <c r="AL747" s="126" t="s">
        <v>209</v>
      </c>
      <c r="AM747" s="126" t="s">
        <v>6793</v>
      </c>
      <c r="AN747" s="126">
        <v>7248</v>
      </c>
      <c r="AO747" s="126" t="s">
        <v>130</v>
      </c>
      <c r="AP747" s="127">
        <v>1</v>
      </c>
      <c r="AQ747" s="128">
        <v>0.499</v>
      </c>
      <c r="AR747" s="128">
        <v>4.4999999999999998E-2</v>
      </c>
      <c r="AS747" s="128">
        <v>0.5</v>
      </c>
      <c r="AT747" s="126" t="s">
        <v>6</v>
      </c>
      <c r="AU747" s="128">
        <v>223.79</v>
      </c>
      <c r="AV747" s="126" t="s">
        <v>154</v>
      </c>
      <c r="AW747" s="126" t="s">
        <v>154</v>
      </c>
      <c r="AX747" s="126" t="s">
        <v>154</v>
      </c>
      <c r="AY747" s="126" t="s">
        <v>154</v>
      </c>
      <c r="AZ747" s="126" t="s">
        <v>154</v>
      </c>
      <c r="BA747" s="126" t="s">
        <v>132</v>
      </c>
      <c r="BB747" s="126" t="s">
        <v>70</v>
      </c>
      <c r="BC747" s="126" t="s">
        <v>163</v>
      </c>
      <c r="BD747" s="126" t="s">
        <v>130</v>
      </c>
      <c r="BE747" s="126" t="s">
        <v>156</v>
      </c>
      <c r="BF747" s="126" t="s">
        <v>6794</v>
      </c>
      <c r="BG747" s="126" t="s">
        <v>6795</v>
      </c>
      <c r="BH747" s="126" t="s">
        <v>6796</v>
      </c>
      <c r="BI747" s="126" t="s">
        <v>138</v>
      </c>
      <c r="BJ747" s="126" t="s">
        <v>2758</v>
      </c>
      <c r="BK747" s="126" t="s">
        <v>184</v>
      </c>
      <c r="BL747" s="126" t="s">
        <v>157</v>
      </c>
      <c r="BM747" s="126" t="s">
        <v>126</v>
      </c>
      <c r="BN747" s="126" t="s">
        <v>130</v>
      </c>
      <c r="BO747" s="126" t="s">
        <v>158</v>
      </c>
    </row>
    <row r="748" spans="1:67" ht="15">
      <c r="A748" s="58" t="str">
        <f t="shared" si="327"/>
        <v>2025-08-21</v>
      </c>
      <c r="B748" s="58" t="str">
        <f t="shared" si="328"/>
        <v>LHR</v>
      </c>
      <c r="C748" s="58" t="str">
        <f t="shared" si="329"/>
        <v>99431913803</v>
      </c>
      <c r="D748" s="58" t="str">
        <f t="shared" si="330"/>
        <v>PGB028761893</v>
      </c>
      <c r="E748" s="59" t="str">
        <f t="shared" si="331"/>
        <v>6094322902673</v>
      </c>
      <c r="F748" s="59" t="str">
        <f t="shared" si="332"/>
        <v>717-5652-CF-39</v>
      </c>
      <c r="G748" s="59" t="str">
        <f t="shared" si="333"/>
        <v>2210326</v>
      </c>
      <c r="H748" s="59" t="str">
        <f t="shared" si="334"/>
        <v>IPORTER (GB)</v>
      </c>
      <c r="I748" s="57" t="str">
        <f t="shared" si="335"/>
        <v>정시우</v>
      </c>
      <c r="J748" s="57">
        <f t="shared" si="336"/>
        <v>55735</v>
      </c>
      <c r="K748" s="57" t="str">
        <f t="shared" si="337"/>
        <v/>
      </c>
      <c r="L748" s="57">
        <f t="shared" si="338"/>
        <v>1</v>
      </c>
      <c r="M748" s="57">
        <f t="shared" si="339"/>
        <v>0.499</v>
      </c>
      <c r="N748" s="57">
        <f t="shared" si="340"/>
        <v>4.4999999999999998E-2</v>
      </c>
      <c r="O748" s="60">
        <f t="shared" si="341"/>
        <v>3.15E-2</v>
      </c>
      <c r="P748" s="60">
        <f>CEILING(IF(M748&gt;O748,M748,O748),$D$2)</f>
        <v>0.5</v>
      </c>
      <c r="Q748" s="61" t="str">
        <f t="shared" si="342"/>
        <v>목록(Manifest)</v>
      </c>
      <c r="R748" s="88">
        <f t="shared" si="343"/>
        <v>34.049999999999997</v>
      </c>
      <c r="S748" s="61" t="str">
        <f t="shared" si="344"/>
        <v>OZ522</v>
      </c>
      <c r="T748" s="61" t="str">
        <f t="shared" si="345"/>
        <v>AIRZETA CO., LTD</v>
      </c>
      <c r="U748" s="61" t="str">
        <f t="shared" si="346"/>
        <v>신용</v>
      </c>
      <c r="V748" s="99">
        <f>CEILING($B$2+(P748-0.5)*$C$2,1)</f>
        <v>7445</v>
      </c>
      <c r="W748" s="61">
        <v>4000</v>
      </c>
      <c r="X748" s="100">
        <f t="shared" si="320"/>
        <v>0</v>
      </c>
      <c r="Y748" s="100">
        <f t="shared" si="325"/>
        <v>0</v>
      </c>
      <c r="Z748" s="100">
        <f t="shared" si="321"/>
        <v>0</v>
      </c>
      <c r="AA748" s="100">
        <f t="shared" si="326"/>
        <v>0</v>
      </c>
      <c r="AB748" s="101">
        <f t="shared" si="322"/>
        <v>0</v>
      </c>
      <c r="AC748" s="102" t="str">
        <f>_xlfn.IFNA(VLOOKUP(D748,'사업자 통관'!F:H,3,0),"")</f>
        <v/>
      </c>
      <c r="AD748" s="102"/>
      <c r="AE748" s="103">
        <f t="shared" si="323"/>
        <v>4000</v>
      </c>
      <c r="AF748" s="104">
        <f t="shared" si="324"/>
        <v>11445</v>
      </c>
      <c r="AH748" s="126" t="s">
        <v>6400</v>
      </c>
      <c r="AI748" s="126" t="s">
        <v>9</v>
      </c>
      <c r="AJ748" s="126" t="s">
        <v>6401</v>
      </c>
      <c r="AK748" s="126" t="s">
        <v>6797</v>
      </c>
      <c r="AL748" s="126" t="s">
        <v>6798</v>
      </c>
      <c r="AM748" s="126" t="s">
        <v>6799</v>
      </c>
      <c r="AN748" s="126">
        <v>55735</v>
      </c>
      <c r="AO748" s="126" t="s">
        <v>130</v>
      </c>
      <c r="AP748" s="127">
        <v>1</v>
      </c>
      <c r="AQ748" s="128">
        <v>0.499</v>
      </c>
      <c r="AR748" s="128">
        <v>4.4999999999999998E-2</v>
      </c>
      <c r="AS748" s="128">
        <v>0.5</v>
      </c>
      <c r="AT748" s="126" t="s">
        <v>4</v>
      </c>
      <c r="AU748" s="128">
        <v>34.049999999999997</v>
      </c>
      <c r="AV748" s="126" t="s">
        <v>154</v>
      </c>
      <c r="AW748" s="126" t="s">
        <v>154</v>
      </c>
      <c r="AX748" s="126" t="s">
        <v>154</v>
      </c>
      <c r="AY748" s="126" t="s">
        <v>154</v>
      </c>
      <c r="AZ748" s="126" t="s">
        <v>154</v>
      </c>
      <c r="BA748" s="126" t="s">
        <v>132</v>
      </c>
      <c r="BB748" s="126" t="s">
        <v>70</v>
      </c>
      <c r="BC748" s="126" t="s">
        <v>6800</v>
      </c>
      <c r="BD748" s="126" t="s">
        <v>130</v>
      </c>
      <c r="BE748" s="126" t="s">
        <v>156</v>
      </c>
      <c r="BF748" s="126" t="s">
        <v>6801</v>
      </c>
      <c r="BG748" s="126" t="s">
        <v>6802</v>
      </c>
      <c r="BH748" s="126" t="s">
        <v>6803</v>
      </c>
      <c r="BI748" s="126" t="s">
        <v>138</v>
      </c>
      <c r="BJ748" s="126" t="s">
        <v>2758</v>
      </c>
      <c r="BK748" s="126" t="s">
        <v>184</v>
      </c>
      <c r="BL748" s="126" t="s">
        <v>157</v>
      </c>
      <c r="BM748" s="126" t="s">
        <v>126</v>
      </c>
      <c r="BN748" s="126" t="s">
        <v>130</v>
      </c>
      <c r="BO748" s="126" t="s">
        <v>158</v>
      </c>
    </row>
    <row r="749" spans="1:67" ht="15">
      <c r="A749" s="58" t="str">
        <f t="shared" si="327"/>
        <v>2025-08-21</v>
      </c>
      <c r="B749" s="58" t="str">
        <f t="shared" si="328"/>
        <v>LHR</v>
      </c>
      <c r="C749" s="58" t="str">
        <f t="shared" si="329"/>
        <v>99431913803</v>
      </c>
      <c r="D749" s="58" t="str">
        <f t="shared" si="330"/>
        <v>PGB028761609</v>
      </c>
      <c r="E749" s="59" t="str">
        <f t="shared" si="331"/>
        <v>6094322902389</v>
      </c>
      <c r="F749" s="59" t="str">
        <f t="shared" si="332"/>
        <v>717-5663-EC-41</v>
      </c>
      <c r="G749" s="59" t="str">
        <f t="shared" si="333"/>
        <v>2210326</v>
      </c>
      <c r="H749" s="59" t="str">
        <f t="shared" si="334"/>
        <v>IPORTER (GB)</v>
      </c>
      <c r="I749" s="57" t="str">
        <f t="shared" si="335"/>
        <v>허정우</v>
      </c>
      <c r="J749" s="57">
        <f t="shared" si="336"/>
        <v>11925</v>
      </c>
      <c r="K749" s="57" t="str">
        <f t="shared" si="337"/>
        <v/>
      </c>
      <c r="L749" s="57">
        <f t="shared" si="338"/>
        <v>1</v>
      </c>
      <c r="M749" s="57">
        <f t="shared" si="339"/>
        <v>0.499</v>
      </c>
      <c r="N749" s="57">
        <f t="shared" si="340"/>
        <v>4.4999999999999998E-2</v>
      </c>
      <c r="O749" s="60">
        <f t="shared" si="341"/>
        <v>3.15E-2</v>
      </c>
      <c r="P749" s="60">
        <f>CEILING(IF(M749&gt;O749,M749,O749),$D$2)</f>
        <v>0.5</v>
      </c>
      <c r="Q749" s="61" t="str">
        <f t="shared" si="342"/>
        <v>목록(Manifest)</v>
      </c>
      <c r="R749" s="88">
        <f t="shared" si="343"/>
        <v>29.68</v>
      </c>
      <c r="S749" s="61" t="str">
        <f t="shared" si="344"/>
        <v>OZ522</v>
      </c>
      <c r="T749" s="61" t="str">
        <f t="shared" si="345"/>
        <v>AIRZETA CO., LTD</v>
      </c>
      <c r="U749" s="61" t="str">
        <f t="shared" si="346"/>
        <v>신용</v>
      </c>
      <c r="V749" s="99">
        <f>CEILING($B$2+(P749-0.5)*$C$2,1)</f>
        <v>7445</v>
      </c>
      <c r="W749" s="61">
        <v>4000</v>
      </c>
      <c r="X749" s="100">
        <f t="shared" si="320"/>
        <v>0</v>
      </c>
      <c r="Y749" s="100">
        <f t="shared" si="325"/>
        <v>0</v>
      </c>
      <c r="Z749" s="100">
        <f t="shared" si="321"/>
        <v>0</v>
      </c>
      <c r="AA749" s="100">
        <f t="shared" si="326"/>
        <v>0</v>
      </c>
      <c r="AB749" s="101">
        <f t="shared" si="322"/>
        <v>0</v>
      </c>
      <c r="AC749" s="102" t="str">
        <f>_xlfn.IFNA(VLOOKUP(D749,'사업자 통관'!F:H,3,0),"")</f>
        <v/>
      </c>
      <c r="AD749" s="102"/>
      <c r="AE749" s="103">
        <f t="shared" si="323"/>
        <v>4000</v>
      </c>
      <c r="AF749" s="104">
        <f t="shared" si="324"/>
        <v>11445</v>
      </c>
      <c r="AH749" s="126" t="s">
        <v>6400</v>
      </c>
      <c r="AI749" s="126" t="s">
        <v>9</v>
      </c>
      <c r="AJ749" s="126" t="s">
        <v>6401</v>
      </c>
      <c r="AK749" s="126" t="s">
        <v>6804</v>
      </c>
      <c r="AL749" s="126" t="s">
        <v>6805</v>
      </c>
      <c r="AM749" s="126" t="s">
        <v>6806</v>
      </c>
      <c r="AN749" s="126">
        <v>11925</v>
      </c>
      <c r="AO749" s="126" t="s">
        <v>130</v>
      </c>
      <c r="AP749" s="127">
        <v>1</v>
      </c>
      <c r="AQ749" s="128">
        <v>0.499</v>
      </c>
      <c r="AR749" s="128">
        <v>4.4999999999999998E-2</v>
      </c>
      <c r="AS749" s="128">
        <v>0.5</v>
      </c>
      <c r="AT749" s="126" t="s">
        <v>4</v>
      </c>
      <c r="AU749" s="128">
        <v>29.68</v>
      </c>
      <c r="AV749" s="126" t="s">
        <v>154</v>
      </c>
      <c r="AW749" s="126" t="s">
        <v>154</v>
      </c>
      <c r="AX749" s="126" t="s">
        <v>154</v>
      </c>
      <c r="AY749" s="126" t="s">
        <v>154</v>
      </c>
      <c r="AZ749" s="126" t="s">
        <v>154</v>
      </c>
      <c r="BA749" s="126" t="s">
        <v>132</v>
      </c>
      <c r="BB749" s="126" t="s">
        <v>70</v>
      </c>
      <c r="BC749" s="126" t="s">
        <v>155</v>
      </c>
      <c r="BD749" s="126" t="s">
        <v>130</v>
      </c>
      <c r="BE749" s="126" t="s">
        <v>156</v>
      </c>
      <c r="BF749" s="126" t="s">
        <v>6807</v>
      </c>
      <c r="BG749" s="126" t="s">
        <v>6808</v>
      </c>
      <c r="BH749" s="126" t="s">
        <v>6809</v>
      </c>
      <c r="BI749" s="126" t="s">
        <v>138</v>
      </c>
      <c r="BJ749" s="126" t="s">
        <v>2758</v>
      </c>
      <c r="BK749" s="126" t="s">
        <v>184</v>
      </c>
      <c r="BL749" s="126" t="s">
        <v>157</v>
      </c>
      <c r="BM749" s="126" t="s">
        <v>126</v>
      </c>
      <c r="BN749" s="126" t="s">
        <v>130</v>
      </c>
      <c r="BO749" s="126" t="s">
        <v>158</v>
      </c>
    </row>
    <row r="750" spans="1:67" ht="15">
      <c r="A750" s="58" t="str">
        <f t="shared" si="327"/>
        <v>2025-08-21</v>
      </c>
      <c r="B750" s="58" t="str">
        <f t="shared" si="328"/>
        <v>LHR</v>
      </c>
      <c r="C750" s="58" t="str">
        <f t="shared" si="329"/>
        <v>99431913803</v>
      </c>
      <c r="D750" s="58" t="str">
        <f t="shared" si="330"/>
        <v>PGB028761774</v>
      </c>
      <c r="E750" s="59" t="str">
        <f t="shared" si="331"/>
        <v>6094322902554</v>
      </c>
      <c r="F750" s="59" t="str">
        <f t="shared" si="332"/>
        <v>717-4814-AF-59</v>
      </c>
      <c r="G750" s="59" t="str">
        <f t="shared" si="333"/>
        <v>2210326</v>
      </c>
      <c r="H750" s="59" t="str">
        <f t="shared" si="334"/>
        <v>IPORTER (GB)</v>
      </c>
      <c r="I750" s="57" t="str">
        <f t="shared" si="335"/>
        <v>이석</v>
      </c>
      <c r="J750" s="57">
        <f t="shared" si="336"/>
        <v>7029</v>
      </c>
      <c r="K750" s="57" t="str">
        <f t="shared" si="337"/>
        <v/>
      </c>
      <c r="L750" s="57">
        <f t="shared" si="338"/>
        <v>1</v>
      </c>
      <c r="M750" s="57">
        <f t="shared" si="339"/>
        <v>6.5</v>
      </c>
      <c r="N750" s="57">
        <f t="shared" si="340"/>
        <v>11.249000000000001</v>
      </c>
      <c r="O750" s="60">
        <f t="shared" si="341"/>
        <v>7.8742999999999999</v>
      </c>
      <c r="P750" s="60">
        <f>CEILING(IF(M750&gt;O750,M750,O750),$D$2)</f>
        <v>8</v>
      </c>
      <c r="Q750" s="61" t="str">
        <f t="shared" si="342"/>
        <v>목록(Manifest)</v>
      </c>
      <c r="R750" s="88">
        <f t="shared" si="343"/>
        <v>53.96</v>
      </c>
      <c r="S750" s="61" t="str">
        <f t="shared" si="344"/>
        <v>OZ522</v>
      </c>
      <c r="T750" s="61" t="str">
        <f t="shared" si="345"/>
        <v>AIRZETA CO., LTD</v>
      </c>
      <c r="U750" s="61" t="str">
        <f t="shared" si="346"/>
        <v>신용</v>
      </c>
      <c r="V750" s="99">
        <f>CEILING($B$2+(P750-0.5)*$C$2,1)</f>
        <v>49858</v>
      </c>
      <c r="W750" s="61">
        <v>4000</v>
      </c>
      <c r="X750" s="100">
        <f t="shared" si="320"/>
        <v>0</v>
      </c>
      <c r="Y750" s="100">
        <f t="shared" si="325"/>
        <v>0</v>
      </c>
      <c r="Z750" s="100">
        <f t="shared" si="321"/>
        <v>1000</v>
      </c>
      <c r="AA750" s="100">
        <f t="shared" si="326"/>
        <v>0</v>
      </c>
      <c r="AB750" s="101">
        <f t="shared" si="322"/>
        <v>0</v>
      </c>
      <c r="AC750" s="102" t="str">
        <f>_xlfn.IFNA(VLOOKUP(D750,'사업자 통관'!F:H,3,0),"")</f>
        <v/>
      </c>
      <c r="AD750" s="102"/>
      <c r="AE750" s="103">
        <f t="shared" si="323"/>
        <v>5000</v>
      </c>
      <c r="AF750" s="104">
        <f t="shared" si="324"/>
        <v>54858</v>
      </c>
      <c r="AH750" s="126" t="s">
        <v>6400</v>
      </c>
      <c r="AI750" s="126" t="s">
        <v>9</v>
      </c>
      <c r="AJ750" s="126" t="s">
        <v>6401</v>
      </c>
      <c r="AK750" s="126" t="s">
        <v>2737</v>
      </c>
      <c r="AL750" s="126" t="s">
        <v>6810</v>
      </c>
      <c r="AM750" s="126" t="s">
        <v>6811</v>
      </c>
      <c r="AN750" s="126">
        <v>7029</v>
      </c>
      <c r="AO750" s="126" t="s">
        <v>130</v>
      </c>
      <c r="AP750" s="127">
        <v>1</v>
      </c>
      <c r="AQ750" s="128">
        <v>6.5</v>
      </c>
      <c r="AR750" s="128">
        <v>11.249000000000001</v>
      </c>
      <c r="AS750" s="128">
        <v>11.5</v>
      </c>
      <c r="AT750" s="126" t="s">
        <v>4</v>
      </c>
      <c r="AU750" s="128">
        <v>53.96</v>
      </c>
      <c r="AV750" s="126" t="s">
        <v>154</v>
      </c>
      <c r="AW750" s="126" t="s">
        <v>154</v>
      </c>
      <c r="AX750" s="126" t="s">
        <v>154</v>
      </c>
      <c r="AY750" s="126" t="s">
        <v>154</v>
      </c>
      <c r="AZ750" s="126" t="s">
        <v>154</v>
      </c>
      <c r="BA750" s="126" t="s">
        <v>132</v>
      </c>
      <c r="BB750" s="126" t="s">
        <v>70</v>
      </c>
      <c r="BC750" s="126" t="s">
        <v>552</v>
      </c>
      <c r="BD750" s="126" t="s">
        <v>130</v>
      </c>
      <c r="BE750" s="126" t="s">
        <v>156</v>
      </c>
      <c r="BF750" s="126" t="s">
        <v>6812</v>
      </c>
      <c r="BG750" s="126" t="s">
        <v>6813</v>
      </c>
      <c r="BH750" s="126" t="s">
        <v>6814</v>
      </c>
      <c r="BI750" s="126" t="s">
        <v>138</v>
      </c>
      <c r="BJ750" s="126" t="s">
        <v>2758</v>
      </c>
      <c r="BK750" s="126" t="s">
        <v>184</v>
      </c>
      <c r="BL750" s="126" t="s">
        <v>157</v>
      </c>
      <c r="BM750" s="126" t="s">
        <v>126</v>
      </c>
      <c r="BN750" s="126" t="s">
        <v>130</v>
      </c>
      <c r="BO750" s="126" t="s">
        <v>158</v>
      </c>
    </row>
    <row r="751" spans="1:67" ht="15">
      <c r="A751" s="58" t="str">
        <f t="shared" si="327"/>
        <v>2025-08-21</v>
      </c>
      <c r="B751" s="58" t="str">
        <f t="shared" si="328"/>
        <v>LHR</v>
      </c>
      <c r="C751" s="58" t="str">
        <f t="shared" si="329"/>
        <v>99431913803</v>
      </c>
      <c r="D751" s="58" t="str">
        <f t="shared" si="330"/>
        <v>PGB028761579</v>
      </c>
      <c r="E751" s="59" t="str">
        <f t="shared" si="331"/>
        <v>6094322902359</v>
      </c>
      <c r="F751" s="59" t="str">
        <f t="shared" si="332"/>
        <v>717-4777-EF-66</v>
      </c>
      <c r="G751" s="59" t="str">
        <f t="shared" si="333"/>
        <v>2210326</v>
      </c>
      <c r="H751" s="59" t="str">
        <f t="shared" si="334"/>
        <v>IPORTER (GB)</v>
      </c>
      <c r="I751" s="57" t="str">
        <f t="shared" si="335"/>
        <v>박정범</v>
      </c>
      <c r="J751" s="57">
        <f t="shared" si="336"/>
        <v>36136</v>
      </c>
      <c r="K751" s="57" t="str">
        <f t="shared" si="337"/>
        <v/>
      </c>
      <c r="L751" s="57">
        <f t="shared" si="338"/>
        <v>1</v>
      </c>
      <c r="M751" s="57">
        <f t="shared" si="339"/>
        <v>1.238</v>
      </c>
      <c r="N751" s="57">
        <f t="shared" si="340"/>
        <v>1.633</v>
      </c>
      <c r="O751" s="60">
        <f t="shared" si="341"/>
        <v>1.1431</v>
      </c>
      <c r="P751" s="60">
        <f>CEILING(IF(M751&gt;O751,M751,O751),$D$2)</f>
        <v>1.5</v>
      </c>
      <c r="Q751" s="61" t="str">
        <f t="shared" si="342"/>
        <v>목록(Manifest)</v>
      </c>
      <c r="R751" s="88">
        <f t="shared" si="343"/>
        <v>139.36000000000001</v>
      </c>
      <c r="S751" s="61" t="str">
        <f t="shared" si="344"/>
        <v>OZ522</v>
      </c>
      <c r="T751" s="61" t="str">
        <f t="shared" si="345"/>
        <v>AIRZETA CO., LTD</v>
      </c>
      <c r="U751" s="61" t="str">
        <f t="shared" si="346"/>
        <v>신용</v>
      </c>
      <c r="V751" s="99">
        <f>CEILING($B$2+(P751-0.5)*$C$2,1)</f>
        <v>13100</v>
      </c>
      <c r="W751" s="61">
        <v>4000</v>
      </c>
      <c r="X751" s="100">
        <f t="shared" si="320"/>
        <v>0</v>
      </c>
      <c r="Y751" s="100">
        <f t="shared" si="325"/>
        <v>0</v>
      </c>
      <c r="Z751" s="100">
        <f t="shared" si="321"/>
        <v>0</v>
      </c>
      <c r="AA751" s="100">
        <f t="shared" si="326"/>
        <v>0</v>
      </c>
      <c r="AB751" s="101">
        <f t="shared" si="322"/>
        <v>0</v>
      </c>
      <c r="AC751" s="102" t="str">
        <f>_xlfn.IFNA(VLOOKUP(D751,'사업자 통관'!F:H,3,0),"")</f>
        <v/>
      </c>
      <c r="AD751" s="102"/>
      <c r="AE751" s="103">
        <f t="shared" si="323"/>
        <v>4000</v>
      </c>
      <c r="AF751" s="104">
        <f t="shared" si="324"/>
        <v>17100</v>
      </c>
      <c r="AH751" s="126" t="s">
        <v>6400</v>
      </c>
      <c r="AI751" s="126" t="s">
        <v>9</v>
      </c>
      <c r="AJ751" s="126" t="s">
        <v>6401</v>
      </c>
      <c r="AK751" s="126" t="s">
        <v>2675</v>
      </c>
      <c r="AL751" s="126" t="s">
        <v>263</v>
      </c>
      <c r="AM751" s="126" t="s">
        <v>264</v>
      </c>
      <c r="AN751" s="126">
        <v>36136</v>
      </c>
      <c r="AO751" s="126" t="s">
        <v>130</v>
      </c>
      <c r="AP751" s="127">
        <v>1</v>
      </c>
      <c r="AQ751" s="128">
        <v>1.238</v>
      </c>
      <c r="AR751" s="128">
        <v>1.633</v>
      </c>
      <c r="AS751" s="128">
        <v>1.7</v>
      </c>
      <c r="AT751" s="126" t="s">
        <v>4</v>
      </c>
      <c r="AU751" s="128">
        <v>139.36000000000001</v>
      </c>
      <c r="AV751" s="126" t="s">
        <v>154</v>
      </c>
      <c r="AW751" s="126" t="s">
        <v>154</v>
      </c>
      <c r="AX751" s="126" t="s">
        <v>154</v>
      </c>
      <c r="AY751" s="126" t="s">
        <v>154</v>
      </c>
      <c r="AZ751" s="126" t="s">
        <v>154</v>
      </c>
      <c r="BA751" s="126" t="s">
        <v>132</v>
      </c>
      <c r="BB751" s="126" t="s">
        <v>70</v>
      </c>
      <c r="BC751" s="126" t="s">
        <v>163</v>
      </c>
      <c r="BD751" s="126" t="s">
        <v>130</v>
      </c>
      <c r="BE751" s="126" t="s">
        <v>156</v>
      </c>
      <c r="BF751" s="126" t="s">
        <v>6815</v>
      </c>
      <c r="BG751" s="126" t="s">
        <v>6816</v>
      </c>
      <c r="BH751" s="126" t="s">
        <v>6817</v>
      </c>
      <c r="BI751" s="126" t="s">
        <v>138</v>
      </c>
      <c r="BJ751" s="126" t="s">
        <v>2758</v>
      </c>
      <c r="BK751" s="126" t="s">
        <v>184</v>
      </c>
      <c r="BL751" s="126" t="s">
        <v>157</v>
      </c>
      <c r="BM751" s="126" t="s">
        <v>126</v>
      </c>
      <c r="BN751" s="126" t="s">
        <v>130</v>
      </c>
      <c r="BO751" s="126" t="s">
        <v>158</v>
      </c>
    </row>
    <row r="752" spans="1:67" ht="15">
      <c r="A752" s="58" t="str">
        <f t="shared" si="327"/>
        <v>2025-08-21</v>
      </c>
      <c r="B752" s="58" t="str">
        <f t="shared" si="328"/>
        <v>LHR</v>
      </c>
      <c r="C752" s="58" t="str">
        <f t="shared" si="329"/>
        <v>99431913803</v>
      </c>
      <c r="D752" s="58" t="str">
        <f t="shared" si="330"/>
        <v>PGB028762168</v>
      </c>
      <c r="E752" s="59" t="str">
        <f t="shared" si="331"/>
        <v>6094322902948</v>
      </c>
      <c r="F752" s="59" t="str">
        <f t="shared" si="332"/>
        <v>717-7213-EB-89</v>
      </c>
      <c r="G752" s="59" t="str">
        <f t="shared" si="333"/>
        <v>2210326</v>
      </c>
      <c r="H752" s="59" t="str">
        <f t="shared" si="334"/>
        <v>IPORTER (GB)</v>
      </c>
      <c r="I752" s="57" t="str">
        <f t="shared" si="335"/>
        <v>안은주</v>
      </c>
      <c r="J752" s="57">
        <f t="shared" si="336"/>
        <v>1042</v>
      </c>
      <c r="K752" s="57" t="str">
        <f t="shared" si="337"/>
        <v/>
      </c>
      <c r="L752" s="57">
        <f t="shared" si="338"/>
        <v>1</v>
      </c>
      <c r="M752" s="57">
        <f t="shared" si="339"/>
        <v>0.499</v>
      </c>
      <c r="N752" s="57">
        <f t="shared" si="340"/>
        <v>4.4999999999999998E-2</v>
      </c>
      <c r="O752" s="60">
        <f t="shared" si="341"/>
        <v>3.15E-2</v>
      </c>
      <c r="P752" s="60">
        <f>CEILING(IF(M752&gt;O752,M752,O752),$D$2)</f>
        <v>0.5</v>
      </c>
      <c r="Q752" s="61" t="str">
        <f t="shared" si="342"/>
        <v>일반(목록배제,Normal-Manifest Exception)</v>
      </c>
      <c r="R752" s="88">
        <f t="shared" si="343"/>
        <v>18.89</v>
      </c>
      <c r="S752" s="61" t="str">
        <f t="shared" si="344"/>
        <v>OZ522</v>
      </c>
      <c r="T752" s="61" t="str">
        <f t="shared" si="345"/>
        <v>AIRZETA CO., LTD</v>
      </c>
      <c r="U752" s="61" t="str">
        <f t="shared" si="346"/>
        <v>신용</v>
      </c>
      <c r="V752" s="99">
        <f>CEILING($B$2+(P752-0.5)*$C$2,1)</f>
        <v>7445</v>
      </c>
      <c r="W752" s="61">
        <v>4000</v>
      </c>
      <c r="X752" s="100">
        <f t="shared" si="320"/>
        <v>0</v>
      </c>
      <c r="Y752" s="100">
        <f t="shared" si="325"/>
        <v>0</v>
      </c>
      <c r="Z752" s="100">
        <f t="shared" si="321"/>
        <v>0</v>
      </c>
      <c r="AA752" s="100">
        <f t="shared" si="326"/>
        <v>0</v>
      </c>
      <c r="AB752" s="101">
        <f t="shared" si="322"/>
        <v>1000</v>
      </c>
      <c r="AC752" s="102" t="str">
        <f>_xlfn.IFNA(VLOOKUP(D752,'사업자 통관'!F:H,3,0),"")</f>
        <v/>
      </c>
      <c r="AD752" s="102"/>
      <c r="AE752" s="103">
        <f t="shared" si="323"/>
        <v>5000</v>
      </c>
      <c r="AF752" s="104">
        <f t="shared" si="324"/>
        <v>12445</v>
      </c>
      <c r="AH752" s="126" t="s">
        <v>6400</v>
      </c>
      <c r="AI752" s="126" t="s">
        <v>9</v>
      </c>
      <c r="AJ752" s="126" t="s">
        <v>6401</v>
      </c>
      <c r="AK752" s="126" t="s">
        <v>6818</v>
      </c>
      <c r="AL752" s="126" t="s">
        <v>6819</v>
      </c>
      <c r="AM752" s="126" t="s">
        <v>6820</v>
      </c>
      <c r="AN752" s="126">
        <v>1042</v>
      </c>
      <c r="AO752" s="126" t="s">
        <v>130</v>
      </c>
      <c r="AP752" s="127">
        <v>1</v>
      </c>
      <c r="AQ752" s="128">
        <v>0.499</v>
      </c>
      <c r="AR752" s="128">
        <v>4.4999999999999998E-2</v>
      </c>
      <c r="AS752" s="128">
        <v>0.5</v>
      </c>
      <c r="AT752" s="126" t="s">
        <v>5</v>
      </c>
      <c r="AU752" s="128">
        <v>18.89</v>
      </c>
      <c r="AV752" s="126" t="s">
        <v>154</v>
      </c>
      <c r="AW752" s="126" t="s">
        <v>154</v>
      </c>
      <c r="AX752" s="126" t="s">
        <v>154</v>
      </c>
      <c r="AY752" s="126" t="s">
        <v>154</v>
      </c>
      <c r="AZ752" s="126" t="s">
        <v>154</v>
      </c>
      <c r="BA752" s="126" t="s">
        <v>132</v>
      </c>
      <c r="BB752" s="126" t="s">
        <v>70</v>
      </c>
      <c r="BC752" s="126" t="s">
        <v>155</v>
      </c>
      <c r="BD752" s="126" t="s">
        <v>130</v>
      </c>
      <c r="BE752" s="126" t="s">
        <v>156</v>
      </c>
      <c r="BF752" s="126" t="s">
        <v>6821</v>
      </c>
      <c r="BG752" s="126" t="s">
        <v>6822</v>
      </c>
      <c r="BH752" s="126" t="s">
        <v>6823</v>
      </c>
      <c r="BI752" s="126" t="s">
        <v>138</v>
      </c>
      <c r="BJ752" s="126" t="s">
        <v>2758</v>
      </c>
      <c r="BK752" s="126" t="s">
        <v>184</v>
      </c>
      <c r="BL752" s="126" t="s">
        <v>157</v>
      </c>
      <c r="BM752" s="126" t="s">
        <v>126</v>
      </c>
      <c r="BN752" s="126" t="s">
        <v>130</v>
      </c>
      <c r="BO752" s="126" t="s">
        <v>158</v>
      </c>
    </row>
    <row r="753" spans="1:67" ht="15">
      <c r="A753" s="58" t="str">
        <f t="shared" si="327"/>
        <v>2025-08-21</v>
      </c>
      <c r="B753" s="58" t="str">
        <f t="shared" si="328"/>
        <v>LHR</v>
      </c>
      <c r="C753" s="58" t="str">
        <f t="shared" si="329"/>
        <v>99431913803</v>
      </c>
      <c r="D753" s="58" t="str">
        <f t="shared" si="330"/>
        <v>PGB028762086</v>
      </c>
      <c r="E753" s="59" t="str">
        <f t="shared" si="331"/>
        <v>6094322902866</v>
      </c>
      <c r="F753" s="59" t="str">
        <f t="shared" si="332"/>
        <v>717-7262-CD-95</v>
      </c>
      <c r="G753" s="59" t="str">
        <f t="shared" si="333"/>
        <v>2210326</v>
      </c>
      <c r="H753" s="59" t="str">
        <f t="shared" si="334"/>
        <v>IPORTER (GB)</v>
      </c>
      <c r="I753" s="57" t="str">
        <f t="shared" si="335"/>
        <v>신다혜</v>
      </c>
      <c r="J753" s="57">
        <f t="shared" si="336"/>
        <v>14596</v>
      </c>
      <c r="K753" s="57" t="str">
        <f t="shared" si="337"/>
        <v/>
      </c>
      <c r="L753" s="57">
        <f t="shared" si="338"/>
        <v>1</v>
      </c>
      <c r="M753" s="57">
        <f t="shared" si="339"/>
        <v>0.499</v>
      </c>
      <c r="N753" s="57">
        <f t="shared" si="340"/>
        <v>4.4999999999999998E-2</v>
      </c>
      <c r="O753" s="60">
        <f t="shared" si="341"/>
        <v>3.15E-2</v>
      </c>
      <c r="P753" s="60">
        <f>CEILING(IF(M753&gt;O753,M753,O753),$D$2)</f>
        <v>0.5</v>
      </c>
      <c r="Q753" s="61" t="str">
        <f t="shared" si="342"/>
        <v>목록(Manifest)</v>
      </c>
      <c r="R753" s="88">
        <f t="shared" si="343"/>
        <v>26.88</v>
      </c>
      <c r="S753" s="61" t="str">
        <f t="shared" si="344"/>
        <v>OZ522</v>
      </c>
      <c r="T753" s="61" t="str">
        <f t="shared" si="345"/>
        <v>AIRZETA CO., LTD</v>
      </c>
      <c r="U753" s="61" t="str">
        <f t="shared" si="346"/>
        <v>신용</v>
      </c>
      <c r="V753" s="99">
        <f>CEILING($B$2+(P753-0.5)*$C$2,1)</f>
        <v>7445</v>
      </c>
      <c r="W753" s="61">
        <v>4000</v>
      </c>
      <c r="X753" s="100">
        <f t="shared" si="320"/>
        <v>0</v>
      </c>
      <c r="Y753" s="100">
        <f t="shared" si="325"/>
        <v>0</v>
      </c>
      <c r="Z753" s="100">
        <f t="shared" si="321"/>
        <v>0</v>
      </c>
      <c r="AA753" s="100">
        <f t="shared" si="326"/>
        <v>0</v>
      </c>
      <c r="AB753" s="101">
        <f t="shared" si="322"/>
        <v>0</v>
      </c>
      <c r="AC753" s="102" t="str">
        <f>_xlfn.IFNA(VLOOKUP(D753,'사업자 통관'!F:H,3,0),"")</f>
        <v/>
      </c>
      <c r="AD753" s="102"/>
      <c r="AE753" s="103">
        <f t="shared" si="323"/>
        <v>4000</v>
      </c>
      <c r="AF753" s="104">
        <f t="shared" si="324"/>
        <v>11445</v>
      </c>
      <c r="AH753" s="126" t="s">
        <v>6400</v>
      </c>
      <c r="AI753" s="126" t="s">
        <v>9</v>
      </c>
      <c r="AJ753" s="126" t="s">
        <v>6401</v>
      </c>
      <c r="AK753" s="126" t="s">
        <v>6824</v>
      </c>
      <c r="AL753" s="126" t="s">
        <v>637</v>
      </c>
      <c r="AM753" s="126" t="s">
        <v>638</v>
      </c>
      <c r="AN753" s="126">
        <v>14596</v>
      </c>
      <c r="AO753" s="126" t="s">
        <v>130</v>
      </c>
      <c r="AP753" s="127">
        <v>1</v>
      </c>
      <c r="AQ753" s="128">
        <v>0.499</v>
      </c>
      <c r="AR753" s="128">
        <v>4.4999999999999998E-2</v>
      </c>
      <c r="AS753" s="128">
        <v>0.5</v>
      </c>
      <c r="AT753" s="126" t="s">
        <v>4</v>
      </c>
      <c r="AU753" s="128">
        <v>26.88</v>
      </c>
      <c r="AV753" s="126" t="s">
        <v>154</v>
      </c>
      <c r="AW753" s="126" t="s">
        <v>154</v>
      </c>
      <c r="AX753" s="126" t="s">
        <v>154</v>
      </c>
      <c r="AY753" s="126" t="s">
        <v>154</v>
      </c>
      <c r="AZ753" s="126" t="s">
        <v>154</v>
      </c>
      <c r="BA753" s="126" t="s">
        <v>132</v>
      </c>
      <c r="BB753" s="126" t="s">
        <v>70</v>
      </c>
      <c r="BC753" s="126" t="s">
        <v>6825</v>
      </c>
      <c r="BD753" s="126" t="s">
        <v>130</v>
      </c>
      <c r="BE753" s="126" t="s">
        <v>156</v>
      </c>
      <c r="BF753" s="126" t="s">
        <v>6826</v>
      </c>
      <c r="BG753" s="126" t="s">
        <v>6827</v>
      </c>
      <c r="BH753" s="126" t="s">
        <v>6828</v>
      </c>
      <c r="BI753" s="126" t="s">
        <v>138</v>
      </c>
      <c r="BJ753" s="126" t="s">
        <v>2758</v>
      </c>
      <c r="BK753" s="126" t="s">
        <v>184</v>
      </c>
      <c r="BL753" s="126" t="s">
        <v>157</v>
      </c>
      <c r="BM753" s="126" t="s">
        <v>126</v>
      </c>
      <c r="BN753" s="126" t="s">
        <v>130</v>
      </c>
      <c r="BO753" s="126" t="s">
        <v>158</v>
      </c>
    </row>
    <row r="754" spans="1:67" ht="15">
      <c r="A754" s="58" t="str">
        <f t="shared" si="327"/>
        <v>2025-08-21</v>
      </c>
      <c r="B754" s="58" t="str">
        <f t="shared" si="328"/>
        <v>LHR</v>
      </c>
      <c r="C754" s="58" t="str">
        <f t="shared" si="329"/>
        <v>99431913803</v>
      </c>
      <c r="D754" s="58" t="str">
        <f t="shared" si="330"/>
        <v>PGB028761945</v>
      </c>
      <c r="E754" s="59" t="str">
        <f t="shared" si="331"/>
        <v>6094322902725</v>
      </c>
      <c r="F754" s="59" t="str">
        <f t="shared" si="332"/>
        <v>717-6318-ED-9</v>
      </c>
      <c r="G754" s="59" t="str">
        <f t="shared" si="333"/>
        <v>2210326</v>
      </c>
      <c r="H754" s="59" t="str">
        <f t="shared" si="334"/>
        <v>IPORTER (GB)</v>
      </c>
      <c r="I754" s="57" t="str">
        <f t="shared" si="335"/>
        <v>조영욱</v>
      </c>
      <c r="J754" s="57">
        <f t="shared" si="336"/>
        <v>14472</v>
      </c>
      <c r="K754" s="57" t="str">
        <f t="shared" si="337"/>
        <v/>
      </c>
      <c r="L754" s="57">
        <f t="shared" si="338"/>
        <v>1</v>
      </c>
      <c r="M754" s="57">
        <f t="shared" si="339"/>
        <v>0.84799999999999998</v>
      </c>
      <c r="N754" s="57">
        <f t="shared" si="340"/>
        <v>4.4999999999999998E-2</v>
      </c>
      <c r="O754" s="60">
        <f t="shared" si="341"/>
        <v>3.15E-2</v>
      </c>
      <c r="P754" s="60">
        <f>CEILING(IF(M754&gt;O754,M754,O754),$D$2)</f>
        <v>1</v>
      </c>
      <c r="Q754" s="61" t="str">
        <f t="shared" si="342"/>
        <v>목록(Manifest)</v>
      </c>
      <c r="R754" s="88">
        <f t="shared" si="343"/>
        <v>112.41</v>
      </c>
      <c r="S754" s="61" t="str">
        <f t="shared" si="344"/>
        <v>OZ522</v>
      </c>
      <c r="T754" s="61" t="str">
        <f t="shared" si="345"/>
        <v>AIRZETA CO., LTD</v>
      </c>
      <c r="U754" s="61" t="str">
        <f t="shared" si="346"/>
        <v>신용</v>
      </c>
      <c r="V754" s="99">
        <f>CEILING($B$2+(P754-0.5)*$C$2,1)</f>
        <v>10273</v>
      </c>
      <c r="W754" s="61">
        <v>4000</v>
      </c>
      <c r="X754" s="100">
        <f t="shared" si="320"/>
        <v>0</v>
      </c>
      <c r="Y754" s="100">
        <f t="shared" si="325"/>
        <v>0</v>
      </c>
      <c r="Z754" s="100">
        <f t="shared" si="321"/>
        <v>0</v>
      </c>
      <c r="AA754" s="100">
        <f t="shared" si="326"/>
        <v>0</v>
      </c>
      <c r="AB754" s="101">
        <f t="shared" si="322"/>
        <v>0</v>
      </c>
      <c r="AC754" s="102" t="str">
        <f>_xlfn.IFNA(VLOOKUP(D754,'사업자 통관'!F:H,3,0),"")</f>
        <v/>
      </c>
      <c r="AD754" s="102"/>
      <c r="AE754" s="103">
        <f t="shared" si="323"/>
        <v>4000</v>
      </c>
      <c r="AF754" s="104">
        <f t="shared" si="324"/>
        <v>14273</v>
      </c>
      <c r="AH754" s="126" t="s">
        <v>6400</v>
      </c>
      <c r="AI754" s="126" t="s">
        <v>9</v>
      </c>
      <c r="AJ754" s="126" t="s">
        <v>6401</v>
      </c>
      <c r="AK754" s="126" t="s">
        <v>6829</v>
      </c>
      <c r="AL754" s="126" t="s">
        <v>6830</v>
      </c>
      <c r="AM754" s="126" t="s">
        <v>6831</v>
      </c>
      <c r="AN754" s="126">
        <v>14472</v>
      </c>
      <c r="AO754" s="126" t="s">
        <v>130</v>
      </c>
      <c r="AP754" s="127">
        <v>1</v>
      </c>
      <c r="AQ754" s="128">
        <v>0.84799999999999998</v>
      </c>
      <c r="AR754" s="128">
        <v>4.4999999999999998E-2</v>
      </c>
      <c r="AS754" s="128">
        <v>0.9</v>
      </c>
      <c r="AT754" s="126" t="s">
        <v>4</v>
      </c>
      <c r="AU754" s="128">
        <v>112.41</v>
      </c>
      <c r="AV754" s="126" t="s">
        <v>154</v>
      </c>
      <c r="AW754" s="126" t="s">
        <v>154</v>
      </c>
      <c r="AX754" s="126" t="s">
        <v>154</v>
      </c>
      <c r="AY754" s="126" t="s">
        <v>154</v>
      </c>
      <c r="AZ754" s="126" t="s">
        <v>154</v>
      </c>
      <c r="BA754" s="126" t="s">
        <v>132</v>
      </c>
      <c r="BB754" s="126" t="s">
        <v>70</v>
      </c>
      <c r="BC754" s="126" t="s">
        <v>6832</v>
      </c>
      <c r="BD754" s="126" t="s">
        <v>130</v>
      </c>
      <c r="BE754" s="126" t="s">
        <v>156</v>
      </c>
      <c r="BF754" s="126" t="s">
        <v>6833</v>
      </c>
      <c r="BG754" s="126" t="s">
        <v>6834</v>
      </c>
      <c r="BH754" s="126" t="s">
        <v>6835</v>
      </c>
      <c r="BI754" s="126" t="s">
        <v>138</v>
      </c>
      <c r="BJ754" s="126" t="s">
        <v>2758</v>
      </c>
      <c r="BK754" s="126" t="s">
        <v>184</v>
      </c>
      <c r="BL754" s="126" t="s">
        <v>157</v>
      </c>
      <c r="BM754" s="126" t="s">
        <v>126</v>
      </c>
      <c r="BN754" s="126" t="s">
        <v>130</v>
      </c>
      <c r="BO754" s="126" t="s">
        <v>158</v>
      </c>
    </row>
    <row r="755" spans="1:67" ht="15">
      <c r="A755" s="58" t="str">
        <f t="shared" si="327"/>
        <v>2025-08-21</v>
      </c>
      <c r="B755" s="58" t="str">
        <f t="shared" si="328"/>
        <v>LHR</v>
      </c>
      <c r="C755" s="58" t="str">
        <f t="shared" si="329"/>
        <v>99431913803</v>
      </c>
      <c r="D755" s="58" t="str">
        <f t="shared" si="330"/>
        <v>PGB028762098</v>
      </c>
      <c r="E755" s="59" t="str">
        <f t="shared" si="331"/>
        <v>6094322902878</v>
      </c>
      <c r="F755" s="59" t="str">
        <f t="shared" si="332"/>
        <v>717-6373-AF-17</v>
      </c>
      <c r="G755" s="59" t="str">
        <f t="shared" si="333"/>
        <v>2210326</v>
      </c>
      <c r="H755" s="59" t="str">
        <f t="shared" si="334"/>
        <v>IPORTER (GB)</v>
      </c>
      <c r="I755" s="57" t="str">
        <f t="shared" si="335"/>
        <v>강서빈</v>
      </c>
      <c r="J755" s="57">
        <f t="shared" si="336"/>
        <v>41417</v>
      </c>
      <c r="K755" s="57" t="str">
        <f t="shared" si="337"/>
        <v/>
      </c>
      <c r="L755" s="57">
        <f t="shared" si="338"/>
        <v>1</v>
      </c>
      <c r="M755" s="57">
        <f t="shared" si="339"/>
        <v>0.499</v>
      </c>
      <c r="N755" s="57">
        <f t="shared" si="340"/>
        <v>4.4999999999999998E-2</v>
      </c>
      <c r="O755" s="60">
        <f t="shared" si="341"/>
        <v>3.15E-2</v>
      </c>
      <c r="P755" s="60">
        <f>CEILING(IF(M755&gt;O755,M755,O755),$D$2)</f>
        <v>0.5</v>
      </c>
      <c r="Q755" s="61" t="str">
        <f t="shared" si="342"/>
        <v>일반(목록배제,Normal-Manifest Exception)</v>
      </c>
      <c r="R755" s="88">
        <f t="shared" si="343"/>
        <v>18.89</v>
      </c>
      <c r="S755" s="61" t="str">
        <f t="shared" si="344"/>
        <v>OZ522</v>
      </c>
      <c r="T755" s="61" t="str">
        <f t="shared" si="345"/>
        <v>AIRZETA CO., LTD</v>
      </c>
      <c r="U755" s="61" t="str">
        <f t="shared" si="346"/>
        <v>신용</v>
      </c>
      <c r="V755" s="99">
        <f>CEILING($B$2+(P755-0.5)*$C$2,1)</f>
        <v>7445</v>
      </c>
      <c r="W755" s="61">
        <v>4000</v>
      </c>
      <c r="X755" s="100">
        <f t="shared" si="320"/>
        <v>0</v>
      </c>
      <c r="Y755" s="100">
        <f t="shared" si="325"/>
        <v>0</v>
      </c>
      <c r="Z755" s="100">
        <f t="shared" si="321"/>
        <v>0</v>
      </c>
      <c r="AA755" s="100">
        <f t="shared" si="326"/>
        <v>0</v>
      </c>
      <c r="AB755" s="101">
        <f t="shared" si="322"/>
        <v>1000</v>
      </c>
      <c r="AC755" s="102" t="str">
        <f>_xlfn.IFNA(VLOOKUP(D755,'사업자 통관'!F:H,3,0),"")</f>
        <v/>
      </c>
      <c r="AD755" s="102"/>
      <c r="AE755" s="103">
        <f t="shared" si="323"/>
        <v>5000</v>
      </c>
      <c r="AF755" s="104">
        <f t="shared" si="324"/>
        <v>12445</v>
      </c>
      <c r="AH755" s="126" t="s">
        <v>6400</v>
      </c>
      <c r="AI755" s="126" t="s">
        <v>9</v>
      </c>
      <c r="AJ755" s="126" t="s">
        <v>6401</v>
      </c>
      <c r="AK755" s="126" t="s">
        <v>6836</v>
      </c>
      <c r="AL755" s="126" t="s">
        <v>6837</v>
      </c>
      <c r="AM755" s="126" t="s">
        <v>6838</v>
      </c>
      <c r="AN755" s="126">
        <v>41417</v>
      </c>
      <c r="AO755" s="126" t="s">
        <v>130</v>
      </c>
      <c r="AP755" s="127">
        <v>1</v>
      </c>
      <c r="AQ755" s="128">
        <v>0.499</v>
      </c>
      <c r="AR755" s="128">
        <v>4.4999999999999998E-2</v>
      </c>
      <c r="AS755" s="128">
        <v>0.5</v>
      </c>
      <c r="AT755" s="126" t="s">
        <v>5</v>
      </c>
      <c r="AU755" s="128">
        <v>18.89</v>
      </c>
      <c r="AV755" s="126" t="s">
        <v>154</v>
      </c>
      <c r="AW755" s="126" t="s">
        <v>154</v>
      </c>
      <c r="AX755" s="126" t="s">
        <v>154</v>
      </c>
      <c r="AY755" s="126" t="s">
        <v>154</v>
      </c>
      <c r="AZ755" s="126" t="s">
        <v>154</v>
      </c>
      <c r="BA755" s="126" t="s">
        <v>132</v>
      </c>
      <c r="BB755" s="126" t="s">
        <v>70</v>
      </c>
      <c r="BC755" s="126" t="s">
        <v>155</v>
      </c>
      <c r="BD755" s="126" t="s">
        <v>130</v>
      </c>
      <c r="BE755" s="126" t="s">
        <v>156</v>
      </c>
      <c r="BF755" s="126" t="s">
        <v>6839</v>
      </c>
      <c r="BG755" s="126" t="s">
        <v>6840</v>
      </c>
      <c r="BH755" s="126" t="s">
        <v>6841</v>
      </c>
      <c r="BI755" s="126" t="s">
        <v>138</v>
      </c>
      <c r="BJ755" s="126" t="s">
        <v>2758</v>
      </c>
      <c r="BK755" s="126" t="s">
        <v>184</v>
      </c>
      <c r="BL755" s="126" t="s">
        <v>157</v>
      </c>
      <c r="BM755" s="126" t="s">
        <v>126</v>
      </c>
      <c r="BN755" s="126" t="s">
        <v>130</v>
      </c>
      <c r="BO755" s="126" t="s">
        <v>158</v>
      </c>
    </row>
    <row r="756" spans="1:67" ht="15">
      <c r="A756" s="58" t="str">
        <f t="shared" si="327"/>
        <v>2025-08-21</v>
      </c>
      <c r="B756" s="58" t="str">
        <f t="shared" si="328"/>
        <v>LHR</v>
      </c>
      <c r="C756" s="58" t="str">
        <f t="shared" si="329"/>
        <v>99431913803</v>
      </c>
      <c r="D756" s="58" t="str">
        <f t="shared" si="330"/>
        <v>PGB028761955</v>
      </c>
      <c r="E756" s="59" t="str">
        <f t="shared" si="331"/>
        <v>6094322902735</v>
      </c>
      <c r="F756" s="59" t="str">
        <f t="shared" si="332"/>
        <v>717-6317-BB-40</v>
      </c>
      <c r="G756" s="59" t="str">
        <f t="shared" si="333"/>
        <v>2210326</v>
      </c>
      <c r="H756" s="59" t="str">
        <f t="shared" si="334"/>
        <v>IPORTER (GB)</v>
      </c>
      <c r="I756" s="57" t="str">
        <f t="shared" si="335"/>
        <v>이완희</v>
      </c>
      <c r="J756" s="57">
        <f t="shared" si="336"/>
        <v>18487</v>
      </c>
      <c r="K756" s="57" t="str">
        <f t="shared" si="337"/>
        <v/>
      </c>
      <c r="L756" s="57">
        <f t="shared" si="338"/>
        <v>1</v>
      </c>
      <c r="M756" s="57">
        <f t="shared" si="339"/>
        <v>0.499</v>
      </c>
      <c r="N756" s="57">
        <f t="shared" si="340"/>
        <v>4.4999999999999998E-2</v>
      </c>
      <c r="O756" s="60">
        <f t="shared" si="341"/>
        <v>3.15E-2</v>
      </c>
      <c r="P756" s="60">
        <f>CEILING(IF(M756&gt;O756,M756,O756),$D$2)</f>
        <v>0.5</v>
      </c>
      <c r="Q756" s="61" t="str">
        <f t="shared" si="342"/>
        <v>목록(Manifest)</v>
      </c>
      <c r="R756" s="88">
        <f t="shared" si="343"/>
        <v>139.85</v>
      </c>
      <c r="S756" s="61" t="str">
        <f t="shared" si="344"/>
        <v>OZ522</v>
      </c>
      <c r="T756" s="61" t="str">
        <f t="shared" si="345"/>
        <v>AIRZETA CO., LTD</v>
      </c>
      <c r="U756" s="61" t="str">
        <f t="shared" si="346"/>
        <v>신용</v>
      </c>
      <c r="V756" s="99">
        <f>CEILING($B$2+(P756-0.5)*$C$2,1)</f>
        <v>7445</v>
      </c>
      <c r="W756" s="61">
        <v>4000</v>
      </c>
      <c r="X756" s="100">
        <f t="shared" si="320"/>
        <v>0</v>
      </c>
      <c r="Y756" s="100">
        <f t="shared" si="325"/>
        <v>0</v>
      </c>
      <c r="Z756" s="100">
        <f t="shared" si="321"/>
        <v>0</v>
      </c>
      <c r="AA756" s="100">
        <f t="shared" si="326"/>
        <v>0</v>
      </c>
      <c r="AB756" s="101">
        <f t="shared" si="322"/>
        <v>0</v>
      </c>
      <c r="AC756" s="102" t="str">
        <f>_xlfn.IFNA(VLOOKUP(D756,'사업자 통관'!F:H,3,0),"")</f>
        <v/>
      </c>
      <c r="AD756" s="102"/>
      <c r="AE756" s="103">
        <f t="shared" si="323"/>
        <v>4000</v>
      </c>
      <c r="AF756" s="104">
        <f t="shared" si="324"/>
        <v>11445</v>
      </c>
      <c r="AH756" s="126" t="s">
        <v>6400</v>
      </c>
      <c r="AI756" s="126" t="s">
        <v>9</v>
      </c>
      <c r="AJ756" s="126" t="s">
        <v>6401</v>
      </c>
      <c r="AK756" s="126" t="s">
        <v>6842</v>
      </c>
      <c r="AL756" s="126" t="s">
        <v>579</v>
      </c>
      <c r="AM756" s="126" t="s">
        <v>580</v>
      </c>
      <c r="AN756" s="126">
        <v>18487</v>
      </c>
      <c r="AO756" s="126" t="s">
        <v>130</v>
      </c>
      <c r="AP756" s="127">
        <v>1</v>
      </c>
      <c r="AQ756" s="128">
        <v>0.499</v>
      </c>
      <c r="AR756" s="128">
        <v>4.4999999999999998E-2</v>
      </c>
      <c r="AS756" s="128">
        <v>0.5</v>
      </c>
      <c r="AT756" s="126" t="s">
        <v>4</v>
      </c>
      <c r="AU756" s="128">
        <v>139.85</v>
      </c>
      <c r="AV756" s="126" t="s">
        <v>154</v>
      </c>
      <c r="AW756" s="126" t="s">
        <v>154</v>
      </c>
      <c r="AX756" s="126" t="s">
        <v>154</v>
      </c>
      <c r="AY756" s="126" t="s">
        <v>154</v>
      </c>
      <c r="AZ756" s="126" t="s">
        <v>154</v>
      </c>
      <c r="BA756" s="126" t="s">
        <v>132</v>
      </c>
      <c r="BB756" s="126" t="s">
        <v>70</v>
      </c>
      <c r="BC756" s="126" t="s">
        <v>159</v>
      </c>
      <c r="BD756" s="126" t="s">
        <v>130</v>
      </c>
      <c r="BE756" s="126" t="s">
        <v>156</v>
      </c>
      <c r="BF756" s="126" t="s">
        <v>6843</v>
      </c>
      <c r="BG756" s="126" t="s">
        <v>6844</v>
      </c>
      <c r="BH756" s="126" t="s">
        <v>6845</v>
      </c>
      <c r="BI756" s="126" t="s">
        <v>138</v>
      </c>
      <c r="BJ756" s="126" t="s">
        <v>2758</v>
      </c>
      <c r="BK756" s="126" t="s">
        <v>184</v>
      </c>
      <c r="BL756" s="126" t="s">
        <v>157</v>
      </c>
      <c r="BM756" s="126" t="s">
        <v>126</v>
      </c>
      <c r="BN756" s="126" t="s">
        <v>130</v>
      </c>
      <c r="BO756" s="126" t="s">
        <v>158</v>
      </c>
    </row>
    <row r="757" spans="1:67" ht="15">
      <c r="A757" s="58" t="str">
        <f t="shared" si="327"/>
        <v>2025-08-21</v>
      </c>
      <c r="B757" s="58" t="str">
        <f t="shared" si="328"/>
        <v>LHR</v>
      </c>
      <c r="C757" s="58" t="str">
        <f t="shared" si="329"/>
        <v>99431913803</v>
      </c>
      <c r="D757" s="58" t="str">
        <f t="shared" si="330"/>
        <v>PGB028762044</v>
      </c>
      <c r="E757" s="59" t="str">
        <f t="shared" si="331"/>
        <v>6094322902824</v>
      </c>
      <c r="F757" s="59" t="str">
        <f t="shared" si="332"/>
        <v>717-6383-BC-58</v>
      </c>
      <c r="G757" s="59" t="str">
        <f t="shared" si="333"/>
        <v>2210326</v>
      </c>
      <c r="H757" s="59" t="str">
        <f t="shared" si="334"/>
        <v>IPORTER (GB)</v>
      </c>
      <c r="I757" s="57" t="str">
        <f t="shared" si="335"/>
        <v>유철기</v>
      </c>
      <c r="J757" s="57">
        <f t="shared" si="336"/>
        <v>56303</v>
      </c>
      <c r="K757" s="57" t="str">
        <f t="shared" si="337"/>
        <v/>
      </c>
      <c r="L757" s="57">
        <f t="shared" si="338"/>
        <v>1</v>
      </c>
      <c r="M757" s="57">
        <f t="shared" si="339"/>
        <v>0.76200000000000001</v>
      </c>
      <c r="N757" s="57">
        <f t="shared" si="340"/>
        <v>4.4999999999999998E-2</v>
      </c>
      <c r="O757" s="60">
        <f t="shared" si="341"/>
        <v>3.15E-2</v>
      </c>
      <c r="P757" s="60">
        <f>CEILING(IF(M757&gt;O757,M757,O757),$D$2)</f>
        <v>1</v>
      </c>
      <c r="Q757" s="61" t="str">
        <f t="shared" si="342"/>
        <v>목록(Manifest)</v>
      </c>
      <c r="R757" s="88">
        <f t="shared" si="343"/>
        <v>13.61</v>
      </c>
      <c r="S757" s="61" t="str">
        <f t="shared" si="344"/>
        <v>OZ522</v>
      </c>
      <c r="T757" s="61" t="str">
        <f t="shared" si="345"/>
        <v>AIRZETA CO., LTD</v>
      </c>
      <c r="U757" s="61" t="str">
        <f t="shared" si="346"/>
        <v>신용</v>
      </c>
      <c r="V757" s="99">
        <f>CEILING($B$2+(P757-0.5)*$C$2,1)</f>
        <v>10273</v>
      </c>
      <c r="W757" s="61">
        <v>4000</v>
      </c>
      <c r="X757" s="100">
        <f t="shared" si="320"/>
        <v>0</v>
      </c>
      <c r="Y757" s="100">
        <f t="shared" si="325"/>
        <v>0</v>
      </c>
      <c r="Z757" s="100">
        <f t="shared" si="321"/>
        <v>0</v>
      </c>
      <c r="AA757" s="100">
        <f t="shared" si="326"/>
        <v>0</v>
      </c>
      <c r="AB757" s="101">
        <f t="shared" si="322"/>
        <v>0</v>
      </c>
      <c r="AC757" s="102" t="str">
        <f>_xlfn.IFNA(VLOOKUP(D757,'사업자 통관'!F:H,3,0),"")</f>
        <v/>
      </c>
      <c r="AD757" s="102"/>
      <c r="AE757" s="103">
        <f t="shared" si="323"/>
        <v>4000</v>
      </c>
      <c r="AF757" s="104">
        <f t="shared" si="324"/>
        <v>14273</v>
      </c>
      <c r="AH757" s="126" t="s">
        <v>6400</v>
      </c>
      <c r="AI757" s="126" t="s">
        <v>9</v>
      </c>
      <c r="AJ757" s="126" t="s">
        <v>6401</v>
      </c>
      <c r="AK757" s="126" t="s">
        <v>6846</v>
      </c>
      <c r="AL757" s="126" t="s">
        <v>6002</v>
      </c>
      <c r="AM757" s="126" t="s">
        <v>6003</v>
      </c>
      <c r="AN757" s="126">
        <v>56303</v>
      </c>
      <c r="AO757" s="126" t="s">
        <v>130</v>
      </c>
      <c r="AP757" s="127">
        <v>1</v>
      </c>
      <c r="AQ757" s="128">
        <v>0.76200000000000001</v>
      </c>
      <c r="AR757" s="128">
        <v>4.4999999999999998E-2</v>
      </c>
      <c r="AS757" s="128">
        <v>0.8</v>
      </c>
      <c r="AT757" s="126" t="s">
        <v>4</v>
      </c>
      <c r="AU757" s="128">
        <v>13.61</v>
      </c>
      <c r="AV757" s="126" t="s">
        <v>154</v>
      </c>
      <c r="AW757" s="126" t="s">
        <v>154</v>
      </c>
      <c r="AX757" s="126" t="s">
        <v>154</v>
      </c>
      <c r="AY757" s="126" t="s">
        <v>154</v>
      </c>
      <c r="AZ757" s="126" t="s">
        <v>154</v>
      </c>
      <c r="BA757" s="126" t="s">
        <v>132</v>
      </c>
      <c r="BB757" s="126" t="s">
        <v>70</v>
      </c>
      <c r="BC757" s="126" t="s">
        <v>163</v>
      </c>
      <c r="BD757" s="126" t="s">
        <v>130</v>
      </c>
      <c r="BE757" s="126" t="s">
        <v>156</v>
      </c>
      <c r="BF757" s="126" t="s">
        <v>6847</v>
      </c>
      <c r="BG757" s="126" t="s">
        <v>6848</v>
      </c>
      <c r="BH757" s="126" t="s">
        <v>6849</v>
      </c>
      <c r="BI757" s="126" t="s">
        <v>138</v>
      </c>
      <c r="BJ757" s="126" t="s">
        <v>2758</v>
      </c>
      <c r="BK757" s="126" t="s">
        <v>184</v>
      </c>
      <c r="BL757" s="126" t="s">
        <v>157</v>
      </c>
      <c r="BM757" s="126" t="s">
        <v>126</v>
      </c>
      <c r="BN757" s="126" t="s">
        <v>130</v>
      </c>
      <c r="BO757" s="126" t="s">
        <v>158</v>
      </c>
    </row>
    <row r="758" spans="1:67" ht="15">
      <c r="A758" s="58" t="str">
        <f t="shared" si="327"/>
        <v>2025-08-21</v>
      </c>
      <c r="B758" s="58" t="str">
        <f t="shared" si="328"/>
        <v>LHR</v>
      </c>
      <c r="C758" s="58" t="str">
        <f t="shared" si="329"/>
        <v>99431913803</v>
      </c>
      <c r="D758" s="58" t="str">
        <f t="shared" si="330"/>
        <v>PGB028761890</v>
      </c>
      <c r="E758" s="59" t="str">
        <f t="shared" si="331"/>
        <v>6094322902670</v>
      </c>
      <c r="F758" s="59" t="str">
        <f t="shared" si="332"/>
        <v>717-7202-BC-67</v>
      </c>
      <c r="G758" s="59" t="str">
        <f t="shared" si="333"/>
        <v>2210326</v>
      </c>
      <c r="H758" s="59" t="str">
        <f t="shared" si="334"/>
        <v>IPORTER (GB)</v>
      </c>
      <c r="I758" s="57" t="str">
        <f t="shared" si="335"/>
        <v>이종형</v>
      </c>
      <c r="J758" s="57">
        <f t="shared" si="336"/>
        <v>8279</v>
      </c>
      <c r="K758" s="57" t="str">
        <f t="shared" si="337"/>
        <v/>
      </c>
      <c r="L758" s="57">
        <f t="shared" si="338"/>
        <v>1</v>
      </c>
      <c r="M758" s="57">
        <f t="shared" si="339"/>
        <v>0.499</v>
      </c>
      <c r="N758" s="57">
        <f t="shared" si="340"/>
        <v>4.4999999999999998E-2</v>
      </c>
      <c r="O758" s="60">
        <f t="shared" si="341"/>
        <v>3.15E-2</v>
      </c>
      <c r="P758" s="60">
        <f>CEILING(IF(M758&gt;O758,M758,O758),$D$2)</f>
        <v>0.5</v>
      </c>
      <c r="Q758" s="61" t="str">
        <f t="shared" si="342"/>
        <v>목록(Manifest)</v>
      </c>
      <c r="R758" s="88">
        <f t="shared" si="343"/>
        <v>94.43</v>
      </c>
      <c r="S758" s="61" t="str">
        <f t="shared" si="344"/>
        <v>OZ522</v>
      </c>
      <c r="T758" s="61" t="str">
        <f t="shared" si="345"/>
        <v>AIRZETA CO., LTD</v>
      </c>
      <c r="U758" s="61" t="str">
        <f t="shared" si="346"/>
        <v>신용</v>
      </c>
      <c r="V758" s="99">
        <f>CEILING($B$2+(P758-0.5)*$C$2,1)</f>
        <v>7445</v>
      </c>
      <c r="W758" s="61">
        <v>4000</v>
      </c>
      <c r="X758" s="100">
        <f t="shared" si="320"/>
        <v>0</v>
      </c>
      <c r="Y758" s="100">
        <f t="shared" si="325"/>
        <v>0</v>
      </c>
      <c r="Z758" s="100">
        <f t="shared" si="321"/>
        <v>0</v>
      </c>
      <c r="AA758" s="100">
        <f t="shared" si="326"/>
        <v>0</v>
      </c>
      <c r="AB758" s="101">
        <f t="shared" si="322"/>
        <v>0</v>
      </c>
      <c r="AC758" s="102" t="str">
        <f>_xlfn.IFNA(VLOOKUP(D758,'사업자 통관'!F:H,3,0),"")</f>
        <v/>
      </c>
      <c r="AD758" s="102"/>
      <c r="AE758" s="103">
        <f t="shared" si="323"/>
        <v>4000</v>
      </c>
      <c r="AF758" s="104">
        <f t="shared" si="324"/>
        <v>11445</v>
      </c>
      <c r="AH758" s="126" t="s">
        <v>6400</v>
      </c>
      <c r="AI758" s="126" t="s">
        <v>9</v>
      </c>
      <c r="AJ758" s="126" t="s">
        <v>6401</v>
      </c>
      <c r="AK758" s="126" t="s">
        <v>6850</v>
      </c>
      <c r="AL758" s="126" t="s">
        <v>661</v>
      </c>
      <c r="AM758" s="126" t="s">
        <v>662</v>
      </c>
      <c r="AN758" s="126">
        <v>8279</v>
      </c>
      <c r="AO758" s="126" t="s">
        <v>130</v>
      </c>
      <c r="AP758" s="127">
        <v>1</v>
      </c>
      <c r="AQ758" s="128">
        <v>0.499</v>
      </c>
      <c r="AR758" s="128">
        <v>4.4999999999999998E-2</v>
      </c>
      <c r="AS758" s="128">
        <v>0.5</v>
      </c>
      <c r="AT758" s="126" t="s">
        <v>4</v>
      </c>
      <c r="AU758" s="128">
        <v>94.43</v>
      </c>
      <c r="AV758" s="126" t="s">
        <v>154</v>
      </c>
      <c r="AW758" s="126" t="s">
        <v>154</v>
      </c>
      <c r="AX758" s="126" t="s">
        <v>154</v>
      </c>
      <c r="AY758" s="126" t="s">
        <v>154</v>
      </c>
      <c r="AZ758" s="126" t="s">
        <v>154</v>
      </c>
      <c r="BA758" s="126" t="s">
        <v>132</v>
      </c>
      <c r="BB758" s="126" t="s">
        <v>70</v>
      </c>
      <c r="BC758" s="126" t="s">
        <v>159</v>
      </c>
      <c r="BD758" s="126" t="s">
        <v>130</v>
      </c>
      <c r="BE758" s="126" t="s">
        <v>156</v>
      </c>
      <c r="BF758" s="126" t="s">
        <v>6851</v>
      </c>
      <c r="BG758" s="126" t="s">
        <v>6852</v>
      </c>
      <c r="BH758" s="126" t="s">
        <v>6853</v>
      </c>
      <c r="BI758" s="126" t="s">
        <v>138</v>
      </c>
      <c r="BJ758" s="126" t="s">
        <v>2758</v>
      </c>
      <c r="BK758" s="126" t="s">
        <v>184</v>
      </c>
      <c r="BL758" s="126" t="s">
        <v>157</v>
      </c>
      <c r="BM758" s="126" t="s">
        <v>126</v>
      </c>
      <c r="BN758" s="126" t="s">
        <v>130</v>
      </c>
      <c r="BO758" s="126" t="s">
        <v>158</v>
      </c>
    </row>
    <row r="759" spans="1:67" ht="15">
      <c r="A759" s="58" t="str">
        <f t="shared" si="327"/>
        <v>2025-08-21</v>
      </c>
      <c r="B759" s="58" t="str">
        <f t="shared" si="328"/>
        <v>LHR</v>
      </c>
      <c r="C759" s="58" t="str">
        <f t="shared" si="329"/>
        <v>99431913803</v>
      </c>
      <c r="D759" s="58" t="str">
        <f t="shared" si="330"/>
        <v>PGB028762034</v>
      </c>
      <c r="E759" s="59" t="str">
        <f t="shared" si="331"/>
        <v>6094322902814</v>
      </c>
      <c r="F759" s="59" t="str">
        <f t="shared" si="332"/>
        <v>717-7241-EF-74</v>
      </c>
      <c r="G759" s="59" t="str">
        <f t="shared" si="333"/>
        <v>2210326</v>
      </c>
      <c r="H759" s="59" t="str">
        <f t="shared" si="334"/>
        <v>IPORTER (GB)</v>
      </c>
      <c r="I759" s="57" t="str">
        <f t="shared" si="335"/>
        <v>이우성</v>
      </c>
      <c r="J759" s="57">
        <f t="shared" si="336"/>
        <v>5600</v>
      </c>
      <c r="K759" s="57" t="str">
        <f t="shared" si="337"/>
        <v/>
      </c>
      <c r="L759" s="57">
        <f t="shared" si="338"/>
        <v>1</v>
      </c>
      <c r="M759" s="57">
        <f t="shared" si="339"/>
        <v>0.499</v>
      </c>
      <c r="N759" s="57">
        <f t="shared" si="340"/>
        <v>4.4999999999999998E-2</v>
      </c>
      <c r="O759" s="60">
        <f t="shared" si="341"/>
        <v>3.15E-2</v>
      </c>
      <c r="P759" s="60">
        <f>CEILING(IF(M759&gt;O759,M759,O759),$D$2)</f>
        <v>0.5</v>
      </c>
      <c r="Q759" s="61" t="str">
        <f t="shared" si="342"/>
        <v>목록(Manifest)</v>
      </c>
      <c r="R759" s="88">
        <f t="shared" si="343"/>
        <v>33.659999999999997</v>
      </c>
      <c r="S759" s="61" t="str">
        <f t="shared" si="344"/>
        <v>OZ522</v>
      </c>
      <c r="T759" s="61" t="str">
        <f t="shared" si="345"/>
        <v>AIRZETA CO., LTD</v>
      </c>
      <c r="U759" s="61" t="str">
        <f t="shared" si="346"/>
        <v>신용</v>
      </c>
      <c r="V759" s="99">
        <f>CEILING($B$2+(P759-0.5)*$C$2,1)</f>
        <v>7445</v>
      </c>
      <c r="W759" s="61">
        <v>4000</v>
      </c>
      <c r="X759" s="100">
        <f t="shared" si="320"/>
        <v>0</v>
      </c>
      <c r="Y759" s="100">
        <f t="shared" si="325"/>
        <v>0</v>
      </c>
      <c r="Z759" s="100">
        <f t="shared" si="321"/>
        <v>0</v>
      </c>
      <c r="AA759" s="100">
        <f t="shared" si="326"/>
        <v>0</v>
      </c>
      <c r="AB759" s="101">
        <f t="shared" si="322"/>
        <v>0</v>
      </c>
      <c r="AC759" s="102" t="str">
        <f>_xlfn.IFNA(VLOOKUP(D759,'사업자 통관'!F:H,3,0),"")</f>
        <v/>
      </c>
      <c r="AD759" s="102"/>
      <c r="AE759" s="103">
        <f t="shared" si="323"/>
        <v>4000</v>
      </c>
      <c r="AF759" s="104">
        <f t="shared" si="324"/>
        <v>11445</v>
      </c>
      <c r="AH759" s="126" t="s">
        <v>6400</v>
      </c>
      <c r="AI759" s="126" t="s">
        <v>9</v>
      </c>
      <c r="AJ759" s="126" t="s">
        <v>6401</v>
      </c>
      <c r="AK759" s="126" t="s">
        <v>6854</v>
      </c>
      <c r="AL759" s="126" t="s">
        <v>6855</v>
      </c>
      <c r="AM759" s="126" t="s">
        <v>6856</v>
      </c>
      <c r="AN759" s="126">
        <v>5600</v>
      </c>
      <c r="AO759" s="126" t="s">
        <v>130</v>
      </c>
      <c r="AP759" s="127">
        <v>1</v>
      </c>
      <c r="AQ759" s="128">
        <v>0.499</v>
      </c>
      <c r="AR759" s="128">
        <v>4.4999999999999998E-2</v>
      </c>
      <c r="AS759" s="128">
        <v>0.5</v>
      </c>
      <c r="AT759" s="126" t="s">
        <v>4</v>
      </c>
      <c r="AU759" s="128">
        <v>33.659999999999997</v>
      </c>
      <c r="AV759" s="126" t="s">
        <v>154</v>
      </c>
      <c r="AW759" s="126" t="s">
        <v>154</v>
      </c>
      <c r="AX759" s="126" t="s">
        <v>154</v>
      </c>
      <c r="AY759" s="126" t="s">
        <v>154</v>
      </c>
      <c r="AZ759" s="126" t="s">
        <v>154</v>
      </c>
      <c r="BA759" s="126" t="s">
        <v>132</v>
      </c>
      <c r="BB759" s="126" t="s">
        <v>70</v>
      </c>
      <c r="BC759" s="126" t="s">
        <v>6857</v>
      </c>
      <c r="BD759" s="126" t="s">
        <v>130</v>
      </c>
      <c r="BE759" s="126" t="s">
        <v>156</v>
      </c>
      <c r="BF759" s="126" t="s">
        <v>6858</v>
      </c>
      <c r="BG759" s="126" t="s">
        <v>6859</v>
      </c>
      <c r="BH759" s="126" t="s">
        <v>6860</v>
      </c>
      <c r="BI759" s="126" t="s">
        <v>138</v>
      </c>
      <c r="BJ759" s="126" t="s">
        <v>2758</v>
      </c>
      <c r="BK759" s="126" t="s">
        <v>184</v>
      </c>
      <c r="BL759" s="126" t="s">
        <v>157</v>
      </c>
      <c r="BM759" s="126" t="s">
        <v>126</v>
      </c>
      <c r="BN759" s="126" t="s">
        <v>130</v>
      </c>
      <c r="BO759" s="126" t="s">
        <v>158</v>
      </c>
    </row>
    <row r="760" spans="1:67" ht="15">
      <c r="A760" s="58" t="str">
        <f t="shared" si="327"/>
        <v>2025-08-21</v>
      </c>
      <c r="B760" s="58" t="str">
        <f t="shared" si="328"/>
        <v>LHR</v>
      </c>
      <c r="C760" s="58" t="str">
        <f t="shared" si="329"/>
        <v>99431913803</v>
      </c>
      <c r="D760" s="58" t="str">
        <f t="shared" si="330"/>
        <v>PGB028762055</v>
      </c>
      <c r="E760" s="59" t="str">
        <f t="shared" si="331"/>
        <v>6094322902835</v>
      </c>
      <c r="F760" s="59" t="str">
        <f t="shared" si="332"/>
        <v>717-7237-BC-109</v>
      </c>
      <c r="G760" s="59" t="str">
        <f t="shared" si="333"/>
        <v>2210326</v>
      </c>
      <c r="H760" s="59" t="str">
        <f t="shared" si="334"/>
        <v>IPORTER (GB)</v>
      </c>
      <c r="I760" s="57" t="str">
        <f t="shared" si="335"/>
        <v>안경철</v>
      </c>
      <c r="J760" s="57">
        <f t="shared" si="336"/>
        <v>44532</v>
      </c>
      <c r="K760" s="57" t="str">
        <f t="shared" si="337"/>
        <v/>
      </c>
      <c r="L760" s="57">
        <f t="shared" si="338"/>
        <v>1</v>
      </c>
      <c r="M760" s="57">
        <f t="shared" si="339"/>
        <v>0.499</v>
      </c>
      <c r="N760" s="57">
        <f t="shared" si="340"/>
        <v>4.4999999999999998E-2</v>
      </c>
      <c r="O760" s="60">
        <f t="shared" si="341"/>
        <v>3.15E-2</v>
      </c>
      <c r="P760" s="60">
        <f>CEILING(IF(M760&gt;O760,M760,O760),$D$2)</f>
        <v>0.5</v>
      </c>
      <c r="Q760" s="61" t="str">
        <f t="shared" si="342"/>
        <v>목록(Manifest)</v>
      </c>
      <c r="R760" s="88">
        <f t="shared" si="343"/>
        <v>28.96</v>
      </c>
      <c r="S760" s="61" t="str">
        <f t="shared" si="344"/>
        <v>OZ522</v>
      </c>
      <c r="T760" s="61" t="str">
        <f t="shared" si="345"/>
        <v>AIRZETA CO., LTD</v>
      </c>
      <c r="U760" s="61" t="str">
        <f t="shared" si="346"/>
        <v>신용</v>
      </c>
      <c r="V760" s="99">
        <f>CEILING($B$2+(P760-0.5)*$C$2,1)</f>
        <v>7445</v>
      </c>
      <c r="W760" s="61">
        <v>4000</v>
      </c>
      <c r="X760" s="100">
        <f t="shared" si="320"/>
        <v>0</v>
      </c>
      <c r="Y760" s="100">
        <f t="shared" si="325"/>
        <v>0</v>
      </c>
      <c r="Z760" s="100">
        <f t="shared" si="321"/>
        <v>0</v>
      </c>
      <c r="AA760" s="100">
        <f t="shared" si="326"/>
        <v>0</v>
      </c>
      <c r="AB760" s="101">
        <f t="shared" si="322"/>
        <v>0</v>
      </c>
      <c r="AC760" s="102" t="str">
        <f>_xlfn.IFNA(VLOOKUP(D760,'사업자 통관'!F:H,3,0),"")</f>
        <v/>
      </c>
      <c r="AD760" s="102"/>
      <c r="AE760" s="103">
        <f t="shared" si="323"/>
        <v>4000</v>
      </c>
      <c r="AF760" s="104">
        <f t="shared" si="324"/>
        <v>11445</v>
      </c>
      <c r="AH760" s="126" t="s">
        <v>6400</v>
      </c>
      <c r="AI760" s="126" t="s">
        <v>9</v>
      </c>
      <c r="AJ760" s="126" t="s">
        <v>6401</v>
      </c>
      <c r="AK760" s="126" t="s">
        <v>6861</v>
      </c>
      <c r="AL760" s="126" t="s">
        <v>6862</v>
      </c>
      <c r="AM760" s="126" t="s">
        <v>6863</v>
      </c>
      <c r="AN760" s="126">
        <v>44532</v>
      </c>
      <c r="AO760" s="126" t="s">
        <v>130</v>
      </c>
      <c r="AP760" s="127">
        <v>1</v>
      </c>
      <c r="AQ760" s="128">
        <v>0.499</v>
      </c>
      <c r="AR760" s="128">
        <v>4.4999999999999998E-2</v>
      </c>
      <c r="AS760" s="128">
        <v>0.5</v>
      </c>
      <c r="AT760" s="126" t="s">
        <v>4</v>
      </c>
      <c r="AU760" s="128">
        <v>28.96</v>
      </c>
      <c r="AV760" s="126" t="s">
        <v>154</v>
      </c>
      <c r="AW760" s="126" t="s">
        <v>154</v>
      </c>
      <c r="AX760" s="126" t="s">
        <v>154</v>
      </c>
      <c r="AY760" s="126" t="s">
        <v>154</v>
      </c>
      <c r="AZ760" s="126" t="s">
        <v>154</v>
      </c>
      <c r="BA760" s="126" t="s">
        <v>132</v>
      </c>
      <c r="BB760" s="126" t="s">
        <v>70</v>
      </c>
      <c r="BC760" s="126" t="s">
        <v>185</v>
      </c>
      <c r="BD760" s="126" t="s">
        <v>130</v>
      </c>
      <c r="BE760" s="126" t="s">
        <v>156</v>
      </c>
      <c r="BF760" s="126" t="s">
        <v>6864</v>
      </c>
      <c r="BG760" s="126" t="s">
        <v>6865</v>
      </c>
      <c r="BH760" s="126" t="s">
        <v>6866</v>
      </c>
      <c r="BI760" s="126" t="s">
        <v>138</v>
      </c>
      <c r="BJ760" s="126" t="s">
        <v>2758</v>
      </c>
      <c r="BK760" s="126" t="s">
        <v>184</v>
      </c>
      <c r="BL760" s="126" t="s">
        <v>157</v>
      </c>
      <c r="BM760" s="126" t="s">
        <v>126</v>
      </c>
      <c r="BN760" s="126" t="s">
        <v>130</v>
      </c>
      <c r="BO760" s="126" t="s">
        <v>158</v>
      </c>
    </row>
    <row r="761" spans="1:67" ht="15">
      <c r="A761" s="58" t="str">
        <f t="shared" si="327"/>
        <v>2025-08-21</v>
      </c>
      <c r="B761" s="58" t="str">
        <f t="shared" si="328"/>
        <v>LHR</v>
      </c>
      <c r="C761" s="58" t="str">
        <f t="shared" si="329"/>
        <v>99431913803</v>
      </c>
      <c r="D761" s="58" t="str">
        <f t="shared" si="330"/>
        <v>PGB028762108</v>
      </c>
      <c r="E761" s="59" t="str">
        <f t="shared" si="331"/>
        <v>6094322902888</v>
      </c>
      <c r="F761" s="59" t="str">
        <f t="shared" si="332"/>
        <v>717-7243-EA-110</v>
      </c>
      <c r="G761" s="59" t="str">
        <f t="shared" si="333"/>
        <v>2210326</v>
      </c>
      <c r="H761" s="59" t="str">
        <f t="shared" si="334"/>
        <v>IPORTER (GB)</v>
      </c>
      <c r="I761" s="57" t="str">
        <f t="shared" si="335"/>
        <v>조성빈</v>
      </c>
      <c r="J761" s="57">
        <f t="shared" si="336"/>
        <v>15813</v>
      </c>
      <c r="K761" s="57" t="str">
        <f t="shared" si="337"/>
        <v/>
      </c>
      <c r="L761" s="57">
        <f t="shared" si="338"/>
        <v>1</v>
      </c>
      <c r="M761" s="57">
        <f t="shared" si="339"/>
        <v>0.499</v>
      </c>
      <c r="N761" s="57">
        <f t="shared" si="340"/>
        <v>4.4999999999999998E-2</v>
      </c>
      <c r="O761" s="60">
        <f t="shared" si="341"/>
        <v>3.15E-2</v>
      </c>
      <c r="P761" s="60">
        <f>CEILING(IF(M761&gt;O761,M761,O761),$D$2)</f>
        <v>0.5</v>
      </c>
      <c r="Q761" s="61" t="str">
        <f t="shared" si="342"/>
        <v>목록(Manifest)</v>
      </c>
      <c r="R761" s="88">
        <f t="shared" si="343"/>
        <v>72.83</v>
      </c>
      <c r="S761" s="61" t="str">
        <f t="shared" si="344"/>
        <v>OZ522</v>
      </c>
      <c r="T761" s="61" t="str">
        <f t="shared" si="345"/>
        <v>AIRZETA CO., LTD</v>
      </c>
      <c r="U761" s="61" t="str">
        <f t="shared" si="346"/>
        <v>신용</v>
      </c>
      <c r="V761" s="99">
        <f>CEILING($B$2+(P761-0.5)*$C$2,1)</f>
        <v>7445</v>
      </c>
      <c r="W761" s="61">
        <v>4000</v>
      </c>
      <c r="X761" s="100">
        <f t="shared" si="320"/>
        <v>0</v>
      </c>
      <c r="Y761" s="100">
        <f t="shared" si="325"/>
        <v>0</v>
      </c>
      <c r="Z761" s="100">
        <f t="shared" si="321"/>
        <v>0</v>
      </c>
      <c r="AA761" s="100">
        <f t="shared" si="326"/>
        <v>0</v>
      </c>
      <c r="AB761" s="101">
        <f t="shared" si="322"/>
        <v>0</v>
      </c>
      <c r="AC761" s="102" t="str">
        <f>_xlfn.IFNA(VLOOKUP(D761,'사업자 통관'!F:H,3,0),"")</f>
        <v/>
      </c>
      <c r="AD761" s="102"/>
      <c r="AE761" s="103">
        <f t="shared" si="323"/>
        <v>4000</v>
      </c>
      <c r="AF761" s="104">
        <f t="shared" si="324"/>
        <v>11445</v>
      </c>
      <c r="AH761" s="126" t="s">
        <v>6400</v>
      </c>
      <c r="AI761" s="126" t="s">
        <v>9</v>
      </c>
      <c r="AJ761" s="126" t="s">
        <v>6401</v>
      </c>
      <c r="AK761" s="126" t="s">
        <v>6867</v>
      </c>
      <c r="AL761" s="126" t="s">
        <v>6868</v>
      </c>
      <c r="AM761" s="126" t="s">
        <v>6869</v>
      </c>
      <c r="AN761" s="126">
        <v>15813</v>
      </c>
      <c r="AO761" s="126" t="s">
        <v>130</v>
      </c>
      <c r="AP761" s="127">
        <v>1</v>
      </c>
      <c r="AQ761" s="128">
        <v>0.499</v>
      </c>
      <c r="AR761" s="128">
        <v>4.4999999999999998E-2</v>
      </c>
      <c r="AS761" s="128">
        <v>0.5</v>
      </c>
      <c r="AT761" s="126" t="s">
        <v>4</v>
      </c>
      <c r="AU761" s="128">
        <v>72.83</v>
      </c>
      <c r="AV761" s="126" t="s">
        <v>154</v>
      </c>
      <c r="AW761" s="126" t="s">
        <v>154</v>
      </c>
      <c r="AX761" s="126" t="s">
        <v>154</v>
      </c>
      <c r="AY761" s="126" t="s">
        <v>154</v>
      </c>
      <c r="AZ761" s="126" t="s">
        <v>154</v>
      </c>
      <c r="BA761" s="126" t="s">
        <v>132</v>
      </c>
      <c r="BB761" s="126" t="s">
        <v>70</v>
      </c>
      <c r="BC761" s="126" t="s">
        <v>185</v>
      </c>
      <c r="BD761" s="126" t="s">
        <v>130</v>
      </c>
      <c r="BE761" s="126" t="s">
        <v>156</v>
      </c>
      <c r="BF761" s="126" t="s">
        <v>6870</v>
      </c>
      <c r="BG761" s="126" t="s">
        <v>6871</v>
      </c>
      <c r="BH761" s="126" t="s">
        <v>6872</v>
      </c>
      <c r="BI761" s="126" t="s">
        <v>138</v>
      </c>
      <c r="BJ761" s="126" t="s">
        <v>2758</v>
      </c>
      <c r="BK761" s="126" t="s">
        <v>184</v>
      </c>
      <c r="BL761" s="126" t="s">
        <v>157</v>
      </c>
      <c r="BM761" s="126" t="s">
        <v>126</v>
      </c>
      <c r="BN761" s="126" t="s">
        <v>130</v>
      </c>
      <c r="BO761" s="126" t="s">
        <v>158</v>
      </c>
    </row>
    <row r="762" spans="1:67" ht="15">
      <c r="A762" s="58" t="str">
        <f t="shared" si="327"/>
        <v>2025-08-21</v>
      </c>
      <c r="B762" s="58" t="str">
        <f t="shared" si="328"/>
        <v>LHR</v>
      </c>
      <c r="C762" s="58" t="str">
        <f t="shared" si="329"/>
        <v>99431913803</v>
      </c>
      <c r="D762" s="58" t="str">
        <f t="shared" si="330"/>
        <v>PGB028762102</v>
      </c>
      <c r="E762" s="59" t="str">
        <f t="shared" si="331"/>
        <v>6094322902882</v>
      </c>
      <c r="F762" s="59" t="str">
        <f t="shared" si="332"/>
        <v>717-6378-FC-22</v>
      </c>
      <c r="G762" s="59" t="str">
        <f t="shared" si="333"/>
        <v>2210326</v>
      </c>
      <c r="H762" s="59" t="str">
        <f t="shared" si="334"/>
        <v>IPORTER (GB)</v>
      </c>
      <c r="I762" s="57" t="str">
        <f t="shared" si="335"/>
        <v>조아름</v>
      </c>
      <c r="J762" s="57">
        <f t="shared" si="336"/>
        <v>16475</v>
      </c>
      <c r="K762" s="57" t="str">
        <f t="shared" si="337"/>
        <v/>
      </c>
      <c r="L762" s="57">
        <f t="shared" si="338"/>
        <v>1</v>
      </c>
      <c r="M762" s="57">
        <f t="shared" si="339"/>
        <v>0.499</v>
      </c>
      <c r="N762" s="57">
        <f t="shared" si="340"/>
        <v>4.4999999999999998E-2</v>
      </c>
      <c r="O762" s="60">
        <f t="shared" si="341"/>
        <v>3.15E-2</v>
      </c>
      <c r="P762" s="60">
        <f>CEILING(IF(M762&gt;O762,M762,O762),$D$2)</f>
        <v>0.5</v>
      </c>
      <c r="Q762" s="61" t="str">
        <f t="shared" si="342"/>
        <v>일반(목록배제,Normal-Manifest Exception)</v>
      </c>
      <c r="R762" s="88">
        <f t="shared" si="343"/>
        <v>18.89</v>
      </c>
      <c r="S762" s="61" t="str">
        <f t="shared" si="344"/>
        <v>OZ522</v>
      </c>
      <c r="T762" s="61" t="str">
        <f t="shared" si="345"/>
        <v>AIRZETA CO., LTD</v>
      </c>
      <c r="U762" s="61" t="str">
        <f t="shared" si="346"/>
        <v>신용</v>
      </c>
      <c r="V762" s="99">
        <f>CEILING($B$2+(P762-0.5)*$C$2,1)</f>
        <v>7445</v>
      </c>
      <c r="W762" s="61">
        <v>4000</v>
      </c>
      <c r="X762" s="100">
        <f t="shared" si="320"/>
        <v>0</v>
      </c>
      <c r="Y762" s="100">
        <f t="shared" si="325"/>
        <v>0</v>
      </c>
      <c r="Z762" s="100">
        <f t="shared" si="321"/>
        <v>0</v>
      </c>
      <c r="AA762" s="100">
        <f t="shared" si="326"/>
        <v>0</v>
      </c>
      <c r="AB762" s="101">
        <f t="shared" si="322"/>
        <v>1000</v>
      </c>
      <c r="AC762" s="102" t="str">
        <f>_xlfn.IFNA(VLOOKUP(D762,'사업자 통관'!F:H,3,0),"")</f>
        <v/>
      </c>
      <c r="AD762" s="102"/>
      <c r="AE762" s="103">
        <f t="shared" si="323"/>
        <v>5000</v>
      </c>
      <c r="AF762" s="104">
        <f t="shared" si="324"/>
        <v>12445</v>
      </c>
      <c r="AH762" s="126" t="s">
        <v>6400</v>
      </c>
      <c r="AI762" s="126" t="s">
        <v>9</v>
      </c>
      <c r="AJ762" s="126" t="s">
        <v>6401</v>
      </c>
      <c r="AK762" s="126" t="s">
        <v>6873</v>
      </c>
      <c r="AL762" s="126" t="s">
        <v>6874</v>
      </c>
      <c r="AM762" s="126" t="s">
        <v>6875</v>
      </c>
      <c r="AN762" s="126">
        <v>16475</v>
      </c>
      <c r="AO762" s="126" t="s">
        <v>130</v>
      </c>
      <c r="AP762" s="127">
        <v>1</v>
      </c>
      <c r="AQ762" s="128">
        <v>0.499</v>
      </c>
      <c r="AR762" s="128">
        <v>4.4999999999999998E-2</v>
      </c>
      <c r="AS762" s="128">
        <v>0.5</v>
      </c>
      <c r="AT762" s="126" t="s">
        <v>5</v>
      </c>
      <c r="AU762" s="128">
        <v>18.89</v>
      </c>
      <c r="AV762" s="126" t="s">
        <v>154</v>
      </c>
      <c r="AW762" s="126" t="s">
        <v>154</v>
      </c>
      <c r="AX762" s="126" t="s">
        <v>154</v>
      </c>
      <c r="AY762" s="126" t="s">
        <v>154</v>
      </c>
      <c r="AZ762" s="126" t="s">
        <v>154</v>
      </c>
      <c r="BA762" s="126" t="s">
        <v>132</v>
      </c>
      <c r="BB762" s="126" t="s">
        <v>70</v>
      </c>
      <c r="BC762" s="126" t="s">
        <v>155</v>
      </c>
      <c r="BD762" s="126" t="s">
        <v>130</v>
      </c>
      <c r="BE762" s="126" t="s">
        <v>156</v>
      </c>
      <c r="BF762" s="126" t="s">
        <v>6876</v>
      </c>
      <c r="BG762" s="126" t="s">
        <v>6877</v>
      </c>
      <c r="BH762" s="126" t="s">
        <v>6878</v>
      </c>
      <c r="BI762" s="126" t="s">
        <v>138</v>
      </c>
      <c r="BJ762" s="126" t="s">
        <v>2758</v>
      </c>
      <c r="BK762" s="126" t="s">
        <v>184</v>
      </c>
      <c r="BL762" s="126" t="s">
        <v>157</v>
      </c>
      <c r="BM762" s="126" t="s">
        <v>126</v>
      </c>
      <c r="BN762" s="126" t="s">
        <v>130</v>
      </c>
      <c r="BO762" s="126" t="s">
        <v>158</v>
      </c>
    </row>
    <row r="763" spans="1:67" ht="15">
      <c r="A763" s="58" t="str">
        <f t="shared" si="327"/>
        <v>2025-08-21</v>
      </c>
      <c r="B763" s="58" t="str">
        <f t="shared" si="328"/>
        <v>LHR</v>
      </c>
      <c r="C763" s="58" t="str">
        <f t="shared" si="329"/>
        <v>99431913803</v>
      </c>
      <c r="D763" s="58" t="str">
        <f t="shared" si="330"/>
        <v>PGB028761469</v>
      </c>
      <c r="E763" s="59" t="str">
        <f t="shared" si="331"/>
        <v>6094322902249</v>
      </c>
      <c r="F763" s="59" t="str">
        <f t="shared" si="332"/>
        <v>717-0307-BF-34</v>
      </c>
      <c r="G763" s="59" t="str">
        <f t="shared" si="333"/>
        <v>2210326</v>
      </c>
      <c r="H763" s="59" t="str">
        <f t="shared" si="334"/>
        <v>IPORTER (GB)</v>
      </c>
      <c r="I763" s="57" t="str">
        <f t="shared" si="335"/>
        <v>박현숙</v>
      </c>
      <c r="J763" s="57">
        <f t="shared" si="336"/>
        <v>14576</v>
      </c>
      <c r="K763" s="57"/>
      <c r="L763" s="57">
        <f t="shared" si="338"/>
        <v>1</v>
      </c>
      <c r="M763" s="57">
        <f t="shared" si="339"/>
        <v>2.9980000000000002</v>
      </c>
      <c r="N763" s="57">
        <f t="shared" si="340"/>
        <v>3.4929999999999999</v>
      </c>
      <c r="O763" s="60">
        <f t="shared" si="341"/>
        <v>2.4450999999999996</v>
      </c>
      <c r="P763" s="60">
        <f>CEILING(IF(M763&gt;O763,M763,O763),$D$2)</f>
        <v>3</v>
      </c>
      <c r="Q763" s="61" t="str">
        <f t="shared" si="342"/>
        <v>일반(목록배제,Normal-Manifest Exception)</v>
      </c>
      <c r="R763" s="88">
        <f t="shared" si="343"/>
        <v>146.30000000000001</v>
      </c>
      <c r="S763" s="61" t="str">
        <f t="shared" si="344"/>
        <v>OZ522</v>
      </c>
      <c r="T763" s="61" t="str">
        <f t="shared" si="345"/>
        <v>AIRZETA CO., LTD</v>
      </c>
      <c r="U763" s="61" t="str">
        <f t="shared" si="346"/>
        <v>신용</v>
      </c>
      <c r="V763" s="99">
        <f>CEILING($B$2+(P763-0.5)*$C$2,1)</f>
        <v>21583</v>
      </c>
      <c r="W763" s="61">
        <v>4000</v>
      </c>
      <c r="X763" s="100">
        <f t="shared" si="320"/>
        <v>0</v>
      </c>
      <c r="Y763" s="100">
        <f t="shared" si="325"/>
        <v>0</v>
      </c>
      <c r="Z763" s="100">
        <f t="shared" si="321"/>
        <v>500</v>
      </c>
      <c r="AA763" s="100">
        <f t="shared" si="326"/>
        <v>0</v>
      </c>
      <c r="AB763" s="101">
        <f t="shared" si="322"/>
        <v>1000</v>
      </c>
      <c r="AC763" s="102" t="str">
        <f>_xlfn.IFNA(VLOOKUP(D763,'사업자 통관'!F:H,3,0),"")</f>
        <v/>
      </c>
      <c r="AD763" s="102"/>
      <c r="AE763" s="103">
        <f t="shared" si="323"/>
        <v>5500</v>
      </c>
      <c r="AF763" s="104">
        <f t="shared" si="324"/>
        <v>27083</v>
      </c>
      <c r="AH763" s="126" t="s">
        <v>6400</v>
      </c>
      <c r="AI763" s="126" t="s">
        <v>9</v>
      </c>
      <c r="AJ763" s="126" t="s">
        <v>6401</v>
      </c>
      <c r="AK763" s="126" t="s">
        <v>6879</v>
      </c>
      <c r="AL763" s="126" t="s">
        <v>535</v>
      </c>
      <c r="AM763" s="126" t="s">
        <v>536</v>
      </c>
      <c r="AN763" s="126">
        <v>14576</v>
      </c>
      <c r="AO763" s="126" t="s">
        <v>876</v>
      </c>
      <c r="AP763" s="127">
        <v>1</v>
      </c>
      <c r="AQ763" s="128">
        <v>2.9980000000000002</v>
      </c>
      <c r="AR763" s="128">
        <v>3.4929999999999999</v>
      </c>
      <c r="AS763" s="128">
        <v>3.5</v>
      </c>
      <c r="AT763" s="126" t="s">
        <v>5</v>
      </c>
      <c r="AU763" s="128">
        <v>146.30000000000001</v>
      </c>
      <c r="AV763" s="126" t="s">
        <v>154</v>
      </c>
      <c r="AW763" s="126" t="s">
        <v>154</v>
      </c>
      <c r="AX763" s="126" t="s">
        <v>154</v>
      </c>
      <c r="AY763" s="126" t="s">
        <v>154</v>
      </c>
      <c r="AZ763" s="126" t="s">
        <v>154</v>
      </c>
      <c r="BA763" s="126" t="s">
        <v>132</v>
      </c>
      <c r="BB763" s="126" t="s">
        <v>70</v>
      </c>
      <c r="BC763" s="126" t="s">
        <v>163</v>
      </c>
      <c r="BD763" s="126" t="s">
        <v>130</v>
      </c>
      <c r="BE763" s="126" t="s">
        <v>156</v>
      </c>
      <c r="BF763" s="126" t="s">
        <v>6880</v>
      </c>
      <c r="BG763" s="126" t="s">
        <v>6881</v>
      </c>
      <c r="BH763" s="126" t="s">
        <v>6882</v>
      </c>
      <c r="BI763" s="126" t="s">
        <v>138</v>
      </c>
      <c r="BJ763" s="126" t="s">
        <v>2758</v>
      </c>
      <c r="BK763" s="126" t="s">
        <v>184</v>
      </c>
      <c r="BL763" s="126" t="s">
        <v>157</v>
      </c>
      <c r="BM763" s="126" t="s">
        <v>126</v>
      </c>
      <c r="BN763" s="126" t="s">
        <v>130</v>
      </c>
      <c r="BO763" s="126" t="s">
        <v>158</v>
      </c>
    </row>
    <row r="764" spans="1:67" ht="15">
      <c r="A764" s="58" t="str">
        <f t="shared" si="327"/>
        <v>2025-08-21</v>
      </c>
      <c r="B764" s="58" t="str">
        <f t="shared" si="328"/>
        <v>LHR</v>
      </c>
      <c r="C764" s="58" t="str">
        <f t="shared" si="329"/>
        <v>99431913803</v>
      </c>
      <c r="D764" s="58" t="str">
        <f t="shared" si="330"/>
        <v>PGB028762040</v>
      </c>
      <c r="E764" s="59" t="str">
        <f t="shared" si="331"/>
        <v>6094322902820</v>
      </c>
      <c r="F764" s="59" t="str">
        <f t="shared" si="332"/>
        <v>717-5565-CB-38</v>
      </c>
      <c r="G764" s="59" t="str">
        <f t="shared" si="333"/>
        <v>2210326</v>
      </c>
      <c r="H764" s="59" t="str">
        <f t="shared" si="334"/>
        <v>IPORTER (GB)</v>
      </c>
      <c r="I764" s="57" t="str">
        <f t="shared" si="335"/>
        <v>김윤선</v>
      </c>
      <c r="J764" s="57">
        <f t="shared" si="336"/>
        <v>51015</v>
      </c>
      <c r="K764" s="57" t="str">
        <f t="shared" si="337"/>
        <v/>
      </c>
      <c r="L764" s="57">
        <f t="shared" si="338"/>
        <v>1</v>
      </c>
      <c r="M764" s="57">
        <f t="shared" si="339"/>
        <v>0.71199999999999997</v>
      </c>
      <c r="N764" s="57">
        <f t="shared" si="340"/>
        <v>4.4999999999999998E-2</v>
      </c>
      <c r="O764" s="60">
        <f t="shared" si="341"/>
        <v>3.15E-2</v>
      </c>
      <c r="P764" s="60">
        <f>CEILING(IF(M764&gt;O764,M764,O764),$D$2)</f>
        <v>1</v>
      </c>
      <c r="Q764" s="61" t="str">
        <f t="shared" si="342"/>
        <v>목록(Manifest)</v>
      </c>
      <c r="R764" s="88">
        <f t="shared" si="343"/>
        <v>114.66</v>
      </c>
      <c r="S764" s="61" t="str">
        <f t="shared" si="344"/>
        <v>OZ522</v>
      </c>
      <c r="T764" s="61" t="str">
        <f t="shared" si="345"/>
        <v>AIRZETA CO., LTD</v>
      </c>
      <c r="U764" s="61" t="str">
        <f t="shared" si="346"/>
        <v>신용</v>
      </c>
      <c r="V764" s="99">
        <f>CEILING($B$2+(P764-0.5)*$C$2,1)</f>
        <v>10273</v>
      </c>
      <c r="W764" s="61">
        <v>4000</v>
      </c>
      <c r="X764" s="100">
        <f t="shared" si="320"/>
        <v>0</v>
      </c>
      <c r="Y764" s="100">
        <f t="shared" si="325"/>
        <v>0</v>
      </c>
      <c r="Z764" s="100">
        <f t="shared" si="321"/>
        <v>0</v>
      </c>
      <c r="AA764" s="100">
        <f t="shared" si="326"/>
        <v>0</v>
      </c>
      <c r="AB764" s="101">
        <f t="shared" si="322"/>
        <v>0</v>
      </c>
      <c r="AC764" s="102" t="str">
        <f>_xlfn.IFNA(VLOOKUP(D764,'사업자 통관'!F:H,3,0),"")</f>
        <v/>
      </c>
      <c r="AD764" s="102"/>
      <c r="AE764" s="103">
        <f t="shared" si="323"/>
        <v>4000</v>
      </c>
      <c r="AF764" s="104">
        <f t="shared" si="324"/>
        <v>14273</v>
      </c>
      <c r="AH764" s="126" t="s">
        <v>6400</v>
      </c>
      <c r="AI764" s="126" t="s">
        <v>9</v>
      </c>
      <c r="AJ764" s="126" t="s">
        <v>6401</v>
      </c>
      <c r="AK764" s="126" t="s">
        <v>6883</v>
      </c>
      <c r="AL764" s="126" t="s">
        <v>6884</v>
      </c>
      <c r="AM764" s="126" t="s">
        <v>6885</v>
      </c>
      <c r="AN764" s="126">
        <v>51015</v>
      </c>
      <c r="AO764" s="126" t="s">
        <v>130</v>
      </c>
      <c r="AP764" s="127">
        <v>1</v>
      </c>
      <c r="AQ764" s="128">
        <v>0.71199999999999997</v>
      </c>
      <c r="AR764" s="128">
        <v>4.4999999999999998E-2</v>
      </c>
      <c r="AS764" s="128">
        <v>0.8</v>
      </c>
      <c r="AT764" s="126" t="s">
        <v>4</v>
      </c>
      <c r="AU764" s="128">
        <v>114.66</v>
      </c>
      <c r="AV764" s="126" t="s">
        <v>154</v>
      </c>
      <c r="AW764" s="126" t="s">
        <v>154</v>
      </c>
      <c r="AX764" s="126" t="s">
        <v>154</v>
      </c>
      <c r="AY764" s="126" t="s">
        <v>154</v>
      </c>
      <c r="AZ764" s="126" t="s">
        <v>154</v>
      </c>
      <c r="BA764" s="126" t="s">
        <v>132</v>
      </c>
      <c r="BB764" s="126" t="s">
        <v>70</v>
      </c>
      <c r="BC764" s="126" t="s">
        <v>169</v>
      </c>
      <c r="BD764" s="126" t="s">
        <v>130</v>
      </c>
      <c r="BE764" s="126" t="s">
        <v>156</v>
      </c>
      <c r="BF764" s="126" t="s">
        <v>6886</v>
      </c>
      <c r="BG764" s="126" t="s">
        <v>6887</v>
      </c>
      <c r="BH764" s="126" t="s">
        <v>6888</v>
      </c>
      <c r="BI764" s="126" t="s">
        <v>138</v>
      </c>
      <c r="BJ764" s="126" t="s">
        <v>2758</v>
      </c>
      <c r="BK764" s="126" t="s">
        <v>184</v>
      </c>
      <c r="BL764" s="126" t="s">
        <v>157</v>
      </c>
      <c r="BM764" s="126" t="s">
        <v>126</v>
      </c>
      <c r="BN764" s="126" t="s">
        <v>130</v>
      </c>
      <c r="BO764" s="126" t="s">
        <v>158</v>
      </c>
    </row>
    <row r="765" spans="1:67" ht="15">
      <c r="A765" s="58" t="str">
        <f t="shared" si="327"/>
        <v>2025-08-21</v>
      </c>
      <c r="B765" s="58" t="str">
        <f t="shared" si="328"/>
        <v>LHR</v>
      </c>
      <c r="C765" s="58" t="str">
        <f t="shared" si="329"/>
        <v>99431913803</v>
      </c>
      <c r="D765" s="58" t="str">
        <f t="shared" si="330"/>
        <v>PGB028761948</v>
      </c>
      <c r="E765" s="59" t="str">
        <f t="shared" si="331"/>
        <v>6094322902728</v>
      </c>
      <c r="F765" s="59" t="str">
        <f t="shared" si="332"/>
        <v>717-5829-ED-35</v>
      </c>
      <c r="G765" s="59" t="str">
        <f t="shared" si="333"/>
        <v>2210326</v>
      </c>
      <c r="H765" s="59" t="str">
        <f t="shared" si="334"/>
        <v>IPORTER (GB)</v>
      </c>
      <c r="I765" s="57" t="str">
        <f t="shared" si="335"/>
        <v>정무경</v>
      </c>
      <c r="J765" s="57">
        <f t="shared" si="336"/>
        <v>48281</v>
      </c>
      <c r="K765" s="57" t="str">
        <f t="shared" si="337"/>
        <v/>
      </c>
      <c r="L765" s="57">
        <f t="shared" si="338"/>
        <v>1</v>
      </c>
      <c r="M765" s="57">
        <f t="shared" si="339"/>
        <v>8.9990000000000006</v>
      </c>
      <c r="N765" s="57">
        <f t="shared" si="340"/>
        <v>9.48</v>
      </c>
      <c r="O765" s="60">
        <f t="shared" si="341"/>
        <v>6.6360000000000001</v>
      </c>
      <c r="P765" s="60">
        <f>CEILING(IF(M765&gt;O765,M765,O765),$D$2)</f>
        <v>9</v>
      </c>
      <c r="Q765" s="61" t="str">
        <f t="shared" si="342"/>
        <v>간이(Simple)</v>
      </c>
      <c r="R765" s="88">
        <f t="shared" si="343"/>
        <v>1740.15</v>
      </c>
      <c r="S765" s="61" t="str">
        <f t="shared" si="344"/>
        <v>OZ522</v>
      </c>
      <c r="T765" s="61" t="str">
        <f t="shared" si="345"/>
        <v>AIRZETA CO., LTD</v>
      </c>
      <c r="U765" s="61" t="str">
        <f t="shared" si="346"/>
        <v>신용</v>
      </c>
      <c r="V765" s="99">
        <f>CEILING($B$2+(P765-0.5)*$C$2,1)</f>
        <v>55513</v>
      </c>
      <c r="W765" s="61">
        <v>4000</v>
      </c>
      <c r="X765" s="100">
        <f t="shared" si="320"/>
        <v>0</v>
      </c>
      <c r="Y765" s="100">
        <f t="shared" si="325"/>
        <v>0</v>
      </c>
      <c r="Z765" s="100">
        <f t="shared" si="321"/>
        <v>1000</v>
      </c>
      <c r="AA765" s="100">
        <f t="shared" si="326"/>
        <v>0</v>
      </c>
      <c r="AB765" s="101">
        <f t="shared" si="322"/>
        <v>1000</v>
      </c>
      <c r="AC765" s="102" t="str">
        <f>_xlfn.IFNA(VLOOKUP(D765,'사업자 통관'!F:H,3,0),"")</f>
        <v/>
      </c>
      <c r="AD765" s="102"/>
      <c r="AE765" s="103">
        <f t="shared" si="323"/>
        <v>6000</v>
      </c>
      <c r="AF765" s="104">
        <f t="shared" si="324"/>
        <v>61513</v>
      </c>
      <c r="AH765" s="126" t="s">
        <v>6400</v>
      </c>
      <c r="AI765" s="126" t="s">
        <v>9</v>
      </c>
      <c r="AJ765" s="126" t="s">
        <v>6401</v>
      </c>
      <c r="AK765" s="126" t="s">
        <v>2572</v>
      </c>
      <c r="AL765" s="126" t="s">
        <v>6889</v>
      </c>
      <c r="AM765" s="126" t="s">
        <v>6890</v>
      </c>
      <c r="AN765" s="126">
        <v>48281</v>
      </c>
      <c r="AO765" s="126" t="s">
        <v>130</v>
      </c>
      <c r="AP765" s="127">
        <v>1</v>
      </c>
      <c r="AQ765" s="128">
        <v>8.9990000000000006</v>
      </c>
      <c r="AR765" s="128">
        <v>9.48</v>
      </c>
      <c r="AS765" s="128">
        <v>9.5</v>
      </c>
      <c r="AT765" s="126" t="s">
        <v>6</v>
      </c>
      <c r="AU765" s="128">
        <v>1740.15</v>
      </c>
      <c r="AV765" s="126" t="s">
        <v>154</v>
      </c>
      <c r="AW765" s="126" t="s">
        <v>154</v>
      </c>
      <c r="AX765" s="126" t="s">
        <v>154</v>
      </c>
      <c r="AY765" s="126" t="s">
        <v>154</v>
      </c>
      <c r="AZ765" s="126" t="s">
        <v>154</v>
      </c>
      <c r="BA765" s="126" t="s">
        <v>132</v>
      </c>
      <c r="BB765" s="126" t="s">
        <v>70</v>
      </c>
      <c r="BC765" s="126" t="s">
        <v>6891</v>
      </c>
      <c r="BD765" s="126" t="s">
        <v>130</v>
      </c>
      <c r="BE765" s="126" t="s">
        <v>156</v>
      </c>
      <c r="BF765" s="126" t="s">
        <v>6892</v>
      </c>
      <c r="BG765" s="126" t="s">
        <v>6893</v>
      </c>
      <c r="BH765" s="126" t="s">
        <v>6894</v>
      </c>
      <c r="BI765" s="126" t="s">
        <v>138</v>
      </c>
      <c r="BJ765" s="126" t="s">
        <v>2758</v>
      </c>
      <c r="BK765" s="126" t="s">
        <v>184</v>
      </c>
      <c r="BL765" s="126" t="s">
        <v>157</v>
      </c>
      <c r="BM765" s="126" t="s">
        <v>126</v>
      </c>
      <c r="BN765" s="126" t="s">
        <v>130</v>
      </c>
      <c r="BO765" s="126" t="s">
        <v>158</v>
      </c>
    </row>
    <row r="766" spans="1:67" ht="15">
      <c r="A766" s="58" t="str">
        <f t="shared" si="327"/>
        <v>2025-08-21</v>
      </c>
      <c r="B766" s="58" t="str">
        <f t="shared" si="328"/>
        <v>LHR</v>
      </c>
      <c r="C766" s="58" t="str">
        <f t="shared" si="329"/>
        <v>99431913803</v>
      </c>
      <c r="D766" s="58" t="str">
        <f t="shared" si="330"/>
        <v>PGB028761956</v>
      </c>
      <c r="E766" s="59" t="str">
        <f t="shared" si="331"/>
        <v>6094322902736</v>
      </c>
      <c r="F766" s="59" t="str">
        <f t="shared" si="332"/>
        <v>717-6415-AC-53</v>
      </c>
      <c r="G766" s="59" t="str">
        <f t="shared" si="333"/>
        <v>2210326</v>
      </c>
      <c r="H766" s="59" t="str">
        <f t="shared" si="334"/>
        <v>IPORTER (GB)</v>
      </c>
      <c r="I766" s="57" t="str">
        <f t="shared" si="335"/>
        <v>임종윤</v>
      </c>
      <c r="J766" s="57">
        <f t="shared" si="336"/>
        <v>3938</v>
      </c>
      <c r="K766" s="57" t="str">
        <f t="shared" si="337"/>
        <v/>
      </c>
      <c r="L766" s="57">
        <f t="shared" si="338"/>
        <v>1</v>
      </c>
      <c r="M766" s="57">
        <f t="shared" si="339"/>
        <v>0.499</v>
      </c>
      <c r="N766" s="57">
        <f t="shared" si="340"/>
        <v>4.4999999999999998E-2</v>
      </c>
      <c r="O766" s="60">
        <f t="shared" si="341"/>
        <v>3.15E-2</v>
      </c>
      <c r="P766" s="60">
        <f>CEILING(IF(M766&gt;O766,M766,O766),$D$2)</f>
        <v>0.5</v>
      </c>
      <c r="Q766" s="61" t="str">
        <f t="shared" si="342"/>
        <v>목록(Manifest)</v>
      </c>
      <c r="R766" s="88">
        <f t="shared" si="343"/>
        <v>134.9</v>
      </c>
      <c r="S766" s="61" t="str">
        <f t="shared" si="344"/>
        <v>OZ522</v>
      </c>
      <c r="T766" s="61" t="str">
        <f t="shared" si="345"/>
        <v>AIRZETA CO., LTD</v>
      </c>
      <c r="U766" s="61" t="str">
        <f t="shared" si="346"/>
        <v>신용</v>
      </c>
      <c r="V766" s="99">
        <f>CEILING($B$2+(P766-0.5)*$C$2,1)</f>
        <v>7445</v>
      </c>
      <c r="W766" s="61">
        <v>4000</v>
      </c>
      <c r="X766" s="100">
        <f t="shared" si="320"/>
        <v>0</v>
      </c>
      <c r="Y766" s="100">
        <f t="shared" si="325"/>
        <v>0</v>
      </c>
      <c r="Z766" s="100">
        <f t="shared" si="321"/>
        <v>0</v>
      </c>
      <c r="AA766" s="100">
        <f t="shared" si="326"/>
        <v>0</v>
      </c>
      <c r="AB766" s="101">
        <f t="shared" si="322"/>
        <v>0</v>
      </c>
      <c r="AC766" s="102" t="str">
        <f>_xlfn.IFNA(VLOOKUP(D766,'사업자 통관'!F:H,3,0),"")</f>
        <v/>
      </c>
      <c r="AD766" s="102"/>
      <c r="AE766" s="103">
        <f t="shared" si="323"/>
        <v>4000</v>
      </c>
      <c r="AF766" s="104">
        <f t="shared" si="324"/>
        <v>11445</v>
      </c>
      <c r="AH766" s="126" t="s">
        <v>6400</v>
      </c>
      <c r="AI766" s="126" t="s">
        <v>9</v>
      </c>
      <c r="AJ766" s="126" t="s">
        <v>6401</v>
      </c>
      <c r="AK766" s="126" t="s">
        <v>6895</v>
      </c>
      <c r="AL766" s="126" t="s">
        <v>6896</v>
      </c>
      <c r="AM766" s="126" t="s">
        <v>6897</v>
      </c>
      <c r="AN766" s="126">
        <v>3938</v>
      </c>
      <c r="AO766" s="126" t="s">
        <v>130</v>
      </c>
      <c r="AP766" s="127">
        <v>1</v>
      </c>
      <c r="AQ766" s="128">
        <v>0.499</v>
      </c>
      <c r="AR766" s="128">
        <v>4.4999999999999998E-2</v>
      </c>
      <c r="AS766" s="128">
        <v>0.5</v>
      </c>
      <c r="AT766" s="126" t="s">
        <v>4</v>
      </c>
      <c r="AU766" s="128">
        <v>134.9</v>
      </c>
      <c r="AV766" s="126" t="s">
        <v>154</v>
      </c>
      <c r="AW766" s="126" t="s">
        <v>154</v>
      </c>
      <c r="AX766" s="126" t="s">
        <v>154</v>
      </c>
      <c r="AY766" s="126" t="s">
        <v>154</v>
      </c>
      <c r="AZ766" s="126" t="s">
        <v>154</v>
      </c>
      <c r="BA766" s="126" t="s">
        <v>132</v>
      </c>
      <c r="BB766" s="126" t="s">
        <v>70</v>
      </c>
      <c r="BC766" s="126" t="s">
        <v>359</v>
      </c>
      <c r="BD766" s="126" t="s">
        <v>130</v>
      </c>
      <c r="BE766" s="126" t="s">
        <v>156</v>
      </c>
      <c r="BF766" s="126" t="s">
        <v>6898</v>
      </c>
      <c r="BG766" s="126" t="s">
        <v>6899</v>
      </c>
      <c r="BH766" s="126" t="s">
        <v>6900</v>
      </c>
      <c r="BI766" s="126" t="s">
        <v>138</v>
      </c>
      <c r="BJ766" s="126" t="s">
        <v>2758</v>
      </c>
      <c r="BK766" s="126" t="s">
        <v>184</v>
      </c>
      <c r="BL766" s="126" t="s">
        <v>157</v>
      </c>
      <c r="BM766" s="126" t="s">
        <v>126</v>
      </c>
      <c r="BN766" s="126" t="s">
        <v>130</v>
      </c>
      <c r="BO766" s="126" t="s">
        <v>158</v>
      </c>
    </row>
    <row r="767" spans="1:67" ht="15">
      <c r="A767" s="58" t="str">
        <f t="shared" si="327"/>
        <v>2025-08-21</v>
      </c>
      <c r="B767" s="58" t="str">
        <f t="shared" si="328"/>
        <v>LHR</v>
      </c>
      <c r="C767" s="58" t="str">
        <f t="shared" si="329"/>
        <v>99431913803</v>
      </c>
      <c r="D767" s="58" t="str">
        <f t="shared" si="330"/>
        <v>PGB028762022</v>
      </c>
      <c r="E767" s="59" t="str">
        <f t="shared" si="331"/>
        <v>6094322902802</v>
      </c>
      <c r="F767" s="59" t="str">
        <f t="shared" si="332"/>
        <v>717-6336-FA-104</v>
      </c>
      <c r="G767" s="59" t="str">
        <f t="shared" si="333"/>
        <v>2210326</v>
      </c>
      <c r="H767" s="59" t="str">
        <f t="shared" si="334"/>
        <v>IPORTER (GB)</v>
      </c>
      <c r="I767" s="57" t="str">
        <f t="shared" si="335"/>
        <v>이정은</v>
      </c>
      <c r="J767" s="57">
        <f t="shared" si="336"/>
        <v>37566</v>
      </c>
      <c r="K767" s="57" t="str">
        <f t="shared" si="337"/>
        <v/>
      </c>
      <c r="L767" s="57">
        <f t="shared" si="338"/>
        <v>1</v>
      </c>
      <c r="M767" s="57">
        <f t="shared" si="339"/>
        <v>0.499</v>
      </c>
      <c r="N767" s="57">
        <f t="shared" si="340"/>
        <v>4.4999999999999998E-2</v>
      </c>
      <c r="O767" s="60">
        <f t="shared" si="341"/>
        <v>3.15E-2</v>
      </c>
      <c r="P767" s="60">
        <f>CEILING(IF(M767&gt;O767,M767,O767),$D$2)</f>
        <v>0.5</v>
      </c>
      <c r="Q767" s="61" t="str">
        <f t="shared" si="342"/>
        <v>목록(Manifest)</v>
      </c>
      <c r="R767" s="88">
        <f t="shared" si="343"/>
        <v>40.46</v>
      </c>
      <c r="S767" s="61" t="str">
        <f t="shared" si="344"/>
        <v>OZ522</v>
      </c>
      <c r="T767" s="61" t="str">
        <f t="shared" si="345"/>
        <v>AIRZETA CO., LTD</v>
      </c>
      <c r="U767" s="61" t="str">
        <f t="shared" si="346"/>
        <v>신용</v>
      </c>
      <c r="V767" s="99">
        <f>CEILING($B$2+(P767-0.5)*$C$2,1)</f>
        <v>7445</v>
      </c>
      <c r="W767" s="61">
        <v>4000</v>
      </c>
      <c r="X767" s="100">
        <f t="shared" si="320"/>
        <v>0</v>
      </c>
      <c r="Y767" s="100">
        <f t="shared" si="325"/>
        <v>0</v>
      </c>
      <c r="Z767" s="100">
        <f t="shared" si="321"/>
        <v>0</v>
      </c>
      <c r="AA767" s="100">
        <f t="shared" si="326"/>
        <v>0</v>
      </c>
      <c r="AB767" s="101">
        <f t="shared" si="322"/>
        <v>0</v>
      </c>
      <c r="AC767" s="102" t="str">
        <f>_xlfn.IFNA(VLOOKUP(D767,'사업자 통관'!F:H,3,0),"")</f>
        <v/>
      </c>
      <c r="AD767" s="102"/>
      <c r="AE767" s="103">
        <f t="shared" si="323"/>
        <v>4000</v>
      </c>
      <c r="AF767" s="104">
        <f t="shared" si="324"/>
        <v>11445</v>
      </c>
      <c r="AH767" s="126" t="s">
        <v>6400</v>
      </c>
      <c r="AI767" s="126" t="s">
        <v>9</v>
      </c>
      <c r="AJ767" s="126" t="s">
        <v>6401</v>
      </c>
      <c r="AK767" s="126" t="s">
        <v>6901</v>
      </c>
      <c r="AL767" s="126" t="s">
        <v>437</v>
      </c>
      <c r="AM767" s="126" t="s">
        <v>6902</v>
      </c>
      <c r="AN767" s="126">
        <v>37566</v>
      </c>
      <c r="AO767" s="126" t="s">
        <v>130</v>
      </c>
      <c r="AP767" s="127">
        <v>1</v>
      </c>
      <c r="AQ767" s="128">
        <v>0.499</v>
      </c>
      <c r="AR767" s="128">
        <v>4.4999999999999998E-2</v>
      </c>
      <c r="AS767" s="128">
        <v>0.5</v>
      </c>
      <c r="AT767" s="126" t="s">
        <v>4</v>
      </c>
      <c r="AU767" s="128">
        <v>40.46</v>
      </c>
      <c r="AV767" s="126" t="s">
        <v>154</v>
      </c>
      <c r="AW767" s="126" t="s">
        <v>154</v>
      </c>
      <c r="AX767" s="126" t="s">
        <v>154</v>
      </c>
      <c r="AY767" s="126" t="s">
        <v>154</v>
      </c>
      <c r="AZ767" s="126" t="s">
        <v>154</v>
      </c>
      <c r="BA767" s="126" t="s">
        <v>132</v>
      </c>
      <c r="BB767" s="126" t="s">
        <v>70</v>
      </c>
      <c r="BC767" s="126" t="s">
        <v>170</v>
      </c>
      <c r="BD767" s="126" t="s">
        <v>130</v>
      </c>
      <c r="BE767" s="126" t="s">
        <v>156</v>
      </c>
      <c r="BF767" s="126" t="s">
        <v>6903</v>
      </c>
      <c r="BG767" s="126" t="s">
        <v>6904</v>
      </c>
      <c r="BH767" s="126" t="s">
        <v>6905</v>
      </c>
      <c r="BI767" s="126" t="s">
        <v>138</v>
      </c>
      <c r="BJ767" s="126" t="s">
        <v>2758</v>
      </c>
      <c r="BK767" s="126" t="s">
        <v>184</v>
      </c>
      <c r="BL767" s="126" t="s">
        <v>157</v>
      </c>
      <c r="BM767" s="126" t="s">
        <v>126</v>
      </c>
      <c r="BN767" s="126" t="s">
        <v>130</v>
      </c>
      <c r="BO767" s="126" t="s">
        <v>158</v>
      </c>
    </row>
    <row r="768" spans="1:67" ht="15">
      <c r="A768" s="58" t="str">
        <f t="shared" si="327"/>
        <v>2025-08-21</v>
      </c>
      <c r="B768" s="58" t="str">
        <f t="shared" si="328"/>
        <v>LHR</v>
      </c>
      <c r="C768" s="58" t="str">
        <f t="shared" si="329"/>
        <v>99431913803</v>
      </c>
      <c r="D768" s="58" t="str">
        <f t="shared" si="330"/>
        <v>PGB028762056</v>
      </c>
      <c r="E768" s="59" t="str">
        <f t="shared" si="331"/>
        <v>6094322902836</v>
      </c>
      <c r="F768" s="59" t="str">
        <f t="shared" si="332"/>
        <v>717-6365-BD-11</v>
      </c>
      <c r="G768" s="59" t="str">
        <f t="shared" si="333"/>
        <v>2210326</v>
      </c>
      <c r="H768" s="59" t="str">
        <f t="shared" si="334"/>
        <v>IPORTER (GB)</v>
      </c>
      <c r="I768" s="57" t="str">
        <f t="shared" si="335"/>
        <v>김현식</v>
      </c>
      <c r="J768" s="57">
        <f t="shared" si="336"/>
        <v>3961</v>
      </c>
      <c r="K768" s="57" t="str">
        <f t="shared" si="337"/>
        <v/>
      </c>
      <c r="L768" s="57">
        <f t="shared" si="338"/>
        <v>1</v>
      </c>
      <c r="M768" s="57">
        <f t="shared" si="339"/>
        <v>0.499</v>
      </c>
      <c r="N768" s="57">
        <f t="shared" si="340"/>
        <v>4.4999999999999998E-2</v>
      </c>
      <c r="O768" s="60">
        <f t="shared" si="341"/>
        <v>3.15E-2</v>
      </c>
      <c r="P768" s="60">
        <f>CEILING(IF(M768&gt;O768,M768,O768),$D$2)</f>
        <v>0.5</v>
      </c>
      <c r="Q768" s="61" t="str">
        <f t="shared" si="342"/>
        <v>목록(Manifest)</v>
      </c>
      <c r="R768" s="88">
        <f t="shared" si="343"/>
        <v>67.45</v>
      </c>
      <c r="S768" s="61" t="str">
        <f t="shared" si="344"/>
        <v>OZ522</v>
      </c>
      <c r="T768" s="61" t="str">
        <f t="shared" si="345"/>
        <v>AIRZETA CO., LTD</v>
      </c>
      <c r="U768" s="61" t="str">
        <f t="shared" si="346"/>
        <v>신용</v>
      </c>
      <c r="V768" s="99">
        <f>CEILING($B$2+(P768-0.5)*$C$2,1)</f>
        <v>7445</v>
      </c>
      <c r="W768" s="61">
        <v>4000</v>
      </c>
      <c r="X768" s="100">
        <f t="shared" si="320"/>
        <v>0</v>
      </c>
      <c r="Y768" s="100">
        <f t="shared" si="325"/>
        <v>0</v>
      </c>
      <c r="Z768" s="100">
        <f t="shared" si="321"/>
        <v>0</v>
      </c>
      <c r="AA768" s="100">
        <f t="shared" si="326"/>
        <v>0</v>
      </c>
      <c r="AB768" s="101">
        <f t="shared" si="322"/>
        <v>0</v>
      </c>
      <c r="AC768" s="102" t="str">
        <f>_xlfn.IFNA(VLOOKUP(D768,'사업자 통관'!F:H,3,0),"")</f>
        <v/>
      </c>
      <c r="AD768" s="102"/>
      <c r="AE768" s="103">
        <f t="shared" si="323"/>
        <v>4000</v>
      </c>
      <c r="AF768" s="104">
        <f t="shared" si="324"/>
        <v>11445</v>
      </c>
      <c r="AH768" s="126" t="s">
        <v>6400</v>
      </c>
      <c r="AI768" s="126" t="s">
        <v>9</v>
      </c>
      <c r="AJ768" s="126" t="s">
        <v>6401</v>
      </c>
      <c r="AK768" s="126" t="s">
        <v>6906</v>
      </c>
      <c r="AL768" s="126" t="s">
        <v>568</v>
      </c>
      <c r="AM768" s="126" t="s">
        <v>569</v>
      </c>
      <c r="AN768" s="126">
        <v>3961</v>
      </c>
      <c r="AO768" s="126" t="s">
        <v>130</v>
      </c>
      <c r="AP768" s="127">
        <v>1</v>
      </c>
      <c r="AQ768" s="128">
        <v>0.499</v>
      </c>
      <c r="AR768" s="128">
        <v>4.4999999999999998E-2</v>
      </c>
      <c r="AS768" s="128">
        <v>0.5</v>
      </c>
      <c r="AT768" s="126" t="s">
        <v>4</v>
      </c>
      <c r="AU768" s="128">
        <v>67.45</v>
      </c>
      <c r="AV768" s="126" t="s">
        <v>154</v>
      </c>
      <c r="AW768" s="126" t="s">
        <v>154</v>
      </c>
      <c r="AX768" s="126" t="s">
        <v>154</v>
      </c>
      <c r="AY768" s="126" t="s">
        <v>154</v>
      </c>
      <c r="AZ768" s="126" t="s">
        <v>154</v>
      </c>
      <c r="BA768" s="126" t="s">
        <v>132</v>
      </c>
      <c r="BB768" s="126" t="s">
        <v>70</v>
      </c>
      <c r="BC768" s="126" t="s">
        <v>6907</v>
      </c>
      <c r="BD768" s="126" t="s">
        <v>130</v>
      </c>
      <c r="BE768" s="126" t="s">
        <v>156</v>
      </c>
      <c r="BF768" s="126" t="s">
        <v>6908</v>
      </c>
      <c r="BG768" s="126" t="s">
        <v>6909</v>
      </c>
      <c r="BH768" s="126" t="s">
        <v>6910</v>
      </c>
      <c r="BI768" s="126" t="s">
        <v>138</v>
      </c>
      <c r="BJ768" s="126" t="s">
        <v>2758</v>
      </c>
      <c r="BK768" s="126" t="s">
        <v>184</v>
      </c>
      <c r="BL768" s="126" t="s">
        <v>157</v>
      </c>
      <c r="BM768" s="126" t="s">
        <v>126</v>
      </c>
      <c r="BN768" s="126" t="s">
        <v>130</v>
      </c>
      <c r="BO768" s="126" t="s">
        <v>158</v>
      </c>
    </row>
    <row r="769" spans="1:67" ht="15">
      <c r="A769" s="58" t="str">
        <f t="shared" si="327"/>
        <v>2025-08-21</v>
      </c>
      <c r="B769" s="58" t="str">
        <f t="shared" si="328"/>
        <v>LHR</v>
      </c>
      <c r="C769" s="58" t="str">
        <f t="shared" si="329"/>
        <v>99431913803</v>
      </c>
      <c r="D769" s="58" t="str">
        <f t="shared" si="330"/>
        <v>PGB028761967</v>
      </c>
      <c r="E769" s="59" t="str">
        <f t="shared" si="331"/>
        <v>6094322902747</v>
      </c>
      <c r="F769" s="59" t="str">
        <f t="shared" si="332"/>
        <v>717-6414-BD-26</v>
      </c>
      <c r="G769" s="59" t="str">
        <f t="shared" si="333"/>
        <v>2210326</v>
      </c>
      <c r="H769" s="59" t="str">
        <f t="shared" si="334"/>
        <v>IPORTER (GB)</v>
      </c>
      <c r="I769" s="57" t="str">
        <f t="shared" si="335"/>
        <v>이선영</v>
      </c>
      <c r="J769" s="57">
        <f t="shared" si="336"/>
        <v>42930</v>
      </c>
      <c r="K769" s="57" t="str">
        <f t="shared" si="337"/>
        <v/>
      </c>
      <c r="L769" s="57">
        <f t="shared" si="338"/>
        <v>1</v>
      </c>
      <c r="M769" s="57">
        <f t="shared" si="339"/>
        <v>0.499</v>
      </c>
      <c r="N769" s="57">
        <f t="shared" si="340"/>
        <v>4.4999999999999998E-2</v>
      </c>
      <c r="O769" s="60">
        <f t="shared" si="341"/>
        <v>3.15E-2</v>
      </c>
      <c r="P769" s="60">
        <f>CEILING(IF(M769&gt;O769,M769,O769),$D$2)</f>
        <v>0.5</v>
      </c>
      <c r="Q769" s="61" t="str">
        <f t="shared" si="342"/>
        <v>목록(Manifest)</v>
      </c>
      <c r="R769" s="88">
        <f t="shared" si="343"/>
        <v>59.62</v>
      </c>
      <c r="S769" s="61" t="str">
        <f t="shared" si="344"/>
        <v>OZ522</v>
      </c>
      <c r="T769" s="61" t="str">
        <f t="shared" si="345"/>
        <v>AIRZETA CO., LTD</v>
      </c>
      <c r="U769" s="61" t="str">
        <f t="shared" si="346"/>
        <v>신용</v>
      </c>
      <c r="V769" s="99">
        <f>CEILING($B$2+(P769-0.5)*$C$2,1)</f>
        <v>7445</v>
      </c>
      <c r="W769" s="61">
        <v>4000</v>
      </c>
      <c r="X769" s="100">
        <f t="shared" si="320"/>
        <v>0</v>
      </c>
      <c r="Y769" s="100">
        <f t="shared" si="325"/>
        <v>0</v>
      </c>
      <c r="Z769" s="100">
        <f t="shared" si="321"/>
        <v>0</v>
      </c>
      <c r="AA769" s="100">
        <f t="shared" si="326"/>
        <v>0</v>
      </c>
      <c r="AB769" s="101">
        <f t="shared" si="322"/>
        <v>0</v>
      </c>
      <c r="AC769" s="102" t="str">
        <f>_xlfn.IFNA(VLOOKUP(D769,'사업자 통관'!F:H,3,0),"")</f>
        <v/>
      </c>
      <c r="AD769" s="102"/>
      <c r="AE769" s="103">
        <f t="shared" si="323"/>
        <v>4000</v>
      </c>
      <c r="AF769" s="104">
        <f t="shared" si="324"/>
        <v>11445</v>
      </c>
      <c r="AH769" s="126" t="s">
        <v>6400</v>
      </c>
      <c r="AI769" s="126" t="s">
        <v>9</v>
      </c>
      <c r="AJ769" s="126" t="s">
        <v>6401</v>
      </c>
      <c r="AK769" s="126" t="s">
        <v>6911</v>
      </c>
      <c r="AL769" s="126" t="s">
        <v>6912</v>
      </c>
      <c r="AM769" s="126" t="s">
        <v>6913</v>
      </c>
      <c r="AN769" s="126">
        <v>42930</v>
      </c>
      <c r="AO769" s="126" t="s">
        <v>130</v>
      </c>
      <c r="AP769" s="127">
        <v>1</v>
      </c>
      <c r="AQ769" s="128">
        <v>0.499</v>
      </c>
      <c r="AR769" s="128">
        <v>4.4999999999999998E-2</v>
      </c>
      <c r="AS769" s="128">
        <v>0.5</v>
      </c>
      <c r="AT769" s="126" t="s">
        <v>4</v>
      </c>
      <c r="AU769" s="128">
        <v>59.62</v>
      </c>
      <c r="AV769" s="126" t="s">
        <v>154</v>
      </c>
      <c r="AW769" s="126" t="s">
        <v>154</v>
      </c>
      <c r="AX769" s="126" t="s">
        <v>154</v>
      </c>
      <c r="AY769" s="126" t="s">
        <v>154</v>
      </c>
      <c r="AZ769" s="126" t="s">
        <v>154</v>
      </c>
      <c r="BA769" s="126" t="s">
        <v>132</v>
      </c>
      <c r="BB769" s="126" t="s">
        <v>70</v>
      </c>
      <c r="BC769" s="126" t="s">
        <v>6914</v>
      </c>
      <c r="BD769" s="126" t="s">
        <v>130</v>
      </c>
      <c r="BE769" s="126" t="s">
        <v>156</v>
      </c>
      <c r="BF769" s="126" t="s">
        <v>6915</v>
      </c>
      <c r="BG769" s="126" t="s">
        <v>6916</v>
      </c>
      <c r="BH769" s="126" t="s">
        <v>6917</v>
      </c>
      <c r="BI769" s="126" t="s">
        <v>138</v>
      </c>
      <c r="BJ769" s="126" t="s">
        <v>2758</v>
      </c>
      <c r="BK769" s="126" t="s">
        <v>184</v>
      </c>
      <c r="BL769" s="126" t="s">
        <v>157</v>
      </c>
      <c r="BM769" s="126" t="s">
        <v>126</v>
      </c>
      <c r="BN769" s="126" t="s">
        <v>130</v>
      </c>
      <c r="BO769" s="126" t="s">
        <v>158</v>
      </c>
    </row>
    <row r="770" spans="1:67" ht="15">
      <c r="A770" s="58" t="str">
        <f t="shared" si="327"/>
        <v>2025-08-21</v>
      </c>
      <c r="B770" s="58" t="str">
        <f t="shared" si="328"/>
        <v>LHR</v>
      </c>
      <c r="C770" s="58" t="str">
        <f t="shared" si="329"/>
        <v>99431913803</v>
      </c>
      <c r="D770" s="58" t="str">
        <f t="shared" si="330"/>
        <v>PGB028761858</v>
      </c>
      <c r="E770" s="59" t="str">
        <f t="shared" si="331"/>
        <v>6094322902638</v>
      </c>
      <c r="F770" s="59" t="str">
        <f t="shared" si="332"/>
        <v>717-3792-FA-44</v>
      </c>
      <c r="G770" s="59" t="str">
        <f t="shared" si="333"/>
        <v>2210326</v>
      </c>
      <c r="H770" s="59" t="str">
        <f t="shared" si="334"/>
        <v>IPORTER (GB)</v>
      </c>
      <c r="I770" s="57" t="str">
        <f t="shared" si="335"/>
        <v>이진문</v>
      </c>
      <c r="J770" s="57">
        <f t="shared" si="336"/>
        <v>3439</v>
      </c>
      <c r="K770" s="57" t="str">
        <f t="shared" si="337"/>
        <v/>
      </c>
      <c r="L770" s="57">
        <f t="shared" si="338"/>
        <v>1</v>
      </c>
      <c r="M770" s="57">
        <f t="shared" si="339"/>
        <v>0.499</v>
      </c>
      <c r="N770" s="57">
        <f t="shared" si="340"/>
        <v>4.4999999999999998E-2</v>
      </c>
      <c r="O770" s="60">
        <f t="shared" si="341"/>
        <v>3.15E-2</v>
      </c>
      <c r="P770" s="60">
        <f>CEILING(IF(M770&gt;O770,M770,O770),$D$2)</f>
        <v>0.5</v>
      </c>
      <c r="Q770" s="61" t="str">
        <f t="shared" si="342"/>
        <v>목록(Manifest)</v>
      </c>
      <c r="R770" s="88">
        <f t="shared" si="343"/>
        <v>114.66</v>
      </c>
      <c r="S770" s="61" t="str">
        <f t="shared" si="344"/>
        <v>OZ522</v>
      </c>
      <c r="T770" s="61" t="str">
        <f t="shared" si="345"/>
        <v>AIRZETA CO., LTD</v>
      </c>
      <c r="U770" s="61" t="str">
        <f t="shared" si="346"/>
        <v>신용</v>
      </c>
      <c r="V770" s="99">
        <f>CEILING($B$2+(P770-0.5)*$C$2,1)</f>
        <v>7445</v>
      </c>
      <c r="W770" s="61">
        <v>4000</v>
      </c>
      <c r="X770" s="100">
        <f t="shared" si="320"/>
        <v>0</v>
      </c>
      <c r="Y770" s="100">
        <f t="shared" si="325"/>
        <v>0</v>
      </c>
      <c r="Z770" s="100">
        <f t="shared" si="321"/>
        <v>0</v>
      </c>
      <c r="AA770" s="100">
        <f t="shared" si="326"/>
        <v>0</v>
      </c>
      <c r="AB770" s="101">
        <f t="shared" si="322"/>
        <v>0</v>
      </c>
      <c r="AC770" s="102" t="str">
        <f>_xlfn.IFNA(VLOOKUP(D770,'사업자 통관'!F:H,3,0),"")</f>
        <v/>
      </c>
      <c r="AD770" s="102"/>
      <c r="AE770" s="103">
        <f t="shared" si="323"/>
        <v>4000</v>
      </c>
      <c r="AF770" s="104">
        <f t="shared" si="324"/>
        <v>11445</v>
      </c>
      <c r="AH770" s="126" t="s">
        <v>6400</v>
      </c>
      <c r="AI770" s="126" t="s">
        <v>9</v>
      </c>
      <c r="AJ770" s="126" t="s">
        <v>6401</v>
      </c>
      <c r="AK770" s="126" t="s">
        <v>6918</v>
      </c>
      <c r="AL770" s="126" t="s">
        <v>4545</v>
      </c>
      <c r="AM770" s="126" t="s">
        <v>4546</v>
      </c>
      <c r="AN770" s="126">
        <v>3439</v>
      </c>
      <c r="AO770" s="126" t="s">
        <v>130</v>
      </c>
      <c r="AP770" s="127">
        <v>1</v>
      </c>
      <c r="AQ770" s="128">
        <v>0.499</v>
      </c>
      <c r="AR770" s="128">
        <v>4.4999999999999998E-2</v>
      </c>
      <c r="AS770" s="128">
        <v>0.5</v>
      </c>
      <c r="AT770" s="126" t="s">
        <v>4</v>
      </c>
      <c r="AU770" s="128">
        <v>114.66</v>
      </c>
      <c r="AV770" s="126" t="s">
        <v>154</v>
      </c>
      <c r="AW770" s="126" t="s">
        <v>154</v>
      </c>
      <c r="AX770" s="126" t="s">
        <v>154</v>
      </c>
      <c r="AY770" s="126" t="s">
        <v>154</v>
      </c>
      <c r="AZ770" s="126" t="s">
        <v>154</v>
      </c>
      <c r="BA770" s="126" t="s">
        <v>132</v>
      </c>
      <c r="BB770" s="126" t="s">
        <v>70</v>
      </c>
      <c r="BC770" s="126" t="s">
        <v>169</v>
      </c>
      <c r="BD770" s="126" t="s">
        <v>130</v>
      </c>
      <c r="BE770" s="126" t="s">
        <v>156</v>
      </c>
      <c r="BF770" s="126" t="s">
        <v>6919</v>
      </c>
      <c r="BG770" s="126" t="s">
        <v>6920</v>
      </c>
      <c r="BH770" s="126" t="s">
        <v>6921</v>
      </c>
      <c r="BI770" s="126" t="s">
        <v>138</v>
      </c>
      <c r="BJ770" s="126" t="s">
        <v>2758</v>
      </c>
      <c r="BK770" s="126" t="s">
        <v>184</v>
      </c>
      <c r="BL770" s="126" t="s">
        <v>157</v>
      </c>
      <c r="BM770" s="126" t="s">
        <v>126</v>
      </c>
      <c r="BN770" s="126" t="s">
        <v>130</v>
      </c>
      <c r="BO770" s="126" t="s">
        <v>158</v>
      </c>
    </row>
    <row r="771" spans="1:67" ht="15">
      <c r="A771" s="58" t="str">
        <f t="shared" si="327"/>
        <v>2025-08-21</v>
      </c>
      <c r="B771" s="58" t="str">
        <f t="shared" si="328"/>
        <v>LHR</v>
      </c>
      <c r="C771" s="58" t="str">
        <f t="shared" si="329"/>
        <v>99431913803</v>
      </c>
      <c r="D771" s="58" t="str">
        <f t="shared" si="330"/>
        <v>PGB028762074</v>
      </c>
      <c r="E771" s="59" t="str">
        <f t="shared" si="331"/>
        <v>6094322902854</v>
      </c>
      <c r="F771" s="59" t="str">
        <f t="shared" si="332"/>
        <v>717-7206-FF-80</v>
      </c>
      <c r="G771" s="59" t="str">
        <f t="shared" si="333"/>
        <v>2210326</v>
      </c>
      <c r="H771" s="59" t="str">
        <f t="shared" si="334"/>
        <v>IPORTER (GB)</v>
      </c>
      <c r="I771" s="57" t="str">
        <f t="shared" si="335"/>
        <v>김용태</v>
      </c>
      <c r="J771" s="57">
        <f t="shared" si="336"/>
        <v>17084</v>
      </c>
      <c r="K771" s="57" t="str">
        <f t="shared" si="337"/>
        <v/>
      </c>
      <c r="L771" s="57">
        <f t="shared" si="338"/>
        <v>1</v>
      </c>
      <c r="M771" s="57">
        <f t="shared" si="339"/>
        <v>0.748</v>
      </c>
      <c r="N771" s="57">
        <f t="shared" si="340"/>
        <v>4.4999999999999998E-2</v>
      </c>
      <c r="O771" s="60">
        <f t="shared" si="341"/>
        <v>3.15E-2</v>
      </c>
      <c r="P771" s="60">
        <f>CEILING(IF(M771&gt;O771,M771,O771),$D$2)</f>
        <v>1</v>
      </c>
      <c r="Q771" s="61" t="str">
        <f t="shared" si="342"/>
        <v>목록(Manifest)</v>
      </c>
      <c r="R771" s="88">
        <f t="shared" si="343"/>
        <v>114.66</v>
      </c>
      <c r="S771" s="61" t="str">
        <f t="shared" si="344"/>
        <v>OZ522</v>
      </c>
      <c r="T771" s="61" t="str">
        <f t="shared" si="345"/>
        <v>AIRZETA CO., LTD</v>
      </c>
      <c r="U771" s="61" t="str">
        <f t="shared" si="346"/>
        <v>신용</v>
      </c>
      <c r="V771" s="99">
        <f>CEILING($B$2+(P771-0.5)*$C$2,1)</f>
        <v>10273</v>
      </c>
      <c r="W771" s="61">
        <v>4000</v>
      </c>
      <c r="X771" s="100">
        <f t="shared" si="320"/>
        <v>0</v>
      </c>
      <c r="Y771" s="100">
        <f t="shared" si="325"/>
        <v>0</v>
      </c>
      <c r="Z771" s="100">
        <f t="shared" si="321"/>
        <v>0</v>
      </c>
      <c r="AA771" s="100">
        <f t="shared" si="326"/>
        <v>0</v>
      </c>
      <c r="AB771" s="101">
        <f t="shared" si="322"/>
        <v>0</v>
      </c>
      <c r="AC771" s="102" t="str">
        <f>_xlfn.IFNA(VLOOKUP(D771,'사업자 통관'!F:H,3,0),"")</f>
        <v/>
      </c>
      <c r="AD771" s="102"/>
      <c r="AE771" s="103">
        <f t="shared" si="323"/>
        <v>4000</v>
      </c>
      <c r="AF771" s="104">
        <f t="shared" si="324"/>
        <v>14273</v>
      </c>
      <c r="AH771" s="126" t="s">
        <v>6400</v>
      </c>
      <c r="AI771" s="126" t="s">
        <v>9</v>
      </c>
      <c r="AJ771" s="126" t="s">
        <v>6401</v>
      </c>
      <c r="AK771" s="126" t="s">
        <v>6922</v>
      </c>
      <c r="AL771" s="126" t="s">
        <v>1485</v>
      </c>
      <c r="AM771" s="126" t="s">
        <v>6923</v>
      </c>
      <c r="AN771" s="126">
        <v>17084</v>
      </c>
      <c r="AO771" s="126" t="s">
        <v>130</v>
      </c>
      <c r="AP771" s="127">
        <v>1</v>
      </c>
      <c r="AQ771" s="128">
        <v>0.748</v>
      </c>
      <c r="AR771" s="128">
        <v>4.4999999999999998E-2</v>
      </c>
      <c r="AS771" s="128">
        <v>0.8</v>
      </c>
      <c r="AT771" s="126" t="s">
        <v>4</v>
      </c>
      <c r="AU771" s="128">
        <v>114.66</v>
      </c>
      <c r="AV771" s="126" t="s">
        <v>154</v>
      </c>
      <c r="AW771" s="126" t="s">
        <v>154</v>
      </c>
      <c r="AX771" s="126" t="s">
        <v>154</v>
      </c>
      <c r="AY771" s="126" t="s">
        <v>154</v>
      </c>
      <c r="AZ771" s="126" t="s">
        <v>154</v>
      </c>
      <c r="BA771" s="126" t="s">
        <v>132</v>
      </c>
      <c r="BB771" s="126" t="s">
        <v>70</v>
      </c>
      <c r="BC771" s="126" t="s">
        <v>169</v>
      </c>
      <c r="BD771" s="126" t="s">
        <v>130</v>
      </c>
      <c r="BE771" s="126" t="s">
        <v>156</v>
      </c>
      <c r="BF771" s="126" t="s">
        <v>6924</v>
      </c>
      <c r="BG771" s="126" t="s">
        <v>6925</v>
      </c>
      <c r="BH771" s="126" t="s">
        <v>6926</v>
      </c>
      <c r="BI771" s="126" t="s">
        <v>138</v>
      </c>
      <c r="BJ771" s="126" t="s">
        <v>2758</v>
      </c>
      <c r="BK771" s="126" t="s">
        <v>184</v>
      </c>
      <c r="BL771" s="126" t="s">
        <v>157</v>
      </c>
      <c r="BM771" s="126" t="s">
        <v>126</v>
      </c>
      <c r="BN771" s="126" t="s">
        <v>130</v>
      </c>
      <c r="BO771" s="126" t="s">
        <v>158</v>
      </c>
    </row>
    <row r="772" spans="1:67" ht="15">
      <c r="A772" s="58" t="str">
        <f t="shared" si="327"/>
        <v>2025-08-21</v>
      </c>
      <c r="B772" s="58" t="str">
        <f t="shared" si="328"/>
        <v>LHR</v>
      </c>
      <c r="C772" s="58" t="str">
        <f t="shared" si="329"/>
        <v>99431913803</v>
      </c>
      <c r="D772" s="58" t="str">
        <f t="shared" si="330"/>
        <v>PGB028762126</v>
      </c>
      <c r="E772" s="59" t="str">
        <f t="shared" si="331"/>
        <v>6094322902906</v>
      </c>
      <c r="F772" s="59" t="str">
        <f t="shared" si="332"/>
        <v>717-7173-DA-97</v>
      </c>
      <c r="G772" s="59" t="str">
        <f t="shared" si="333"/>
        <v>2210326</v>
      </c>
      <c r="H772" s="59" t="str">
        <f t="shared" si="334"/>
        <v>IPORTER (GB)</v>
      </c>
      <c r="I772" s="57" t="str">
        <f t="shared" si="335"/>
        <v>이창민</v>
      </c>
      <c r="J772" s="57">
        <f t="shared" si="336"/>
        <v>58030</v>
      </c>
      <c r="K772" s="57"/>
      <c r="L772" s="57">
        <f t="shared" si="338"/>
        <v>1</v>
      </c>
      <c r="M772" s="57">
        <f t="shared" si="339"/>
        <v>0.499</v>
      </c>
      <c r="N772" s="57">
        <f t="shared" si="340"/>
        <v>4.4999999999999998E-2</v>
      </c>
      <c r="O772" s="60">
        <f t="shared" si="341"/>
        <v>3.15E-2</v>
      </c>
      <c r="P772" s="60">
        <f>CEILING(IF(M772&gt;O772,M772,O772),$D$2)</f>
        <v>0.5</v>
      </c>
      <c r="Q772" s="61" t="str">
        <f t="shared" si="342"/>
        <v>목록(Manifest)</v>
      </c>
      <c r="R772" s="88">
        <f t="shared" si="343"/>
        <v>134.9</v>
      </c>
      <c r="S772" s="61" t="str">
        <f t="shared" si="344"/>
        <v>OZ522</v>
      </c>
      <c r="T772" s="61" t="str">
        <f t="shared" si="345"/>
        <v>AIRZETA CO., LTD</v>
      </c>
      <c r="U772" s="61" t="str">
        <f t="shared" si="346"/>
        <v>신용</v>
      </c>
      <c r="V772" s="99">
        <f>CEILING($B$2+(P772-0.5)*$C$2,1)</f>
        <v>7445</v>
      </c>
      <c r="W772" s="61">
        <v>4000</v>
      </c>
      <c r="X772" s="100">
        <f t="shared" si="320"/>
        <v>0</v>
      </c>
      <c r="Y772" s="100">
        <f t="shared" si="325"/>
        <v>0</v>
      </c>
      <c r="Z772" s="100">
        <f t="shared" si="321"/>
        <v>0</v>
      </c>
      <c r="AA772" s="100">
        <f t="shared" si="326"/>
        <v>0</v>
      </c>
      <c r="AB772" s="101">
        <f t="shared" si="322"/>
        <v>0</v>
      </c>
      <c r="AC772" s="102" t="str">
        <f>_xlfn.IFNA(VLOOKUP(D772,'사업자 통관'!F:H,3,0),"")</f>
        <v/>
      </c>
      <c r="AD772" s="102"/>
      <c r="AE772" s="103">
        <f t="shared" si="323"/>
        <v>4000</v>
      </c>
      <c r="AF772" s="104">
        <f t="shared" si="324"/>
        <v>11445</v>
      </c>
      <c r="AH772" s="126" t="s">
        <v>6400</v>
      </c>
      <c r="AI772" s="126" t="s">
        <v>9</v>
      </c>
      <c r="AJ772" s="126" t="s">
        <v>6401</v>
      </c>
      <c r="AK772" s="126" t="s">
        <v>6927</v>
      </c>
      <c r="AL772" s="126" t="s">
        <v>316</v>
      </c>
      <c r="AM772" s="126" t="s">
        <v>541</v>
      </c>
      <c r="AN772" s="126">
        <v>58030</v>
      </c>
      <c r="AO772" s="126" t="s">
        <v>130</v>
      </c>
      <c r="AP772" s="127">
        <v>1</v>
      </c>
      <c r="AQ772" s="128">
        <v>0.499</v>
      </c>
      <c r="AR772" s="128">
        <v>4.4999999999999998E-2</v>
      </c>
      <c r="AS772" s="128">
        <v>0.5</v>
      </c>
      <c r="AT772" s="126" t="s">
        <v>4</v>
      </c>
      <c r="AU772" s="128">
        <v>134.9</v>
      </c>
      <c r="AV772" s="126" t="s">
        <v>154</v>
      </c>
      <c r="AW772" s="126" t="s">
        <v>154</v>
      </c>
      <c r="AX772" s="126" t="s">
        <v>154</v>
      </c>
      <c r="AY772" s="126" t="s">
        <v>154</v>
      </c>
      <c r="AZ772" s="126" t="s">
        <v>154</v>
      </c>
      <c r="BA772" s="126" t="s">
        <v>132</v>
      </c>
      <c r="BB772" s="126" t="s">
        <v>70</v>
      </c>
      <c r="BC772" s="126" t="s">
        <v>159</v>
      </c>
      <c r="BD772" s="126" t="s">
        <v>130</v>
      </c>
      <c r="BE772" s="126" t="s">
        <v>156</v>
      </c>
      <c r="BF772" s="126" t="s">
        <v>6928</v>
      </c>
      <c r="BG772" s="126" t="s">
        <v>6929</v>
      </c>
      <c r="BH772" s="126" t="s">
        <v>6930</v>
      </c>
      <c r="BI772" s="126" t="s">
        <v>138</v>
      </c>
      <c r="BJ772" s="126" t="s">
        <v>2758</v>
      </c>
      <c r="BK772" s="126" t="s">
        <v>184</v>
      </c>
      <c r="BL772" s="126" t="s">
        <v>157</v>
      </c>
      <c r="BM772" s="126" t="s">
        <v>126</v>
      </c>
      <c r="BN772" s="126" t="s">
        <v>130</v>
      </c>
      <c r="BO772" s="126" t="s">
        <v>158</v>
      </c>
    </row>
    <row r="773" spans="1:67" ht="15">
      <c r="A773" s="58" t="str">
        <f t="shared" si="327"/>
        <v>2025-08-21</v>
      </c>
      <c r="B773" s="58" t="str">
        <f t="shared" si="328"/>
        <v>LHR</v>
      </c>
      <c r="C773" s="58" t="str">
        <f t="shared" si="329"/>
        <v>99431913803</v>
      </c>
      <c r="D773" s="58" t="str">
        <f t="shared" si="330"/>
        <v>PGB028762103</v>
      </c>
      <c r="E773" s="59" t="str">
        <f t="shared" si="331"/>
        <v>6094322902883</v>
      </c>
      <c r="F773" s="59" t="str">
        <f t="shared" si="332"/>
        <v>717-6376-BF-20</v>
      </c>
      <c r="G773" s="59" t="str">
        <f t="shared" si="333"/>
        <v>2210326</v>
      </c>
      <c r="H773" s="59" t="str">
        <f t="shared" si="334"/>
        <v>IPORTER (GB)</v>
      </c>
      <c r="I773" s="57" t="str">
        <f t="shared" si="335"/>
        <v>김선영</v>
      </c>
      <c r="J773" s="57">
        <f t="shared" si="336"/>
        <v>13557</v>
      </c>
      <c r="K773" s="57" t="str">
        <f t="shared" si="337"/>
        <v/>
      </c>
      <c r="L773" s="57">
        <f t="shared" si="338"/>
        <v>1</v>
      </c>
      <c r="M773" s="57">
        <f t="shared" si="339"/>
        <v>0.499</v>
      </c>
      <c r="N773" s="57">
        <f t="shared" si="340"/>
        <v>4.4999999999999998E-2</v>
      </c>
      <c r="O773" s="60">
        <f t="shared" si="341"/>
        <v>3.15E-2</v>
      </c>
      <c r="P773" s="60">
        <f>CEILING(IF(M773&gt;O773,M773,O773),$D$2)</f>
        <v>0.5</v>
      </c>
      <c r="Q773" s="61" t="str">
        <f t="shared" si="342"/>
        <v>일반(목록배제,Normal-Manifest Exception)</v>
      </c>
      <c r="R773" s="88">
        <f t="shared" si="343"/>
        <v>18.89</v>
      </c>
      <c r="S773" s="61" t="str">
        <f t="shared" si="344"/>
        <v>OZ522</v>
      </c>
      <c r="T773" s="61" t="str">
        <f t="shared" si="345"/>
        <v>AIRZETA CO., LTD</v>
      </c>
      <c r="U773" s="61" t="str">
        <f t="shared" si="346"/>
        <v>신용</v>
      </c>
      <c r="V773" s="99">
        <f>CEILING($B$2+(P773-0.5)*$C$2,1)</f>
        <v>7445</v>
      </c>
      <c r="W773" s="61">
        <v>4000</v>
      </c>
      <c r="X773" s="100">
        <f t="shared" ref="X773:X836" si="347">(L773-1)*1500</f>
        <v>0</v>
      </c>
      <c r="Y773" s="100">
        <f t="shared" si="325"/>
        <v>0</v>
      </c>
      <c r="Z773" s="100">
        <f t="shared" ref="Z773:Z836" si="348">IF(U773="신용",_xlfn.IFNA(_xlfn.IFS(
AND(P773/L773&gt;2,P773/L773&lt;=5),500*L773,
AND(P773/L773&gt;5,P773/L773&lt;=10),1000*L773,
AND(P773/L773&gt;10,P773/L773&lt;=20),3000*L773,
AND(P773/L773&gt;20,P773/L773&lt;=25),11000*L773,
AND(P773/L773&gt;25,P773/L773&lt;=999),15000*L773
),0),0)</f>
        <v>0</v>
      </c>
      <c r="AA773" s="100">
        <f t="shared" si="326"/>
        <v>0</v>
      </c>
      <c r="AB773" s="101">
        <f t="shared" ref="AB773:AB836" si="349">IF(LEFT(AC773,3)="사업자",10000,IF(OR(Q773="일반(목록배제,Normal-Manifest Exception)",Q773="간이(Simple)",Q773="목록취하(허용배제,Manifest-Drop)",Q773="일반(NORMAL)"),1000,0))</f>
        <v>1000</v>
      </c>
      <c r="AC773" s="102" t="str">
        <f>_xlfn.IFNA(VLOOKUP(D773,'사업자 통관'!F:H,3,0),"")</f>
        <v/>
      </c>
      <c r="AD773" s="102"/>
      <c r="AE773" s="103">
        <f t="shared" ref="AE773:AE836" si="350">SUM(W773:AD773)</f>
        <v>5000</v>
      </c>
      <c r="AF773" s="104">
        <f t="shared" ref="AF773:AF836" si="351">SUM(V773,AE773)</f>
        <v>12445</v>
      </c>
      <c r="AH773" s="126" t="s">
        <v>6400</v>
      </c>
      <c r="AI773" s="126" t="s">
        <v>9</v>
      </c>
      <c r="AJ773" s="126" t="s">
        <v>6401</v>
      </c>
      <c r="AK773" s="126" t="s">
        <v>6931</v>
      </c>
      <c r="AL773" s="126" t="s">
        <v>6932</v>
      </c>
      <c r="AM773" s="126" t="s">
        <v>6933</v>
      </c>
      <c r="AN773" s="126">
        <v>13557</v>
      </c>
      <c r="AO773" s="126" t="s">
        <v>130</v>
      </c>
      <c r="AP773" s="127">
        <v>1</v>
      </c>
      <c r="AQ773" s="128">
        <v>0.499</v>
      </c>
      <c r="AR773" s="128">
        <v>4.4999999999999998E-2</v>
      </c>
      <c r="AS773" s="128">
        <v>0.5</v>
      </c>
      <c r="AT773" s="126" t="s">
        <v>5</v>
      </c>
      <c r="AU773" s="128">
        <v>18.89</v>
      </c>
      <c r="AV773" s="126" t="s">
        <v>154</v>
      </c>
      <c r="AW773" s="126" t="s">
        <v>154</v>
      </c>
      <c r="AX773" s="126" t="s">
        <v>154</v>
      </c>
      <c r="AY773" s="126" t="s">
        <v>154</v>
      </c>
      <c r="AZ773" s="126" t="s">
        <v>154</v>
      </c>
      <c r="BA773" s="126" t="s">
        <v>132</v>
      </c>
      <c r="BB773" s="126" t="s">
        <v>70</v>
      </c>
      <c r="BC773" s="126" t="s">
        <v>155</v>
      </c>
      <c r="BD773" s="126" t="s">
        <v>130</v>
      </c>
      <c r="BE773" s="126" t="s">
        <v>156</v>
      </c>
      <c r="BF773" s="126" t="s">
        <v>6934</v>
      </c>
      <c r="BG773" s="126" t="s">
        <v>6935</v>
      </c>
      <c r="BH773" s="126" t="s">
        <v>6936</v>
      </c>
      <c r="BI773" s="126" t="s">
        <v>138</v>
      </c>
      <c r="BJ773" s="126" t="s">
        <v>2758</v>
      </c>
      <c r="BK773" s="126" t="s">
        <v>184</v>
      </c>
      <c r="BL773" s="126" t="s">
        <v>157</v>
      </c>
      <c r="BM773" s="126" t="s">
        <v>126</v>
      </c>
      <c r="BN773" s="126" t="s">
        <v>130</v>
      </c>
      <c r="BO773" s="126" t="s">
        <v>158</v>
      </c>
    </row>
    <row r="774" spans="1:67" ht="15">
      <c r="A774" s="58" t="str">
        <f t="shared" si="327"/>
        <v>2025-08-21</v>
      </c>
      <c r="B774" s="58" t="str">
        <f t="shared" si="328"/>
        <v>LHR</v>
      </c>
      <c r="C774" s="58" t="str">
        <f t="shared" si="329"/>
        <v>99431913803</v>
      </c>
      <c r="D774" s="58" t="str">
        <f t="shared" si="330"/>
        <v>PGB028761205</v>
      </c>
      <c r="E774" s="59" t="str">
        <f t="shared" si="331"/>
        <v>6094322901985</v>
      </c>
      <c r="F774" s="59" t="str">
        <f t="shared" si="332"/>
        <v>717-6359-EE-37</v>
      </c>
      <c r="G774" s="59" t="str">
        <f t="shared" si="333"/>
        <v>2210326</v>
      </c>
      <c r="H774" s="59" t="str">
        <f t="shared" si="334"/>
        <v>IPORTER (GB)</v>
      </c>
      <c r="I774" s="57" t="str">
        <f t="shared" si="335"/>
        <v>고경훈</v>
      </c>
      <c r="J774" s="57">
        <f t="shared" si="336"/>
        <v>63145</v>
      </c>
      <c r="K774" s="57" t="str">
        <f t="shared" si="337"/>
        <v/>
      </c>
      <c r="L774" s="57">
        <f t="shared" si="338"/>
        <v>1</v>
      </c>
      <c r="M774" s="57">
        <f t="shared" si="339"/>
        <v>0.499</v>
      </c>
      <c r="N774" s="57">
        <f t="shared" si="340"/>
        <v>4.4999999999999998E-2</v>
      </c>
      <c r="O774" s="60">
        <f t="shared" si="341"/>
        <v>3.15E-2</v>
      </c>
      <c r="P774" s="60">
        <f>CEILING(IF(M774&gt;O774,M774,O774),$D$2)</f>
        <v>0.5</v>
      </c>
      <c r="Q774" s="61" t="str">
        <f t="shared" si="342"/>
        <v>목록(Manifest)</v>
      </c>
      <c r="R774" s="88">
        <f t="shared" si="343"/>
        <v>81.209999999999994</v>
      </c>
      <c r="S774" s="61" t="str">
        <f t="shared" si="344"/>
        <v>OZ522</v>
      </c>
      <c r="T774" s="61" t="str">
        <f t="shared" si="345"/>
        <v>AIRZETA CO., LTD</v>
      </c>
      <c r="U774" s="61" t="str">
        <f t="shared" si="346"/>
        <v>신용</v>
      </c>
      <c r="V774" s="99">
        <f>CEILING($B$2+(P774-0.5)*$C$2,1)</f>
        <v>7445</v>
      </c>
      <c r="W774" s="61">
        <v>4000</v>
      </c>
      <c r="X774" s="100">
        <f t="shared" si="347"/>
        <v>0</v>
      </c>
      <c r="Y774" s="100">
        <f t="shared" ref="Y774:Y837" si="352">IF(LEFT(AN774,2)="63",500,0)</f>
        <v>500</v>
      </c>
      <c r="Z774" s="100">
        <f t="shared" si="348"/>
        <v>0</v>
      </c>
      <c r="AA774" s="100">
        <f t="shared" ref="AA774:AA837" si="353">IF(_xlfn.CEILING.MATH(P774-30,1)&lt;0,0,_xlfn.CEILING.MATH(P774-30,1))*400</f>
        <v>0</v>
      </c>
      <c r="AB774" s="101">
        <f t="shared" si="349"/>
        <v>0</v>
      </c>
      <c r="AC774" s="102" t="str">
        <f>_xlfn.IFNA(VLOOKUP(D774,'사업자 통관'!F:H,3,0),"")</f>
        <v/>
      </c>
      <c r="AD774" s="102"/>
      <c r="AE774" s="103">
        <f t="shared" si="350"/>
        <v>4500</v>
      </c>
      <c r="AF774" s="104">
        <f t="shared" si="351"/>
        <v>11945</v>
      </c>
      <c r="AH774" s="126" t="s">
        <v>6400</v>
      </c>
      <c r="AI774" s="126" t="s">
        <v>9</v>
      </c>
      <c r="AJ774" s="126" t="s">
        <v>6401</v>
      </c>
      <c r="AK774" s="126" t="s">
        <v>6937</v>
      </c>
      <c r="AL774" s="126" t="s">
        <v>6938</v>
      </c>
      <c r="AM774" s="126" t="s">
        <v>6939</v>
      </c>
      <c r="AN774" s="126">
        <v>63145</v>
      </c>
      <c r="AO774" s="126" t="s">
        <v>130</v>
      </c>
      <c r="AP774" s="127">
        <v>1</v>
      </c>
      <c r="AQ774" s="128">
        <v>0.499</v>
      </c>
      <c r="AR774" s="128">
        <v>4.4999999999999998E-2</v>
      </c>
      <c r="AS774" s="128">
        <v>0.5</v>
      </c>
      <c r="AT774" s="126" t="s">
        <v>4</v>
      </c>
      <c r="AU774" s="128">
        <v>81.209999999999994</v>
      </c>
      <c r="AV774" s="126" t="s">
        <v>154</v>
      </c>
      <c r="AW774" s="126" t="s">
        <v>154</v>
      </c>
      <c r="AX774" s="126" t="s">
        <v>154</v>
      </c>
      <c r="AY774" s="126" t="s">
        <v>154</v>
      </c>
      <c r="AZ774" s="126" t="s">
        <v>154</v>
      </c>
      <c r="BA774" s="126" t="s">
        <v>132</v>
      </c>
      <c r="BB774" s="126" t="s">
        <v>70</v>
      </c>
      <c r="BC774" s="126" t="s">
        <v>6940</v>
      </c>
      <c r="BD774" s="126" t="s">
        <v>130</v>
      </c>
      <c r="BE774" s="126" t="s">
        <v>156</v>
      </c>
      <c r="BF774" s="126" t="s">
        <v>6941</v>
      </c>
      <c r="BG774" s="126" t="s">
        <v>6942</v>
      </c>
      <c r="BH774" s="126" t="s">
        <v>6943</v>
      </c>
      <c r="BI774" s="126" t="s">
        <v>138</v>
      </c>
      <c r="BJ774" s="126" t="s">
        <v>2758</v>
      </c>
      <c r="BK774" s="126" t="s">
        <v>184</v>
      </c>
      <c r="BL774" s="126" t="s">
        <v>157</v>
      </c>
      <c r="BM774" s="126" t="s">
        <v>126</v>
      </c>
      <c r="BN774" s="126" t="s">
        <v>130</v>
      </c>
      <c r="BO774" s="126" t="s">
        <v>158</v>
      </c>
    </row>
    <row r="775" spans="1:67" ht="15">
      <c r="A775" s="58" t="str">
        <f t="shared" si="327"/>
        <v>2025-08-21</v>
      </c>
      <c r="B775" s="58" t="str">
        <f t="shared" si="328"/>
        <v>LHR</v>
      </c>
      <c r="C775" s="58" t="str">
        <f t="shared" si="329"/>
        <v>99431913803</v>
      </c>
      <c r="D775" s="58" t="str">
        <f t="shared" si="330"/>
        <v>PGB028762070</v>
      </c>
      <c r="E775" s="59" t="str">
        <f t="shared" si="331"/>
        <v>6094322902850</v>
      </c>
      <c r="F775" s="59" t="str">
        <f t="shared" si="332"/>
        <v>717-7207-DB-70</v>
      </c>
      <c r="G775" s="59" t="str">
        <f t="shared" si="333"/>
        <v>2210326</v>
      </c>
      <c r="H775" s="59" t="str">
        <f t="shared" si="334"/>
        <v>IPORTER (GB)</v>
      </c>
      <c r="I775" s="57" t="str">
        <f t="shared" si="335"/>
        <v>고김준석</v>
      </c>
      <c r="J775" s="57">
        <f t="shared" si="336"/>
        <v>22182</v>
      </c>
      <c r="K775" s="57" t="str">
        <f t="shared" si="337"/>
        <v/>
      </c>
      <c r="L775" s="57">
        <f t="shared" si="338"/>
        <v>1</v>
      </c>
      <c r="M775" s="57">
        <f t="shared" si="339"/>
        <v>1.238</v>
      </c>
      <c r="N775" s="57">
        <f t="shared" si="340"/>
        <v>4.4999999999999998E-2</v>
      </c>
      <c r="O775" s="60">
        <f t="shared" si="341"/>
        <v>3.15E-2</v>
      </c>
      <c r="P775" s="60">
        <f>CEILING(IF(M775&gt;O775,M775,O775),$D$2)</f>
        <v>1.5</v>
      </c>
      <c r="Q775" s="61" t="str">
        <f t="shared" si="342"/>
        <v>간이(Simple)</v>
      </c>
      <c r="R775" s="88">
        <f t="shared" si="343"/>
        <v>229.32</v>
      </c>
      <c r="S775" s="61" t="str">
        <f t="shared" si="344"/>
        <v>OZ522</v>
      </c>
      <c r="T775" s="61" t="str">
        <f t="shared" si="345"/>
        <v>AIRZETA CO., LTD</v>
      </c>
      <c r="U775" s="61" t="str">
        <f t="shared" si="346"/>
        <v>신용</v>
      </c>
      <c r="V775" s="99">
        <f>CEILING($B$2+(P775-0.5)*$C$2,1)</f>
        <v>13100</v>
      </c>
      <c r="W775" s="61">
        <v>4000</v>
      </c>
      <c r="X775" s="100">
        <f t="shared" si="347"/>
        <v>0</v>
      </c>
      <c r="Y775" s="100">
        <f t="shared" si="352"/>
        <v>0</v>
      </c>
      <c r="Z775" s="100">
        <f t="shared" si="348"/>
        <v>0</v>
      </c>
      <c r="AA775" s="100">
        <f t="shared" si="353"/>
        <v>0</v>
      </c>
      <c r="AB775" s="101">
        <f t="shared" si="349"/>
        <v>1000</v>
      </c>
      <c r="AC775" s="102" t="str">
        <f>_xlfn.IFNA(VLOOKUP(D775,'사업자 통관'!F:H,3,0),"")</f>
        <v/>
      </c>
      <c r="AD775" s="102"/>
      <c r="AE775" s="103">
        <f t="shared" si="350"/>
        <v>5000</v>
      </c>
      <c r="AF775" s="104">
        <f t="shared" si="351"/>
        <v>18100</v>
      </c>
      <c r="AH775" s="126" t="s">
        <v>6400</v>
      </c>
      <c r="AI775" s="126" t="s">
        <v>9</v>
      </c>
      <c r="AJ775" s="126" t="s">
        <v>6401</v>
      </c>
      <c r="AK775" s="126" t="s">
        <v>6944</v>
      </c>
      <c r="AL775" s="126" t="s">
        <v>684</v>
      </c>
      <c r="AM775" s="126" t="s">
        <v>685</v>
      </c>
      <c r="AN775" s="126">
        <v>22182</v>
      </c>
      <c r="AO775" s="126" t="s">
        <v>130</v>
      </c>
      <c r="AP775" s="127">
        <v>1</v>
      </c>
      <c r="AQ775" s="128">
        <v>1.238</v>
      </c>
      <c r="AR775" s="128">
        <v>4.4999999999999998E-2</v>
      </c>
      <c r="AS775" s="128">
        <v>1.3</v>
      </c>
      <c r="AT775" s="126" t="s">
        <v>6</v>
      </c>
      <c r="AU775" s="128">
        <v>229.32</v>
      </c>
      <c r="AV775" s="126" t="s">
        <v>154</v>
      </c>
      <c r="AW775" s="126" t="s">
        <v>154</v>
      </c>
      <c r="AX775" s="126" t="s">
        <v>154</v>
      </c>
      <c r="AY775" s="126" t="s">
        <v>154</v>
      </c>
      <c r="AZ775" s="126" t="s">
        <v>154</v>
      </c>
      <c r="BA775" s="126" t="s">
        <v>132</v>
      </c>
      <c r="BB775" s="126" t="s">
        <v>70</v>
      </c>
      <c r="BC775" s="126" t="s">
        <v>169</v>
      </c>
      <c r="BD775" s="126" t="s">
        <v>130</v>
      </c>
      <c r="BE775" s="126" t="s">
        <v>156</v>
      </c>
      <c r="BF775" s="126" t="s">
        <v>6945</v>
      </c>
      <c r="BG775" s="126" t="s">
        <v>6946</v>
      </c>
      <c r="BH775" s="126" t="s">
        <v>6947</v>
      </c>
      <c r="BI775" s="126" t="s">
        <v>138</v>
      </c>
      <c r="BJ775" s="126" t="s">
        <v>2758</v>
      </c>
      <c r="BK775" s="126" t="s">
        <v>184</v>
      </c>
      <c r="BL775" s="126" t="s">
        <v>157</v>
      </c>
      <c r="BM775" s="126" t="s">
        <v>126</v>
      </c>
      <c r="BN775" s="126" t="s">
        <v>130</v>
      </c>
      <c r="BO775" s="126" t="s">
        <v>158</v>
      </c>
    </row>
    <row r="776" spans="1:67" ht="15">
      <c r="A776" s="58" t="str">
        <f t="shared" ref="A776:A783" si="354">AH776</f>
        <v>2025-08-21</v>
      </c>
      <c r="B776" s="58" t="str">
        <f t="shared" ref="B776:B783" si="355">AI776</f>
        <v>LHR</v>
      </c>
      <c r="C776" s="58" t="str">
        <f t="shared" ref="C776:C783" si="356">AJ776</f>
        <v>99431913803</v>
      </c>
      <c r="D776" s="58" t="str">
        <f t="shared" ref="D776:D783" si="357">AK776</f>
        <v>PGB028762167</v>
      </c>
      <c r="E776" s="59" t="str">
        <f t="shared" ref="E776:E783" si="358">BF776</f>
        <v>6094322902947</v>
      </c>
      <c r="F776" s="59" t="str">
        <f t="shared" ref="F776:F783" si="359">BG776</f>
        <v>717-7212-CE-88</v>
      </c>
      <c r="G776" s="59" t="str">
        <f t="shared" ref="G776:G783" si="360">BA776</f>
        <v>2210326</v>
      </c>
      <c r="H776" s="59" t="str">
        <f t="shared" ref="H776:H783" si="361">BB776</f>
        <v>IPORTER (GB)</v>
      </c>
      <c r="I776" s="57" t="str">
        <f t="shared" ref="I776:I783" si="362">AL776</f>
        <v>허선희</v>
      </c>
      <c r="J776" s="57">
        <f t="shared" ref="J776:J783" si="363">AN776</f>
        <v>3472</v>
      </c>
      <c r="K776" s="57" t="str">
        <f t="shared" ref="K776:K783" si="364">AO776</f>
        <v/>
      </c>
      <c r="L776" s="57">
        <f t="shared" ref="L776:L783" si="365">AP776</f>
        <v>1</v>
      </c>
      <c r="M776" s="57">
        <f t="shared" ref="M776:M783" si="366">AQ776</f>
        <v>0.499</v>
      </c>
      <c r="N776" s="57">
        <f t="shared" ref="N776:N783" si="367">AR776</f>
        <v>4.4999999999999998E-2</v>
      </c>
      <c r="O776" s="60">
        <f t="shared" ref="O776:O783" si="368">N776*0.7</f>
        <v>3.15E-2</v>
      </c>
      <c r="P776" s="60">
        <f>CEILING(IF(M776&gt;O776,M776,O776),$D$2)</f>
        <v>0.5</v>
      </c>
      <c r="Q776" s="61" t="str">
        <f t="shared" ref="Q776:Q783" si="369">AT776</f>
        <v>일반(목록배제,Normal-Manifest Exception)</v>
      </c>
      <c r="R776" s="88">
        <f t="shared" ref="R776:R783" si="370">AU776</f>
        <v>18.89</v>
      </c>
      <c r="S776" s="61" t="str">
        <f t="shared" ref="S776:S783" si="371">BI776</f>
        <v>OZ522</v>
      </c>
      <c r="T776" s="61" t="str">
        <f t="shared" ref="T776:T783" si="372">BJ776</f>
        <v>AIRZETA CO., LTD</v>
      </c>
      <c r="U776" s="61" t="str">
        <f t="shared" ref="U776:U783" si="373">BM776</f>
        <v>신용</v>
      </c>
      <c r="V776" s="99">
        <f>CEILING($B$2+(P776-0.5)*$C$2,1)</f>
        <v>7445</v>
      </c>
      <c r="W776" s="61">
        <v>4000</v>
      </c>
      <c r="X776" s="100">
        <f t="shared" si="347"/>
        <v>0</v>
      </c>
      <c r="Y776" s="100">
        <f t="shared" si="352"/>
        <v>0</v>
      </c>
      <c r="Z776" s="100">
        <f t="shared" si="348"/>
        <v>0</v>
      </c>
      <c r="AA776" s="100">
        <f t="shared" si="353"/>
        <v>0</v>
      </c>
      <c r="AB776" s="101">
        <f t="shared" si="349"/>
        <v>1000</v>
      </c>
      <c r="AC776" s="102" t="str">
        <f>_xlfn.IFNA(VLOOKUP(D776,'사업자 통관'!F:H,3,0),"")</f>
        <v/>
      </c>
      <c r="AD776" s="102"/>
      <c r="AE776" s="103">
        <f t="shared" si="350"/>
        <v>5000</v>
      </c>
      <c r="AF776" s="104">
        <f t="shared" si="351"/>
        <v>12445</v>
      </c>
      <c r="AH776" s="126" t="s">
        <v>6400</v>
      </c>
      <c r="AI776" s="126" t="s">
        <v>9</v>
      </c>
      <c r="AJ776" s="126" t="s">
        <v>6401</v>
      </c>
      <c r="AK776" s="126" t="s">
        <v>6948</v>
      </c>
      <c r="AL776" s="126" t="s">
        <v>6949</v>
      </c>
      <c r="AM776" s="126" t="s">
        <v>6950</v>
      </c>
      <c r="AN776" s="126">
        <v>3472</v>
      </c>
      <c r="AO776" s="126" t="s">
        <v>130</v>
      </c>
      <c r="AP776" s="127">
        <v>1</v>
      </c>
      <c r="AQ776" s="128">
        <v>0.499</v>
      </c>
      <c r="AR776" s="128">
        <v>4.4999999999999998E-2</v>
      </c>
      <c r="AS776" s="128">
        <v>0.5</v>
      </c>
      <c r="AT776" s="126" t="s">
        <v>5</v>
      </c>
      <c r="AU776" s="128">
        <v>18.89</v>
      </c>
      <c r="AV776" s="126" t="s">
        <v>154</v>
      </c>
      <c r="AW776" s="126" t="s">
        <v>154</v>
      </c>
      <c r="AX776" s="126" t="s">
        <v>154</v>
      </c>
      <c r="AY776" s="126" t="s">
        <v>154</v>
      </c>
      <c r="AZ776" s="126" t="s">
        <v>154</v>
      </c>
      <c r="BA776" s="126" t="s">
        <v>132</v>
      </c>
      <c r="BB776" s="126" t="s">
        <v>70</v>
      </c>
      <c r="BC776" s="126" t="s">
        <v>155</v>
      </c>
      <c r="BD776" s="126" t="s">
        <v>130</v>
      </c>
      <c r="BE776" s="126" t="s">
        <v>156</v>
      </c>
      <c r="BF776" s="126" t="s">
        <v>6951</v>
      </c>
      <c r="BG776" s="126" t="s">
        <v>6952</v>
      </c>
      <c r="BH776" s="126" t="s">
        <v>6953</v>
      </c>
      <c r="BI776" s="126" t="s">
        <v>138</v>
      </c>
      <c r="BJ776" s="126" t="s">
        <v>2758</v>
      </c>
      <c r="BK776" s="126" t="s">
        <v>184</v>
      </c>
      <c r="BL776" s="126" t="s">
        <v>157</v>
      </c>
      <c r="BM776" s="126" t="s">
        <v>126</v>
      </c>
      <c r="BN776" s="126" t="s">
        <v>130</v>
      </c>
      <c r="BO776" s="126" t="s">
        <v>158</v>
      </c>
    </row>
    <row r="777" spans="1:67" ht="15">
      <c r="A777" s="58" t="str">
        <f t="shared" si="354"/>
        <v>2025-08-21</v>
      </c>
      <c r="B777" s="58" t="str">
        <f t="shared" si="355"/>
        <v>LHR</v>
      </c>
      <c r="C777" s="58" t="str">
        <f t="shared" si="356"/>
        <v>99431913803</v>
      </c>
      <c r="D777" s="58" t="str">
        <f t="shared" si="357"/>
        <v>PGB028761699</v>
      </c>
      <c r="E777" s="59" t="str">
        <f t="shared" si="358"/>
        <v>6094322902479</v>
      </c>
      <c r="F777" s="59" t="str">
        <f t="shared" si="359"/>
        <v>717-6315-BA-3</v>
      </c>
      <c r="G777" s="59" t="str">
        <f t="shared" si="360"/>
        <v>2210326</v>
      </c>
      <c r="H777" s="59" t="str">
        <f t="shared" si="361"/>
        <v>IPORTER (GB)</v>
      </c>
      <c r="I777" s="57" t="str">
        <f t="shared" si="362"/>
        <v>황아론</v>
      </c>
      <c r="J777" s="57">
        <f t="shared" si="363"/>
        <v>5384</v>
      </c>
      <c r="K777" s="57" t="str">
        <f t="shared" si="364"/>
        <v/>
      </c>
      <c r="L777" s="57">
        <f t="shared" si="365"/>
        <v>1</v>
      </c>
      <c r="M777" s="57">
        <f t="shared" si="366"/>
        <v>0.499</v>
      </c>
      <c r="N777" s="57">
        <f t="shared" si="367"/>
        <v>4.4999999999999998E-2</v>
      </c>
      <c r="O777" s="60">
        <f t="shared" si="368"/>
        <v>3.15E-2</v>
      </c>
      <c r="P777" s="60">
        <f>CEILING(IF(M777&gt;O777,M777,O777),$D$2)</f>
        <v>0.5</v>
      </c>
      <c r="Q777" s="61" t="str">
        <f t="shared" si="369"/>
        <v>목록(Manifest)</v>
      </c>
      <c r="R777" s="88">
        <f t="shared" si="370"/>
        <v>109.27</v>
      </c>
      <c r="S777" s="61" t="str">
        <f t="shared" si="371"/>
        <v>OZ522</v>
      </c>
      <c r="T777" s="61" t="str">
        <f t="shared" si="372"/>
        <v>AIRZETA CO., LTD</v>
      </c>
      <c r="U777" s="61" t="str">
        <f t="shared" si="373"/>
        <v>신용</v>
      </c>
      <c r="V777" s="99">
        <f>CEILING($B$2+(P777-0.5)*$C$2,1)</f>
        <v>7445</v>
      </c>
      <c r="W777" s="61">
        <v>4000</v>
      </c>
      <c r="X777" s="100">
        <f t="shared" si="347"/>
        <v>0</v>
      </c>
      <c r="Y777" s="100">
        <f t="shared" si="352"/>
        <v>0</v>
      </c>
      <c r="Z777" s="100">
        <f t="shared" si="348"/>
        <v>0</v>
      </c>
      <c r="AA777" s="100">
        <f t="shared" si="353"/>
        <v>0</v>
      </c>
      <c r="AB777" s="101">
        <f t="shared" si="349"/>
        <v>0</v>
      </c>
      <c r="AC777" s="102" t="str">
        <f>_xlfn.IFNA(VLOOKUP(D777,'사업자 통관'!F:H,3,0),"")</f>
        <v/>
      </c>
      <c r="AD777" s="102"/>
      <c r="AE777" s="103">
        <f t="shared" si="350"/>
        <v>4000</v>
      </c>
      <c r="AF777" s="104">
        <f t="shared" si="351"/>
        <v>11445</v>
      </c>
      <c r="AH777" s="126" t="s">
        <v>6400</v>
      </c>
      <c r="AI777" s="126" t="s">
        <v>9</v>
      </c>
      <c r="AJ777" s="126" t="s">
        <v>6401</v>
      </c>
      <c r="AK777" s="126" t="s">
        <v>6954</v>
      </c>
      <c r="AL777" s="126" t="s">
        <v>6955</v>
      </c>
      <c r="AM777" s="126" t="s">
        <v>6956</v>
      </c>
      <c r="AN777" s="126">
        <v>5384</v>
      </c>
      <c r="AO777" s="126" t="s">
        <v>130</v>
      </c>
      <c r="AP777" s="127">
        <v>1</v>
      </c>
      <c r="AQ777" s="128">
        <v>0.499</v>
      </c>
      <c r="AR777" s="128">
        <v>4.4999999999999998E-2</v>
      </c>
      <c r="AS777" s="128">
        <v>0.5</v>
      </c>
      <c r="AT777" s="126" t="s">
        <v>4</v>
      </c>
      <c r="AU777" s="128">
        <v>109.27</v>
      </c>
      <c r="AV777" s="126" t="s">
        <v>154</v>
      </c>
      <c r="AW777" s="126" t="s">
        <v>154</v>
      </c>
      <c r="AX777" s="126" t="s">
        <v>154</v>
      </c>
      <c r="AY777" s="126" t="s">
        <v>154</v>
      </c>
      <c r="AZ777" s="126" t="s">
        <v>154</v>
      </c>
      <c r="BA777" s="126" t="s">
        <v>132</v>
      </c>
      <c r="BB777" s="126" t="s">
        <v>70</v>
      </c>
      <c r="BC777" s="126" t="s">
        <v>159</v>
      </c>
      <c r="BD777" s="126" t="s">
        <v>130</v>
      </c>
      <c r="BE777" s="126" t="s">
        <v>156</v>
      </c>
      <c r="BF777" s="126" t="s">
        <v>6957</v>
      </c>
      <c r="BG777" s="126" t="s">
        <v>6958</v>
      </c>
      <c r="BH777" s="126" t="s">
        <v>6959</v>
      </c>
      <c r="BI777" s="126" t="s">
        <v>138</v>
      </c>
      <c r="BJ777" s="126" t="s">
        <v>2758</v>
      </c>
      <c r="BK777" s="126" t="s">
        <v>184</v>
      </c>
      <c r="BL777" s="126" t="s">
        <v>157</v>
      </c>
      <c r="BM777" s="126" t="s">
        <v>126</v>
      </c>
      <c r="BN777" s="126" t="s">
        <v>130</v>
      </c>
      <c r="BO777" s="126" t="s">
        <v>158</v>
      </c>
    </row>
    <row r="778" spans="1:67" ht="15">
      <c r="A778" s="58" t="str">
        <f t="shared" si="354"/>
        <v>2025-08-21</v>
      </c>
      <c r="B778" s="58" t="str">
        <f t="shared" si="355"/>
        <v>LHR</v>
      </c>
      <c r="C778" s="58" t="str">
        <f t="shared" si="356"/>
        <v>99431913803</v>
      </c>
      <c r="D778" s="58" t="str">
        <f t="shared" si="357"/>
        <v>PGB028761697</v>
      </c>
      <c r="E778" s="59" t="str">
        <f t="shared" si="358"/>
        <v>6094322902477</v>
      </c>
      <c r="F778" s="59" t="str">
        <f t="shared" si="359"/>
        <v>717-6345-CC-7</v>
      </c>
      <c r="G778" s="59" t="str">
        <f t="shared" si="360"/>
        <v>2210326</v>
      </c>
      <c r="H778" s="59" t="str">
        <f t="shared" si="361"/>
        <v>IPORTER (GB)</v>
      </c>
      <c r="I778" s="57" t="str">
        <f t="shared" si="362"/>
        <v>최미진</v>
      </c>
      <c r="J778" s="57">
        <f t="shared" si="363"/>
        <v>22635</v>
      </c>
      <c r="K778" s="57" t="str">
        <f t="shared" si="364"/>
        <v/>
      </c>
      <c r="L778" s="57">
        <f t="shared" si="365"/>
        <v>1</v>
      </c>
      <c r="M778" s="57">
        <f t="shared" si="366"/>
        <v>0.998</v>
      </c>
      <c r="N778" s="57">
        <f t="shared" si="367"/>
        <v>4.4999999999999998E-2</v>
      </c>
      <c r="O778" s="60">
        <f t="shared" si="368"/>
        <v>3.15E-2</v>
      </c>
      <c r="P778" s="60">
        <f>CEILING(IF(M778&gt;O778,M778,O778),$D$2)</f>
        <v>1</v>
      </c>
      <c r="Q778" s="61" t="str">
        <f t="shared" si="369"/>
        <v>목록(Manifest)</v>
      </c>
      <c r="R778" s="88">
        <f t="shared" si="370"/>
        <v>123.61</v>
      </c>
      <c r="S778" s="61" t="str">
        <f t="shared" si="371"/>
        <v>OZ522</v>
      </c>
      <c r="T778" s="61" t="str">
        <f t="shared" si="372"/>
        <v>AIRZETA CO., LTD</v>
      </c>
      <c r="U778" s="61" t="str">
        <f t="shared" si="373"/>
        <v>신용</v>
      </c>
      <c r="V778" s="99">
        <f>CEILING($B$2+(P778-0.5)*$C$2,1)</f>
        <v>10273</v>
      </c>
      <c r="W778" s="61">
        <v>4000</v>
      </c>
      <c r="X778" s="100">
        <f t="shared" si="347"/>
        <v>0</v>
      </c>
      <c r="Y778" s="100">
        <f t="shared" si="352"/>
        <v>0</v>
      </c>
      <c r="Z778" s="100">
        <f t="shared" si="348"/>
        <v>0</v>
      </c>
      <c r="AA778" s="100">
        <f t="shared" si="353"/>
        <v>0</v>
      </c>
      <c r="AB778" s="101">
        <f t="shared" si="349"/>
        <v>0</v>
      </c>
      <c r="AC778" s="102" t="str">
        <f>_xlfn.IFNA(VLOOKUP(D778,'사업자 통관'!F:H,3,0),"")</f>
        <v/>
      </c>
      <c r="AD778" s="102"/>
      <c r="AE778" s="103">
        <f t="shared" si="350"/>
        <v>4000</v>
      </c>
      <c r="AF778" s="104">
        <f t="shared" si="351"/>
        <v>14273</v>
      </c>
      <c r="AH778" s="126" t="s">
        <v>6400</v>
      </c>
      <c r="AI778" s="126" t="s">
        <v>9</v>
      </c>
      <c r="AJ778" s="126" t="s">
        <v>6401</v>
      </c>
      <c r="AK778" s="126" t="s">
        <v>2667</v>
      </c>
      <c r="AL778" s="126" t="s">
        <v>363</v>
      </c>
      <c r="AM778" s="126" t="s">
        <v>364</v>
      </c>
      <c r="AN778" s="126">
        <v>22635</v>
      </c>
      <c r="AO778" s="126" t="s">
        <v>130</v>
      </c>
      <c r="AP778" s="127">
        <v>1</v>
      </c>
      <c r="AQ778" s="128">
        <v>0.998</v>
      </c>
      <c r="AR778" s="128">
        <v>4.4999999999999998E-2</v>
      </c>
      <c r="AS778" s="128">
        <v>1</v>
      </c>
      <c r="AT778" s="126" t="s">
        <v>4</v>
      </c>
      <c r="AU778" s="128">
        <v>123.61</v>
      </c>
      <c r="AV778" s="126" t="s">
        <v>154</v>
      </c>
      <c r="AW778" s="126" t="s">
        <v>154</v>
      </c>
      <c r="AX778" s="126" t="s">
        <v>154</v>
      </c>
      <c r="AY778" s="126" t="s">
        <v>154</v>
      </c>
      <c r="AZ778" s="126" t="s">
        <v>154</v>
      </c>
      <c r="BA778" s="126" t="s">
        <v>132</v>
      </c>
      <c r="BB778" s="126" t="s">
        <v>70</v>
      </c>
      <c r="BC778" s="126" t="s">
        <v>599</v>
      </c>
      <c r="BD778" s="126" t="s">
        <v>130</v>
      </c>
      <c r="BE778" s="126" t="s">
        <v>156</v>
      </c>
      <c r="BF778" s="126" t="s">
        <v>6960</v>
      </c>
      <c r="BG778" s="126" t="s">
        <v>6961</v>
      </c>
      <c r="BH778" s="126" t="s">
        <v>6962</v>
      </c>
      <c r="BI778" s="126" t="s">
        <v>138</v>
      </c>
      <c r="BJ778" s="126" t="s">
        <v>2758</v>
      </c>
      <c r="BK778" s="126" t="s">
        <v>184</v>
      </c>
      <c r="BL778" s="126" t="s">
        <v>157</v>
      </c>
      <c r="BM778" s="126" t="s">
        <v>126</v>
      </c>
      <c r="BN778" s="126" t="s">
        <v>130</v>
      </c>
      <c r="BO778" s="126" t="s">
        <v>158</v>
      </c>
    </row>
    <row r="779" spans="1:67" ht="15">
      <c r="A779" s="58" t="str">
        <f t="shared" si="354"/>
        <v>2025-08-21</v>
      </c>
      <c r="B779" s="58" t="str">
        <f t="shared" si="355"/>
        <v>LHR</v>
      </c>
      <c r="C779" s="58" t="str">
        <f t="shared" si="356"/>
        <v>99431913803</v>
      </c>
      <c r="D779" s="58" t="str">
        <f t="shared" si="357"/>
        <v>PGB028761682</v>
      </c>
      <c r="E779" s="59" t="str">
        <f t="shared" si="358"/>
        <v>6094322902462</v>
      </c>
      <c r="F779" s="59" t="str">
        <f t="shared" si="359"/>
        <v>717-6351-FA-10</v>
      </c>
      <c r="G779" s="59" t="str">
        <f t="shared" si="360"/>
        <v>2210326</v>
      </c>
      <c r="H779" s="59" t="str">
        <f t="shared" si="361"/>
        <v>IPORTER (GB)</v>
      </c>
      <c r="I779" s="57" t="str">
        <f t="shared" si="362"/>
        <v>강철우</v>
      </c>
      <c r="J779" s="57">
        <f t="shared" si="363"/>
        <v>3505</v>
      </c>
      <c r="K779" s="57" t="str">
        <f t="shared" si="364"/>
        <v/>
      </c>
      <c r="L779" s="57">
        <f t="shared" si="365"/>
        <v>1</v>
      </c>
      <c r="M779" s="57">
        <f t="shared" si="366"/>
        <v>0.499</v>
      </c>
      <c r="N779" s="57">
        <f t="shared" si="367"/>
        <v>4.4999999999999998E-2</v>
      </c>
      <c r="O779" s="60">
        <f t="shared" si="368"/>
        <v>3.15E-2</v>
      </c>
      <c r="P779" s="60">
        <f>CEILING(IF(M779&gt;O779,M779,O779),$D$2)</f>
        <v>0.5</v>
      </c>
      <c r="Q779" s="61" t="str">
        <f t="shared" si="369"/>
        <v>목록(Manifest)</v>
      </c>
      <c r="R779" s="88">
        <f t="shared" si="370"/>
        <v>149.30000000000001</v>
      </c>
      <c r="S779" s="61" t="str">
        <f t="shared" si="371"/>
        <v>OZ522</v>
      </c>
      <c r="T779" s="61" t="str">
        <f t="shared" si="372"/>
        <v>AIRZETA CO., LTD</v>
      </c>
      <c r="U779" s="61" t="str">
        <f t="shared" si="373"/>
        <v>신용</v>
      </c>
      <c r="V779" s="99">
        <f>CEILING($B$2+(P779-0.5)*$C$2,1)</f>
        <v>7445</v>
      </c>
      <c r="W779" s="61">
        <v>4000</v>
      </c>
      <c r="X779" s="100">
        <f t="shared" si="347"/>
        <v>0</v>
      </c>
      <c r="Y779" s="100">
        <f t="shared" si="352"/>
        <v>0</v>
      </c>
      <c r="Z779" s="100">
        <f t="shared" si="348"/>
        <v>0</v>
      </c>
      <c r="AA779" s="100">
        <f t="shared" si="353"/>
        <v>0</v>
      </c>
      <c r="AB779" s="101">
        <f t="shared" si="349"/>
        <v>0</v>
      </c>
      <c r="AC779" s="102" t="str">
        <f>_xlfn.IFNA(VLOOKUP(D779,'사업자 통관'!F:H,3,0),"")</f>
        <v/>
      </c>
      <c r="AD779" s="102"/>
      <c r="AE779" s="103">
        <f t="shared" si="350"/>
        <v>4000</v>
      </c>
      <c r="AF779" s="104">
        <f t="shared" si="351"/>
        <v>11445</v>
      </c>
      <c r="AH779" s="126" t="s">
        <v>6400</v>
      </c>
      <c r="AI779" s="126" t="s">
        <v>9</v>
      </c>
      <c r="AJ779" s="126" t="s">
        <v>6401</v>
      </c>
      <c r="AK779" s="126" t="s">
        <v>6963</v>
      </c>
      <c r="AL779" s="126" t="s">
        <v>6964</v>
      </c>
      <c r="AM779" s="126" t="s">
        <v>6965</v>
      </c>
      <c r="AN779" s="126">
        <v>3505</v>
      </c>
      <c r="AO779" s="126" t="s">
        <v>130</v>
      </c>
      <c r="AP779" s="127">
        <v>1</v>
      </c>
      <c r="AQ779" s="128">
        <v>0.499</v>
      </c>
      <c r="AR779" s="128">
        <v>4.4999999999999998E-2</v>
      </c>
      <c r="AS779" s="128">
        <v>0.5</v>
      </c>
      <c r="AT779" s="126" t="s">
        <v>4</v>
      </c>
      <c r="AU779" s="128">
        <v>149.30000000000001</v>
      </c>
      <c r="AV779" s="126" t="s">
        <v>154</v>
      </c>
      <c r="AW779" s="126" t="s">
        <v>154</v>
      </c>
      <c r="AX779" s="126" t="s">
        <v>154</v>
      </c>
      <c r="AY779" s="126" t="s">
        <v>154</v>
      </c>
      <c r="AZ779" s="126" t="s">
        <v>154</v>
      </c>
      <c r="BA779" s="126" t="s">
        <v>132</v>
      </c>
      <c r="BB779" s="126" t="s">
        <v>70</v>
      </c>
      <c r="BC779" s="126" t="s">
        <v>6966</v>
      </c>
      <c r="BD779" s="126" t="s">
        <v>130</v>
      </c>
      <c r="BE779" s="126" t="s">
        <v>156</v>
      </c>
      <c r="BF779" s="126" t="s">
        <v>6967</v>
      </c>
      <c r="BG779" s="126" t="s">
        <v>6968</v>
      </c>
      <c r="BH779" s="126" t="s">
        <v>6969</v>
      </c>
      <c r="BI779" s="126" t="s">
        <v>138</v>
      </c>
      <c r="BJ779" s="126" t="s">
        <v>2758</v>
      </c>
      <c r="BK779" s="126" t="s">
        <v>184</v>
      </c>
      <c r="BL779" s="126" t="s">
        <v>157</v>
      </c>
      <c r="BM779" s="126" t="s">
        <v>126</v>
      </c>
      <c r="BN779" s="126" t="s">
        <v>130</v>
      </c>
      <c r="BO779" s="126" t="s">
        <v>158</v>
      </c>
    </row>
    <row r="780" spans="1:67" ht="15">
      <c r="A780" s="58" t="str">
        <f t="shared" si="354"/>
        <v>2025-08-21</v>
      </c>
      <c r="B780" s="58" t="str">
        <f t="shared" si="355"/>
        <v>LHR</v>
      </c>
      <c r="C780" s="58" t="str">
        <f t="shared" si="356"/>
        <v>99431913803</v>
      </c>
      <c r="D780" s="58" t="str">
        <f t="shared" si="357"/>
        <v>PGB028761024</v>
      </c>
      <c r="E780" s="59" t="str">
        <f t="shared" si="358"/>
        <v>6094322901804</v>
      </c>
      <c r="F780" s="59" t="str">
        <f t="shared" si="359"/>
        <v>717-6341-FE-12</v>
      </c>
      <c r="G780" s="59" t="str">
        <f t="shared" si="360"/>
        <v>2210326</v>
      </c>
      <c r="H780" s="59" t="str">
        <f t="shared" si="361"/>
        <v>IPORTER (GB)</v>
      </c>
      <c r="I780" s="57" t="str">
        <f t="shared" si="362"/>
        <v>정덕화</v>
      </c>
      <c r="J780" s="57">
        <f t="shared" si="363"/>
        <v>25160</v>
      </c>
      <c r="K780" s="57"/>
      <c r="L780" s="57">
        <f t="shared" si="365"/>
        <v>1</v>
      </c>
      <c r="M780" s="57">
        <f t="shared" si="366"/>
        <v>3.18</v>
      </c>
      <c r="N780" s="57">
        <f t="shared" si="367"/>
        <v>2.8580000000000001</v>
      </c>
      <c r="O780" s="60">
        <f t="shared" si="368"/>
        <v>2.0005999999999999</v>
      </c>
      <c r="P780" s="60">
        <f>CEILING(IF(M780&gt;O780,M780,O780),$D$2)</f>
        <v>3.5</v>
      </c>
      <c r="Q780" s="61" t="str">
        <f t="shared" si="369"/>
        <v>간이(Simple)</v>
      </c>
      <c r="R780" s="88">
        <f t="shared" si="370"/>
        <v>214.8</v>
      </c>
      <c r="S780" s="61" t="str">
        <f t="shared" si="371"/>
        <v>OZ522</v>
      </c>
      <c r="T780" s="61" t="str">
        <f t="shared" si="372"/>
        <v>AIRZETA CO., LTD</v>
      </c>
      <c r="U780" s="61" t="str">
        <f t="shared" si="373"/>
        <v>신용</v>
      </c>
      <c r="V780" s="99">
        <f>CEILING($B$2+(P780-0.5)*$C$2,1)</f>
        <v>24410</v>
      </c>
      <c r="W780" s="61">
        <v>4000</v>
      </c>
      <c r="X780" s="100">
        <f t="shared" si="347"/>
        <v>0</v>
      </c>
      <c r="Y780" s="100">
        <f t="shared" si="352"/>
        <v>0</v>
      </c>
      <c r="Z780" s="100">
        <f t="shared" si="348"/>
        <v>500</v>
      </c>
      <c r="AA780" s="100">
        <f t="shared" si="353"/>
        <v>0</v>
      </c>
      <c r="AB780" s="101">
        <f t="shared" si="349"/>
        <v>10000</v>
      </c>
      <c r="AC780" s="151" t="s">
        <v>2551</v>
      </c>
      <c r="AD780" s="102"/>
      <c r="AE780" s="103">
        <f t="shared" si="350"/>
        <v>14500</v>
      </c>
      <c r="AF780" s="104">
        <f t="shared" si="351"/>
        <v>38910</v>
      </c>
      <c r="AH780" s="126" t="s">
        <v>6400</v>
      </c>
      <c r="AI780" s="126" t="s">
        <v>9</v>
      </c>
      <c r="AJ780" s="126" t="s">
        <v>6401</v>
      </c>
      <c r="AK780" s="126" t="s">
        <v>2677</v>
      </c>
      <c r="AL780" s="126" t="s">
        <v>553</v>
      </c>
      <c r="AM780" s="126" t="s">
        <v>554</v>
      </c>
      <c r="AN780" s="126">
        <v>25160</v>
      </c>
      <c r="AO780" s="126" t="s">
        <v>137</v>
      </c>
      <c r="AP780" s="127">
        <v>1</v>
      </c>
      <c r="AQ780" s="128">
        <v>3.18</v>
      </c>
      <c r="AR780" s="128">
        <v>2.8580000000000001</v>
      </c>
      <c r="AS780" s="128">
        <v>3.2</v>
      </c>
      <c r="AT780" s="126" t="s">
        <v>6</v>
      </c>
      <c r="AU780" s="128">
        <v>214.8</v>
      </c>
      <c r="AV780" s="126" t="s">
        <v>154</v>
      </c>
      <c r="AW780" s="126" t="s">
        <v>154</v>
      </c>
      <c r="AX780" s="126" t="s">
        <v>154</v>
      </c>
      <c r="AY780" s="126" t="s">
        <v>154</v>
      </c>
      <c r="AZ780" s="126" t="s">
        <v>154</v>
      </c>
      <c r="BA780" s="126" t="s">
        <v>132</v>
      </c>
      <c r="BB780" s="126" t="s">
        <v>70</v>
      </c>
      <c r="BC780" s="126" t="s">
        <v>163</v>
      </c>
      <c r="BD780" s="126" t="s">
        <v>130</v>
      </c>
      <c r="BE780" s="126" t="s">
        <v>156</v>
      </c>
      <c r="BF780" s="126" t="s">
        <v>6970</v>
      </c>
      <c r="BG780" s="126" t="s">
        <v>6971</v>
      </c>
      <c r="BH780" s="126" t="s">
        <v>6972</v>
      </c>
      <c r="BI780" s="126" t="s">
        <v>138</v>
      </c>
      <c r="BJ780" s="126" t="s">
        <v>2758</v>
      </c>
      <c r="BK780" s="126" t="s">
        <v>184</v>
      </c>
      <c r="BL780" s="126" t="s">
        <v>157</v>
      </c>
      <c r="BM780" s="126" t="s">
        <v>126</v>
      </c>
      <c r="BN780" s="126" t="s">
        <v>130</v>
      </c>
      <c r="BO780" s="126" t="s">
        <v>158</v>
      </c>
    </row>
    <row r="781" spans="1:67" ht="15">
      <c r="A781" s="58" t="str">
        <f t="shared" si="354"/>
        <v>2025-08-21</v>
      </c>
      <c r="B781" s="58" t="str">
        <f t="shared" si="355"/>
        <v>LHR</v>
      </c>
      <c r="C781" s="58" t="str">
        <f t="shared" si="356"/>
        <v>99431913803</v>
      </c>
      <c r="D781" s="58" t="str">
        <f t="shared" si="357"/>
        <v>PGB028761986</v>
      </c>
      <c r="E781" s="59" t="str">
        <f t="shared" si="358"/>
        <v>6094322902766</v>
      </c>
      <c r="F781" s="59" t="str">
        <f t="shared" si="359"/>
        <v>717-6310-BB-13</v>
      </c>
      <c r="G781" s="59" t="str">
        <f t="shared" si="360"/>
        <v>2210326</v>
      </c>
      <c r="H781" s="59" t="str">
        <f t="shared" si="361"/>
        <v>IPORTER (GB)</v>
      </c>
      <c r="I781" s="57" t="str">
        <f t="shared" si="362"/>
        <v>이유진</v>
      </c>
      <c r="J781" s="57">
        <f t="shared" si="363"/>
        <v>31156</v>
      </c>
      <c r="K781" s="57" t="str">
        <f t="shared" si="364"/>
        <v/>
      </c>
      <c r="L781" s="57">
        <f t="shared" si="365"/>
        <v>1</v>
      </c>
      <c r="M781" s="57">
        <f t="shared" si="366"/>
        <v>0.499</v>
      </c>
      <c r="N781" s="57">
        <f t="shared" si="367"/>
        <v>4.4999999999999998E-2</v>
      </c>
      <c r="O781" s="60">
        <f t="shared" si="368"/>
        <v>3.15E-2</v>
      </c>
      <c r="P781" s="60">
        <f>CEILING(IF(M781&gt;O781,M781,O781),$D$2)</f>
        <v>0.5</v>
      </c>
      <c r="Q781" s="61" t="str">
        <f t="shared" si="369"/>
        <v>목록(Manifest)</v>
      </c>
      <c r="R781" s="88">
        <f t="shared" si="370"/>
        <v>121.41</v>
      </c>
      <c r="S781" s="61" t="str">
        <f t="shared" si="371"/>
        <v>OZ522</v>
      </c>
      <c r="T781" s="61" t="str">
        <f t="shared" si="372"/>
        <v>AIRZETA CO., LTD</v>
      </c>
      <c r="U781" s="61" t="str">
        <f t="shared" si="373"/>
        <v>신용</v>
      </c>
      <c r="V781" s="99">
        <f>CEILING($B$2+(P781-0.5)*$C$2,1)</f>
        <v>7445</v>
      </c>
      <c r="W781" s="61">
        <v>4000</v>
      </c>
      <c r="X781" s="100">
        <f t="shared" si="347"/>
        <v>0</v>
      </c>
      <c r="Y781" s="100">
        <f t="shared" si="352"/>
        <v>0</v>
      </c>
      <c r="Z781" s="100">
        <f t="shared" si="348"/>
        <v>0</v>
      </c>
      <c r="AA781" s="100">
        <f t="shared" si="353"/>
        <v>0</v>
      </c>
      <c r="AB781" s="101">
        <f t="shared" si="349"/>
        <v>0</v>
      </c>
      <c r="AC781" s="102" t="str">
        <f>_xlfn.IFNA(VLOOKUP(D781,'사업자 통관'!F:H,3,0),"")</f>
        <v/>
      </c>
      <c r="AD781" s="102"/>
      <c r="AE781" s="103">
        <f t="shared" si="350"/>
        <v>4000</v>
      </c>
      <c r="AF781" s="104">
        <f t="shared" si="351"/>
        <v>11445</v>
      </c>
      <c r="AH781" s="126" t="s">
        <v>6400</v>
      </c>
      <c r="AI781" s="126" t="s">
        <v>9</v>
      </c>
      <c r="AJ781" s="126" t="s">
        <v>6401</v>
      </c>
      <c r="AK781" s="126" t="s">
        <v>6973</v>
      </c>
      <c r="AL781" s="126" t="s">
        <v>395</v>
      </c>
      <c r="AM781" s="126" t="s">
        <v>6974</v>
      </c>
      <c r="AN781" s="126">
        <v>31156</v>
      </c>
      <c r="AO781" s="126" t="s">
        <v>130</v>
      </c>
      <c r="AP781" s="127">
        <v>1</v>
      </c>
      <c r="AQ781" s="128">
        <v>0.499</v>
      </c>
      <c r="AR781" s="128">
        <v>4.4999999999999998E-2</v>
      </c>
      <c r="AS781" s="128">
        <v>0.5</v>
      </c>
      <c r="AT781" s="126" t="s">
        <v>4</v>
      </c>
      <c r="AU781" s="128">
        <v>121.41</v>
      </c>
      <c r="AV781" s="126" t="s">
        <v>154</v>
      </c>
      <c r="AW781" s="126" t="s">
        <v>154</v>
      </c>
      <c r="AX781" s="126" t="s">
        <v>154</v>
      </c>
      <c r="AY781" s="126" t="s">
        <v>154</v>
      </c>
      <c r="AZ781" s="126" t="s">
        <v>154</v>
      </c>
      <c r="BA781" s="126" t="s">
        <v>132</v>
      </c>
      <c r="BB781" s="126" t="s">
        <v>70</v>
      </c>
      <c r="BC781" s="126" t="s">
        <v>6975</v>
      </c>
      <c r="BD781" s="126" t="s">
        <v>130</v>
      </c>
      <c r="BE781" s="126" t="s">
        <v>156</v>
      </c>
      <c r="BF781" s="126" t="s">
        <v>6976</v>
      </c>
      <c r="BG781" s="126" t="s">
        <v>6977</v>
      </c>
      <c r="BH781" s="126" t="s">
        <v>6978</v>
      </c>
      <c r="BI781" s="126" t="s">
        <v>138</v>
      </c>
      <c r="BJ781" s="126" t="s">
        <v>2758</v>
      </c>
      <c r="BK781" s="126" t="s">
        <v>184</v>
      </c>
      <c r="BL781" s="126" t="s">
        <v>157</v>
      </c>
      <c r="BM781" s="126" t="s">
        <v>126</v>
      </c>
      <c r="BN781" s="126" t="s">
        <v>130</v>
      </c>
      <c r="BO781" s="126" t="s">
        <v>158</v>
      </c>
    </row>
    <row r="782" spans="1:67" ht="15">
      <c r="A782" s="58" t="str">
        <f t="shared" si="354"/>
        <v>2025-08-21</v>
      </c>
      <c r="B782" s="58" t="str">
        <f t="shared" si="355"/>
        <v>LHR</v>
      </c>
      <c r="C782" s="58" t="str">
        <f t="shared" si="356"/>
        <v>99431913803</v>
      </c>
      <c r="D782" s="58" t="str">
        <f t="shared" si="357"/>
        <v>PGB028762023</v>
      </c>
      <c r="E782" s="59" t="str">
        <f t="shared" si="358"/>
        <v>6094322902803</v>
      </c>
      <c r="F782" s="59" t="str">
        <f t="shared" si="359"/>
        <v>717-6367-BD-23</v>
      </c>
      <c r="G782" s="59" t="str">
        <f t="shared" si="360"/>
        <v>2210326</v>
      </c>
      <c r="H782" s="59" t="str">
        <f t="shared" si="361"/>
        <v>IPORTER (GB)</v>
      </c>
      <c r="I782" s="57" t="str">
        <f t="shared" si="362"/>
        <v>이수진</v>
      </c>
      <c r="J782" s="57">
        <f t="shared" si="363"/>
        <v>34307</v>
      </c>
      <c r="K782" s="57" t="str">
        <f t="shared" si="364"/>
        <v/>
      </c>
      <c r="L782" s="57">
        <f t="shared" si="365"/>
        <v>1</v>
      </c>
      <c r="M782" s="57">
        <f t="shared" si="366"/>
        <v>0.78</v>
      </c>
      <c r="N782" s="57">
        <f t="shared" si="367"/>
        <v>3.0390000000000001</v>
      </c>
      <c r="O782" s="60">
        <f t="shared" si="368"/>
        <v>2.1273</v>
      </c>
      <c r="P782" s="60">
        <f>CEILING(IF(M782&gt;O782,M782,O782),$D$2)</f>
        <v>2.5</v>
      </c>
      <c r="Q782" s="61" t="str">
        <f t="shared" si="369"/>
        <v>목록(Manifest)</v>
      </c>
      <c r="R782" s="88">
        <f t="shared" si="370"/>
        <v>134.9</v>
      </c>
      <c r="S782" s="61" t="str">
        <f t="shared" si="371"/>
        <v>OZ522</v>
      </c>
      <c r="T782" s="61" t="str">
        <f t="shared" si="372"/>
        <v>AIRZETA CO., LTD</v>
      </c>
      <c r="U782" s="61" t="str">
        <f t="shared" si="373"/>
        <v>신용</v>
      </c>
      <c r="V782" s="99">
        <f>CEILING($B$2+(P782-0.5)*$C$2,1)</f>
        <v>18755</v>
      </c>
      <c r="W782" s="61">
        <v>4000</v>
      </c>
      <c r="X782" s="100">
        <f t="shared" si="347"/>
        <v>0</v>
      </c>
      <c r="Y782" s="100">
        <f t="shared" si="352"/>
        <v>0</v>
      </c>
      <c r="Z782" s="100">
        <f t="shared" si="348"/>
        <v>500</v>
      </c>
      <c r="AA782" s="100">
        <f t="shared" si="353"/>
        <v>0</v>
      </c>
      <c r="AB782" s="101">
        <f t="shared" si="349"/>
        <v>0</v>
      </c>
      <c r="AC782" s="102" t="str">
        <f>_xlfn.IFNA(VLOOKUP(D782,'사업자 통관'!F:H,3,0),"")</f>
        <v/>
      </c>
      <c r="AD782" s="102"/>
      <c r="AE782" s="103">
        <f t="shared" si="350"/>
        <v>4500</v>
      </c>
      <c r="AF782" s="104">
        <f t="shared" si="351"/>
        <v>23255</v>
      </c>
      <c r="AH782" s="126" t="s">
        <v>6400</v>
      </c>
      <c r="AI782" s="126" t="s">
        <v>9</v>
      </c>
      <c r="AJ782" s="126" t="s">
        <v>6401</v>
      </c>
      <c r="AK782" s="126" t="s">
        <v>6979</v>
      </c>
      <c r="AL782" s="126" t="s">
        <v>293</v>
      </c>
      <c r="AM782" s="126" t="s">
        <v>6980</v>
      </c>
      <c r="AN782" s="126">
        <v>34307</v>
      </c>
      <c r="AO782" s="126" t="s">
        <v>130</v>
      </c>
      <c r="AP782" s="127">
        <v>1</v>
      </c>
      <c r="AQ782" s="128">
        <v>0.78</v>
      </c>
      <c r="AR782" s="128">
        <v>3.0390000000000001</v>
      </c>
      <c r="AS782" s="128">
        <v>3.1</v>
      </c>
      <c r="AT782" s="126" t="s">
        <v>4</v>
      </c>
      <c r="AU782" s="128">
        <v>134.9</v>
      </c>
      <c r="AV782" s="126" t="s">
        <v>154</v>
      </c>
      <c r="AW782" s="126" t="s">
        <v>154</v>
      </c>
      <c r="AX782" s="126" t="s">
        <v>154</v>
      </c>
      <c r="AY782" s="126" t="s">
        <v>154</v>
      </c>
      <c r="AZ782" s="126" t="s">
        <v>154</v>
      </c>
      <c r="BA782" s="126" t="s">
        <v>132</v>
      </c>
      <c r="BB782" s="126" t="s">
        <v>70</v>
      </c>
      <c r="BC782" s="126" t="s">
        <v>166</v>
      </c>
      <c r="BD782" s="126" t="s">
        <v>130</v>
      </c>
      <c r="BE782" s="126" t="s">
        <v>156</v>
      </c>
      <c r="BF782" s="126" t="s">
        <v>6981</v>
      </c>
      <c r="BG782" s="126" t="s">
        <v>6982</v>
      </c>
      <c r="BH782" s="126" t="s">
        <v>6983</v>
      </c>
      <c r="BI782" s="126" t="s">
        <v>138</v>
      </c>
      <c r="BJ782" s="126" t="s">
        <v>2758</v>
      </c>
      <c r="BK782" s="126" t="s">
        <v>184</v>
      </c>
      <c r="BL782" s="126" t="s">
        <v>157</v>
      </c>
      <c r="BM782" s="126" t="s">
        <v>126</v>
      </c>
      <c r="BN782" s="126" t="s">
        <v>130</v>
      </c>
      <c r="BO782" s="126" t="s">
        <v>158</v>
      </c>
    </row>
    <row r="783" spans="1:67" ht="15">
      <c r="A783" s="58" t="str">
        <f t="shared" si="354"/>
        <v>2025-08-21</v>
      </c>
      <c r="B783" s="58" t="str">
        <f t="shared" si="355"/>
        <v>LHR</v>
      </c>
      <c r="C783" s="58" t="str">
        <f t="shared" si="356"/>
        <v>99431913803</v>
      </c>
      <c r="D783" s="58" t="str">
        <f t="shared" si="357"/>
        <v>PGB028761681</v>
      </c>
      <c r="E783" s="59" t="str">
        <f t="shared" si="358"/>
        <v>6094322902461</v>
      </c>
      <c r="F783" s="59" t="str">
        <f t="shared" si="359"/>
        <v>717-6408-CC-25</v>
      </c>
      <c r="G783" s="59" t="str">
        <f t="shared" si="360"/>
        <v>2210326</v>
      </c>
      <c r="H783" s="59" t="str">
        <f t="shared" si="361"/>
        <v>IPORTER (GB)</v>
      </c>
      <c r="I783" s="57" t="str">
        <f t="shared" si="362"/>
        <v>문혁</v>
      </c>
      <c r="J783" s="57">
        <f t="shared" si="363"/>
        <v>12654</v>
      </c>
      <c r="K783" s="57" t="str">
        <f t="shared" si="364"/>
        <v/>
      </c>
      <c r="L783" s="57">
        <f t="shared" si="365"/>
        <v>1</v>
      </c>
      <c r="M783" s="57">
        <f t="shared" si="366"/>
        <v>0.499</v>
      </c>
      <c r="N783" s="57">
        <f t="shared" si="367"/>
        <v>4.4999999999999998E-2</v>
      </c>
      <c r="O783" s="60">
        <f t="shared" si="368"/>
        <v>3.15E-2</v>
      </c>
      <c r="P783" s="60">
        <f>CEILING(IF(M783&gt;O783,M783,O783),$D$2)</f>
        <v>0.5</v>
      </c>
      <c r="Q783" s="61" t="str">
        <f t="shared" si="369"/>
        <v>목록(Manifest)</v>
      </c>
      <c r="R783" s="88">
        <f t="shared" si="370"/>
        <v>108.46</v>
      </c>
      <c r="S783" s="61" t="str">
        <f t="shared" si="371"/>
        <v>OZ522</v>
      </c>
      <c r="T783" s="61" t="str">
        <f t="shared" si="372"/>
        <v>AIRZETA CO., LTD</v>
      </c>
      <c r="U783" s="61" t="str">
        <f t="shared" si="373"/>
        <v>신용</v>
      </c>
      <c r="V783" s="99">
        <f>CEILING($B$2+(P783-0.5)*$C$2,1)</f>
        <v>7445</v>
      </c>
      <c r="W783" s="61">
        <v>4000</v>
      </c>
      <c r="X783" s="100">
        <f t="shared" si="347"/>
        <v>0</v>
      </c>
      <c r="Y783" s="100">
        <f t="shared" si="352"/>
        <v>0</v>
      </c>
      <c r="Z783" s="100">
        <f t="shared" si="348"/>
        <v>0</v>
      </c>
      <c r="AA783" s="100">
        <f t="shared" si="353"/>
        <v>0</v>
      </c>
      <c r="AB783" s="101">
        <f t="shared" si="349"/>
        <v>0</v>
      </c>
      <c r="AC783" s="102" t="str">
        <f>_xlfn.IFNA(VLOOKUP(D783,'사업자 통관'!F:H,3,0),"")</f>
        <v/>
      </c>
      <c r="AD783" s="102"/>
      <c r="AE783" s="103">
        <f t="shared" si="350"/>
        <v>4000</v>
      </c>
      <c r="AF783" s="104">
        <f t="shared" si="351"/>
        <v>11445</v>
      </c>
      <c r="AH783" s="126" t="s">
        <v>6400</v>
      </c>
      <c r="AI783" s="126" t="s">
        <v>9</v>
      </c>
      <c r="AJ783" s="126" t="s">
        <v>6401</v>
      </c>
      <c r="AK783" s="126" t="s">
        <v>6984</v>
      </c>
      <c r="AL783" s="126" t="s">
        <v>6985</v>
      </c>
      <c r="AM783" s="126" t="s">
        <v>6986</v>
      </c>
      <c r="AN783" s="126">
        <v>12654</v>
      </c>
      <c r="AO783" s="126" t="s">
        <v>130</v>
      </c>
      <c r="AP783" s="127">
        <v>1</v>
      </c>
      <c r="AQ783" s="128">
        <v>0.499</v>
      </c>
      <c r="AR783" s="128">
        <v>4.4999999999999998E-2</v>
      </c>
      <c r="AS783" s="128">
        <v>0.5</v>
      </c>
      <c r="AT783" s="126" t="s">
        <v>4</v>
      </c>
      <c r="AU783" s="128">
        <v>108.46</v>
      </c>
      <c r="AV783" s="126" t="s">
        <v>154</v>
      </c>
      <c r="AW783" s="126" t="s">
        <v>154</v>
      </c>
      <c r="AX783" s="126" t="s">
        <v>154</v>
      </c>
      <c r="AY783" s="126" t="s">
        <v>154</v>
      </c>
      <c r="AZ783" s="126" t="s">
        <v>154</v>
      </c>
      <c r="BA783" s="126" t="s">
        <v>132</v>
      </c>
      <c r="BB783" s="126" t="s">
        <v>70</v>
      </c>
      <c r="BC783" s="126" t="s">
        <v>159</v>
      </c>
      <c r="BD783" s="126" t="s">
        <v>130</v>
      </c>
      <c r="BE783" s="126" t="s">
        <v>156</v>
      </c>
      <c r="BF783" s="126" t="s">
        <v>6987</v>
      </c>
      <c r="BG783" s="126" t="s">
        <v>6988</v>
      </c>
      <c r="BH783" s="126" t="s">
        <v>6989</v>
      </c>
      <c r="BI783" s="126" t="s">
        <v>138</v>
      </c>
      <c r="BJ783" s="126" t="s">
        <v>2758</v>
      </c>
      <c r="BK783" s="126" t="s">
        <v>184</v>
      </c>
      <c r="BL783" s="126" t="s">
        <v>157</v>
      </c>
      <c r="BM783" s="126" t="s">
        <v>126</v>
      </c>
      <c r="BN783" s="126" t="s">
        <v>130</v>
      </c>
      <c r="BO783" s="126" t="s">
        <v>158</v>
      </c>
    </row>
    <row r="784" spans="1:67" ht="15">
      <c r="A784" s="58" t="str">
        <f t="shared" ref="A784:A847" si="374">AH784</f>
        <v>2025-08-21</v>
      </c>
      <c r="B784" s="58" t="str">
        <f t="shared" ref="B784:B847" si="375">AI784</f>
        <v>LHR</v>
      </c>
      <c r="C784" s="58" t="str">
        <f t="shared" ref="C784:C847" si="376">AJ784</f>
        <v>99431913803</v>
      </c>
      <c r="D784" s="58" t="str">
        <f t="shared" ref="D784:D847" si="377">AK784</f>
        <v>PGB028761995</v>
      </c>
      <c r="E784" s="59" t="str">
        <f t="shared" ref="E784:E847" si="378">BF784</f>
        <v>6094322902775</v>
      </c>
      <c r="F784" s="59" t="str">
        <f t="shared" ref="F784:F847" si="379">BG784</f>
        <v>717-5597-BC-33</v>
      </c>
      <c r="G784" s="59" t="str">
        <f t="shared" ref="G784:G847" si="380">BA784</f>
        <v>2210326</v>
      </c>
      <c r="H784" s="59" t="str">
        <f t="shared" ref="H784:H847" si="381">BB784</f>
        <v>IPORTER (GB)</v>
      </c>
      <c r="I784" s="57" t="str">
        <f t="shared" ref="I784:I847" si="382">AL784</f>
        <v>박종우</v>
      </c>
      <c r="J784" s="57">
        <f t="shared" ref="J784:J847" si="383">AN784</f>
        <v>4010</v>
      </c>
      <c r="K784" s="57" t="str">
        <f t="shared" ref="K784:K847" si="384">AO784</f>
        <v/>
      </c>
      <c r="L784" s="57">
        <f t="shared" ref="L784:L847" si="385">AP784</f>
        <v>1</v>
      </c>
      <c r="M784" s="57">
        <f t="shared" ref="M784:M847" si="386">AQ784</f>
        <v>0.94799999999999995</v>
      </c>
      <c r="N784" s="57">
        <f t="shared" ref="N784:N847" si="387">AR784</f>
        <v>4.4999999999999998E-2</v>
      </c>
      <c r="O784" s="60">
        <f t="shared" ref="O784:O847" si="388">N784*0.7</f>
        <v>3.15E-2</v>
      </c>
      <c r="P784" s="60">
        <f>CEILING(IF(M784&gt;O784,M784,O784),$D$2)</f>
        <v>1</v>
      </c>
      <c r="Q784" s="61" t="str">
        <f t="shared" ref="Q784:Q847" si="389">AT784</f>
        <v>목록(Manifest)</v>
      </c>
      <c r="R784" s="88">
        <f t="shared" ref="R784:R847" si="390">AU784</f>
        <v>101.17</v>
      </c>
      <c r="S784" s="61" t="str">
        <f t="shared" ref="S784:S847" si="391">BI784</f>
        <v>OZ522</v>
      </c>
      <c r="T784" s="61" t="str">
        <f t="shared" ref="T784:T847" si="392">BJ784</f>
        <v>AIRZETA CO., LTD</v>
      </c>
      <c r="U784" s="61" t="str">
        <f t="shared" ref="U784:U847" si="393">BM784</f>
        <v>신용</v>
      </c>
      <c r="V784" s="99">
        <f>CEILING($B$2+(P784-0.5)*$C$2,1)</f>
        <v>10273</v>
      </c>
      <c r="W784" s="61">
        <v>4000</v>
      </c>
      <c r="X784" s="100">
        <f t="shared" si="347"/>
        <v>0</v>
      </c>
      <c r="Y784" s="100">
        <f t="shared" si="352"/>
        <v>0</v>
      </c>
      <c r="Z784" s="100">
        <f t="shared" si="348"/>
        <v>0</v>
      </c>
      <c r="AA784" s="100">
        <f t="shared" si="353"/>
        <v>0</v>
      </c>
      <c r="AB784" s="101">
        <f t="shared" si="349"/>
        <v>0</v>
      </c>
      <c r="AC784" s="102" t="str">
        <f>_xlfn.IFNA(VLOOKUP(D784,'사업자 통관'!F:H,3,0),"")</f>
        <v/>
      </c>
      <c r="AD784" s="102"/>
      <c r="AE784" s="103">
        <f t="shared" si="350"/>
        <v>4000</v>
      </c>
      <c r="AF784" s="104">
        <f t="shared" si="351"/>
        <v>14273</v>
      </c>
      <c r="AH784" s="126" t="s">
        <v>6400</v>
      </c>
      <c r="AI784" s="126" t="s">
        <v>9</v>
      </c>
      <c r="AJ784" s="126" t="s">
        <v>6401</v>
      </c>
      <c r="AK784" s="126" t="s">
        <v>6990</v>
      </c>
      <c r="AL784" s="126" t="s">
        <v>6991</v>
      </c>
      <c r="AM784" s="126" t="s">
        <v>6992</v>
      </c>
      <c r="AN784" s="126">
        <v>4010</v>
      </c>
      <c r="AO784" s="126" t="s">
        <v>130</v>
      </c>
      <c r="AP784" s="127">
        <v>1</v>
      </c>
      <c r="AQ784" s="128">
        <v>0.94799999999999995</v>
      </c>
      <c r="AR784" s="128">
        <v>4.4999999999999998E-2</v>
      </c>
      <c r="AS784" s="128">
        <v>1</v>
      </c>
      <c r="AT784" s="126" t="s">
        <v>4</v>
      </c>
      <c r="AU784" s="128">
        <v>101.17</v>
      </c>
      <c r="AV784" s="126" t="s">
        <v>154</v>
      </c>
      <c r="AW784" s="126" t="s">
        <v>154</v>
      </c>
      <c r="AX784" s="126" t="s">
        <v>154</v>
      </c>
      <c r="AY784" s="126" t="s">
        <v>154</v>
      </c>
      <c r="AZ784" s="126" t="s">
        <v>154</v>
      </c>
      <c r="BA784" s="126" t="s">
        <v>132</v>
      </c>
      <c r="BB784" s="126" t="s">
        <v>70</v>
      </c>
      <c r="BC784" s="126" t="s">
        <v>668</v>
      </c>
      <c r="BD784" s="126" t="s">
        <v>130</v>
      </c>
      <c r="BE784" s="126" t="s">
        <v>156</v>
      </c>
      <c r="BF784" s="126" t="s">
        <v>6993</v>
      </c>
      <c r="BG784" s="126" t="s">
        <v>6994</v>
      </c>
      <c r="BH784" s="126" t="s">
        <v>6995</v>
      </c>
      <c r="BI784" s="126" t="s">
        <v>138</v>
      </c>
      <c r="BJ784" s="126" t="s">
        <v>2758</v>
      </c>
      <c r="BK784" s="126" t="s">
        <v>184</v>
      </c>
      <c r="BL784" s="126" t="s">
        <v>157</v>
      </c>
      <c r="BM784" s="126" t="s">
        <v>126</v>
      </c>
      <c r="BN784" s="126" t="s">
        <v>130</v>
      </c>
      <c r="BO784" s="126" t="s">
        <v>158</v>
      </c>
    </row>
    <row r="785" spans="1:67" ht="15">
      <c r="A785" s="58" t="str">
        <f t="shared" si="374"/>
        <v>2025-08-21</v>
      </c>
      <c r="B785" s="58" t="str">
        <f t="shared" si="375"/>
        <v>LHR</v>
      </c>
      <c r="C785" s="58" t="str">
        <f t="shared" si="376"/>
        <v>99431913803</v>
      </c>
      <c r="D785" s="58" t="str">
        <f t="shared" si="377"/>
        <v>PGB028761910</v>
      </c>
      <c r="E785" s="59" t="str">
        <f t="shared" si="378"/>
        <v>6094322902690</v>
      </c>
      <c r="F785" s="59" t="str">
        <f t="shared" si="379"/>
        <v>717-6337-DD-36</v>
      </c>
      <c r="G785" s="59" t="str">
        <f t="shared" si="380"/>
        <v>2210326</v>
      </c>
      <c r="H785" s="59" t="str">
        <f t="shared" si="381"/>
        <v>IPORTER (GB)</v>
      </c>
      <c r="I785" s="57" t="str">
        <f t="shared" si="382"/>
        <v>박세환</v>
      </c>
      <c r="J785" s="57">
        <f t="shared" si="383"/>
        <v>4081</v>
      </c>
      <c r="K785" s="57" t="str">
        <f t="shared" si="384"/>
        <v/>
      </c>
      <c r="L785" s="57">
        <f t="shared" si="385"/>
        <v>1</v>
      </c>
      <c r="M785" s="57">
        <f t="shared" si="386"/>
        <v>0.499</v>
      </c>
      <c r="N785" s="57">
        <f t="shared" si="387"/>
        <v>4.4999999999999998E-2</v>
      </c>
      <c r="O785" s="60">
        <f t="shared" si="388"/>
        <v>3.15E-2</v>
      </c>
      <c r="P785" s="60">
        <f>CEILING(IF(M785&gt;O785,M785,O785),$D$2)</f>
        <v>0.5</v>
      </c>
      <c r="Q785" s="61" t="str">
        <f t="shared" si="389"/>
        <v>목록(Manifest)</v>
      </c>
      <c r="R785" s="88">
        <f t="shared" si="390"/>
        <v>125.89</v>
      </c>
      <c r="S785" s="61" t="str">
        <f t="shared" si="391"/>
        <v>OZ522</v>
      </c>
      <c r="T785" s="61" t="str">
        <f t="shared" si="392"/>
        <v>AIRZETA CO., LTD</v>
      </c>
      <c r="U785" s="61" t="str">
        <f t="shared" si="393"/>
        <v>신용</v>
      </c>
      <c r="V785" s="99">
        <f>CEILING($B$2+(P785-0.5)*$C$2,1)</f>
        <v>7445</v>
      </c>
      <c r="W785" s="61">
        <v>4000</v>
      </c>
      <c r="X785" s="100">
        <f t="shared" si="347"/>
        <v>0</v>
      </c>
      <c r="Y785" s="100">
        <f t="shared" si="352"/>
        <v>0</v>
      </c>
      <c r="Z785" s="100">
        <f t="shared" si="348"/>
        <v>0</v>
      </c>
      <c r="AA785" s="100">
        <f t="shared" si="353"/>
        <v>0</v>
      </c>
      <c r="AB785" s="101">
        <f t="shared" si="349"/>
        <v>0</v>
      </c>
      <c r="AC785" s="102" t="str">
        <f>_xlfn.IFNA(VLOOKUP(D785,'사업자 통관'!F:H,3,0),"")</f>
        <v/>
      </c>
      <c r="AD785" s="102"/>
      <c r="AE785" s="103">
        <f t="shared" si="350"/>
        <v>4000</v>
      </c>
      <c r="AF785" s="104">
        <f t="shared" si="351"/>
        <v>11445</v>
      </c>
      <c r="AH785" s="126" t="s">
        <v>6400</v>
      </c>
      <c r="AI785" s="126" t="s">
        <v>9</v>
      </c>
      <c r="AJ785" s="126" t="s">
        <v>6401</v>
      </c>
      <c r="AK785" s="126" t="s">
        <v>6996</v>
      </c>
      <c r="AL785" s="126" t="s">
        <v>6997</v>
      </c>
      <c r="AM785" s="126" t="s">
        <v>6998</v>
      </c>
      <c r="AN785" s="126">
        <v>4081</v>
      </c>
      <c r="AO785" s="126" t="s">
        <v>130</v>
      </c>
      <c r="AP785" s="127">
        <v>1</v>
      </c>
      <c r="AQ785" s="128">
        <v>0.499</v>
      </c>
      <c r="AR785" s="128">
        <v>4.4999999999999998E-2</v>
      </c>
      <c r="AS785" s="128">
        <v>0.5</v>
      </c>
      <c r="AT785" s="126" t="s">
        <v>4</v>
      </c>
      <c r="AU785" s="128">
        <v>125.89</v>
      </c>
      <c r="AV785" s="126" t="s">
        <v>154</v>
      </c>
      <c r="AW785" s="126" t="s">
        <v>154</v>
      </c>
      <c r="AX785" s="126" t="s">
        <v>154</v>
      </c>
      <c r="AY785" s="126" t="s">
        <v>154</v>
      </c>
      <c r="AZ785" s="126" t="s">
        <v>154</v>
      </c>
      <c r="BA785" s="126" t="s">
        <v>132</v>
      </c>
      <c r="BB785" s="126" t="s">
        <v>70</v>
      </c>
      <c r="BC785" s="126" t="s">
        <v>5546</v>
      </c>
      <c r="BD785" s="126" t="s">
        <v>130</v>
      </c>
      <c r="BE785" s="126" t="s">
        <v>156</v>
      </c>
      <c r="BF785" s="126" t="s">
        <v>6999</v>
      </c>
      <c r="BG785" s="126" t="s">
        <v>7000</v>
      </c>
      <c r="BH785" s="126" t="s">
        <v>7001</v>
      </c>
      <c r="BI785" s="126" t="s">
        <v>138</v>
      </c>
      <c r="BJ785" s="126" t="s">
        <v>2758</v>
      </c>
      <c r="BK785" s="126" t="s">
        <v>184</v>
      </c>
      <c r="BL785" s="126" t="s">
        <v>157</v>
      </c>
      <c r="BM785" s="126" t="s">
        <v>126</v>
      </c>
      <c r="BN785" s="126" t="s">
        <v>130</v>
      </c>
      <c r="BO785" s="126" t="s">
        <v>158</v>
      </c>
    </row>
    <row r="786" spans="1:67" ht="15">
      <c r="A786" s="58" t="str">
        <f t="shared" si="374"/>
        <v>2025-08-24</v>
      </c>
      <c r="B786" s="58" t="str">
        <f t="shared" si="375"/>
        <v>LHR</v>
      </c>
      <c r="C786" s="58" t="str">
        <f t="shared" si="376"/>
        <v>99431913814</v>
      </c>
      <c r="D786" s="58" t="str">
        <f t="shared" si="377"/>
        <v>PGB028762090</v>
      </c>
      <c r="E786" s="59" t="str">
        <f t="shared" si="378"/>
        <v>6094322902870</v>
      </c>
      <c r="F786" s="59" t="str">
        <f t="shared" si="379"/>
        <v>717-8110-AA-21</v>
      </c>
      <c r="G786" s="59" t="str">
        <f t="shared" si="380"/>
        <v>2210326</v>
      </c>
      <c r="H786" s="59" t="str">
        <f t="shared" si="381"/>
        <v>IPORTER (GB)</v>
      </c>
      <c r="I786" s="57" t="str">
        <f t="shared" si="382"/>
        <v>이현준</v>
      </c>
      <c r="J786" s="57">
        <f t="shared" si="383"/>
        <v>46048</v>
      </c>
      <c r="K786" s="57" t="str">
        <f t="shared" si="384"/>
        <v/>
      </c>
      <c r="L786" s="57">
        <f t="shared" si="385"/>
        <v>1</v>
      </c>
      <c r="M786" s="57">
        <f t="shared" si="386"/>
        <v>0.499</v>
      </c>
      <c r="N786" s="57">
        <f t="shared" si="387"/>
        <v>4.4999999999999998E-2</v>
      </c>
      <c r="O786" s="60">
        <f t="shared" si="388"/>
        <v>3.15E-2</v>
      </c>
      <c r="P786" s="60">
        <f>CEILING(IF(M786&gt;O786,M786,O786),$D$2)</f>
        <v>0.5</v>
      </c>
      <c r="Q786" s="61" t="str">
        <f t="shared" si="389"/>
        <v>일반(목록배제,Normal-Manifest Exception)</v>
      </c>
      <c r="R786" s="88">
        <f t="shared" si="390"/>
        <v>55.23</v>
      </c>
      <c r="S786" s="61" t="str">
        <f t="shared" si="391"/>
        <v>OZ522</v>
      </c>
      <c r="T786" s="61" t="str">
        <f t="shared" si="392"/>
        <v>ASIANA AIRLINES</v>
      </c>
      <c r="U786" s="61" t="str">
        <f t="shared" si="393"/>
        <v>신용</v>
      </c>
      <c r="V786" s="99">
        <f>CEILING($B$2+(P786-0.5)*$C$2,1)</f>
        <v>7445</v>
      </c>
      <c r="W786" s="61">
        <v>4000</v>
      </c>
      <c r="X786" s="100">
        <f t="shared" si="347"/>
        <v>0</v>
      </c>
      <c r="Y786" s="100">
        <f t="shared" si="352"/>
        <v>0</v>
      </c>
      <c r="Z786" s="100">
        <f t="shared" si="348"/>
        <v>0</v>
      </c>
      <c r="AA786" s="100">
        <f t="shared" si="353"/>
        <v>0</v>
      </c>
      <c r="AB786" s="101">
        <f t="shared" si="349"/>
        <v>1000</v>
      </c>
      <c r="AC786" s="102" t="str">
        <f>_xlfn.IFNA(VLOOKUP(D786,'사업자 통관'!F:H,3,0),"")</f>
        <v/>
      </c>
      <c r="AD786" s="102"/>
      <c r="AE786" s="103">
        <f t="shared" si="350"/>
        <v>5000</v>
      </c>
      <c r="AF786" s="104">
        <f t="shared" si="351"/>
        <v>12445</v>
      </c>
      <c r="AH786" s="126" t="s">
        <v>7002</v>
      </c>
      <c r="AI786" s="126" t="s">
        <v>9</v>
      </c>
      <c r="AJ786" s="126" t="s">
        <v>7003</v>
      </c>
      <c r="AK786" s="126" t="s">
        <v>7004</v>
      </c>
      <c r="AL786" s="126" t="s">
        <v>7005</v>
      </c>
      <c r="AM786" s="126" t="s">
        <v>7006</v>
      </c>
      <c r="AN786" s="126">
        <v>46048</v>
      </c>
      <c r="AO786" s="126" t="s">
        <v>130</v>
      </c>
      <c r="AP786" s="127">
        <v>1</v>
      </c>
      <c r="AQ786" s="128">
        <v>0.499</v>
      </c>
      <c r="AR786" s="128">
        <v>4.4999999999999998E-2</v>
      </c>
      <c r="AS786" s="128">
        <v>0.5</v>
      </c>
      <c r="AT786" s="126" t="s">
        <v>5</v>
      </c>
      <c r="AU786" s="128">
        <v>55.23</v>
      </c>
      <c r="AV786" s="126" t="s">
        <v>154</v>
      </c>
      <c r="AW786" s="126" t="s">
        <v>154</v>
      </c>
      <c r="AX786" s="126" t="s">
        <v>154</v>
      </c>
      <c r="AY786" s="126" t="s">
        <v>154</v>
      </c>
      <c r="AZ786" s="126" t="s">
        <v>154</v>
      </c>
      <c r="BA786" s="126" t="s">
        <v>132</v>
      </c>
      <c r="BB786" s="126" t="s">
        <v>70</v>
      </c>
      <c r="BC786" s="126" t="s">
        <v>313</v>
      </c>
      <c r="BD786" s="126" t="s">
        <v>130</v>
      </c>
      <c r="BE786" s="126" t="s">
        <v>156</v>
      </c>
      <c r="BF786" s="126" t="s">
        <v>7007</v>
      </c>
      <c r="BG786" s="126" t="s">
        <v>7008</v>
      </c>
      <c r="BH786" s="126" t="s">
        <v>7009</v>
      </c>
      <c r="BI786" s="126" t="s">
        <v>138</v>
      </c>
      <c r="BJ786" s="126" t="s">
        <v>32</v>
      </c>
      <c r="BK786" s="126" t="s">
        <v>184</v>
      </c>
      <c r="BL786" s="126" t="s">
        <v>157</v>
      </c>
      <c r="BM786" s="126" t="s">
        <v>126</v>
      </c>
      <c r="BN786" s="126" t="s">
        <v>130</v>
      </c>
      <c r="BO786" s="126" t="s">
        <v>158</v>
      </c>
    </row>
    <row r="787" spans="1:67" ht="15">
      <c r="A787" s="58" t="str">
        <f t="shared" si="374"/>
        <v>2025-08-24</v>
      </c>
      <c r="B787" s="58" t="str">
        <f t="shared" si="375"/>
        <v>LHR</v>
      </c>
      <c r="C787" s="58" t="str">
        <f t="shared" si="376"/>
        <v>99431913814</v>
      </c>
      <c r="D787" s="58" t="str">
        <f t="shared" si="377"/>
        <v>PGB028761901</v>
      </c>
      <c r="E787" s="59" t="str">
        <f t="shared" si="378"/>
        <v>6094322902681</v>
      </c>
      <c r="F787" s="59" t="str">
        <f t="shared" si="379"/>
        <v>717-9092-DC-55</v>
      </c>
      <c r="G787" s="59" t="str">
        <f t="shared" si="380"/>
        <v>2210326</v>
      </c>
      <c r="H787" s="59" t="str">
        <f t="shared" si="381"/>
        <v>IPORTER (GB)</v>
      </c>
      <c r="I787" s="57" t="str">
        <f t="shared" si="382"/>
        <v>최미진</v>
      </c>
      <c r="J787" s="57">
        <f t="shared" si="383"/>
        <v>22635</v>
      </c>
      <c r="K787" s="57" t="str">
        <f t="shared" si="384"/>
        <v/>
      </c>
      <c r="L787" s="57">
        <f t="shared" si="385"/>
        <v>1</v>
      </c>
      <c r="M787" s="57">
        <f t="shared" si="386"/>
        <v>0.91200000000000003</v>
      </c>
      <c r="N787" s="57">
        <f t="shared" si="387"/>
        <v>4.4999999999999998E-2</v>
      </c>
      <c r="O787" s="60">
        <f t="shared" si="388"/>
        <v>3.15E-2</v>
      </c>
      <c r="P787" s="60">
        <f>CEILING(IF(M787&gt;O787,M787,O787),$D$2)</f>
        <v>1</v>
      </c>
      <c r="Q787" s="61" t="str">
        <f t="shared" si="389"/>
        <v>목록(Manifest)</v>
      </c>
      <c r="R787" s="88">
        <f t="shared" si="390"/>
        <v>57.99</v>
      </c>
      <c r="S787" s="61" t="str">
        <f t="shared" si="391"/>
        <v>OZ522</v>
      </c>
      <c r="T787" s="61" t="str">
        <f t="shared" si="392"/>
        <v>ASIANA AIRLINES</v>
      </c>
      <c r="U787" s="61" t="str">
        <f t="shared" si="393"/>
        <v>신용</v>
      </c>
      <c r="V787" s="99">
        <f>CEILING($B$2+(P787-0.5)*$C$2,1)</f>
        <v>10273</v>
      </c>
      <c r="W787" s="61">
        <v>4000</v>
      </c>
      <c r="X787" s="100">
        <f t="shared" si="347"/>
        <v>0</v>
      </c>
      <c r="Y787" s="100">
        <f t="shared" si="352"/>
        <v>0</v>
      </c>
      <c r="Z787" s="100">
        <f t="shared" si="348"/>
        <v>0</v>
      </c>
      <c r="AA787" s="100">
        <f t="shared" si="353"/>
        <v>0</v>
      </c>
      <c r="AB787" s="101">
        <f t="shared" si="349"/>
        <v>0</v>
      </c>
      <c r="AC787" s="102" t="str">
        <f>_xlfn.IFNA(VLOOKUP(D787,'사업자 통관'!F:H,3,0),"")</f>
        <v/>
      </c>
      <c r="AD787" s="102"/>
      <c r="AE787" s="103">
        <f t="shared" si="350"/>
        <v>4000</v>
      </c>
      <c r="AF787" s="104">
        <f t="shared" si="351"/>
        <v>14273</v>
      </c>
      <c r="AH787" s="126" t="s">
        <v>7002</v>
      </c>
      <c r="AI787" s="126" t="s">
        <v>9</v>
      </c>
      <c r="AJ787" s="126" t="s">
        <v>7003</v>
      </c>
      <c r="AK787" s="126" t="s">
        <v>2669</v>
      </c>
      <c r="AL787" s="126" t="s">
        <v>363</v>
      </c>
      <c r="AM787" s="126" t="s">
        <v>364</v>
      </c>
      <c r="AN787" s="126">
        <v>22635</v>
      </c>
      <c r="AO787" s="126" t="s">
        <v>130</v>
      </c>
      <c r="AP787" s="127">
        <v>1</v>
      </c>
      <c r="AQ787" s="128">
        <v>0.91200000000000003</v>
      </c>
      <c r="AR787" s="128">
        <v>4.4999999999999998E-2</v>
      </c>
      <c r="AS787" s="128">
        <v>1</v>
      </c>
      <c r="AT787" s="126" t="s">
        <v>4</v>
      </c>
      <c r="AU787" s="128">
        <v>57.99</v>
      </c>
      <c r="AV787" s="126" t="s">
        <v>154</v>
      </c>
      <c r="AW787" s="126" t="s">
        <v>154</v>
      </c>
      <c r="AX787" s="126" t="s">
        <v>154</v>
      </c>
      <c r="AY787" s="126" t="s">
        <v>154</v>
      </c>
      <c r="AZ787" s="126" t="s">
        <v>154</v>
      </c>
      <c r="BA787" s="126" t="s">
        <v>132</v>
      </c>
      <c r="BB787" s="126" t="s">
        <v>70</v>
      </c>
      <c r="BC787" s="126" t="s">
        <v>177</v>
      </c>
      <c r="BD787" s="126" t="s">
        <v>130</v>
      </c>
      <c r="BE787" s="126" t="s">
        <v>156</v>
      </c>
      <c r="BF787" s="126" t="s">
        <v>7010</v>
      </c>
      <c r="BG787" s="126" t="s">
        <v>7011</v>
      </c>
      <c r="BH787" s="126" t="s">
        <v>7012</v>
      </c>
      <c r="BI787" s="126" t="s">
        <v>138</v>
      </c>
      <c r="BJ787" s="126" t="s">
        <v>32</v>
      </c>
      <c r="BK787" s="126" t="s">
        <v>184</v>
      </c>
      <c r="BL787" s="126" t="s">
        <v>157</v>
      </c>
      <c r="BM787" s="126" t="s">
        <v>126</v>
      </c>
      <c r="BN787" s="126" t="s">
        <v>130</v>
      </c>
      <c r="BO787" s="126" t="s">
        <v>158</v>
      </c>
    </row>
    <row r="788" spans="1:67" ht="15">
      <c r="A788" s="58" t="str">
        <f t="shared" si="374"/>
        <v>2025-08-24</v>
      </c>
      <c r="B788" s="58" t="str">
        <f t="shared" si="375"/>
        <v>LHR</v>
      </c>
      <c r="C788" s="58" t="str">
        <f t="shared" si="376"/>
        <v>99431913814</v>
      </c>
      <c r="D788" s="58" t="str">
        <f t="shared" si="377"/>
        <v>PGB028762031</v>
      </c>
      <c r="E788" s="59" t="str">
        <f t="shared" si="378"/>
        <v>6094322902811</v>
      </c>
      <c r="F788" s="59" t="str">
        <f t="shared" si="379"/>
        <v>717-9096-CE-58</v>
      </c>
      <c r="G788" s="59" t="str">
        <f t="shared" si="380"/>
        <v>2210326</v>
      </c>
      <c r="H788" s="59" t="str">
        <f t="shared" si="381"/>
        <v>IPORTER (GB)</v>
      </c>
      <c r="I788" s="57" t="str">
        <f t="shared" si="382"/>
        <v>최미진</v>
      </c>
      <c r="J788" s="57">
        <f t="shared" si="383"/>
        <v>22635</v>
      </c>
      <c r="K788" s="57" t="str">
        <f t="shared" si="384"/>
        <v/>
      </c>
      <c r="L788" s="57">
        <f t="shared" si="385"/>
        <v>1</v>
      </c>
      <c r="M788" s="57">
        <f t="shared" si="386"/>
        <v>0.499</v>
      </c>
      <c r="N788" s="57">
        <f t="shared" si="387"/>
        <v>4.4999999999999998E-2</v>
      </c>
      <c r="O788" s="60">
        <f t="shared" si="388"/>
        <v>3.15E-2</v>
      </c>
      <c r="P788" s="60">
        <f>CEILING(IF(M788&gt;O788,M788,O788),$D$2)</f>
        <v>0.5</v>
      </c>
      <c r="Q788" s="61" t="str">
        <f t="shared" si="389"/>
        <v>목록(Manifest)</v>
      </c>
      <c r="R788" s="88">
        <f t="shared" si="390"/>
        <v>44.21</v>
      </c>
      <c r="S788" s="61" t="str">
        <f t="shared" si="391"/>
        <v>OZ522</v>
      </c>
      <c r="T788" s="61" t="str">
        <f t="shared" si="392"/>
        <v>ASIANA AIRLINES</v>
      </c>
      <c r="U788" s="61" t="str">
        <f t="shared" si="393"/>
        <v>신용</v>
      </c>
      <c r="V788" s="99">
        <f>CEILING($B$2+(P788-0.5)*$C$2,1)</f>
        <v>7445</v>
      </c>
      <c r="W788" s="61">
        <v>4000</v>
      </c>
      <c r="X788" s="100">
        <f t="shared" si="347"/>
        <v>0</v>
      </c>
      <c r="Y788" s="100">
        <f t="shared" si="352"/>
        <v>0</v>
      </c>
      <c r="Z788" s="100">
        <f t="shared" si="348"/>
        <v>0</v>
      </c>
      <c r="AA788" s="100">
        <f t="shared" si="353"/>
        <v>0</v>
      </c>
      <c r="AB788" s="101">
        <f t="shared" si="349"/>
        <v>0</v>
      </c>
      <c r="AC788" s="102" t="str">
        <f>_xlfn.IFNA(VLOOKUP(D788,'사업자 통관'!F:H,3,0),"")</f>
        <v/>
      </c>
      <c r="AD788" s="102"/>
      <c r="AE788" s="103">
        <f t="shared" si="350"/>
        <v>4000</v>
      </c>
      <c r="AF788" s="104">
        <f t="shared" si="351"/>
        <v>11445</v>
      </c>
      <c r="AH788" s="126" t="s">
        <v>7002</v>
      </c>
      <c r="AI788" s="126" t="s">
        <v>9</v>
      </c>
      <c r="AJ788" s="126" t="s">
        <v>7003</v>
      </c>
      <c r="AK788" s="126" t="s">
        <v>2670</v>
      </c>
      <c r="AL788" s="126" t="s">
        <v>363</v>
      </c>
      <c r="AM788" s="126" t="s">
        <v>364</v>
      </c>
      <c r="AN788" s="126">
        <v>22635</v>
      </c>
      <c r="AO788" s="126" t="s">
        <v>130</v>
      </c>
      <c r="AP788" s="127">
        <v>1</v>
      </c>
      <c r="AQ788" s="128">
        <v>0.499</v>
      </c>
      <c r="AR788" s="128">
        <v>4.4999999999999998E-2</v>
      </c>
      <c r="AS788" s="128">
        <v>0.5</v>
      </c>
      <c r="AT788" s="126" t="s">
        <v>4</v>
      </c>
      <c r="AU788" s="128">
        <v>44.21</v>
      </c>
      <c r="AV788" s="126" t="s">
        <v>154</v>
      </c>
      <c r="AW788" s="126" t="s">
        <v>154</v>
      </c>
      <c r="AX788" s="126" t="s">
        <v>154</v>
      </c>
      <c r="AY788" s="126" t="s">
        <v>154</v>
      </c>
      <c r="AZ788" s="126" t="s">
        <v>154</v>
      </c>
      <c r="BA788" s="126" t="s">
        <v>132</v>
      </c>
      <c r="BB788" s="126" t="s">
        <v>70</v>
      </c>
      <c r="BC788" s="126" t="s">
        <v>177</v>
      </c>
      <c r="BD788" s="126" t="s">
        <v>130</v>
      </c>
      <c r="BE788" s="126" t="s">
        <v>156</v>
      </c>
      <c r="BF788" s="126" t="s">
        <v>7013</v>
      </c>
      <c r="BG788" s="126" t="s">
        <v>7014</v>
      </c>
      <c r="BH788" s="126" t="s">
        <v>7015</v>
      </c>
      <c r="BI788" s="126" t="s">
        <v>138</v>
      </c>
      <c r="BJ788" s="126" t="s">
        <v>32</v>
      </c>
      <c r="BK788" s="126" t="s">
        <v>184</v>
      </c>
      <c r="BL788" s="126" t="s">
        <v>157</v>
      </c>
      <c r="BM788" s="126" t="s">
        <v>126</v>
      </c>
      <c r="BN788" s="126" t="s">
        <v>130</v>
      </c>
      <c r="BO788" s="126" t="s">
        <v>158</v>
      </c>
    </row>
    <row r="789" spans="1:67" ht="15">
      <c r="A789" s="58" t="str">
        <f t="shared" si="374"/>
        <v>2025-08-24</v>
      </c>
      <c r="B789" s="58" t="str">
        <f t="shared" si="375"/>
        <v>LHR</v>
      </c>
      <c r="C789" s="58" t="str">
        <f t="shared" si="376"/>
        <v>99431913814</v>
      </c>
      <c r="D789" s="58" t="str">
        <f t="shared" si="377"/>
        <v>PGB028762187</v>
      </c>
      <c r="E789" s="59" t="str">
        <f t="shared" si="378"/>
        <v>6094322902967</v>
      </c>
      <c r="F789" s="59" t="str">
        <f t="shared" si="379"/>
        <v>717-9016-BD-61</v>
      </c>
      <c r="G789" s="59" t="str">
        <f t="shared" si="380"/>
        <v>2210326</v>
      </c>
      <c r="H789" s="59" t="str">
        <f t="shared" si="381"/>
        <v>IPORTER (GB)</v>
      </c>
      <c r="I789" s="57" t="str">
        <f t="shared" si="382"/>
        <v>박신재</v>
      </c>
      <c r="J789" s="57">
        <f t="shared" si="383"/>
        <v>17304</v>
      </c>
      <c r="K789" s="57" t="str">
        <f t="shared" si="384"/>
        <v/>
      </c>
      <c r="L789" s="57">
        <f t="shared" si="385"/>
        <v>1</v>
      </c>
      <c r="M789" s="57">
        <f t="shared" si="386"/>
        <v>0.499</v>
      </c>
      <c r="N789" s="57">
        <f t="shared" si="387"/>
        <v>4.4999999999999998E-2</v>
      </c>
      <c r="O789" s="60">
        <f t="shared" si="388"/>
        <v>3.15E-2</v>
      </c>
      <c r="P789" s="60">
        <f>CEILING(IF(M789&gt;O789,M789,O789),$D$2)</f>
        <v>0.5</v>
      </c>
      <c r="Q789" s="61" t="str">
        <f t="shared" si="389"/>
        <v>일반(목록배제,Normal-Manifest Exception)</v>
      </c>
      <c r="R789" s="88">
        <f t="shared" si="390"/>
        <v>18.89</v>
      </c>
      <c r="S789" s="61" t="str">
        <f t="shared" si="391"/>
        <v>OZ522</v>
      </c>
      <c r="T789" s="61" t="str">
        <f t="shared" si="392"/>
        <v>ASIANA AIRLINES</v>
      </c>
      <c r="U789" s="61" t="str">
        <f t="shared" si="393"/>
        <v>신용</v>
      </c>
      <c r="V789" s="99">
        <f>CEILING($B$2+(P789-0.5)*$C$2,1)</f>
        <v>7445</v>
      </c>
      <c r="W789" s="61">
        <v>4000</v>
      </c>
      <c r="X789" s="100">
        <f t="shared" si="347"/>
        <v>0</v>
      </c>
      <c r="Y789" s="100">
        <f t="shared" si="352"/>
        <v>0</v>
      </c>
      <c r="Z789" s="100">
        <f t="shared" si="348"/>
        <v>0</v>
      </c>
      <c r="AA789" s="100">
        <f t="shared" si="353"/>
        <v>0</v>
      </c>
      <c r="AB789" s="101">
        <f t="shared" si="349"/>
        <v>1000</v>
      </c>
      <c r="AC789" s="102" t="str">
        <f>_xlfn.IFNA(VLOOKUP(D789,'사업자 통관'!F:H,3,0),"")</f>
        <v/>
      </c>
      <c r="AD789" s="102"/>
      <c r="AE789" s="103">
        <f t="shared" si="350"/>
        <v>5000</v>
      </c>
      <c r="AF789" s="104">
        <f t="shared" si="351"/>
        <v>12445</v>
      </c>
      <c r="AH789" s="126" t="s">
        <v>7002</v>
      </c>
      <c r="AI789" s="126" t="s">
        <v>9</v>
      </c>
      <c r="AJ789" s="126" t="s">
        <v>7003</v>
      </c>
      <c r="AK789" s="126" t="s">
        <v>7016</v>
      </c>
      <c r="AL789" s="126" t="s">
        <v>7017</v>
      </c>
      <c r="AM789" s="126" t="s">
        <v>7018</v>
      </c>
      <c r="AN789" s="126">
        <v>17304</v>
      </c>
      <c r="AO789" s="126" t="s">
        <v>130</v>
      </c>
      <c r="AP789" s="127">
        <v>1</v>
      </c>
      <c r="AQ789" s="128">
        <v>0.499</v>
      </c>
      <c r="AR789" s="128">
        <v>4.4999999999999998E-2</v>
      </c>
      <c r="AS789" s="128">
        <v>0.5</v>
      </c>
      <c r="AT789" s="126" t="s">
        <v>5</v>
      </c>
      <c r="AU789" s="128">
        <v>18.89</v>
      </c>
      <c r="AV789" s="126" t="s">
        <v>154</v>
      </c>
      <c r="AW789" s="126" t="s">
        <v>154</v>
      </c>
      <c r="AX789" s="126" t="s">
        <v>154</v>
      </c>
      <c r="AY789" s="126" t="s">
        <v>154</v>
      </c>
      <c r="AZ789" s="126" t="s">
        <v>154</v>
      </c>
      <c r="BA789" s="126" t="s">
        <v>132</v>
      </c>
      <c r="BB789" s="126" t="s">
        <v>70</v>
      </c>
      <c r="BC789" s="126" t="s">
        <v>155</v>
      </c>
      <c r="BD789" s="126" t="s">
        <v>130</v>
      </c>
      <c r="BE789" s="126" t="s">
        <v>156</v>
      </c>
      <c r="BF789" s="126" t="s">
        <v>7019</v>
      </c>
      <c r="BG789" s="126" t="s">
        <v>7020</v>
      </c>
      <c r="BH789" s="126" t="s">
        <v>7021</v>
      </c>
      <c r="BI789" s="126" t="s">
        <v>138</v>
      </c>
      <c r="BJ789" s="126" t="s">
        <v>32</v>
      </c>
      <c r="BK789" s="126" t="s">
        <v>184</v>
      </c>
      <c r="BL789" s="126" t="s">
        <v>157</v>
      </c>
      <c r="BM789" s="126" t="s">
        <v>126</v>
      </c>
      <c r="BN789" s="126" t="s">
        <v>130</v>
      </c>
      <c r="BO789" s="126" t="s">
        <v>158</v>
      </c>
    </row>
    <row r="790" spans="1:67" ht="15">
      <c r="A790" s="58" t="str">
        <f t="shared" si="374"/>
        <v>2025-08-24</v>
      </c>
      <c r="B790" s="58" t="str">
        <f t="shared" si="375"/>
        <v>LHR</v>
      </c>
      <c r="C790" s="58" t="str">
        <f t="shared" si="376"/>
        <v>99431913814</v>
      </c>
      <c r="D790" s="58" t="str">
        <f t="shared" si="377"/>
        <v>PGB028762192</v>
      </c>
      <c r="E790" s="59" t="str">
        <f t="shared" si="378"/>
        <v>6094322902972</v>
      </c>
      <c r="F790" s="59" t="str">
        <f t="shared" si="379"/>
        <v>717-9021-FE-66</v>
      </c>
      <c r="G790" s="59" t="str">
        <f t="shared" si="380"/>
        <v>2210326</v>
      </c>
      <c r="H790" s="59" t="str">
        <f t="shared" si="381"/>
        <v>IPORTER (GB)</v>
      </c>
      <c r="I790" s="57" t="str">
        <f t="shared" si="382"/>
        <v>홍가영</v>
      </c>
      <c r="J790" s="57">
        <f t="shared" si="383"/>
        <v>6071</v>
      </c>
      <c r="K790" s="57" t="str">
        <f t="shared" si="384"/>
        <v/>
      </c>
      <c r="L790" s="57">
        <f t="shared" si="385"/>
        <v>1</v>
      </c>
      <c r="M790" s="57">
        <f t="shared" si="386"/>
        <v>0.499</v>
      </c>
      <c r="N790" s="57">
        <f t="shared" si="387"/>
        <v>4.4999999999999998E-2</v>
      </c>
      <c r="O790" s="60">
        <f t="shared" si="388"/>
        <v>3.15E-2</v>
      </c>
      <c r="P790" s="60">
        <f>CEILING(IF(M790&gt;O790,M790,O790),$D$2)</f>
        <v>0.5</v>
      </c>
      <c r="Q790" s="61" t="str">
        <f t="shared" si="389"/>
        <v>일반(목록배제,Normal-Manifest Exception)</v>
      </c>
      <c r="R790" s="88">
        <f t="shared" si="390"/>
        <v>18.89</v>
      </c>
      <c r="S790" s="61" t="str">
        <f t="shared" si="391"/>
        <v>OZ522</v>
      </c>
      <c r="T790" s="61" t="str">
        <f t="shared" si="392"/>
        <v>ASIANA AIRLINES</v>
      </c>
      <c r="U790" s="61" t="str">
        <f t="shared" si="393"/>
        <v>신용</v>
      </c>
      <c r="V790" s="99">
        <f>CEILING($B$2+(P790-0.5)*$C$2,1)</f>
        <v>7445</v>
      </c>
      <c r="W790" s="61">
        <v>4000</v>
      </c>
      <c r="X790" s="100">
        <f t="shared" si="347"/>
        <v>0</v>
      </c>
      <c r="Y790" s="100">
        <f t="shared" si="352"/>
        <v>0</v>
      </c>
      <c r="Z790" s="100">
        <f t="shared" si="348"/>
        <v>0</v>
      </c>
      <c r="AA790" s="100">
        <f t="shared" si="353"/>
        <v>0</v>
      </c>
      <c r="AB790" s="101">
        <f t="shared" si="349"/>
        <v>1000</v>
      </c>
      <c r="AC790" s="102" t="str">
        <f>_xlfn.IFNA(VLOOKUP(D790,'사업자 통관'!F:H,3,0),"")</f>
        <v/>
      </c>
      <c r="AD790" s="102"/>
      <c r="AE790" s="103">
        <f t="shared" si="350"/>
        <v>5000</v>
      </c>
      <c r="AF790" s="104">
        <f t="shared" si="351"/>
        <v>12445</v>
      </c>
      <c r="AH790" s="126" t="s">
        <v>7002</v>
      </c>
      <c r="AI790" s="126" t="s">
        <v>9</v>
      </c>
      <c r="AJ790" s="126" t="s">
        <v>7003</v>
      </c>
      <c r="AK790" s="126" t="s">
        <v>7022</v>
      </c>
      <c r="AL790" s="126" t="s">
        <v>7023</v>
      </c>
      <c r="AM790" s="126" t="s">
        <v>7024</v>
      </c>
      <c r="AN790" s="126">
        <v>6071</v>
      </c>
      <c r="AO790" s="126" t="s">
        <v>130</v>
      </c>
      <c r="AP790" s="127">
        <v>1</v>
      </c>
      <c r="AQ790" s="128">
        <v>0.499</v>
      </c>
      <c r="AR790" s="128">
        <v>4.4999999999999998E-2</v>
      </c>
      <c r="AS790" s="128">
        <v>0.5</v>
      </c>
      <c r="AT790" s="126" t="s">
        <v>5</v>
      </c>
      <c r="AU790" s="128">
        <v>18.89</v>
      </c>
      <c r="AV790" s="126" t="s">
        <v>154</v>
      </c>
      <c r="AW790" s="126" t="s">
        <v>154</v>
      </c>
      <c r="AX790" s="126" t="s">
        <v>154</v>
      </c>
      <c r="AY790" s="126" t="s">
        <v>154</v>
      </c>
      <c r="AZ790" s="126" t="s">
        <v>154</v>
      </c>
      <c r="BA790" s="126" t="s">
        <v>132</v>
      </c>
      <c r="BB790" s="126" t="s">
        <v>70</v>
      </c>
      <c r="BC790" s="126" t="s">
        <v>155</v>
      </c>
      <c r="BD790" s="126" t="s">
        <v>130</v>
      </c>
      <c r="BE790" s="126" t="s">
        <v>156</v>
      </c>
      <c r="BF790" s="126" t="s">
        <v>7025</v>
      </c>
      <c r="BG790" s="126" t="s">
        <v>7026</v>
      </c>
      <c r="BH790" s="126" t="s">
        <v>7027</v>
      </c>
      <c r="BI790" s="126" t="s">
        <v>138</v>
      </c>
      <c r="BJ790" s="126" t="s">
        <v>32</v>
      </c>
      <c r="BK790" s="126" t="s">
        <v>184</v>
      </c>
      <c r="BL790" s="126" t="s">
        <v>157</v>
      </c>
      <c r="BM790" s="126" t="s">
        <v>126</v>
      </c>
      <c r="BN790" s="126" t="s">
        <v>130</v>
      </c>
      <c r="BO790" s="126" t="s">
        <v>158</v>
      </c>
    </row>
    <row r="791" spans="1:67" ht="15">
      <c r="A791" s="58" t="str">
        <f t="shared" si="374"/>
        <v>2025-08-24</v>
      </c>
      <c r="B791" s="58" t="str">
        <f t="shared" si="375"/>
        <v>LHR</v>
      </c>
      <c r="C791" s="58" t="str">
        <f t="shared" si="376"/>
        <v>99431913814</v>
      </c>
      <c r="D791" s="58" t="str">
        <f t="shared" si="377"/>
        <v>PGB028762289</v>
      </c>
      <c r="E791" s="59" t="str">
        <f t="shared" si="378"/>
        <v>6094322903069</v>
      </c>
      <c r="F791" s="59" t="str">
        <f t="shared" si="379"/>
        <v>717-9022-CA-67</v>
      </c>
      <c r="G791" s="59" t="str">
        <f t="shared" si="380"/>
        <v>2210326</v>
      </c>
      <c r="H791" s="59" t="str">
        <f t="shared" si="381"/>
        <v>IPORTER (GB)</v>
      </c>
      <c r="I791" s="57" t="str">
        <f t="shared" si="382"/>
        <v>백재은</v>
      </c>
      <c r="J791" s="57">
        <f t="shared" si="383"/>
        <v>12141</v>
      </c>
      <c r="K791" s="57" t="str">
        <f t="shared" si="384"/>
        <v/>
      </c>
      <c r="L791" s="57">
        <f t="shared" si="385"/>
        <v>1</v>
      </c>
      <c r="M791" s="57">
        <f t="shared" si="386"/>
        <v>0.499</v>
      </c>
      <c r="N791" s="57">
        <f t="shared" si="387"/>
        <v>4.4999999999999998E-2</v>
      </c>
      <c r="O791" s="60">
        <f t="shared" si="388"/>
        <v>3.15E-2</v>
      </c>
      <c r="P791" s="60">
        <f>CEILING(IF(M791&gt;O791,M791,O791),$D$2)</f>
        <v>0.5</v>
      </c>
      <c r="Q791" s="61" t="str">
        <f t="shared" si="389"/>
        <v>일반(목록배제,Normal-Manifest Exception)</v>
      </c>
      <c r="R791" s="88">
        <f t="shared" si="390"/>
        <v>18.89</v>
      </c>
      <c r="S791" s="61" t="str">
        <f t="shared" si="391"/>
        <v>OZ522</v>
      </c>
      <c r="T791" s="61" t="str">
        <f t="shared" si="392"/>
        <v>ASIANA AIRLINES</v>
      </c>
      <c r="U791" s="61" t="str">
        <f t="shared" si="393"/>
        <v>신용</v>
      </c>
      <c r="V791" s="99">
        <f>CEILING($B$2+(P791-0.5)*$C$2,1)</f>
        <v>7445</v>
      </c>
      <c r="W791" s="61">
        <v>4000</v>
      </c>
      <c r="X791" s="100">
        <f t="shared" si="347"/>
        <v>0</v>
      </c>
      <c r="Y791" s="100">
        <f t="shared" si="352"/>
        <v>0</v>
      </c>
      <c r="Z791" s="100">
        <f t="shared" si="348"/>
        <v>0</v>
      </c>
      <c r="AA791" s="100">
        <f t="shared" si="353"/>
        <v>0</v>
      </c>
      <c r="AB791" s="101">
        <f t="shared" si="349"/>
        <v>1000</v>
      </c>
      <c r="AC791" s="102" t="str">
        <f>_xlfn.IFNA(VLOOKUP(D791,'사업자 통관'!F:H,3,0),"")</f>
        <v/>
      </c>
      <c r="AD791" s="102"/>
      <c r="AE791" s="103">
        <f t="shared" si="350"/>
        <v>5000</v>
      </c>
      <c r="AF791" s="104">
        <f t="shared" si="351"/>
        <v>12445</v>
      </c>
      <c r="AH791" s="126" t="s">
        <v>7002</v>
      </c>
      <c r="AI791" s="126" t="s">
        <v>9</v>
      </c>
      <c r="AJ791" s="126" t="s">
        <v>7003</v>
      </c>
      <c r="AK791" s="126" t="s">
        <v>7028</v>
      </c>
      <c r="AL791" s="126" t="s">
        <v>7029</v>
      </c>
      <c r="AM791" s="126" t="s">
        <v>7030</v>
      </c>
      <c r="AN791" s="126">
        <v>12141</v>
      </c>
      <c r="AO791" s="126" t="s">
        <v>130</v>
      </c>
      <c r="AP791" s="127">
        <v>1</v>
      </c>
      <c r="AQ791" s="128">
        <v>0.499</v>
      </c>
      <c r="AR791" s="128">
        <v>4.4999999999999998E-2</v>
      </c>
      <c r="AS791" s="128">
        <v>0.5</v>
      </c>
      <c r="AT791" s="126" t="s">
        <v>5</v>
      </c>
      <c r="AU791" s="128">
        <v>18.89</v>
      </c>
      <c r="AV791" s="126" t="s">
        <v>154</v>
      </c>
      <c r="AW791" s="126" t="s">
        <v>154</v>
      </c>
      <c r="AX791" s="126" t="s">
        <v>154</v>
      </c>
      <c r="AY791" s="126" t="s">
        <v>154</v>
      </c>
      <c r="AZ791" s="126" t="s">
        <v>154</v>
      </c>
      <c r="BA791" s="126" t="s">
        <v>132</v>
      </c>
      <c r="BB791" s="126" t="s">
        <v>70</v>
      </c>
      <c r="BC791" s="126" t="s">
        <v>155</v>
      </c>
      <c r="BD791" s="126" t="s">
        <v>130</v>
      </c>
      <c r="BE791" s="126" t="s">
        <v>156</v>
      </c>
      <c r="BF791" s="126" t="s">
        <v>7031</v>
      </c>
      <c r="BG791" s="126" t="s">
        <v>7032</v>
      </c>
      <c r="BH791" s="126" t="s">
        <v>7033</v>
      </c>
      <c r="BI791" s="126" t="s">
        <v>138</v>
      </c>
      <c r="BJ791" s="126" t="s">
        <v>32</v>
      </c>
      <c r="BK791" s="126" t="s">
        <v>184</v>
      </c>
      <c r="BL791" s="126" t="s">
        <v>157</v>
      </c>
      <c r="BM791" s="126" t="s">
        <v>126</v>
      </c>
      <c r="BN791" s="126" t="s">
        <v>130</v>
      </c>
      <c r="BO791" s="126" t="s">
        <v>158</v>
      </c>
    </row>
    <row r="792" spans="1:67" ht="15">
      <c r="A792" s="58" t="str">
        <f t="shared" si="374"/>
        <v>2025-08-24</v>
      </c>
      <c r="B792" s="58" t="str">
        <f t="shared" si="375"/>
        <v>LHR</v>
      </c>
      <c r="C792" s="58" t="str">
        <f t="shared" si="376"/>
        <v>99431913814</v>
      </c>
      <c r="D792" s="58" t="str">
        <f t="shared" si="377"/>
        <v>PGB028761994</v>
      </c>
      <c r="E792" s="59" t="str">
        <f t="shared" si="378"/>
        <v>6094322902774</v>
      </c>
      <c r="F792" s="59" t="str">
        <f t="shared" si="379"/>
        <v>717-9073-DB-69</v>
      </c>
      <c r="G792" s="59" t="str">
        <f t="shared" si="380"/>
        <v>2210326</v>
      </c>
      <c r="H792" s="59" t="str">
        <f t="shared" si="381"/>
        <v>IPORTER (GB)</v>
      </c>
      <c r="I792" s="57" t="str">
        <f t="shared" si="382"/>
        <v>이예림</v>
      </c>
      <c r="J792" s="57">
        <f t="shared" si="383"/>
        <v>16318</v>
      </c>
      <c r="K792" s="57" t="str">
        <f t="shared" si="384"/>
        <v/>
      </c>
      <c r="L792" s="57">
        <f t="shared" si="385"/>
        <v>1</v>
      </c>
      <c r="M792" s="57">
        <f t="shared" si="386"/>
        <v>0.499</v>
      </c>
      <c r="N792" s="57">
        <f t="shared" si="387"/>
        <v>4.4999999999999998E-2</v>
      </c>
      <c r="O792" s="60">
        <f t="shared" si="388"/>
        <v>3.15E-2</v>
      </c>
      <c r="P792" s="60">
        <f>CEILING(IF(M792&gt;O792,M792,O792),$D$2)</f>
        <v>0.5</v>
      </c>
      <c r="Q792" s="61" t="str">
        <f t="shared" si="389"/>
        <v>목록(Manifest)</v>
      </c>
      <c r="R792" s="88">
        <f t="shared" si="390"/>
        <v>28.25</v>
      </c>
      <c r="S792" s="61" t="str">
        <f t="shared" si="391"/>
        <v>OZ522</v>
      </c>
      <c r="T792" s="61" t="str">
        <f t="shared" si="392"/>
        <v>ASIANA AIRLINES</v>
      </c>
      <c r="U792" s="61" t="str">
        <f t="shared" si="393"/>
        <v>신용</v>
      </c>
      <c r="V792" s="99">
        <f>CEILING($B$2+(P792-0.5)*$C$2,1)</f>
        <v>7445</v>
      </c>
      <c r="W792" s="61">
        <v>4000</v>
      </c>
      <c r="X792" s="100">
        <f t="shared" si="347"/>
        <v>0</v>
      </c>
      <c r="Y792" s="100">
        <f t="shared" si="352"/>
        <v>0</v>
      </c>
      <c r="Z792" s="100">
        <f t="shared" si="348"/>
        <v>0</v>
      </c>
      <c r="AA792" s="100">
        <f t="shared" si="353"/>
        <v>0</v>
      </c>
      <c r="AB792" s="101">
        <f t="shared" si="349"/>
        <v>0</v>
      </c>
      <c r="AC792" s="102" t="str">
        <f>_xlfn.IFNA(VLOOKUP(D792,'사업자 통관'!F:H,3,0),"")</f>
        <v/>
      </c>
      <c r="AD792" s="102"/>
      <c r="AE792" s="103">
        <f t="shared" si="350"/>
        <v>4000</v>
      </c>
      <c r="AF792" s="104">
        <f t="shared" si="351"/>
        <v>11445</v>
      </c>
      <c r="AH792" s="126" t="s">
        <v>7002</v>
      </c>
      <c r="AI792" s="126" t="s">
        <v>9</v>
      </c>
      <c r="AJ792" s="126" t="s">
        <v>7003</v>
      </c>
      <c r="AK792" s="126" t="s">
        <v>7034</v>
      </c>
      <c r="AL792" s="126" t="s">
        <v>7035</v>
      </c>
      <c r="AM792" s="126" t="s">
        <v>7036</v>
      </c>
      <c r="AN792" s="126">
        <v>16318</v>
      </c>
      <c r="AO792" s="126" t="s">
        <v>130</v>
      </c>
      <c r="AP792" s="127">
        <v>1</v>
      </c>
      <c r="AQ792" s="128">
        <v>0.499</v>
      </c>
      <c r="AR792" s="128">
        <v>4.4999999999999998E-2</v>
      </c>
      <c r="AS792" s="128">
        <v>0.5</v>
      </c>
      <c r="AT792" s="126" t="s">
        <v>4</v>
      </c>
      <c r="AU792" s="128">
        <v>28.25</v>
      </c>
      <c r="AV792" s="126" t="s">
        <v>154</v>
      </c>
      <c r="AW792" s="126" t="s">
        <v>154</v>
      </c>
      <c r="AX792" s="126" t="s">
        <v>154</v>
      </c>
      <c r="AY792" s="126" t="s">
        <v>154</v>
      </c>
      <c r="AZ792" s="126" t="s">
        <v>154</v>
      </c>
      <c r="BA792" s="126" t="s">
        <v>132</v>
      </c>
      <c r="BB792" s="126" t="s">
        <v>70</v>
      </c>
      <c r="BC792" s="126" t="s">
        <v>7037</v>
      </c>
      <c r="BD792" s="126" t="s">
        <v>130</v>
      </c>
      <c r="BE792" s="126" t="s">
        <v>156</v>
      </c>
      <c r="BF792" s="126" t="s">
        <v>7038</v>
      </c>
      <c r="BG792" s="126" t="s">
        <v>7039</v>
      </c>
      <c r="BH792" s="126" t="s">
        <v>7040</v>
      </c>
      <c r="BI792" s="126" t="s">
        <v>138</v>
      </c>
      <c r="BJ792" s="126" t="s">
        <v>32</v>
      </c>
      <c r="BK792" s="126" t="s">
        <v>184</v>
      </c>
      <c r="BL792" s="126" t="s">
        <v>157</v>
      </c>
      <c r="BM792" s="126" t="s">
        <v>126</v>
      </c>
      <c r="BN792" s="126" t="s">
        <v>130</v>
      </c>
      <c r="BO792" s="126" t="s">
        <v>158</v>
      </c>
    </row>
    <row r="793" spans="1:67" ht="15">
      <c r="A793" s="58" t="str">
        <f t="shared" si="374"/>
        <v>2025-08-24</v>
      </c>
      <c r="B793" s="58" t="str">
        <f t="shared" si="375"/>
        <v>LHR</v>
      </c>
      <c r="C793" s="58" t="str">
        <f t="shared" si="376"/>
        <v>99431913814</v>
      </c>
      <c r="D793" s="58" t="str">
        <f t="shared" si="377"/>
        <v>PGB028762216</v>
      </c>
      <c r="E793" s="59" t="str">
        <f t="shared" si="378"/>
        <v>6094322902996</v>
      </c>
      <c r="F793" s="59" t="str">
        <f t="shared" si="379"/>
        <v>717-7170-FC-73</v>
      </c>
      <c r="G793" s="59" t="str">
        <f t="shared" si="380"/>
        <v>2210326</v>
      </c>
      <c r="H793" s="59" t="str">
        <f t="shared" si="381"/>
        <v>IPORTER (GB)</v>
      </c>
      <c r="I793" s="57" t="str">
        <f t="shared" si="382"/>
        <v>이정훈</v>
      </c>
      <c r="J793" s="57">
        <f t="shared" si="383"/>
        <v>42135</v>
      </c>
      <c r="K793" s="57" t="str">
        <f t="shared" si="384"/>
        <v/>
      </c>
      <c r="L793" s="57">
        <f t="shared" si="385"/>
        <v>1</v>
      </c>
      <c r="M793" s="57">
        <f t="shared" si="386"/>
        <v>0.998</v>
      </c>
      <c r="N793" s="57">
        <f t="shared" si="387"/>
        <v>1.4059999999999999</v>
      </c>
      <c r="O793" s="60">
        <f t="shared" si="388"/>
        <v>0.98419999999999985</v>
      </c>
      <c r="P793" s="60">
        <f>CEILING(IF(M793&gt;O793,M793,O793),$D$2)</f>
        <v>1</v>
      </c>
      <c r="Q793" s="61" t="str">
        <f t="shared" si="389"/>
        <v>목록(Manifest)</v>
      </c>
      <c r="R793" s="88">
        <f t="shared" si="390"/>
        <v>109.18</v>
      </c>
      <c r="S793" s="61" t="str">
        <f t="shared" si="391"/>
        <v>OZ522</v>
      </c>
      <c r="T793" s="61" t="str">
        <f t="shared" si="392"/>
        <v>ASIANA AIRLINES</v>
      </c>
      <c r="U793" s="61" t="str">
        <f t="shared" si="393"/>
        <v>신용</v>
      </c>
      <c r="V793" s="99">
        <f>CEILING($B$2+(P793-0.5)*$C$2,1)</f>
        <v>10273</v>
      </c>
      <c r="W793" s="61">
        <v>4000</v>
      </c>
      <c r="X793" s="100">
        <f t="shared" si="347"/>
        <v>0</v>
      </c>
      <c r="Y793" s="100">
        <f t="shared" si="352"/>
        <v>0</v>
      </c>
      <c r="Z793" s="100">
        <f t="shared" si="348"/>
        <v>0</v>
      </c>
      <c r="AA793" s="100">
        <f t="shared" si="353"/>
        <v>0</v>
      </c>
      <c r="AB793" s="101">
        <f t="shared" si="349"/>
        <v>0</v>
      </c>
      <c r="AC793" s="102" t="str">
        <f>_xlfn.IFNA(VLOOKUP(D793,'사업자 통관'!F:H,3,0),"")</f>
        <v/>
      </c>
      <c r="AD793" s="102"/>
      <c r="AE793" s="103">
        <f t="shared" si="350"/>
        <v>4000</v>
      </c>
      <c r="AF793" s="104">
        <f t="shared" si="351"/>
        <v>14273</v>
      </c>
      <c r="AH793" s="126" t="s">
        <v>7002</v>
      </c>
      <c r="AI793" s="126" t="s">
        <v>9</v>
      </c>
      <c r="AJ793" s="126" t="s">
        <v>7003</v>
      </c>
      <c r="AK793" s="126" t="s">
        <v>7041</v>
      </c>
      <c r="AL793" s="126" t="s">
        <v>354</v>
      </c>
      <c r="AM793" s="126" t="s">
        <v>7042</v>
      </c>
      <c r="AN793" s="126">
        <v>42135</v>
      </c>
      <c r="AO793" s="126" t="s">
        <v>130</v>
      </c>
      <c r="AP793" s="127">
        <v>1</v>
      </c>
      <c r="AQ793" s="128">
        <v>0.998</v>
      </c>
      <c r="AR793" s="128">
        <v>1.4059999999999999</v>
      </c>
      <c r="AS793" s="128">
        <v>1.5</v>
      </c>
      <c r="AT793" s="126" t="s">
        <v>4</v>
      </c>
      <c r="AU793" s="128">
        <v>109.18</v>
      </c>
      <c r="AV793" s="126" t="s">
        <v>154</v>
      </c>
      <c r="AW793" s="126" t="s">
        <v>154</v>
      </c>
      <c r="AX793" s="126" t="s">
        <v>154</v>
      </c>
      <c r="AY793" s="126" t="s">
        <v>154</v>
      </c>
      <c r="AZ793" s="126" t="s">
        <v>154</v>
      </c>
      <c r="BA793" s="126" t="s">
        <v>132</v>
      </c>
      <c r="BB793" s="126" t="s">
        <v>70</v>
      </c>
      <c r="BC793" s="126" t="s">
        <v>163</v>
      </c>
      <c r="BD793" s="126" t="s">
        <v>130</v>
      </c>
      <c r="BE793" s="126" t="s">
        <v>156</v>
      </c>
      <c r="BF793" s="126" t="s">
        <v>7043</v>
      </c>
      <c r="BG793" s="126" t="s">
        <v>7044</v>
      </c>
      <c r="BH793" s="126" t="s">
        <v>7045</v>
      </c>
      <c r="BI793" s="126" t="s">
        <v>138</v>
      </c>
      <c r="BJ793" s="126" t="s">
        <v>32</v>
      </c>
      <c r="BK793" s="126" t="s">
        <v>184</v>
      </c>
      <c r="BL793" s="126" t="s">
        <v>157</v>
      </c>
      <c r="BM793" s="126" t="s">
        <v>126</v>
      </c>
      <c r="BN793" s="126" t="s">
        <v>130</v>
      </c>
      <c r="BO793" s="126" t="s">
        <v>158</v>
      </c>
    </row>
    <row r="794" spans="1:67" ht="15">
      <c r="A794" s="58" t="str">
        <f t="shared" si="374"/>
        <v>2025-08-24</v>
      </c>
      <c r="B794" s="58" t="str">
        <f t="shared" si="375"/>
        <v>LHR</v>
      </c>
      <c r="C794" s="58" t="str">
        <f t="shared" si="376"/>
        <v>99431913814</v>
      </c>
      <c r="D794" s="58" t="str">
        <f t="shared" si="377"/>
        <v>PGB028762223</v>
      </c>
      <c r="E794" s="59" t="str">
        <f t="shared" si="378"/>
        <v>6094322903003</v>
      </c>
      <c r="F794" s="59" t="str">
        <f t="shared" si="379"/>
        <v>717-8127-CB-3</v>
      </c>
      <c r="G794" s="59" t="str">
        <f t="shared" si="380"/>
        <v>2210326</v>
      </c>
      <c r="H794" s="59" t="str">
        <f t="shared" si="381"/>
        <v>IPORTER (GB)</v>
      </c>
      <c r="I794" s="57" t="str">
        <f t="shared" si="382"/>
        <v>김종순</v>
      </c>
      <c r="J794" s="57">
        <f t="shared" si="383"/>
        <v>12728</v>
      </c>
      <c r="K794" s="57" t="str">
        <f t="shared" si="384"/>
        <v/>
      </c>
      <c r="L794" s="57">
        <f t="shared" si="385"/>
        <v>1</v>
      </c>
      <c r="M794" s="57">
        <f t="shared" si="386"/>
        <v>0.79800000000000004</v>
      </c>
      <c r="N794" s="57">
        <f t="shared" si="387"/>
        <v>4.4999999999999998E-2</v>
      </c>
      <c r="O794" s="60">
        <f t="shared" si="388"/>
        <v>3.15E-2</v>
      </c>
      <c r="P794" s="60">
        <f>CEILING(IF(M794&gt;O794,M794,O794),$D$2)</f>
        <v>1</v>
      </c>
      <c r="Q794" s="61" t="str">
        <f t="shared" si="389"/>
        <v>일반(목록배제,Normal-Manifest Exception)</v>
      </c>
      <c r="R794" s="88">
        <f t="shared" si="390"/>
        <v>37.78</v>
      </c>
      <c r="S794" s="61" t="str">
        <f t="shared" si="391"/>
        <v>OZ522</v>
      </c>
      <c r="T794" s="61" t="str">
        <f t="shared" si="392"/>
        <v>ASIANA AIRLINES</v>
      </c>
      <c r="U794" s="61" t="str">
        <f t="shared" si="393"/>
        <v>신용</v>
      </c>
      <c r="V794" s="99">
        <f>CEILING($B$2+(P794-0.5)*$C$2,1)</f>
        <v>10273</v>
      </c>
      <c r="W794" s="61">
        <v>4000</v>
      </c>
      <c r="X794" s="100">
        <f t="shared" si="347"/>
        <v>0</v>
      </c>
      <c r="Y794" s="100">
        <f t="shared" si="352"/>
        <v>0</v>
      </c>
      <c r="Z794" s="100">
        <f t="shared" si="348"/>
        <v>0</v>
      </c>
      <c r="AA794" s="100">
        <f t="shared" si="353"/>
        <v>0</v>
      </c>
      <c r="AB794" s="101">
        <f t="shared" si="349"/>
        <v>1000</v>
      </c>
      <c r="AC794" s="102" t="str">
        <f>_xlfn.IFNA(VLOOKUP(D794,'사업자 통관'!F:H,3,0),"")</f>
        <v/>
      </c>
      <c r="AD794" s="102"/>
      <c r="AE794" s="103">
        <f t="shared" si="350"/>
        <v>5000</v>
      </c>
      <c r="AF794" s="104">
        <f t="shared" si="351"/>
        <v>15273</v>
      </c>
      <c r="AH794" s="126" t="s">
        <v>7002</v>
      </c>
      <c r="AI794" s="126" t="s">
        <v>9</v>
      </c>
      <c r="AJ794" s="126" t="s">
        <v>7003</v>
      </c>
      <c r="AK794" s="126" t="s">
        <v>7046</v>
      </c>
      <c r="AL794" s="126" t="s">
        <v>7047</v>
      </c>
      <c r="AM794" s="126" t="s">
        <v>7048</v>
      </c>
      <c r="AN794" s="126">
        <v>12728</v>
      </c>
      <c r="AO794" s="126" t="s">
        <v>130</v>
      </c>
      <c r="AP794" s="127">
        <v>1</v>
      </c>
      <c r="AQ794" s="128">
        <v>0.79800000000000004</v>
      </c>
      <c r="AR794" s="128">
        <v>4.4999999999999998E-2</v>
      </c>
      <c r="AS794" s="128">
        <v>0.8</v>
      </c>
      <c r="AT794" s="126" t="s">
        <v>5</v>
      </c>
      <c r="AU794" s="128">
        <v>37.78</v>
      </c>
      <c r="AV794" s="126" t="s">
        <v>154</v>
      </c>
      <c r="AW794" s="126" t="s">
        <v>154</v>
      </c>
      <c r="AX794" s="126" t="s">
        <v>154</v>
      </c>
      <c r="AY794" s="126" t="s">
        <v>154</v>
      </c>
      <c r="AZ794" s="126" t="s">
        <v>154</v>
      </c>
      <c r="BA794" s="126" t="s">
        <v>132</v>
      </c>
      <c r="BB794" s="126" t="s">
        <v>70</v>
      </c>
      <c r="BC794" s="126" t="s">
        <v>155</v>
      </c>
      <c r="BD794" s="126" t="s">
        <v>130</v>
      </c>
      <c r="BE794" s="126" t="s">
        <v>156</v>
      </c>
      <c r="BF794" s="126" t="s">
        <v>7049</v>
      </c>
      <c r="BG794" s="126" t="s">
        <v>7050</v>
      </c>
      <c r="BH794" s="126" t="s">
        <v>7051</v>
      </c>
      <c r="BI794" s="126" t="s">
        <v>138</v>
      </c>
      <c r="BJ794" s="126" t="s">
        <v>32</v>
      </c>
      <c r="BK794" s="126" t="s">
        <v>184</v>
      </c>
      <c r="BL794" s="126" t="s">
        <v>157</v>
      </c>
      <c r="BM794" s="126" t="s">
        <v>126</v>
      </c>
      <c r="BN794" s="126" t="s">
        <v>130</v>
      </c>
      <c r="BO794" s="126" t="s">
        <v>158</v>
      </c>
    </row>
    <row r="795" spans="1:67" ht="15">
      <c r="A795" s="58" t="str">
        <f t="shared" si="374"/>
        <v>2025-08-24</v>
      </c>
      <c r="B795" s="58" t="str">
        <f t="shared" si="375"/>
        <v>LHR</v>
      </c>
      <c r="C795" s="58" t="str">
        <f t="shared" si="376"/>
        <v>99431913814</v>
      </c>
      <c r="D795" s="58" t="str">
        <f t="shared" si="377"/>
        <v>PGB028762158</v>
      </c>
      <c r="E795" s="59" t="str">
        <f t="shared" si="378"/>
        <v>6094322902938</v>
      </c>
      <c r="F795" s="59" t="str">
        <f t="shared" si="379"/>
        <v>717-7263-AB-5</v>
      </c>
      <c r="G795" s="59" t="str">
        <f t="shared" si="380"/>
        <v>2210326</v>
      </c>
      <c r="H795" s="59" t="str">
        <f t="shared" si="381"/>
        <v>IPORTER (GB)</v>
      </c>
      <c r="I795" s="57" t="str">
        <f t="shared" si="382"/>
        <v>최완식</v>
      </c>
      <c r="J795" s="57">
        <f t="shared" si="383"/>
        <v>3731</v>
      </c>
      <c r="K795" s="57" t="str">
        <f t="shared" si="384"/>
        <v/>
      </c>
      <c r="L795" s="57">
        <f t="shared" si="385"/>
        <v>1</v>
      </c>
      <c r="M795" s="57">
        <f t="shared" si="386"/>
        <v>0.88900000000000001</v>
      </c>
      <c r="N795" s="57">
        <f t="shared" si="387"/>
        <v>4.4999999999999998E-2</v>
      </c>
      <c r="O795" s="60">
        <f t="shared" si="388"/>
        <v>3.15E-2</v>
      </c>
      <c r="P795" s="60">
        <f>CEILING(IF(M795&gt;O795,M795,O795),$D$2)</f>
        <v>1</v>
      </c>
      <c r="Q795" s="61" t="str">
        <f t="shared" si="389"/>
        <v>목록(Manifest)</v>
      </c>
      <c r="R795" s="88">
        <f t="shared" si="390"/>
        <v>67.430000000000007</v>
      </c>
      <c r="S795" s="61" t="str">
        <f t="shared" si="391"/>
        <v>OZ522</v>
      </c>
      <c r="T795" s="61" t="str">
        <f t="shared" si="392"/>
        <v>ASIANA AIRLINES</v>
      </c>
      <c r="U795" s="61" t="str">
        <f t="shared" si="393"/>
        <v>신용</v>
      </c>
      <c r="V795" s="99">
        <f>CEILING($B$2+(P795-0.5)*$C$2,1)</f>
        <v>10273</v>
      </c>
      <c r="W795" s="61">
        <v>4000</v>
      </c>
      <c r="X795" s="100">
        <f t="shared" si="347"/>
        <v>0</v>
      </c>
      <c r="Y795" s="100">
        <f t="shared" si="352"/>
        <v>0</v>
      </c>
      <c r="Z795" s="100">
        <f t="shared" si="348"/>
        <v>0</v>
      </c>
      <c r="AA795" s="100">
        <f t="shared" si="353"/>
        <v>0</v>
      </c>
      <c r="AB795" s="101">
        <f t="shared" si="349"/>
        <v>0</v>
      </c>
      <c r="AC795" s="102" t="str">
        <f>_xlfn.IFNA(VLOOKUP(D795,'사업자 통관'!F:H,3,0),"")</f>
        <v/>
      </c>
      <c r="AD795" s="102"/>
      <c r="AE795" s="103">
        <f t="shared" si="350"/>
        <v>4000</v>
      </c>
      <c r="AF795" s="104">
        <f t="shared" si="351"/>
        <v>14273</v>
      </c>
      <c r="AH795" s="126" t="s">
        <v>7002</v>
      </c>
      <c r="AI795" s="126" t="s">
        <v>9</v>
      </c>
      <c r="AJ795" s="126" t="s">
        <v>7003</v>
      </c>
      <c r="AK795" s="126" t="s">
        <v>7052</v>
      </c>
      <c r="AL795" s="126" t="s">
        <v>7053</v>
      </c>
      <c r="AM795" s="126" t="s">
        <v>7054</v>
      </c>
      <c r="AN795" s="126">
        <v>3731</v>
      </c>
      <c r="AO795" s="126" t="s">
        <v>130</v>
      </c>
      <c r="AP795" s="127">
        <v>1</v>
      </c>
      <c r="AQ795" s="128">
        <v>0.88900000000000001</v>
      </c>
      <c r="AR795" s="128">
        <v>4.4999999999999998E-2</v>
      </c>
      <c r="AS795" s="128">
        <v>0.9</v>
      </c>
      <c r="AT795" s="126" t="s">
        <v>4</v>
      </c>
      <c r="AU795" s="128">
        <v>67.430000000000007</v>
      </c>
      <c r="AV795" s="126" t="s">
        <v>154</v>
      </c>
      <c r="AW795" s="126" t="s">
        <v>154</v>
      </c>
      <c r="AX795" s="126" t="s">
        <v>154</v>
      </c>
      <c r="AY795" s="126" t="s">
        <v>154</v>
      </c>
      <c r="AZ795" s="126" t="s">
        <v>154</v>
      </c>
      <c r="BA795" s="126" t="s">
        <v>132</v>
      </c>
      <c r="BB795" s="126" t="s">
        <v>70</v>
      </c>
      <c r="BC795" s="126" t="s">
        <v>604</v>
      </c>
      <c r="BD795" s="126" t="s">
        <v>130</v>
      </c>
      <c r="BE795" s="126" t="s">
        <v>156</v>
      </c>
      <c r="BF795" s="126" t="s">
        <v>7055</v>
      </c>
      <c r="BG795" s="126" t="s">
        <v>7056</v>
      </c>
      <c r="BH795" s="126" t="s">
        <v>7057</v>
      </c>
      <c r="BI795" s="126" t="s">
        <v>138</v>
      </c>
      <c r="BJ795" s="126" t="s">
        <v>32</v>
      </c>
      <c r="BK795" s="126" t="s">
        <v>184</v>
      </c>
      <c r="BL795" s="126" t="s">
        <v>157</v>
      </c>
      <c r="BM795" s="126" t="s">
        <v>126</v>
      </c>
      <c r="BN795" s="126" t="s">
        <v>130</v>
      </c>
      <c r="BO795" s="126" t="s">
        <v>158</v>
      </c>
    </row>
    <row r="796" spans="1:67" ht="15">
      <c r="A796" s="58" t="str">
        <f t="shared" si="374"/>
        <v>2025-08-24</v>
      </c>
      <c r="B796" s="58" t="str">
        <f t="shared" si="375"/>
        <v>LHR</v>
      </c>
      <c r="C796" s="58" t="str">
        <f t="shared" si="376"/>
        <v>99431913814</v>
      </c>
      <c r="D796" s="58" t="str">
        <f t="shared" si="377"/>
        <v>PGB028762199</v>
      </c>
      <c r="E796" s="59" t="str">
        <f t="shared" si="378"/>
        <v>6094322902979</v>
      </c>
      <c r="F796" s="59" t="str">
        <f t="shared" si="379"/>
        <v>717-8080-CD-7</v>
      </c>
      <c r="G796" s="59" t="str">
        <f t="shared" si="380"/>
        <v>2210326</v>
      </c>
      <c r="H796" s="59" t="str">
        <f t="shared" si="381"/>
        <v>IPORTER (GB)</v>
      </c>
      <c r="I796" s="57" t="str">
        <f t="shared" si="382"/>
        <v>방해광</v>
      </c>
      <c r="J796" s="57">
        <f t="shared" si="383"/>
        <v>11809</v>
      </c>
      <c r="K796" s="57" t="str">
        <f t="shared" si="384"/>
        <v/>
      </c>
      <c r="L796" s="57">
        <f t="shared" si="385"/>
        <v>1</v>
      </c>
      <c r="M796" s="57">
        <f t="shared" si="386"/>
        <v>0.63</v>
      </c>
      <c r="N796" s="57">
        <f t="shared" si="387"/>
        <v>4.4999999999999998E-2</v>
      </c>
      <c r="O796" s="60">
        <f t="shared" si="388"/>
        <v>3.15E-2</v>
      </c>
      <c r="P796" s="60">
        <f>CEILING(IF(M796&gt;O796,M796,O796),$D$2)</f>
        <v>1</v>
      </c>
      <c r="Q796" s="61" t="str">
        <f t="shared" si="389"/>
        <v>목록(Manifest)</v>
      </c>
      <c r="R796" s="88">
        <f t="shared" si="390"/>
        <v>114.65</v>
      </c>
      <c r="S796" s="61" t="str">
        <f t="shared" si="391"/>
        <v>OZ522</v>
      </c>
      <c r="T796" s="61" t="str">
        <f t="shared" si="392"/>
        <v>ASIANA AIRLINES</v>
      </c>
      <c r="U796" s="61" t="str">
        <f t="shared" si="393"/>
        <v>신용</v>
      </c>
      <c r="V796" s="99">
        <f>CEILING($B$2+(P796-0.5)*$C$2,1)</f>
        <v>10273</v>
      </c>
      <c r="W796" s="61">
        <v>4000</v>
      </c>
      <c r="X796" s="100">
        <f t="shared" si="347"/>
        <v>0</v>
      </c>
      <c r="Y796" s="100">
        <f t="shared" si="352"/>
        <v>0</v>
      </c>
      <c r="Z796" s="100">
        <f t="shared" si="348"/>
        <v>0</v>
      </c>
      <c r="AA796" s="100">
        <f t="shared" si="353"/>
        <v>0</v>
      </c>
      <c r="AB796" s="101">
        <f t="shared" si="349"/>
        <v>0</v>
      </c>
      <c r="AC796" s="102" t="str">
        <f>_xlfn.IFNA(VLOOKUP(D796,'사업자 통관'!F:H,3,0),"")</f>
        <v/>
      </c>
      <c r="AD796" s="102"/>
      <c r="AE796" s="103">
        <f t="shared" si="350"/>
        <v>4000</v>
      </c>
      <c r="AF796" s="104">
        <f t="shared" si="351"/>
        <v>14273</v>
      </c>
      <c r="AH796" s="126" t="s">
        <v>7002</v>
      </c>
      <c r="AI796" s="126" t="s">
        <v>9</v>
      </c>
      <c r="AJ796" s="126" t="s">
        <v>7003</v>
      </c>
      <c r="AK796" s="126" t="s">
        <v>7058</v>
      </c>
      <c r="AL796" s="126" t="s">
        <v>7059</v>
      </c>
      <c r="AM796" s="126" t="s">
        <v>7060</v>
      </c>
      <c r="AN796" s="126">
        <v>11809</v>
      </c>
      <c r="AO796" s="126" t="s">
        <v>130</v>
      </c>
      <c r="AP796" s="127">
        <v>1</v>
      </c>
      <c r="AQ796" s="128">
        <v>0.63</v>
      </c>
      <c r="AR796" s="128">
        <v>4.4999999999999998E-2</v>
      </c>
      <c r="AS796" s="128">
        <v>0.7</v>
      </c>
      <c r="AT796" s="126" t="s">
        <v>4</v>
      </c>
      <c r="AU796" s="128">
        <v>114.65</v>
      </c>
      <c r="AV796" s="126" t="s">
        <v>154</v>
      </c>
      <c r="AW796" s="126" t="s">
        <v>154</v>
      </c>
      <c r="AX796" s="126" t="s">
        <v>154</v>
      </c>
      <c r="AY796" s="126" t="s">
        <v>154</v>
      </c>
      <c r="AZ796" s="126" t="s">
        <v>154</v>
      </c>
      <c r="BA796" s="126" t="s">
        <v>132</v>
      </c>
      <c r="BB796" s="126" t="s">
        <v>70</v>
      </c>
      <c r="BC796" s="126" t="s">
        <v>163</v>
      </c>
      <c r="BD796" s="126" t="s">
        <v>130</v>
      </c>
      <c r="BE796" s="126" t="s">
        <v>156</v>
      </c>
      <c r="BF796" s="126" t="s">
        <v>7061</v>
      </c>
      <c r="BG796" s="126" t="s">
        <v>7062</v>
      </c>
      <c r="BH796" s="126" t="s">
        <v>7063</v>
      </c>
      <c r="BI796" s="126" t="s">
        <v>138</v>
      </c>
      <c r="BJ796" s="126" t="s">
        <v>32</v>
      </c>
      <c r="BK796" s="126" t="s">
        <v>184</v>
      </c>
      <c r="BL796" s="126" t="s">
        <v>157</v>
      </c>
      <c r="BM796" s="126" t="s">
        <v>126</v>
      </c>
      <c r="BN796" s="126" t="s">
        <v>130</v>
      </c>
      <c r="BO796" s="126" t="s">
        <v>158</v>
      </c>
    </row>
    <row r="797" spans="1:67" ht="15">
      <c r="A797" s="58" t="str">
        <f t="shared" si="374"/>
        <v>2025-08-24</v>
      </c>
      <c r="B797" s="58" t="str">
        <f t="shared" si="375"/>
        <v>LHR</v>
      </c>
      <c r="C797" s="58" t="str">
        <f t="shared" si="376"/>
        <v>99431913814</v>
      </c>
      <c r="D797" s="58" t="str">
        <f t="shared" si="377"/>
        <v>PGB028762043</v>
      </c>
      <c r="E797" s="59" t="str">
        <f t="shared" si="378"/>
        <v>6094322902823</v>
      </c>
      <c r="F797" s="59" t="str">
        <f t="shared" si="379"/>
        <v>717-8088-DC-9</v>
      </c>
      <c r="G797" s="59" t="str">
        <f t="shared" si="380"/>
        <v>2210326</v>
      </c>
      <c r="H797" s="59" t="str">
        <f t="shared" si="381"/>
        <v>IPORTER (GB)</v>
      </c>
      <c r="I797" s="57" t="str">
        <f t="shared" si="382"/>
        <v>김덕호</v>
      </c>
      <c r="J797" s="57">
        <f t="shared" si="383"/>
        <v>12774</v>
      </c>
      <c r="K797" s="57" t="str">
        <f t="shared" si="384"/>
        <v/>
      </c>
      <c r="L797" s="57">
        <f t="shared" si="385"/>
        <v>1</v>
      </c>
      <c r="M797" s="57">
        <f t="shared" si="386"/>
        <v>2.1680000000000001</v>
      </c>
      <c r="N797" s="57">
        <f t="shared" si="387"/>
        <v>4.7629999999999999</v>
      </c>
      <c r="O797" s="60">
        <f t="shared" si="388"/>
        <v>3.3340999999999998</v>
      </c>
      <c r="P797" s="60">
        <f>CEILING(IF(M797&gt;O797,M797,O797),$D$2)</f>
        <v>3.5</v>
      </c>
      <c r="Q797" s="61" t="str">
        <f t="shared" si="389"/>
        <v>목록(Manifest)</v>
      </c>
      <c r="R797" s="88">
        <f t="shared" si="390"/>
        <v>76.680000000000007</v>
      </c>
      <c r="S797" s="61" t="str">
        <f t="shared" si="391"/>
        <v>OZ522</v>
      </c>
      <c r="T797" s="61" t="str">
        <f t="shared" si="392"/>
        <v>ASIANA AIRLINES</v>
      </c>
      <c r="U797" s="61" t="str">
        <f t="shared" si="393"/>
        <v>신용</v>
      </c>
      <c r="V797" s="99">
        <f>CEILING($B$2+(P797-0.5)*$C$2,1)</f>
        <v>24410</v>
      </c>
      <c r="W797" s="61">
        <v>4000</v>
      </c>
      <c r="X797" s="100">
        <f t="shared" si="347"/>
        <v>0</v>
      </c>
      <c r="Y797" s="100">
        <f t="shared" si="352"/>
        <v>0</v>
      </c>
      <c r="Z797" s="100">
        <f t="shared" si="348"/>
        <v>500</v>
      </c>
      <c r="AA797" s="100">
        <f t="shared" si="353"/>
        <v>0</v>
      </c>
      <c r="AB797" s="101">
        <f t="shared" si="349"/>
        <v>0</v>
      </c>
      <c r="AC797" s="102" t="str">
        <f>_xlfn.IFNA(VLOOKUP(D797,'사업자 통관'!F:H,3,0),"")</f>
        <v/>
      </c>
      <c r="AD797" s="102"/>
      <c r="AE797" s="103">
        <f t="shared" si="350"/>
        <v>4500</v>
      </c>
      <c r="AF797" s="104">
        <f t="shared" si="351"/>
        <v>28910</v>
      </c>
      <c r="AH797" s="126" t="s">
        <v>7002</v>
      </c>
      <c r="AI797" s="126" t="s">
        <v>9</v>
      </c>
      <c r="AJ797" s="126" t="s">
        <v>7003</v>
      </c>
      <c r="AK797" s="126" t="s">
        <v>7064</v>
      </c>
      <c r="AL797" s="126" t="s">
        <v>7065</v>
      </c>
      <c r="AM797" s="126" t="s">
        <v>7066</v>
      </c>
      <c r="AN797" s="126">
        <v>12774</v>
      </c>
      <c r="AO797" s="126" t="s">
        <v>130</v>
      </c>
      <c r="AP797" s="127">
        <v>1</v>
      </c>
      <c r="AQ797" s="128">
        <v>2.1680000000000001</v>
      </c>
      <c r="AR797" s="128">
        <v>4.7629999999999999</v>
      </c>
      <c r="AS797" s="128">
        <v>4.8</v>
      </c>
      <c r="AT797" s="126" t="s">
        <v>4</v>
      </c>
      <c r="AU797" s="128">
        <v>76.680000000000007</v>
      </c>
      <c r="AV797" s="126" t="s">
        <v>154</v>
      </c>
      <c r="AW797" s="126" t="s">
        <v>154</v>
      </c>
      <c r="AX797" s="126" t="s">
        <v>154</v>
      </c>
      <c r="AY797" s="126" t="s">
        <v>154</v>
      </c>
      <c r="AZ797" s="126" t="s">
        <v>154</v>
      </c>
      <c r="BA797" s="126" t="s">
        <v>132</v>
      </c>
      <c r="BB797" s="126" t="s">
        <v>70</v>
      </c>
      <c r="BC797" s="126" t="s">
        <v>7067</v>
      </c>
      <c r="BD797" s="126" t="s">
        <v>130</v>
      </c>
      <c r="BE797" s="126" t="s">
        <v>156</v>
      </c>
      <c r="BF797" s="126" t="s">
        <v>7068</v>
      </c>
      <c r="BG797" s="126" t="s">
        <v>7069</v>
      </c>
      <c r="BH797" s="126" t="s">
        <v>7070</v>
      </c>
      <c r="BI797" s="126" t="s">
        <v>138</v>
      </c>
      <c r="BJ797" s="126" t="s">
        <v>32</v>
      </c>
      <c r="BK797" s="126" t="s">
        <v>184</v>
      </c>
      <c r="BL797" s="126" t="s">
        <v>157</v>
      </c>
      <c r="BM797" s="126" t="s">
        <v>126</v>
      </c>
      <c r="BN797" s="126" t="s">
        <v>130</v>
      </c>
      <c r="BO797" s="126" t="s">
        <v>158</v>
      </c>
    </row>
    <row r="798" spans="1:67" ht="15">
      <c r="A798" s="58" t="str">
        <f t="shared" si="374"/>
        <v>2025-08-24</v>
      </c>
      <c r="B798" s="58" t="str">
        <f t="shared" si="375"/>
        <v>LHR</v>
      </c>
      <c r="C798" s="58" t="str">
        <f t="shared" si="376"/>
        <v>99431913814</v>
      </c>
      <c r="D798" s="58" t="str">
        <f t="shared" si="377"/>
        <v>PGB028762051</v>
      </c>
      <c r="E798" s="59" t="str">
        <f t="shared" si="378"/>
        <v>6094322902831</v>
      </c>
      <c r="F798" s="59" t="str">
        <f t="shared" si="379"/>
        <v>717-8149-FA-13</v>
      </c>
      <c r="G798" s="59" t="str">
        <f t="shared" si="380"/>
        <v>2210326</v>
      </c>
      <c r="H798" s="59" t="str">
        <f t="shared" si="381"/>
        <v>IPORTER (GB)</v>
      </c>
      <c r="I798" s="57" t="str">
        <f t="shared" si="382"/>
        <v>김동욱</v>
      </c>
      <c r="J798" s="57">
        <f t="shared" si="383"/>
        <v>4778</v>
      </c>
      <c r="K798" s="57" t="str">
        <f t="shared" si="384"/>
        <v/>
      </c>
      <c r="L798" s="57">
        <f t="shared" si="385"/>
        <v>1</v>
      </c>
      <c r="M798" s="57">
        <f t="shared" si="386"/>
        <v>0.998</v>
      </c>
      <c r="N798" s="57">
        <f t="shared" si="387"/>
        <v>2.4489999999999998</v>
      </c>
      <c r="O798" s="60">
        <f t="shared" si="388"/>
        <v>1.7142999999999997</v>
      </c>
      <c r="P798" s="60">
        <f>CEILING(IF(M798&gt;O798,M798,O798),$D$2)</f>
        <v>2</v>
      </c>
      <c r="Q798" s="61" t="str">
        <f t="shared" si="389"/>
        <v>목록(Manifest)</v>
      </c>
      <c r="R798" s="88">
        <f t="shared" si="390"/>
        <v>107.92</v>
      </c>
      <c r="S798" s="61" t="str">
        <f t="shared" si="391"/>
        <v>OZ522</v>
      </c>
      <c r="T798" s="61" t="str">
        <f t="shared" si="392"/>
        <v>ASIANA AIRLINES</v>
      </c>
      <c r="U798" s="61" t="str">
        <f t="shared" si="393"/>
        <v>신용</v>
      </c>
      <c r="V798" s="99">
        <f>CEILING($B$2+(P798-0.5)*$C$2,1)</f>
        <v>15928</v>
      </c>
      <c r="W798" s="61">
        <v>4000</v>
      </c>
      <c r="X798" s="100">
        <f t="shared" si="347"/>
        <v>0</v>
      </c>
      <c r="Y798" s="100">
        <f t="shared" si="352"/>
        <v>0</v>
      </c>
      <c r="Z798" s="100">
        <f t="shared" si="348"/>
        <v>0</v>
      </c>
      <c r="AA798" s="100">
        <f t="shared" si="353"/>
        <v>0</v>
      </c>
      <c r="AB798" s="101">
        <f t="shared" si="349"/>
        <v>0</v>
      </c>
      <c r="AC798" s="102" t="str">
        <f>_xlfn.IFNA(VLOOKUP(D798,'사업자 통관'!F:H,3,0),"")</f>
        <v/>
      </c>
      <c r="AD798" s="102"/>
      <c r="AE798" s="103">
        <f t="shared" si="350"/>
        <v>4000</v>
      </c>
      <c r="AF798" s="104">
        <f t="shared" si="351"/>
        <v>19928</v>
      </c>
      <c r="AH798" s="126" t="s">
        <v>7002</v>
      </c>
      <c r="AI798" s="126" t="s">
        <v>9</v>
      </c>
      <c r="AJ798" s="126" t="s">
        <v>7003</v>
      </c>
      <c r="AK798" s="126" t="s">
        <v>7071</v>
      </c>
      <c r="AL798" s="126" t="s">
        <v>451</v>
      </c>
      <c r="AM798" s="126" t="s">
        <v>2998</v>
      </c>
      <c r="AN798" s="126">
        <v>4778</v>
      </c>
      <c r="AO798" s="126" t="s">
        <v>130</v>
      </c>
      <c r="AP798" s="127">
        <v>1</v>
      </c>
      <c r="AQ798" s="128">
        <v>0.998</v>
      </c>
      <c r="AR798" s="128">
        <v>2.4489999999999998</v>
      </c>
      <c r="AS798" s="128">
        <v>2.5</v>
      </c>
      <c r="AT798" s="126" t="s">
        <v>4</v>
      </c>
      <c r="AU798" s="128">
        <v>107.92</v>
      </c>
      <c r="AV798" s="126" t="s">
        <v>154</v>
      </c>
      <c r="AW798" s="126" t="s">
        <v>154</v>
      </c>
      <c r="AX798" s="126" t="s">
        <v>154</v>
      </c>
      <c r="AY798" s="126" t="s">
        <v>154</v>
      </c>
      <c r="AZ798" s="126" t="s">
        <v>154</v>
      </c>
      <c r="BA798" s="126" t="s">
        <v>132</v>
      </c>
      <c r="BB798" s="126" t="s">
        <v>70</v>
      </c>
      <c r="BC798" s="126" t="s">
        <v>406</v>
      </c>
      <c r="BD798" s="126" t="s">
        <v>130</v>
      </c>
      <c r="BE798" s="126" t="s">
        <v>156</v>
      </c>
      <c r="BF798" s="126" t="s">
        <v>7072</v>
      </c>
      <c r="BG798" s="126" t="s">
        <v>7073</v>
      </c>
      <c r="BH798" s="126" t="s">
        <v>7074</v>
      </c>
      <c r="BI798" s="126" t="s">
        <v>138</v>
      </c>
      <c r="BJ798" s="126" t="s">
        <v>32</v>
      </c>
      <c r="BK798" s="126" t="s">
        <v>184</v>
      </c>
      <c r="BL798" s="126" t="s">
        <v>157</v>
      </c>
      <c r="BM798" s="126" t="s">
        <v>126</v>
      </c>
      <c r="BN798" s="126" t="s">
        <v>130</v>
      </c>
      <c r="BO798" s="126" t="s">
        <v>158</v>
      </c>
    </row>
    <row r="799" spans="1:67" ht="15">
      <c r="A799" s="58" t="str">
        <f t="shared" si="374"/>
        <v>2025-08-24</v>
      </c>
      <c r="B799" s="58" t="str">
        <f t="shared" si="375"/>
        <v>LHR</v>
      </c>
      <c r="C799" s="58" t="str">
        <f t="shared" si="376"/>
        <v>99431913814</v>
      </c>
      <c r="D799" s="58" t="str">
        <f t="shared" si="377"/>
        <v>PGB028762020</v>
      </c>
      <c r="E799" s="59" t="str">
        <f t="shared" si="378"/>
        <v>6094322902800</v>
      </c>
      <c r="F799" s="59" t="str">
        <f t="shared" si="379"/>
        <v>717-8148-EE-15</v>
      </c>
      <c r="G799" s="59" t="str">
        <f t="shared" si="380"/>
        <v>2210326</v>
      </c>
      <c r="H799" s="59" t="str">
        <f t="shared" si="381"/>
        <v>IPORTER (GB)</v>
      </c>
      <c r="I799" s="57" t="str">
        <f t="shared" si="382"/>
        <v>장서연</v>
      </c>
      <c r="J799" s="57">
        <f t="shared" si="383"/>
        <v>14584</v>
      </c>
      <c r="K799" s="57" t="str">
        <f t="shared" si="384"/>
        <v/>
      </c>
      <c r="L799" s="57">
        <f t="shared" si="385"/>
        <v>1</v>
      </c>
      <c r="M799" s="57">
        <f t="shared" si="386"/>
        <v>1.4019999999999999</v>
      </c>
      <c r="N799" s="57">
        <f t="shared" si="387"/>
        <v>4.4999999999999998E-2</v>
      </c>
      <c r="O799" s="60">
        <f t="shared" si="388"/>
        <v>3.15E-2</v>
      </c>
      <c r="P799" s="60">
        <f>CEILING(IF(M799&gt;O799,M799,O799),$D$2)</f>
        <v>1.5</v>
      </c>
      <c r="Q799" s="61" t="str">
        <f t="shared" si="389"/>
        <v>목록(Manifest)</v>
      </c>
      <c r="R799" s="88">
        <f t="shared" si="390"/>
        <v>87.68</v>
      </c>
      <c r="S799" s="61" t="str">
        <f t="shared" si="391"/>
        <v>OZ522</v>
      </c>
      <c r="T799" s="61" t="str">
        <f t="shared" si="392"/>
        <v>ASIANA AIRLINES</v>
      </c>
      <c r="U799" s="61" t="str">
        <f t="shared" si="393"/>
        <v>신용</v>
      </c>
      <c r="V799" s="99">
        <f>CEILING($B$2+(P799-0.5)*$C$2,1)</f>
        <v>13100</v>
      </c>
      <c r="W799" s="61">
        <v>4000</v>
      </c>
      <c r="X799" s="100">
        <f t="shared" si="347"/>
        <v>0</v>
      </c>
      <c r="Y799" s="100">
        <f t="shared" si="352"/>
        <v>0</v>
      </c>
      <c r="Z799" s="100">
        <f t="shared" si="348"/>
        <v>0</v>
      </c>
      <c r="AA799" s="100">
        <f t="shared" si="353"/>
        <v>0</v>
      </c>
      <c r="AB799" s="101">
        <f t="shared" si="349"/>
        <v>0</v>
      </c>
      <c r="AC799" s="102" t="str">
        <f>_xlfn.IFNA(VLOOKUP(D799,'사업자 통관'!F:H,3,0),"")</f>
        <v/>
      </c>
      <c r="AD799" s="102"/>
      <c r="AE799" s="103">
        <f t="shared" si="350"/>
        <v>4000</v>
      </c>
      <c r="AF799" s="104">
        <f t="shared" si="351"/>
        <v>17100</v>
      </c>
      <c r="AH799" s="126" t="s">
        <v>7002</v>
      </c>
      <c r="AI799" s="126" t="s">
        <v>9</v>
      </c>
      <c r="AJ799" s="126" t="s">
        <v>7003</v>
      </c>
      <c r="AK799" s="126" t="s">
        <v>2740</v>
      </c>
      <c r="AL799" s="126" t="s">
        <v>223</v>
      </c>
      <c r="AM799" s="126" t="s">
        <v>224</v>
      </c>
      <c r="AN799" s="126">
        <v>14584</v>
      </c>
      <c r="AO799" s="126" t="s">
        <v>130</v>
      </c>
      <c r="AP799" s="127">
        <v>1</v>
      </c>
      <c r="AQ799" s="128">
        <v>1.4019999999999999</v>
      </c>
      <c r="AR799" s="128">
        <v>4.4999999999999998E-2</v>
      </c>
      <c r="AS799" s="128">
        <v>1.5</v>
      </c>
      <c r="AT799" s="126" t="s">
        <v>4</v>
      </c>
      <c r="AU799" s="128">
        <v>87.68</v>
      </c>
      <c r="AV799" s="126" t="s">
        <v>154</v>
      </c>
      <c r="AW799" s="126" t="s">
        <v>154</v>
      </c>
      <c r="AX799" s="126" t="s">
        <v>154</v>
      </c>
      <c r="AY799" s="126" t="s">
        <v>154</v>
      </c>
      <c r="AZ799" s="126" t="s">
        <v>154</v>
      </c>
      <c r="BA799" s="126" t="s">
        <v>132</v>
      </c>
      <c r="BB799" s="126" t="s">
        <v>70</v>
      </c>
      <c r="BC799" s="126" t="s">
        <v>163</v>
      </c>
      <c r="BD799" s="126" t="s">
        <v>130</v>
      </c>
      <c r="BE799" s="126" t="s">
        <v>156</v>
      </c>
      <c r="BF799" s="126" t="s">
        <v>7075</v>
      </c>
      <c r="BG799" s="126" t="s">
        <v>7076</v>
      </c>
      <c r="BH799" s="126" t="s">
        <v>7077</v>
      </c>
      <c r="BI799" s="126" t="s">
        <v>138</v>
      </c>
      <c r="BJ799" s="126" t="s">
        <v>32</v>
      </c>
      <c r="BK799" s="126" t="s">
        <v>184</v>
      </c>
      <c r="BL799" s="126" t="s">
        <v>157</v>
      </c>
      <c r="BM799" s="126" t="s">
        <v>126</v>
      </c>
      <c r="BN799" s="126" t="s">
        <v>130</v>
      </c>
      <c r="BO799" s="126" t="s">
        <v>158</v>
      </c>
    </row>
    <row r="800" spans="1:67" ht="15">
      <c r="A800" s="58" t="str">
        <f t="shared" si="374"/>
        <v>2025-08-24</v>
      </c>
      <c r="B800" s="58" t="str">
        <f t="shared" si="375"/>
        <v>LHR</v>
      </c>
      <c r="C800" s="58" t="str">
        <f t="shared" si="376"/>
        <v>99431913814</v>
      </c>
      <c r="D800" s="58" t="str">
        <f t="shared" si="377"/>
        <v>PGB028762149</v>
      </c>
      <c r="E800" s="59" t="str">
        <f t="shared" si="378"/>
        <v>6094322902929</v>
      </c>
      <c r="F800" s="59" t="str">
        <f t="shared" si="379"/>
        <v>717-8155-DC-16</v>
      </c>
      <c r="G800" s="59" t="str">
        <f t="shared" si="380"/>
        <v>2210326</v>
      </c>
      <c r="H800" s="59" t="str">
        <f t="shared" si="381"/>
        <v>IPORTER (GB)</v>
      </c>
      <c r="I800" s="57" t="str">
        <f t="shared" si="382"/>
        <v>강보라</v>
      </c>
      <c r="J800" s="57">
        <f t="shared" si="383"/>
        <v>11932</v>
      </c>
      <c r="K800" s="57" t="str">
        <f t="shared" si="384"/>
        <v/>
      </c>
      <c r="L800" s="57">
        <f t="shared" si="385"/>
        <v>1</v>
      </c>
      <c r="M800" s="57">
        <f t="shared" si="386"/>
        <v>0.998</v>
      </c>
      <c r="N800" s="57">
        <f t="shared" si="387"/>
        <v>1.2250000000000001</v>
      </c>
      <c r="O800" s="60">
        <f t="shared" si="388"/>
        <v>0.85750000000000004</v>
      </c>
      <c r="P800" s="60">
        <f>CEILING(IF(M800&gt;O800,M800,O800),$D$2)</f>
        <v>1</v>
      </c>
      <c r="Q800" s="61" t="str">
        <f t="shared" si="389"/>
        <v>목록(Manifest)</v>
      </c>
      <c r="R800" s="88">
        <f t="shared" si="390"/>
        <v>68.8</v>
      </c>
      <c r="S800" s="61" t="str">
        <f t="shared" si="391"/>
        <v>OZ522</v>
      </c>
      <c r="T800" s="61" t="str">
        <f t="shared" si="392"/>
        <v>ASIANA AIRLINES</v>
      </c>
      <c r="U800" s="61" t="str">
        <f t="shared" si="393"/>
        <v>신용</v>
      </c>
      <c r="V800" s="99">
        <f>CEILING($B$2+(P800-0.5)*$C$2,1)</f>
        <v>10273</v>
      </c>
      <c r="W800" s="61">
        <v>4000</v>
      </c>
      <c r="X800" s="100">
        <f t="shared" si="347"/>
        <v>0</v>
      </c>
      <c r="Y800" s="100">
        <f t="shared" si="352"/>
        <v>0</v>
      </c>
      <c r="Z800" s="100">
        <f t="shared" si="348"/>
        <v>0</v>
      </c>
      <c r="AA800" s="100">
        <f t="shared" si="353"/>
        <v>0</v>
      </c>
      <c r="AB800" s="101">
        <f t="shared" si="349"/>
        <v>0</v>
      </c>
      <c r="AC800" s="102" t="str">
        <f>_xlfn.IFNA(VLOOKUP(D800,'사업자 통관'!F:H,3,0),"")</f>
        <v/>
      </c>
      <c r="AD800" s="102"/>
      <c r="AE800" s="103">
        <f t="shared" si="350"/>
        <v>4000</v>
      </c>
      <c r="AF800" s="104">
        <f t="shared" si="351"/>
        <v>14273</v>
      </c>
      <c r="AH800" s="126" t="s">
        <v>7002</v>
      </c>
      <c r="AI800" s="126" t="s">
        <v>9</v>
      </c>
      <c r="AJ800" s="126" t="s">
        <v>7003</v>
      </c>
      <c r="AK800" s="126" t="s">
        <v>7078</v>
      </c>
      <c r="AL800" s="126" t="s">
        <v>3919</v>
      </c>
      <c r="AM800" s="126" t="s">
        <v>3920</v>
      </c>
      <c r="AN800" s="126">
        <v>11932</v>
      </c>
      <c r="AO800" s="126" t="s">
        <v>130</v>
      </c>
      <c r="AP800" s="127">
        <v>1</v>
      </c>
      <c r="AQ800" s="128">
        <v>0.998</v>
      </c>
      <c r="AR800" s="128">
        <v>1.2250000000000001</v>
      </c>
      <c r="AS800" s="128">
        <v>1.3</v>
      </c>
      <c r="AT800" s="126" t="s">
        <v>4</v>
      </c>
      <c r="AU800" s="128">
        <v>68.8</v>
      </c>
      <c r="AV800" s="126" t="s">
        <v>154</v>
      </c>
      <c r="AW800" s="126" t="s">
        <v>154</v>
      </c>
      <c r="AX800" s="126" t="s">
        <v>154</v>
      </c>
      <c r="AY800" s="126" t="s">
        <v>154</v>
      </c>
      <c r="AZ800" s="126" t="s">
        <v>154</v>
      </c>
      <c r="BA800" s="126" t="s">
        <v>132</v>
      </c>
      <c r="BB800" s="126" t="s">
        <v>70</v>
      </c>
      <c r="BC800" s="126" t="s">
        <v>162</v>
      </c>
      <c r="BD800" s="126" t="s">
        <v>130</v>
      </c>
      <c r="BE800" s="126" t="s">
        <v>156</v>
      </c>
      <c r="BF800" s="126" t="s">
        <v>7079</v>
      </c>
      <c r="BG800" s="126" t="s">
        <v>7080</v>
      </c>
      <c r="BH800" s="126" t="s">
        <v>7081</v>
      </c>
      <c r="BI800" s="126" t="s">
        <v>138</v>
      </c>
      <c r="BJ800" s="126" t="s">
        <v>32</v>
      </c>
      <c r="BK800" s="126" t="s">
        <v>184</v>
      </c>
      <c r="BL800" s="126" t="s">
        <v>157</v>
      </c>
      <c r="BM800" s="126" t="s">
        <v>126</v>
      </c>
      <c r="BN800" s="126" t="s">
        <v>130</v>
      </c>
      <c r="BO800" s="126" t="s">
        <v>158</v>
      </c>
    </row>
    <row r="801" spans="1:67" ht="15">
      <c r="A801" s="58" t="str">
        <f t="shared" si="374"/>
        <v>2025-08-24</v>
      </c>
      <c r="B801" s="58" t="str">
        <f t="shared" si="375"/>
        <v>LHR</v>
      </c>
      <c r="C801" s="58" t="str">
        <f t="shared" si="376"/>
        <v>99431913814</v>
      </c>
      <c r="D801" s="58" t="str">
        <f t="shared" si="377"/>
        <v>PGB028761987</v>
      </c>
      <c r="E801" s="59" t="str">
        <f t="shared" si="378"/>
        <v>6094322902767</v>
      </c>
      <c r="F801" s="59" t="str">
        <f t="shared" si="379"/>
        <v>717-6355-FF-24</v>
      </c>
      <c r="G801" s="59" t="str">
        <f t="shared" si="380"/>
        <v>2210326</v>
      </c>
      <c r="H801" s="59" t="str">
        <f t="shared" si="381"/>
        <v>IPORTER (GB)</v>
      </c>
      <c r="I801" s="57" t="str">
        <f t="shared" si="382"/>
        <v>임성현</v>
      </c>
      <c r="J801" s="57">
        <f t="shared" si="383"/>
        <v>31404</v>
      </c>
      <c r="K801" s="57" t="str">
        <f t="shared" si="384"/>
        <v/>
      </c>
      <c r="L801" s="57">
        <f t="shared" si="385"/>
        <v>1</v>
      </c>
      <c r="M801" s="57">
        <f t="shared" si="386"/>
        <v>0.499</v>
      </c>
      <c r="N801" s="57">
        <f t="shared" si="387"/>
        <v>4.4999999999999998E-2</v>
      </c>
      <c r="O801" s="60">
        <f t="shared" si="388"/>
        <v>3.15E-2</v>
      </c>
      <c r="P801" s="60">
        <f>CEILING(IF(M801&gt;O801,M801,O801),$D$2)</f>
        <v>0.5</v>
      </c>
      <c r="Q801" s="61" t="str">
        <f t="shared" si="389"/>
        <v>목록(Manifest)</v>
      </c>
      <c r="R801" s="88">
        <f t="shared" si="390"/>
        <v>121.41</v>
      </c>
      <c r="S801" s="61" t="str">
        <f t="shared" si="391"/>
        <v>OZ522</v>
      </c>
      <c r="T801" s="61" t="str">
        <f t="shared" si="392"/>
        <v>ASIANA AIRLINES</v>
      </c>
      <c r="U801" s="61" t="str">
        <f t="shared" si="393"/>
        <v>신용</v>
      </c>
      <c r="V801" s="99">
        <f>CEILING($B$2+(P801-0.5)*$C$2,1)</f>
        <v>7445</v>
      </c>
      <c r="W801" s="61">
        <v>4000</v>
      </c>
      <c r="X801" s="100">
        <f t="shared" si="347"/>
        <v>0</v>
      </c>
      <c r="Y801" s="100">
        <f t="shared" si="352"/>
        <v>0</v>
      </c>
      <c r="Z801" s="100">
        <f t="shared" si="348"/>
        <v>0</v>
      </c>
      <c r="AA801" s="100">
        <f t="shared" si="353"/>
        <v>0</v>
      </c>
      <c r="AB801" s="101">
        <f t="shared" si="349"/>
        <v>0</v>
      </c>
      <c r="AC801" s="102" t="str">
        <f>_xlfn.IFNA(VLOOKUP(D801,'사업자 통관'!F:H,3,0),"")</f>
        <v/>
      </c>
      <c r="AD801" s="102"/>
      <c r="AE801" s="103">
        <f t="shared" si="350"/>
        <v>4000</v>
      </c>
      <c r="AF801" s="104">
        <f t="shared" si="351"/>
        <v>11445</v>
      </c>
      <c r="AH801" s="126" t="s">
        <v>7002</v>
      </c>
      <c r="AI801" s="126" t="s">
        <v>9</v>
      </c>
      <c r="AJ801" s="126" t="s">
        <v>7003</v>
      </c>
      <c r="AK801" s="126" t="s">
        <v>7082</v>
      </c>
      <c r="AL801" s="126" t="s">
        <v>7083</v>
      </c>
      <c r="AM801" s="126" t="s">
        <v>7084</v>
      </c>
      <c r="AN801" s="126">
        <v>31404</v>
      </c>
      <c r="AO801" s="126" t="s">
        <v>130</v>
      </c>
      <c r="AP801" s="127">
        <v>1</v>
      </c>
      <c r="AQ801" s="128">
        <v>0.499</v>
      </c>
      <c r="AR801" s="128">
        <v>4.4999999999999998E-2</v>
      </c>
      <c r="AS801" s="128">
        <v>0.5</v>
      </c>
      <c r="AT801" s="126" t="s">
        <v>4</v>
      </c>
      <c r="AU801" s="128">
        <v>121.41</v>
      </c>
      <c r="AV801" s="126" t="s">
        <v>154</v>
      </c>
      <c r="AW801" s="126" t="s">
        <v>154</v>
      </c>
      <c r="AX801" s="126" t="s">
        <v>154</v>
      </c>
      <c r="AY801" s="126" t="s">
        <v>154</v>
      </c>
      <c r="AZ801" s="126" t="s">
        <v>154</v>
      </c>
      <c r="BA801" s="126" t="s">
        <v>132</v>
      </c>
      <c r="BB801" s="126" t="s">
        <v>70</v>
      </c>
      <c r="BC801" s="126" t="s">
        <v>6975</v>
      </c>
      <c r="BD801" s="126" t="s">
        <v>130</v>
      </c>
      <c r="BE801" s="126" t="s">
        <v>156</v>
      </c>
      <c r="BF801" s="126" t="s">
        <v>7085</v>
      </c>
      <c r="BG801" s="126" t="s">
        <v>7086</v>
      </c>
      <c r="BH801" s="126" t="s">
        <v>7087</v>
      </c>
      <c r="BI801" s="126" t="s">
        <v>138</v>
      </c>
      <c r="BJ801" s="126" t="s">
        <v>32</v>
      </c>
      <c r="BK801" s="126" t="s">
        <v>184</v>
      </c>
      <c r="BL801" s="126" t="s">
        <v>157</v>
      </c>
      <c r="BM801" s="126" t="s">
        <v>126</v>
      </c>
      <c r="BN801" s="126" t="s">
        <v>130</v>
      </c>
      <c r="BO801" s="126" t="s">
        <v>158</v>
      </c>
    </row>
    <row r="802" spans="1:67" ht="15">
      <c r="A802" s="58" t="str">
        <f t="shared" si="374"/>
        <v>2025-08-24</v>
      </c>
      <c r="B802" s="58" t="str">
        <f t="shared" si="375"/>
        <v>LHR</v>
      </c>
      <c r="C802" s="58" t="str">
        <f t="shared" si="376"/>
        <v>99431913814</v>
      </c>
      <c r="D802" s="58" t="str">
        <f t="shared" si="377"/>
        <v>PGB028762182</v>
      </c>
      <c r="E802" s="59" t="str">
        <f t="shared" si="378"/>
        <v>6094322902962</v>
      </c>
      <c r="F802" s="59" t="str">
        <f t="shared" si="379"/>
        <v>717-8094-EE-25</v>
      </c>
      <c r="G802" s="59" t="str">
        <f t="shared" si="380"/>
        <v>2210326</v>
      </c>
      <c r="H802" s="59" t="str">
        <f t="shared" si="381"/>
        <v>IPORTER (GB)</v>
      </c>
      <c r="I802" s="57" t="str">
        <f t="shared" si="382"/>
        <v>이우혁</v>
      </c>
      <c r="J802" s="57">
        <f t="shared" si="383"/>
        <v>18444</v>
      </c>
      <c r="K802" s="57" t="str">
        <f t="shared" si="384"/>
        <v/>
      </c>
      <c r="L802" s="57">
        <f t="shared" si="385"/>
        <v>1</v>
      </c>
      <c r="M802" s="57">
        <f t="shared" si="386"/>
        <v>0.72099999999999997</v>
      </c>
      <c r="N802" s="57">
        <f t="shared" si="387"/>
        <v>4.4999999999999998E-2</v>
      </c>
      <c r="O802" s="60">
        <f t="shared" si="388"/>
        <v>3.15E-2</v>
      </c>
      <c r="P802" s="60">
        <f>CEILING(IF(M802&gt;O802,M802,O802),$D$2)</f>
        <v>1</v>
      </c>
      <c r="Q802" s="61" t="str">
        <f t="shared" si="389"/>
        <v>목록(Manifest)</v>
      </c>
      <c r="R802" s="88">
        <f t="shared" si="390"/>
        <v>116.01</v>
      </c>
      <c r="S802" s="61" t="str">
        <f t="shared" si="391"/>
        <v>OZ522</v>
      </c>
      <c r="T802" s="61" t="str">
        <f t="shared" si="392"/>
        <v>ASIANA AIRLINES</v>
      </c>
      <c r="U802" s="61" t="str">
        <f t="shared" si="393"/>
        <v>신용</v>
      </c>
      <c r="V802" s="99">
        <f>CEILING($B$2+(P802-0.5)*$C$2,1)</f>
        <v>10273</v>
      </c>
      <c r="W802" s="61">
        <v>4000</v>
      </c>
      <c r="X802" s="100">
        <f t="shared" si="347"/>
        <v>0</v>
      </c>
      <c r="Y802" s="100">
        <f t="shared" si="352"/>
        <v>0</v>
      </c>
      <c r="Z802" s="100">
        <f t="shared" si="348"/>
        <v>0</v>
      </c>
      <c r="AA802" s="100">
        <f t="shared" si="353"/>
        <v>0</v>
      </c>
      <c r="AB802" s="101">
        <f t="shared" si="349"/>
        <v>0</v>
      </c>
      <c r="AC802" s="102" t="str">
        <f>_xlfn.IFNA(VLOOKUP(D802,'사업자 통관'!F:H,3,0),"")</f>
        <v/>
      </c>
      <c r="AD802" s="102"/>
      <c r="AE802" s="103">
        <f t="shared" si="350"/>
        <v>4000</v>
      </c>
      <c r="AF802" s="104">
        <f t="shared" si="351"/>
        <v>14273</v>
      </c>
      <c r="AH802" s="126" t="s">
        <v>7002</v>
      </c>
      <c r="AI802" s="126" t="s">
        <v>9</v>
      </c>
      <c r="AJ802" s="126" t="s">
        <v>7003</v>
      </c>
      <c r="AK802" s="126" t="s">
        <v>7088</v>
      </c>
      <c r="AL802" s="126" t="s">
        <v>7089</v>
      </c>
      <c r="AM802" s="126" t="s">
        <v>7090</v>
      </c>
      <c r="AN802" s="126">
        <v>18444</v>
      </c>
      <c r="AO802" s="126" t="s">
        <v>130</v>
      </c>
      <c r="AP802" s="127">
        <v>1</v>
      </c>
      <c r="AQ802" s="128">
        <v>0.72099999999999997</v>
      </c>
      <c r="AR802" s="128">
        <v>4.4999999999999998E-2</v>
      </c>
      <c r="AS802" s="128">
        <v>0.8</v>
      </c>
      <c r="AT802" s="126" t="s">
        <v>4</v>
      </c>
      <c r="AU802" s="128">
        <v>116.01</v>
      </c>
      <c r="AV802" s="126" t="s">
        <v>154</v>
      </c>
      <c r="AW802" s="126" t="s">
        <v>154</v>
      </c>
      <c r="AX802" s="126" t="s">
        <v>154</v>
      </c>
      <c r="AY802" s="126" t="s">
        <v>154</v>
      </c>
      <c r="AZ802" s="126" t="s">
        <v>154</v>
      </c>
      <c r="BA802" s="126" t="s">
        <v>132</v>
      </c>
      <c r="BB802" s="126" t="s">
        <v>70</v>
      </c>
      <c r="BC802" s="126" t="s">
        <v>448</v>
      </c>
      <c r="BD802" s="126" t="s">
        <v>130</v>
      </c>
      <c r="BE802" s="126" t="s">
        <v>156</v>
      </c>
      <c r="BF802" s="126" t="s">
        <v>7091</v>
      </c>
      <c r="BG802" s="126" t="s">
        <v>7092</v>
      </c>
      <c r="BH802" s="126" t="s">
        <v>7093</v>
      </c>
      <c r="BI802" s="126" t="s">
        <v>138</v>
      </c>
      <c r="BJ802" s="126" t="s">
        <v>32</v>
      </c>
      <c r="BK802" s="126" t="s">
        <v>184</v>
      </c>
      <c r="BL802" s="126" t="s">
        <v>157</v>
      </c>
      <c r="BM802" s="126" t="s">
        <v>126</v>
      </c>
      <c r="BN802" s="126" t="s">
        <v>130</v>
      </c>
      <c r="BO802" s="126" t="s">
        <v>158</v>
      </c>
    </row>
    <row r="803" spans="1:67" ht="15">
      <c r="A803" s="58" t="str">
        <f t="shared" si="374"/>
        <v>2025-08-24</v>
      </c>
      <c r="B803" s="58" t="str">
        <f t="shared" si="375"/>
        <v>LHR</v>
      </c>
      <c r="C803" s="58" t="str">
        <f t="shared" si="376"/>
        <v>99431913814</v>
      </c>
      <c r="D803" s="58" t="str">
        <f t="shared" si="377"/>
        <v>PGB028762136</v>
      </c>
      <c r="E803" s="59" t="str">
        <f t="shared" si="378"/>
        <v>6094322902916</v>
      </c>
      <c r="F803" s="59" t="str">
        <f t="shared" si="379"/>
        <v>717-8172-EA-35</v>
      </c>
      <c r="G803" s="59" t="str">
        <f t="shared" si="380"/>
        <v>2210326</v>
      </c>
      <c r="H803" s="59" t="str">
        <f t="shared" si="381"/>
        <v>IPORTER (GB)</v>
      </c>
      <c r="I803" s="57" t="str">
        <f t="shared" si="382"/>
        <v>정영실</v>
      </c>
      <c r="J803" s="57">
        <f t="shared" si="383"/>
        <v>7706</v>
      </c>
      <c r="K803" s="57" t="str">
        <f t="shared" si="384"/>
        <v/>
      </c>
      <c r="L803" s="57">
        <f t="shared" si="385"/>
        <v>1</v>
      </c>
      <c r="M803" s="57">
        <f t="shared" si="386"/>
        <v>0.499</v>
      </c>
      <c r="N803" s="57">
        <f t="shared" si="387"/>
        <v>4.4999999999999998E-2</v>
      </c>
      <c r="O803" s="60">
        <f t="shared" si="388"/>
        <v>3.15E-2</v>
      </c>
      <c r="P803" s="60">
        <f>CEILING(IF(M803&gt;O803,M803,O803),$D$2)</f>
        <v>0.5</v>
      </c>
      <c r="Q803" s="61" t="str">
        <f t="shared" si="389"/>
        <v>목록(Manifest)</v>
      </c>
      <c r="R803" s="88">
        <f t="shared" si="390"/>
        <v>126.06</v>
      </c>
      <c r="S803" s="61" t="str">
        <f t="shared" si="391"/>
        <v>OZ522</v>
      </c>
      <c r="T803" s="61" t="str">
        <f t="shared" si="392"/>
        <v>ASIANA AIRLINES</v>
      </c>
      <c r="U803" s="61" t="str">
        <f t="shared" si="393"/>
        <v>신용</v>
      </c>
      <c r="V803" s="99">
        <f>CEILING($B$2+(P803-0.5)*$C$2,1)</f>
        <v>7445</v>
      </c>
      <c r="W803" s="61">
        <v>4000</v>
      </c>
      <c r="X803" s="100">
        <f t="shared" si="347"/>
        <v>0</v>
      </c>
      <c r="Y803" s="100">
        <f t="shared" si="352"/>
        <v>0</v>
      </c>
      <c r="Z803" s="100">
        <f t="shared" si="348"/>
        <v>0</v>
      </c>
      <c r="AA803" s="100">
        <f t="shared" si="353"/>
        <v>0</v>
      </c>
      <c r="AB803" s="101">
        <f t="shared" si="349"/>
        <v>0</v>
      </c>
      <c r="AC803" s="102" t="str">
        <f>_xlfn.IFNA(VLOOKUP(D803,'사업자 통관'!F:H,3,0),"")</f>
        <v/>
      </c>
      <c r="AD803" s="102"/>
      <c r="AE803" s="103">
        <f t="shared" si="350"/>
        <v>4000</v>
      </c>
      <c r="AF803" s="104">
        <f t="shared" si="351"/>
        <v>11445</v>
      </c>
      <c r="AH803" s="126" t="s">
        <v>7002</v>
      </c>
      <c r="AI803" s="126" t="s">
        <v>9</v>
      </c>
      <c r="AJ803" s="126" t="s">
        <v>7003</v>
      </c>
      <c r="AK803" s="126" t="s">
        <v>7094</v>
      </c>
      <c r="AL803" s="126" t="s">
        <v>408</v>
      </c>
      <c r="AM803" s="126" t="s">
        <v>409</v>
      </c>
      <c r="AN803" s="126">
        <v>7706</v>
      </c>
      <c r="AO803" s="126" t="s">
        <v>130</v>
      </c>
      <c r="AP803" s="127">
        <v>1</v>
      </c>
      <c r="AQ803" s="128">
        <v>0.499</v>
      </c>
      <c r="AR803" s="128">
        <v>4.4999999999999998E-2</v>
      </c>
      <c r="AS803" s="128">
        <v>0.5</v>
      </c>
      <c r="AT803" s="126" t="s">
        <v>4</v>
      </c>
      <c r="AU803" s="128">
        <v>126.06</v>
      </c>
      <c r="AV803" s="126" t="s">
        <v>154</v>
      </c>
      <c r="AW803" s="126" t="s">
        <v>154</v>
      </c>
      <c r="AX803" s="126" t="s">
        <v>154</v>
      </c>
      <c r="AY803" s="126" t="s">
        <v>154</v>
      </c>
      <c r="AZ803" s="126" t="s">
        <v>154</v>
      </c>
      <c r="BA803" s="126" t="s">
        <v>132</v>
      </c>
      <c r="BB803" s="126" t="s">
        <v>70</v>
      </c>
      <c r="BC803" s="126" t="s">
        <v>166</v>
      </c>
      <c r="BD803" s="126" t="s">
        <v>130</v>
      </c>
      <c r="BE803" s="126" t="s">
        <v>156</v>
      </c>
      <c r="BF803" s="126" t="s">
        <v>7095</v>
      </c>
      <c r="BG803" s="126" t="s">
        <v>7096</v>
      </c>
      <c r="BH803" s="126" t="s">
        <v>7097</v>
      </c>
      <c r="BI803" s="126" t="s">
        <v>138</v>
      </c>
      <c r="BJ803" s="126" t="s">
        <v>32</v>
      </c>
      <c r="BK803" s="126" t="s">
        <v>184</v>
      </c>
      <c r="BL803" s="126" t="s">
        <v>157</v>
      </c>
      <c r="BM803" s="126" t="s">
        <v>126</v>
      </c>
      <c r="BN803" s="126" t="s">
        <v>130</v>
      </c>
      <c r="BO803" s="126" t="s">
        <v>158</v>
      </c>
    </row>
    <row r="804" spans="1:67" ht="15">
      <c r="A804" s="58" t="str">
        <f t="shared" si="374"/>
        <v>2025-08-24</v>
      </c>
      <c r="B804" s="58" t="str">
        <f t="shared" si="375"/>
        <v>LHR</v>
      </c>
      <c r="C804" s="58" t="str">
        <f t="shared" si="376"/>
        <v>99431913814</v>
      </c>
      <c r="D804" s="58" t="str">
        <f t="shared" si="377"/>
        <v>PGB028762280</v>
      </c>
      <c r="E804" s="59" t="str">
        <f t="shared" si="378"/>
        <v>6094322903060</v>
      </c>
      <c r="F804" s="59" t="str">
        <f t="shared" si="379"/>
        <v>717-9037-DF-48</v>
      </c>
      <c r="G804" s="59" t="str">
        <f t="shared" si="380"/>
        <v>2210326</v>
      </c>
      <c r="H804" s="59" t="str">
        <f t="shared" si="381"/>
        <v>IPORTER (GB)</v>
      </c>
      <c r="I804" s="57" t="str">
        <f t="shared" si="382"/>
        <v>전찬미</v>
      </c>
      <c r="J804" s="57">
        <f t="shared" si="383"/>
        <v>48112</v>
      </c>
      <c r="K804" s="57" t="str">
        <f t="shared" si="384"/>
        <v/>
      </c>
      <c r="L804" s="57">
        <f t="shared" si="385"/>
        <v>1</v>
      </c>
      <c r="M804" s="57">
        <f t="shared" si="386"/>
        <v>0.499</v>
      </c>
      <c r="N804" s="57">
        <f t="shared" si="387"/>
        <v>4.4999999999999998E-2</v>
      </c>
      <c r="O804" s="60">
        <f t="shared" si="388"/>
        <v>3.15E-2</v>
      </c>
      <c r="P804" s="60">
        <f>CEILING(IF(M804&gt;O804,M804,O804),$D$2)</f>
        <v>0.5</v>
      </c>
      <c r="Q804" s="61" t="str">
        <f t="shared" si="389"/>
        <v>목록(Manifest)</v>
      </c>
      <c r="R804" s="88">
        <f t="shared" si="390"/>
        <v>67.45</v>
      </c>
      <c r="S804" s="61" t="str">
        <f t="shared" si="391"/>
        <v>OZ522</v>
      </c>
      <c r="T804" s="61" t="str">
        <f t="shared" si="392"/>
        <v>ASIANA AIRLINES</v>
      </c>
      <c r="U804" s="61" t="str">
        <f t="shared" si="393"/>
        <v>신용</v>
      </c>
      <c r="V804" s="99">
        <f>CEILING($B$2+(P804-0.5)*$C$2,1)</f>
        <v>7445</v>
      </c>
      <c r="W804" s="61">
        <v>4000</v>
      </c>
      <c r="X804" s="100">
        <f t="shared" si="347"/>
        <v>0</v>
      </c>
      <c r="Y804" s="100">
        <f t="shared" si="352"/>
        <v>0</v>
      </c>
      <c r="Z804" s="100">
        <f t="shared" si="348"/>
        <v>0</v>
      </c>
      <c r="AA804" s="100">
        <f t="shared" si="353"/>
        <v>0</v>
      </c>
      <c r="AB804" s="101">
        <f t="shared" si="349"/>
        <v>0</v>
      </c>
      <c r="AC804" s="102" t="str">
        <f>_xlfn.IFNA(VLOOKUP(D804,'사업자 통관'!F:H,3,0),"")</f>
        <v/>
      </c>
      <c r="AD804" s="102"/>
      <c r="AE804" s="103">
        <f t="shared" si="350"/>
        <v>4000</v>
      </c>
      <c r="AF804" s="104">
        <f t="shared" si="351"/>
        <v>11445</v>
      </c>
      <c r="AH804" s="126" t="s">
        <v>7002</v>
      </c>
      <c r="AI804" s="126" t="s">
        <v>9</v>
      </c>
      <c r="AJ804" s="126" t="s">
        <v>7003</v>
      </c>
      <c r="AK804" s="126" t="s">
        <v>7098</v>
      </c>
      <c r="AL804" s="126" t="s">
        <v>7099</v>
      </c>
      <c r="AM804" s="126" t="s">
        <v>7100</v>
      </c>
      <c r="AN804" s="126">
        <v>48112</v>
      </c>
      <c r="AO804" s="126" t="s">
        <v>130</v>
      </c>
      <c r="AP804" s="127">
        <v>1</v>
      </c>
      <c r="AQ804" s="128">
        <v>0.499</v>
      </c>
      <c r="AR804" s="128">
        <v>4.4999999999999998E-2</v>
      </c>
      <c r="AS804" s="128">
        <v>0.5</v>
      </c>
      <c r="AT804" s="126" t="s">
        <v>4</v>
      </c>
      <c r="AU804" s="128">
        <v>67.45</v>
      </c>
      <c r="AV804" s="126" t="s">
        <v>154</v>
      </c>
      <c r="AW804" s="126" t="s">
        <v>154</v>
      </c>
      <c r="AX804" s="126" t="s">
        <v>154</v>
      </c>
      <c r="AY804" s="126" t="s">
        <v>154</v>
      </c>
      <c r="AZ804" s="126" t="s">
        <v>154</v>
      </c>
      <c r="BA804" s="126" t="s">
        <v>132</v>
      </c>
      <c r="BB804" s="126" t="s">
        <v>70</v>
      </c>
      <c r="BC804" s="126" t="s">
        <v>164</v>
      </c>
      <c r="BD804" s="126" t="s">
        <v>130</v>
      </c>
      <c r="BE804" s="126" t="s">
        <v>156</v>
      </c>
      <c r="BF804" s="126" t="s">
        <v>7101</v>
      </c>
      <c r="BG804" s="126" t="s">
        <v>7102</v>
      </c>
      <c r="BH804" s="126" t="s">
        <v>7103</v>
      </c>
      <c r="BI804" s="126" t="s">
        <v>138</v>
      </c>
      <c r="BJ804" s="126" t="s">
        <v>32</v>
      </c>
      <c r="BK804" s="126" t="s">
        <v>184</v>
      </c>
      <c r="BL804" s="126" t="s">
        <v>157</v>
      </c>
      <c r="BM804" s="126" t="s">
        <v>126</v>
      </c>
      <c r="BN804" s="126" t="s">
        <v>130</v>
      </c>
      <c r="BO804" s="126" t="s">
        <v>158</v>
      </c>
    </row>
    <row r="805" spans="1:67" ht="15">
      <c r="A805" s="58" t="str">
        <f t="shared" si="374"/>
        <v>2025-08-24</v>
      </c>
      <c r="B805" s="58" t="str">
        <f t="shared" si="375"/>
        <v>LHR</v>
      </c>
      <c r="C805" s="58" t="str">
        <f t="shared" si="376"/>
        <v>99431913814</v>
      </c>
      <c r="D805" s="58" t="str">
        <f t="shared" si="377"/>
        <v>PGB028762111</v>
      </c>
      <c r="E805" s="59" t="str">
        <f t="shared" si="378"/>
        <v>6094322902891</v>
      </c>
      <c r="F805" s="59" t="str">
        <f t="shared" si="379"/>
        <v>717-9038-DC-49</v>
      </c>
      <c r="G805" s="59" t="str">
        <f t="shared" si="380"/>
        <v>2210326</v>
      </c>
      <c r="H805" s="59" t="str">
        <f t="shared" si="381"/>
        <v>IPORTER (GB)</v>
      </c>
      <c r="I805" s="57" t="str">
        <f t="shared" si="382"/>
        <v>안지예</v>
      </c>
      <c r="J805" s="57">
        <f t="shared" si="383"/>
        <v>53337</v>
      </c>
      <c r="K805" s="57" t="str">
        <f t="shared" si="384"/>
        <v/>
      </c>
      <c r="L805" s="57">
        <f t="shared" si="385"/>
        <v>1</v>
      </c>
      <c r="M805" s="57">
        <f t="shared" si="386"/>
        <v>0.499</v>
      </c>
      <c r="N805" s="57">
        <f t="shared" si="387"/>
        <v>4.4999999999999998E-2</v>
      </c>
      <c r="O805" s="60">
        <f t="shared" si="388"/>
        <v>3.15E-2</v>
      </c>
      <c r="P805" s="60">
        <f>CEILING(IF(M805&gt;O805,M805,O805),$D$2)</f>
        <v>0.5</v>
      </c>
      <c r="Q805" s="61" t="str">
        <f t="shared" si="389"/>
        <v>목록(Manifest)</v>
      </c>
      <c r="R805" s="88">
        <f t="shared" si="390"/>
        <v>67.45</v>
      </c>
      <c r="S805" s="61" t="str">
        <f t="shared" si="391"/>
        <v>OZ522</v>
      </c>
      <c r="T805" s="61" t="str">
        <f t="shared" si="392"/>
        <v>ASIANA AIRLINES</v>
      </c>
      <c r="U805" s="61" t="str">
        <f t="shared" si="393"/>
        <v>신용</v>
      </c>
      <c r="V805" s="99">
        <f>CEILING($B$2+(P805-0.5)*$C$2,1)</f>
        <v>7445</v>
      </c>
      <c r="W805" s="61">
        <v>4000</v>
      </c>
      <c r="X805" s="100">
        <f t="shared" si="347"/>
        <v>0</v>
      </c>
      <c r="Y805" s="100">
        <f t="shared" si="352"/>
        <v>0</v>
      </c>
      <c r="Z805" s="100">
        <f t="shared" si="348"/>
        <v>0</v>
      </c>
      <c r="AA805" s="100">
        <f t="shared" si="353"/>
        <v>0</v>
      </c>
      <c r="AB805" s="101">
        <f t="shared" si="349"/>
        <v>0</v>
      </c>
      <c r="AC805" s="102" t="str">
        <f>_xlfn.IFNA(VLOOKUP(D805,'사업자 통관'!F:H,3,0),"")</f>
        <v/>
      </c>
      <c r="AD805" s="102"/>
      <c r="AE805" s="103">
        <f t="shared" si="350"/>
        <v>4000</v>
      </c>
      <c r="AF805" s="104">
        <f t="shared" si="351"/>
        <v>11445</v>
      </c>
      <c r="AH805" s="126" t="s">
        <v>7002</v>
      </c>
      <c r="AI805" s="126" t="s">
        <v>9</v>
      </c>
      <c r="AJ805" s="126" t="s">
        <v>7003</v>
      </c>
      <c r="AK805" s="126" t="s">
        <v>7104</v>
      </c>
      <c r="AL805" s="126" t="s">
        <v>7105</v>
      </c>
      <c r="AM805" s="126" t="s">
        <v>7106</v>
      </c>
      <c r="AN805" s="126">
        <v>53337</v>
      </c>
      <c r="AO805" s="126" t="s">
        <v>130</v>
      </c>
      <c r="AP805" s="127">
        <v>1</v>
      </c>
      <c r="AQ805" s="128">
        <v>0.499</v>
      </c>
      <c r="AR805" s="128">
        <v>4.4999999999999998E-2</v>
      </c>
      <c r="AS805" s="128">
        <v>0.5</v>
      </c>
      <c r="AT805" s="126" t="s">
        <v>4</v>
      </c>
      <c r="AU805" s="128">
        <v>67.45</v>
      </c>
      <c r="AV805" s="126" t="s">
        <v>154</v>
      </c>
      <c r="AW805" s="126" t="s">
        <v>154</v>
      </c>
      <c r="AX805" s="126" t="s">
        <v>154</v>
      </c>
      <c r="AY805" s="126" t="s">
        <v>154</v>
      </c>
      <c r="AZ805" s="126" t="s">
        <v>154</v>
      </c>
      <c r="BA805" s="126" t="s">
        <v>132</v>
      </c>
      <c r="BB805" s="126" t="s">
        <v>70</v>
      </c>
      <c r="BC805" s="126" t="s">
        <v>7107</v>
      </c>
      <c r="BD805" s="126" t="s">
        <v>130</v>
      </c>
      <c r="BE805" s="126" t="s">
        <v>156</v>
      </c>
      <c r="BF805" s="126" t="s">
        <v>7108</v>
      </c>
      <c r="BG805" s="126" t="s">
        <v>7109</v>
      </c>
      <c r="BH805" s="126" t="s">
        <v>7110</v>
      </c>
      <c r="BI805" s="126" t="s">
        <v>138</v>
      </c>
      <c r="BJ805" s="126" t="s">
        <v>32</v>
      </c>
      <c r="BK805" s="126" t="s">
        <v>184</v>
      </c>
      <c r="BL805" s="126" t="s">
        <v>157</v>
      </c>
      <c r="BM805" s="126" t="s">
        <v>126</v>
      </c>
      <c r="BN805" s="126" t="s">
        <v>130</v>
      </c>
      <c r="BO805" s="126" t="s">
        <v>158</v>
      </c>
    </row>
    <row r="806" spans="1:67" ht="15">
      <c r="A806" s="58" t="str">
        <f t="shared" si="374"/>
        <v>2025-08-24</v>
      </c>
      <c r="B806" s="58" t="str">
        <f t="shared" si="375"/>
        <v>LHR</v>
      </c>
      <c r="C806" s="58" t="str">
        <f t="shared" si="376"/>
        <v>99431913814</v>
      </c>
      <c r="D806" s="58" t="str">
        <f t="shared" si="377"/>
        <v>PGB028762200</v>
      </c>
      <c r="E806" s="59" t="str">
        <f t="shared" si="378"/>
        <v>6094322902980</v>
      </c>
      <c r="F806" s="59" t="str">
        <f t="shared" si="379"/>
        <v>717-9050-CD-50</v>
      </c>
      <c r="G806" s="59" t="str">
        <f t="shared" si="380"/>
        <v>2210326</v>
      </c>
      <c r="H806" s="59" t="str">
        <f t="shared" si="381"/>
        <v>IPORTER (GB)</v>
      </c>
      <c r="I806" s="57" t="str">
        <f t="shared" si="382"/>
        <v>최재연</v>
      </c>
      <c r="J806" s="57">
        <f t="shared" si="383"/>
        <v>11805</v>
      </c>
      <c r="K806" s="57" t="str">
        <f t="shared" si="384"/>
        <v/>
      </c>
      <c r="L806" s="57">
        <f t="shared" si="385"/>
        <v>1</v>
      </c>
      <c r="M806" s="57">
        <f t="shared" si="386"/>
        <v>0.68</v>
      </c>
      <c r="N806" s="57">
        <f t="shared" si="387"/>
        <v>4.4999999999999998E-2</v>
      </c>
      <c r="O806" s="60">
        <f t="shared" si="388"/>
        <v>3.15E-2</v>
      </c>
      <c r="P806" s="60">
        <f>CEILING(IF(M806&gt;O806,M806,O806),$D$2)</f>
        <v>1</v>
      </c>
      <c r="Q806" s="61" t="str">
        <f t="shared" si="389"/>
        <v>목록(Manifest)</v>
      </c>
      <c r="R806" s="88">
        <f t="shared" si="390"/>
        <v>110.6</v>
      </c>
      <c r="S806" s="61" t="str">
        <f t="shared" si="391"/>
        <v>OZ522</v>
      </c>
      <c r="T806" s="61" t="str">
        <f t="shared" si="392"/>
        <v>ASIANA AIRLINES</v>
      </c>
      <c r="U806" s="61" t="str">
        <f t="shared" si="393"/>
        <v>신용</v>
      </c>
      <c r="V806" s="99">
        <f>CEILING($B$2+(P806-0.5)*$C$2,1)</f>
        <v>10273</v>
      </c>
      <c r="W806" s="61">
        <v>4000</v>
      </c>
      <c r="X806" s="100">
        <f t="shared" si="347"/>
        <v>0</v>
      </c>
      <c r="Y806" s="100">
        <f t="shared" si="352"/>
        <v>0</v>
      </c>
      <c r="Z806" s="100">
        <f t="shared" si="348"/>
        <v>0</v>
      </c>
      <c r="AA806" s="100">
        <f t="shared" si="353"/>
        <v>0</v>
      </c>
      <c r="AB806" s="101">
        <f t="shared" si="349"/>
        <v>0</v>
      </c>
      <c r="AC806" s="102" t="str">
        <f>_xlfn.IFNA(VLOOKUP(D806,'사업자 통관'!F:H,3,0),"")</f>
        <v/>
      </c>
      <c r="AD806" s="102"/>
      <c r="AE806" s="103">
        <f t="shared" si="350"/>
        <v>4000</v>
      </c>
      <c r="AF806" s="104">
        <f t="shared" si="351"/>
        <v>14273</v>
      </c>
      <c r="AH806" s="126" t="s">
        <v>7002</v>
      </c>
      <c r="AI806" s="126" t="s">
        <v>9</v>
      </c>
      <c r="AJ806" s="126" t="s">
        <v>7003</v>
      </c>
      <c r="AK806" s="126" t="s">
        <v>7111</v>
      </c>
      <c r="AL806" s="126" t="s">
        <v>7112</v>
      </c>
      <c r="AM806" s="126" t="s">
        <v>7113</v>
      </c>
      <c r="AN806" s="126">
        <v>11805</v>
      </c>
      <c r="AO806" s="126" t="s">
        <v>130</v>
      </c>
      <c r="AP806" s="127">
        <v>1</v>
      </c>
      <c r="AQ806" s="128">
        <v>0.68</v>
      </c>
      <c r="AR806" s="128">
        <v>4.4999999999999998E-2</v>
      </c>
      <c r="AS806" s="128">
        <v>0.7</v>
      </c>
      <c r="AT806" s="126" t="s">
        <v>4</v>
      </c>
      <c r="AU806" s="128">
        <v>110.6</v>
      </c>
      <c r="AV806" s="126" t="s">
        <v>154</v>
      </c>
      <c r="AW806" s="126" t="s">
        <v>154</v>
      </c>
      <c r="AX806" s="126" t="s">
        <v>154</v>
      </c>
      <c r="AY806" s="126" t="s">
        <v>154</v>
      </c>
      <c r="AZ806" s="126" t="s">
        <v>154</v>
      </c>
      <c r="BA806" s="126" t="s">
        <v>132</v>
      </c>
      <c r="BB806" s="126" t="s">
        <v>70</v>
      </c>
      <c r="BC806" s="126" t="s">
        <v>163</v>
      </c>
      <c r="BD806" s="126" t="s">
        <v>130</v>
      </c>
      <c r="BE806" s="126" t="s">
        <v>156</v>
      </c>
      <c r="BF806" s="126" t="s">
        <v>7114</v>
      </c>
      <c r="BG806" s="126" t="s">
        <v>7115</v>
      </c>
      <c r="BH806" s="126" t="s">
        <v>7116</v>
      </c>
      <c r="BI806" s="126" t="s">
        <v>138</v>
      </c>
      <c r="BJ806" s="126" t="s">
        <v>32</v>
      </c>
      <c r="BK806" s="126" t="s">
        <v>184</v>
      </c>
      <c r="BL806" s="126" t="s">
        <v>157</v>
      </c>
      <c r="BM806" s="126" t="s">
        <v>126</v>
      </c>
      <c r="BN806" s="126" t="s">
        <v>130</v>
      </c>
      <c r="BO806" s="126" t="s">
        <v>158</v>
      </c>
    </row>
    <row r="807" spans="1:67" ht="15">
      <c r="A807" s="58" t="str">
        <f t="shared" si="374"/>
        <v>2025-08-24</v>
      </c>
      <c r="B807" s="58" t="str">
        <f t="shared" si="375"/>
        <v>LHR</v>
      </c>
      <c r="C807" s="58" t="str">
        <f t="shared" si="376"/>
        <v>99431913814</v>
      </c>
      <c r="D807" s="58" t="str">
        <f t="shared" si="377"/>
        <v>PGB028762122</v>
      </c>
      <c r="E807" s="59" t="str">
        <f t="shared" si="378"/>
        <v>6094322902902</v>
      </c>
      <c r="F807" s="59" t="str">
        <f t="shared" si="379"/>
        <v>717-9048-DD-51</v>
      </c>
      <c r="G807" s="59" t="str">
        <f t="shared" si="380"/>
        <v>2210326</v>
      </c>
      <c r="H807" s="59" t="str">
        <f t="shared" si="381"/>
        <v>IPORTER (GB)</v>
      </c>
      <c r="I807" s="57" t="str">
        <f t="shared" si="382"/>
        <v>오현진</v>
      </c>
      <c r="J807" s="57">
        <f t="shared" si="383"/>
        <v>3736</v>
      </c>
      <c r="K807" s="57"/>
      <c r="L807" s="57">
        <f t="shared" si="385"/>
        <v>1</v>
      </c>
      <c r="M807" s="57">
        <f t="shared" si="386"/>
        <v>0.499</v>
      </c>
      <c r="N807" s="57">
        <f t="shared" si="387"/>
        <v>4.4999999999999998E-2</v>
      </c>
      <c r="O807" s="60">
        <f t="shared" si="388"/>
        <v>3.15E-2</v>
      </c>
      <c r="P807" s="60">
        <f>CEILING(IF(M807&gt;O807,M807,O807),$D$2)</f>
        <v>0.5</v>
      </c>
      <c r="Q807" s="61" t="str">
        <f t="shared" si="389"/>
        <v>목록(Manifest)</v>
      </c>
      <c r="R807" s="88">
        <f t="shared" si="390"/>
        <v>100.23</v>
      </c>
      <c r="S807" s="61" t="str">
        <f t="shared" si="391"/>
        <v>OZ522</v>
      </c>
      <c r="T807" s="61" t="str">
        <f t="shared" si="392"/>
        <v>ASIANA AIRLINES</v>
      </c>
      <c r="U807" s="61" t="str">
        <f t="shared" si="393"/>
        <v>신용</v>
      </c>
      <c r="V807" s="99">
        <f>CEILING($B$2+(P807-0.5)*$C$2,1)</f>
        <v>7445</v>
      </c>
      <c r="W807" s="61">
        <v>4000</v>
      </c>
      <c r="X807" s="100">
        <f t="shared" si="347"/>
        <v>0</v>
      </c>
      <c r="Y807" s="100">
        <f t="shared" si="352"/>
        <v>0</v>
      </c>
      <c r="Z807" s="100">
        <f t="shared" si="348"/>
        <v>0</v>
      </c>
      <c r="AA807" s="100">
        <f t="shared" si="353"/>
        <v>0</v>
      </c>
      <c r="AB807" s="101">
        <f t="shared" si="349"/>
        <v>0</v>
      </c>
      <c r="AC807" s="102" t="str">
        <f>_xlfn.IFNA(VLOOKUP(D807,'사업자 통관'!F:H,3,0),"")</f>
        <v/>
      </c>
      <c r="AD807" s="102"/>
      <c r="AE807" s="103">
        <f t="shared" si="350"/>
        <v>4000</v>
      </c>
      <c r="AF807" s="104">
        <f t="shared" si="351"/>
        <v>11445</v>
      </c>
      <c r="AH807" s="126" t="s">
        <v>7002</v>
      </c>
      <c r="AI807" s="126" t="s">
        <v>9</v>
      </c>
      <c r="AJ807" s="126" t="s">
        <v>7003</v>
      </c>
      <c r="AK807" s="126" t="s">
        <v>7117</v>
      </c>
      <c r="AL807" s="126" t="s">
        <v>7118</v>
      </c>
      <c r="AM807" s="126" t="s">
        <v>7119</v>
      </c>
      <c r="AN807" s="126">
        <v>3736</v>
      </c>
      <c r="AO807" s="126" t="s">
        <v>130</v>
      </c>
      <c r="AP807" s="127">
        <v>1</v>
      </c>
      <c r="AQ807" s="128">
        <v>0.499</v>
      </c>
      <c r="AR807" s="128">
        <v>4.4999999999999998E-2</v>
      </c>
      <c r="AS807" s="128">
        <v>0.5</v>
      </c>
      <c r="AT807" s="126" t="s">
        <v>4</v>
      </c>
      <c r="AU807" s="128">
        <v>100.23</v>
      </c>
      <c r="AV807" s="126" t="s">
        <v>154</v>
      </c>
      <c r="AW807" s="126" t="s">
        <v>154</v>
      </c>
      <c r="AX807" s="126" t="s">
        <v>154</v>
      </c>
      <c r="AY807" s="126" t="s">
        <v>154</v>
      </c>
      <c r="AZ807" s="126" t="s">
        <v>154</v>
      </c>
      <c r="BA807" s="126" t="s">
        <v>132</v>
      </c>
      <c r="BB807" s="126" t="s">
        <v>70</v>
      </c>
      <c r="BC807" s="126" t="s">
        <v>7120</v>
      </c>
      <c r="BD807" s="126" t="s">
        <v>130</v>
      </c>
      <c r="BE807" s="126" t="s">
        <v>156</v>
      </c>
      <c r="BF807" s="126" t="s">
        <v>7121</v>
      </c>
      <c r="BG807" s="126" t="s">
        <v>7122</v>
      </c>
      <c r="BH807" s="126" t="s">
        <v>7123</v>
      </c>
      <c r="BI807" s="126" t="s">
        <v>138</v>
      </c>
      <c r="BJ807" s="126" t="s">
        <v>32</v>
      </c>
      <c r="BK807" s="126" t="s">
        <v>184</v>
      </c>
      <c r="BL807" s="126" t="s">
        <v>157</v>
      </c>
      <c r="BM807" s="126" t="s">
        <v>126</v>
      </c>
      <c r="BN807" s="126" t="s">
        <v>130</v>
      </c>
      <c r="BO807" s="126" t="s">
        <v>158</v>
      </c>
    </row>
    <row r="808" spans="1:67" ht="15">
      <c r="A808" s="58" t="str">
        <f t="shared" si="374"/>
        <v>2025-08-24</v>
      </c>
      <c r="B808" s="58" t="str">
        <f t="shared" si="375"/>
        <v>LHR</v>
      </c>
      <c r="C808" s="58" t="str">
        <f t="shared" si="376"/>
        <v>99431913814</v>
      </c>
      <c r="D808" s="58" t="str">
        <f t="shared" si="377"/>
        <v>PGB028762127</v>
      </c>
      <c r="E808" s="59" t="str">
        <f t="shared" si="378"/>
        <v>6094322902907</v>
      </c>
      <c r="F808" s="59" t="str">
        <f t="shared" si="379"/>
        <v>717-9067-FE-52</v>
      </c>
      <c r="G808" s="59" t="str">
        <f t="shared" si="380"/>
        <v>2210326</v>
      </c>
      <c r="H808" s="59" t="str">
        <f t="shared" si="381"/>
        <v>IPORTER (GB)</v>
      </c>
      <c r="I808" s="57" t="str">
        <f t="shared" si="382"/>
        <v>추지현</v>
      </c>
      <c r="J808" s="57">
        <f t="shared" si="383"/>
        <v>13951</v>
      </c>
      <c r="K808" s="57" t="str">
        <f t="shared" si="384"/>
        <v/>
      </c>
      <c r="L808" s="57">
        <f t="shared" si="385"/>
        <v>1</v>
      </c>
      <c r="M808" s="57">
        <f t="shared" si="386"/>
        <v>0.73</v>
      </c>
      <c r="N808" s="57">
        <f t="shared" si="387"/>
        <v>4.4999999999999998E-2</v>
      </c>
      <c r="O808" s="60">
        <f t="shared" si="388"/>
        <v>3.15E-2</v>
      </c>
      <c r="P808" s="60">
        <f>CEILING(IF(M808&gt;O808,M808,O808),$D$2)</f>
        <v>1</v>
      </c>
      <c r="Q808" s="61" t="str">
        <f t="shared" si="389"/>
        <v>목록(Manifest)</v>
      </c>
      <c r="R808" s="88">
        <f t="shared" si="390"/>
        <v>13.68</v>
      </c>
      <c r="S808" s="61" t="str">
        <f t="shared" si="391"/>
        <v>OZ522</v>
      </c>
      <c r="T808" s="61" t="str">
        <f t="shared" si="392"/>
        <v>ASIANA AIRLINES</v>
      </c>
      <c r="U808" s="61" t="str">
        <f t="shared" si="393"/>
        <v>신용</v>
      </c>
      <c r="V808" s="99">
        <f>CEILING($B$2+(P808-0.5)*$C$2,1)</f>
        <v>10273</v>
      </c>
      <c r="W808" s="61">
        <v>4000</v>
      </c>
      <c r="X808" s="100">
        <f t="shared" si="347"/>
        <v>0</v>
      </c>
      <c r="Y808" s="100">
        <f t="shared" si="352"/>
        <v>0</v>
      </c>
      <c r="Z808" s="100">
        <f t="shared" si="348"/>
        <v>0</v>
      </c>
      <c r="AA808" s="100">
        <f t="shared" si="353"/>
        <v>0</v>
      </c>
      <c r="AB808" s="101">
        <f t="shared" si="349"/>
        <v>0</v>
      </c>
      <c r="AC808" s="102" t="str">
        <f>_xlfn.IFNA(VLOOKUP(D808,'사업자 통관'!F:H,3,0),"")</f>
        <v/>
      </c>
      <c r="AD808" s="102"/>
      <c r="AE808" s="103">
        <f t="shared" si="350"/>
        <v>4000</v>
      </c>
      <c r="AF808" s="104">
        <f t="shared" si="351"/>
        <v>14273</v>
      </c>
      <c r="AH808" s="126" t="s">
        <v>7002</v>
      </c>
      <c r="AI808" s="126" t="s">
        <v>9</v>
      </c>
      <c r="AJ808" s="126" t="s">
        <v>7003</v>
      </c>
      <c r="AK808" s="126" t="s">
        <v>7124</v>
      </c>
      <c r="AL808" s="126" t="s">
        <v>7125</v>
      </c>
      <c r="AM808" s="126" t="s">
        <v>7126</v>
      </c>
      <c r="AN808" s="126">
        <v>13951</v>
      </c>
      <c r="AO808" s="126" t="s">
        <v>130</v>
      </c>
      <c r="AP808" s="127">
        <v>1</v>
      </c>
      <c r="AQ808" s="128">
        <v>0.73</v>
      </c>
      <c r="AR808" s="128">
        <v>4.4999999999999998E-2</v>
      </c>
      <c r="AS808" s="128">
        <v>0.8</v>
      </c>
      <c r="AT808" s="126" t="s">
        <v>4</v>
      </c>
      <c r="AU808" s="128">
        <v>13.68</v>
      </c>
      <c r="AV808" s="126" t="s">
        <v>154</v>
      </c>
      <c r="AW808" s="126" t="s">
        <v>154</v>
      </c>
      <c r="AX808" s="126" t="s">
        <v>154</v>
      </c>
      <c r="AY808" s="126" t="s">
        <v>154</v>
      </c>
      <c r="AZ808" s="126" t="s">
        <v>154</v>
      </c>
      <c r="BA808" s="126" t="s">
        <v>132</v>
      </c>
      <c r="BB808" s="126" t="s">
        <v>70</v>
      </c>
      <c r="BC808" s="126" t="s">
        <v>652</v>
      </c>
      <c r="BD808" s="126" t="s">
        <v>130</v>
      </c>
      <c r="BE808" s="126" t="s">
        <v>156</v>
      </c>
      <c r="BF808" s="126" t="s">
        <v>7127</v>
      </c>
      <c r="BG808" s="126" t="s">
        <v>7128</v>
      </c>
      <c r="BH808" s="126" t="s">
        <v>7129</v>
      </c>
      <c r="BI808" s="126" t="s">
        <v>138</v>
      </c>
      <c r="BJ808" s="126" t="s">
        <v>32</v>
      </c>
      <c r="BK808" s="126" t="s">
        <v>184</v>
      </c>
      <c r="BL808" s="126" t="s">
        <v>157</v>
      </c>
      <c r="BM808" s="126" t="s">
        <v>126</v>
      </c>
      <c r="BN808" s="126" t="s">
        <v>130</v>
      </c>
      <c r="BO808" s="126" t="s">
        <v>158</v>
      </c>
    </row>
    <row r="809" spans="1:67" ht="15">
      <c r="A809" s="58" t="str">
        <f t="shared" si="374"/>
        <v>2025-08-24</v>
      </c>
      <c r="B809" s="58" t="str">
        <f t="shared" si="375"/>
        <v>LHR</v>
      </c>
      <c r="C809" s="58" t="str">
        <f t="shared" si="376"/>
        <v>99431913814</v>
      </c>
      <c r="D809" s="58" t="str">
        <f t="shared" si="377"/>
        <v>PGB028762209</v>
      </c>
      <c r="E809" s="59" t="str">
        <f t="shared" si="378"/>
        <v>6094322902989</v>
      </c>
      <c r="F809" s="59" t="str">
        <f t="shared" si="379"/>
        <v>717-9074-CC-54</v>
      </c>
      <c r="G809" s="59" t="str">
        <f t="shared" si="380"/>
        <v>2210326</v>
      </c>
      <c r="H809" s="59" t="str">
        <f t="shared" si="381"/>
        <v>IPORTER (GB)</v>
      </c>
      <c r="I809" s="57" t="str">
        <f t="shared" si="382"/>
        <v>임성민</v>
      </c>
      <c r="J809" s="57">
        <f t="shared" si="383"/>
        <v>58636</v>
      </c>
      <c r="K809" s="57" t="str">
        <f t="shared" si="384"/>
        <v/>
      </c>
      <c r="L809" s="57">
        <f t="shared" si="385"/>
        <v>1</v>
      </c>
      <c r="M809" s="57">
        <f t="shared" si="386"/>
        <v>0.499</v>
      </c>
      <c r="N809" s="57">
        <f t="shared" si="387"/>
        <v>4.4999999999999998E-2</v>
      </c>
      <c r="O809" s="60">
        <f t="shared" si="388"/>
        <v>3.15E-2</v>
      </c>
      <c r="P809" s="60">
        <f>CEILING(IF(M809&gt;O809,M809,O809),$D$2)</f>
        <v>0.5</v>
      </c>
      <c r="Q809" s="61" t="str">
        <f t="shared" si="389"/>
        <v>일반(목록배제,Normal-Manifest Exception)</v>
      </c>
      <c r="R809" s="88">
        <f t="shared" si="390"/>
        <v>22.92</v>
      </c>
      <c r="S809" s="61" t="str">
        <f t="shared" si="391"/>
        <v>OZ522</v>
      </c>
      <c r="T809" s="61" t="str">
        <f t="shared" si="392"/>
        <v>ASIANA AIRLINES</v>
      </c>
      <c r="U809" s="61" t="str">
        <f t="shared" si="393"/>
        <v>신용</v>
      </c>
      <c r="V809" s="99">
        <f>CEILING($B$2+(P809-0.5)*$C$2,1)</f>
        <v>7445</v>
      </c>
      <c r="W809" s="61">
        <v>4000</v>
      </c>
      <c r="X809" s="100">
        <f t="shared" si="347"/>
        <v>0</v>
      </c>
      <c r="Y809" s="100">
        <f t="shared" si="352"/>
        <v>0</v>
      </c>
      <c r="Z809" s="100">
        <f t="shared" si="348"/>
        <v>0</v>
      </c>
      <c r="AA809" s="100">
        <f t="shared" si="353"/>
        <v>0</v>
      </c>
      <c r="AB809" s="101">
        <f t="shared" si="349"/>
        <v>1000</v>
      </c>
      <c r="AC809" s="102" t="str">
        <f>_xlfn.IFNA(VLOOKUP(D809,'사업자 통관'!F:H,3,0),"")</f>
        <v/>
      </c>
      <c r="AD809" s="102"/>
      <c r="AE809" s="103">
        <f t="shared" si="350"/>
        <v>5000</v>
      </c>
      <c r="AF809" s="104">
        <f t="shared" si="351"/>
        <v>12445</v>
      </c>
      <c r="AH809" s="126" t="s">
        <v>7002</v>
      </c>
      <c r="AI809" s="126" t="s">
        <v>9</v>
      </c>
      <c r="AJ809" s="126" t="s">
        <v>7003</v>
      </c>
      <c r="AK809" s="126" t="s">
        <v>7130</v>
      </c>
      <c r="AL809" s="126" t="s">
        <v>7131</v>
      </c>
      <c r="AM809" s="126" t="s">
        <v>7132</v>
      </c>
      <c r="AN809" s="126">
        <v>58636</v>
      </c>
      <c r="AO809" s="126" t="s">
        <v>130</v>
      </c>
      <c r="AP809" s="127">
        <v>1</v>
      </c>
      <c r="AQ809" s="128">
        <v>0.499</v>
      </c>
      <c r="AR809" s="128">
        <v>4.4999999999999998E-2</v>
      </c>
      <c r="AS809" s="128">
        <v>0.5</v>
      </c>
      <c r="AT809" s="126" t="s">
        <v>5</v>
      </c>
      <c r="AU809" s="128">
        <v>22.92</v>
      </c>
      <c r="AV809" s="126" t="s">
        <v>154</v>
      </c>
      <c r="AW809" s="126" t="s">
        <v>154</v>
      </c>
      <c r="AX809" s="126" t="s">
        <v>154</v>
      </c>
      <c r="AY809" s="126" t="s">
        <v>154</v>
      </c>
      <c r="AZ809" s="126" t="s">
        <v>154</v>
      </c>
      <c r="BA809" s="126" t="s">
        <v>132</v>
      </c>
      <c r="BB809" s="126" t="s">
        <v>70</v>
      </c>
      <c r="BC809" s="126" t="s">
        <v>162</v>
      </c>
      <c r="BD809" s="126" t="s">
        <v>130</v>
      </c>
      <c r="BE809" s="126" t="s">
        <v>156</v>
      </c>
      <c r="BF809" s="126" t="s">
        <v>7133</v>
      </c>
      <c r="BG809" s="126" t="s">
        <v>7134</v>
      </c>
      <c r="BH809" s="126" t="s">
        <v>7135</v>
      </c>
      <c r="BI809" s="126" t="s">
        <v>138</v>
      </c>
      <c r="BJ809" s="126" t="s">
        <v>32</v>
      </c>
      <c r="BK809" s="126" t="s">
        <v>184</v>
      </c>
      <c r="BL809" s="126" t="s">
        <v>157</v>
      </c>
      <c r="BM809" s="126" t="s">
        <v>126</v>
      </c>
      <c r="BN809" s="126" t="s">
        <v>130</v>
      </c>
      <c r="BO809" s="126" t="s">
        <v>158</v>
      </c>
    </row>
    <row r="810" spans="1:67" ht="15">
      <c r="A810" s="58" t="str">
        <f t="shared" si="374"/>
        <v>2025-08-24</v>
      </c>
      <c r="B810" s="58" t="str">
        <f t="shared" si="375"/>
        <v>LHR</v>
      </c>
      <c r="C810" s="58" t="str">
        <f t="shared" si="376"/>
        <v>99431913814</v>
      </c>
      <c r="D810" s="58" t="str">
        <f t="shared" si="377"/>
        <v>PGB028762189</v>
      </c>
      <c r="E810" s="59" t="str">
        <f t="shared" si="378"/>
        <v>6094322902969</v>
      </c>
      <c r="F810" s="59" t="str">
        <f t="shared" si="379"/>
        <v>717-9018-AF-63</v>
      </c>
      <c r="G810" s="59" t="str">
        <f t="shared" si="380"/>
        <v>2210326</v>
      </c>
      <c r="H810" s="59" t="str">
        <f t="shared" si="381"/>
        <v>IPORTER (GB)</v>
      </c>
      <c r="I810" s="57" t="str">
        <f t="shared" si="382"/>
        <v>김성희</v>
      </c>
      <c r="J810" s="57">
        <f t="shared" si="383"/>
        <v>13583</v>
      </c>
      <c r="K810" s="57" t="str">
        <f t="shared" si="384"/>
        <v/>
      </c>
      <c r="L810" s="57">
        <f t="shared" si="385"/>
        <v>1</v>
      </c>
      <c r="M810" s="57">
        <f t="shared" si="386"/>
        <v>0.499</v>
      </c>
      <c r="N810" s="57">
        <f t="shared" si="387"/>
        <v>4.4999999999999998E-2</v>
      </c>
      <c r="O810" s="60">
        <f t="shared" si="388"/>
        <v>3.15E-2</v>
      </c>
      <c r="P810" s="60">
        <f>CEILING(IF(M810&gt;O810,M810,O810),$D$2)</f>
        <v>0.5</v>
      </c>
      <c r="Q810" s="61" t="str">
        <f t="shared" si="389"/>
        <v>일반(목록배제,Normal-Manifest Exception)</v>
      </c>
      <c r="R810" s="88">
        <f t="shared" si="390"/>
        <v>18.89</v>
      </c>
      <c r="S810" s="61" t="str">
        <f t="shared" si="391"/>
        <v>OZ522</v>
      </c>
      <c r="T810" s="61" t="str">
        <f t="shared" si="392"/>
        <v>ASIANA AIRLINES</v>
      </c>
      <c r="U810" s="61" t="str">
        <f t="shared" si="393"/>
        <v>신용</v>
      </c>
      <c r="V810" s="99">
        <f>CEILING($B$2+(P810-0.5)*$C$2,1)</f>
        <v>7445</v>
      </c>
      <c r="W810" s="61">
        <v>4000</v>
      </c>
      <c r="X810" s="100">
        <f t="shared" si="347"/>
        <v>0</v>
      </c>
      <c r="Y810" s="100">
        <f t="shared" si="352"/>
        <v>0</v>
      </c>
      <c r="Z810" s="100">
        <f t="shared" si="348"/>
        <v>0</v>
      </c>
      <c r="AA810" s="100">
        <f t="shared" si="353"/>
        <v>0</v>
      </c>
      <c r="AB810" s="101">
        <f t="shared" si="349"/>
        <v>1000</v>
      </c>
      <c r="AC810" s="102" t="str">
        <f>_xlfn.IFNA(VLOOKUP(D810,'사업자 통관'!F:H,3,0),"")</f>
        <v/>
      </c>
      <c r="AD810" s="102"/>
      <c r="AE810" s="103">
        <f t="shared" si="350"/>
        <v>5000</v>
      </c>
      <c r="AF810" s="104">
        <f t="shared" si="351"/>
        <v>12445</v>
      </c>
      <c r="AH810" s="126" t="s">
        <v>7002</v>
      </c>
      <c r="AI810" s="126" t="s">
        <v>9</v>
      </c>
      <c r="AJ810" s="126" t="s">
        <v>7003</v>
      </c>
      <c r="AK810" s="126" t="s">
        <v>7136</v>
      </c>
      <c r="AL810" s="126" t="s">
        <v>7137</v>
      </c>
      <c r="AM810" s="126" t="s">
        <v>7138</v>
      </c>
      <c r="AN810" s="126">
        <v>13583</v>
      </c>
      <c r="AO810" s="126" t="s">
        <v>130</v>
      </c>
      <c r="AP810" s="127">
        <v>1</v>
      </c>
      <c r="AQ810" s="128">
        <v>0.499</v>
      </c>
      <c r="AR810" s="128">
        <v>4.4999999999999998E-2</v>
      </c>
      <c r="AS810" s="128">
        <v>0.5</v>
      </c>
      <c r="AT810" s="126" t="s">
        <v>5</v>
      </c>
      <c r="AU810" s="128">
        <v>18.89</v>
      </c>
      <c r="AV810" s="126" t="s">
        <v>154</v>
      </c>
      <c r="AW810" s="126" t="s">
        <v>154</v>
      </c>
      <c r="AX810" s="126" t="s">
        <v>154</v>
      </c>
      <c r="AY810" s="126" t="s">
        <v>154</v>
      </c>
      <c r="AZ810" s="126" t="s">
        <v>154</v>
      </c>
      <c r="BA810" s="126" t="s">
        <v>132</v>
      </c>
      <c r="BB810" s="126" t="s">
        <v>70</v>
      </c>
      <c r="BC810" s="126" t="s">
        <v>155</v>
      </c>
      <c r="BD810" s="126" t="s">
        <v>130</v>
      </c>
      <c r="BE810" s="126" t="s">
        <v>156</v>
      </c>
      <c r="BF810" s="126" t="s">
        <v>7139</v>
      </c>
      <c r="BG810" s="126" t="s">
        <v>7140</v>
      </c>
      <c r="BH810" s="126" t="s">
        <v>7141</v>
      </c>
      <c r="BI810" s="126" t="s">
        <v>138</v>
      </c>
      <c r="BJ810" s="126" t="s">
        <v>32</v>
      </c>
      <c r="BK810" s="126" t="s">
        <v>184</v>
      </c>
      <c r="BL810" s="126" t="s">
        <v>157</v>
      </c>
      <c r="BM810" s="126" t="s">
        <v>126</v>
      </c>
      <c r="BN810" s="126" t="s">
        <v>130</v>
      </c>
      <c r="BO810" s="126" t="s">
        <v>158</v>
      </c>
    </row>
    <row r="811" spans="1:67" ht="15">
      <c r="A811" s="58" t="str">
        <f t="shared" si="374"/>
        <v>2025-08-24</v>
      </c>
      <c r="B811" s="58" t="str">
        <f t="shared" si="375"/>
        <v>LHR</v>
      </c>
      <c r="C811" s="58" t="str">
        <f t="shared" si="376"/>
        <v>99431913814</v>
      </c>
      <c r="D811" s="58" t="str">
        <f t="shared" si="377"/>
        <v>PGB028762091</v>
      </c>
      <c r="E811" s="59" t="str">
        <f t="shared" si="378"/>
        <v>6094322902871</v>
      </c>
      <c r="F811" s="59" t="str">
        <f t="shared" si="379"/>
        <v>717-8111-BA-36</v>
      </c>
      <c r="G811" s="59" t="str">
        <f t="shared" si="380"/>
        <v>2210326</v>
      </c>
      <c r="H811" s="59" t="str">
        <f t="shared" si="381"/>
        <v>IPORTER (GB)</v>
      </c>
      <c r="I811" s="57" t="str">
        <f t="shared" si="382"/>
        <v>최유정</v>
      </c>
      <c r="J811" s="57">
        <f t="shared" si="383"/>
        <v>3952</v>
      </c>
      <c r="K811" s="57" t="str">
        <f t="shared" si="384"/>
        <v/>
      </c>
      <c r="L811" s="57">
        <f t="shared" si="385"/>
        <v>1</v>
      </c>
      <c r="M811" s="57">
        <f t="shared" si="386"/>
        <v>0.499</v>
      </c>
      <c r="N811" s="57">
        <f t="shared" si="387"/>
        <v>4.4999999999999998E-2</v>
      </c>
      <c r="O811" s="60">
        <f t="shared" si="388"/>
        <v>3.15E-2</v>
      </c>
      <c r="P811" s="60">
        <f>CEILING(IF(M811&gt;O811,M811,O811),$D$2)</f>
        <v>0.5</v>
      </c>
      <c r="Q811" s="61" t="str">
        <f t="shared" si="389"/>
        <v>일반(목록배제,Normal-Manifest Exception)</v>
      </c>
      <c r="R811" s="88">
        <f t="shared" si="390"/>
        <v>55.23</v>
      </c>
      <c r="S811" s="61" t="str">
        <f t="shared" si="391"/>
        <v>OZ522</v>
      </c>
      <c r="T811" s="61" t="str">
        <f t="shared" si="392"/>
        <v>ASIANA AIRLINES</v>
      </c>
      <c r="U811" s="61" t="str">
        <f t="shared" si="393"/>
        <v>신용</v>
      </c>
      <c r="V811" s="99">
        <f>CEILING($B$2+(P811-0.5)*$C$2,1)</f>
        <v>7445</v>
      </c>
      <c r="W811" s="61">
        <v>4000</v>
      </c>
      <c r="X811" s="100">
        <f t="shared" si="347"/>
        <v>0</v>
      </c>
      <c r="Y811" s="100">
        <f t="shared" si="352"/>
        <v>0</v>
      </c>
      <c r="Z811" s="100">
        <f t="shared" si="348"/>
        <v>0</v>
      </c>
      <c r="AA811" s="100">
        <f t="shared" si="353"/>
        <v>0</v>
      </c>
      <c r="AB811" s="101">
        <f t="shared" si="349"/>
        <v>1000</v>
      </c>
      <c r="AC811" s="102" t="str">
        <f>_xlfn.IFNA(VLOOKUP(D811,'사업자 통관'!F:H,3,0),"")</f>
        <v/>
      </c>
      <c r="AD811" s="102"/>
      <c r="AE811" s="103">
        <f t="shared" si="350"/>
        <v>5000</v>
      </c>
      <c r="AF811" s="104">
        <f t="shared" si="351"/>
        <v>12445</v>
      </c>
      <c r="AH811" s="126" t="s">
        <v>7002</v>
      </c>
      <c r="AI811" s="126" t="s">
        <v>9</v>
      </c>
      <c r="AJ811" s="126" t="s">
        <v>7003</v>
      </c>
      <c r="AK811" s="126" t="s">
        <v>7142</v>
      </c>
      <c r="AL811" s="126" t="s">
        <v>7143</v>
      </c>
      <c r="AM811" s="126" t="s">
        <v>7144</v>
      </c>
      <c r="AN811" s="126">
        <v>3952</v>
      </c>
      <c r="AO811" s="126" t="s">
        <v>130</v>
      </c>
      <c r="AP811" s="127">
        <v>1</v>
      </c>
      <c r="AQ811" s="128">
        <v>0.499</v>
      </c>
      <c r="AR811" s="128">
        <v>4.4999999999999998E-2</v>
      </c>
      <c r="AS811" s="128">
        <v>0.5</v>
      </c>
      <c r="AT811" s="126" t="s">
        <v>5</v>
      </c>
      <c r="AU811" s="128">
        <v>55.23</v>
      </c>
      <c r="AV811" s="126" t="s">
        <v>154</v>
      </c>
      <c r="AW811" s="126" t="s">
        <v>154</v>
      </c>
      <c r="AX811" s="126" t="s">
        <v>154</v>
      </c>
      <c r="AY811" s="126" t="s">
        <v>154</v>
      </c>
      <c r="AZ811" s="126" t="s">
        <v>154</v>
      </c>
      <c r="BA811" s="126" t="s">
        <v>132</v>
      </c>
      <c r="BB811" s="126" t="s">
        <v>70</v>
      </c>
      <c r="BC811" s="126" t="s">
        <v>313</v>
      </c>
      <c r="BD811" s="126" t="s">
        <v>130</v>
      </c>
      <c r="BE811" s="126" t="s">
        <v>156</v>
      </c>
      <c r="BF811" s="126" t="s">
        <v>7145</v>
      </c>
      <c r="BG811" s="126" t="s">
        <v>7146</v>
      </c>
      <c r="BH811" s="126" t="s">
        <v>7147</v>
      </c>
      <c r="BI811" s="126" t="s">
        <v>138</v>
      </c>
      <c r="BJ811" s="126" t="s">
        <v>32</v>
      </c>
      <c r="BK811" s="126" t="s">
        <v>184</v>
      </c>
      <c r="BL811" s="126" t="s">
        <v>157</v>
      </c>
      <c r="BM811" s="126" t="s">
        <v>126</v>
      </c>
      <c r="BN811" s="126" t="s">
        <v>130</v>
      </c>
      <c r="BO811" s="126" t="s">
        <v>158</v>
      </c>
    </row>
    <row r="812" spans="1:67" ht="15">
      <c r="A812" s="58" t="str">
        <f t="shared" si="374"/>
        <v>2025-08-24</v>
      </c>
      <c r="B812" s="58" t="str">
        <f t="shared" si="375"/>
        <v>LHR</v>
      </c>
      <c r="C812" s="58" t="str">
        <f t="shared" si="376"/>
        <v>99431913814</v>
      </c>
      <c r="D812" s="58" t="str">
        <f t="shared" si="377"/>
        <v>PGB028762114</v>
      </c>
      <c r="E812" s="59" t="str">
        <f t="shared" si="378"/>
        <v>6094322902894</v>
      </c>
      <c r="F812" s="59" t="str">
        <f t="shared" si="379"/>
        <v>717-9041-CD-71</v>
      </c>
      <c r="G812" s="59" t="str">
        <f t="shared" si="380"/>
        <v>2210326</v>
      </c>
      <c r="H812" s="59" t="str">
        <f t="shared" si="381"/>
        <v>IPORTER (GB)</v>
      </c>
      <c r="I812" s="57" t="str">
        <f t="shared" si="382"/>
        <v>김영민</v>
      </c>
      <c r="J812" s="57">
        <f t="shared" si="383"/>
        <v>47301</v>
      </c>
      <c r="K812" s="57" t="str">
        <f t="shared" si="384"/>
        <v/>
      </c>
      <c r="L812" s="57">
        <f t="shared" si="385"/>
        <v>1</v>
      </c>
      <c r="M812" s="57">
        <f t="shared" si="386"/>
        <v>0.69899999999999995</v>
      </c>
      <c r="N812" s="57">
        <f t="shared" si="387"/>
        <v>4.4999999999999998E-2</v>
      </c>
      <c r="O812" s="60">
        <f t="shared" si="388"/>
        <v>3.15E-2</v>
      </c>
      <c r="P812" s="60">
        <f>CEILING(IF(M812&gt;O812,M812,O812),$D$2)</f>
        <v>1</v>
      </c>
      <c r="Q812" s="61" t="str">
        <f t="shared" si="389"/>
        <v>목록(Manifest)</v>
      </c>
      <c r="R812" s="88">
        <f t="shared" si="390"/>
        <v>111.81</v>
      </c>
      <c r="S812" s="61" t="str">
        <f t="shared" si="391"/>
        <v>OZ522</v>
      </c>
      <c r="T812" s="61" t="str">
        <f t="shared" si="392"/>
        <v>ASIANA AIRLINES</v>
      </c>
      <c r="U812" s="61" t="str">
        <f t="shared" si="393"/>
        <v>신용</v>
      </c>
      <c r="V812" s="99">
        <f>CEILING($B$2+(P812-0.5)*$C$2,1)</f>
        <v>10273</v>
      </c>
      <c r="W812" s="61">
        <v>4000</v>
      </c>
      <c r="X812" s="100">
        <f t="shared" si="347"/>
        <v>0</v>
      </c>
      <c r="Y812" s="100">
        <f t="shared" si="352"/>
        <v>0</v>
      </c>
      <c r="Z812" s="100">
        <f t="shared" si="348"/>
        <v>0</v>
      </c>
      <c r="AA812" s="100">
        <f t="shared" si="353"/>
        <v>0</v>
      </c>
      <c r="AB812" s="101">
        <f t="shared" si="349"/>
        <v>0</v>
      </c>
      <c r="AC812" s="102" t="str">
        <f>_xlfn.IFNA(VLOOKUP(D812,'사업자 통관'!F:H,3,0),"")</f>
        <v/>
      </c>
      <c r="AD812" s="102"/>
      <c r="AE812" s="103">
        <f t="shared" si="350"/>
        <v>4000</v>
      </c>
      <c r="AF812" s="104">
        <f t="shared" si="351"/>
        <v>14273</v>
      </c>
      <c r="AH812" s="126" t="s">
        <v>7002</v>
      </c>
      <c r="AI812" s="126" t="s">
        <v>9</v>
      </c>
      <c r="AJ812" s="126" t="s">
        <v>7003</v>
      </c>
      <c r="AK812" s="126" t="s">
        <v>2623</v>
      </c>
      <c r="AL812" s="126" t="s">
        <v>217</v>
      </c>
      <c r="AM812" s="126" t="s">
        <v>230</v>
      </c>
      <c r="AN812" s="126">
        <v>47301</v>
      </c>
      <c r="AO812" s="126" t="s">
        <v>130</v>
      </c>
      <c r="AP812" s="127">
        <v>1</v>
      </c>
      <c r="AQ812" s="128">
        <v>0.69899999999999995</v>
      </c>
      <c r="AR812" s="128">
        <v>4.4999999999999998E-2</v>
      </c>
      <c r="AS812" s="128">
        <v>0.7</v>
      </c>
      <c r="AT812" s="126" t="s">
        <v>4</v>
      </c>
      <c r="AU812" s="128">
        <v>111.81</v>
      </c>
      <c r="AV812" s="126" t="s">
        <v>154</v>
      </c>
      <c r="AW812" s="126" t="s">
        <v>154</v>
      </c>
      <c r="AX812" s="126" t="s">
        <v>154</v>
      </c>
      <c r="AY812" s="126" t="s">
        <v>154</v>
      </c>
      <c r="AZ812" s="126" t="s">
        <v>154</v>
      </c>
      <c r="BA812" s="126" t="s">
        <v>132</v>
      </c>
      <c r="BB812" s="126" t="s">
        <v>70</v>
      </c>
      <c r="BC812" s="126" t="s">
        <v>159</v>
      </c>
      <c r="BD812" s="126" t="s">
        <v>130</v>
      </c>
      <c r="BE812" s="126" t="s">
        <v>156</v>
      </c>
      <c r="BF812" s="126" t="s">
        <v>7148</v>
      </c>
      <c r="BG812" s="126" t="s">
        <v>7149</v>
      </c>
      <c r="BH812" s="126" t="s">
        <v>7150</v>
      </c>
      <c r="BI812" s="126" t="s">
        <v>138</v>
      </c>
      <c r="BJ812" s="126" t="s">
        <v>32</v>
      </c>
      <c r="BK812" s="126" t="s">
        <v>184</v>
      </c>
      <c r="BL812" s="126" t="s">
        <v>157</v>
      </c>
      <c r="BM812" s="126" t="s">
        <v>126</v>
      </c>
      <c r="BN812" s="126" t="s">
        <v>130</v>
      </c>
      <c r="BO812" s="126" t="s">
        <v>158</v>
      </c>
    </row>
    <row r="813" spans="1:67" ht="15">
      <c r="A813" s="58" t="str">
        <f t="shared" si="374"/>
        <v>2025-08-24</v>
      </c>
      <c r="B813" s="58" t="str">
        <f t="shared" si="375"/>
        <v>LHR</v>
      </c>
      <c r="C813" s="58" t="str">
        <f t="shared" si="376"/>
        <v>99431913814</v>
      </c>
      <c r="D813" s="58" t="str">
        <f t="shared" si="377"/>
        <v>PGB028762004</v>
      </c>
      <c r="E813" s="59" t="str">
        <f t="shared" si="378"/>
        <v>6094322902784</v>
      </c>
      <c r="F813" s="59" t="str">
        <f t="shared" si="379"/>
        <v>717-7193-AD-75</v>
      </c>
      <c r="G813" s="59" t="str">
        <f t="shared" si="380"/>
        <v>2210326</v>
      </c>
      <c r="H813" s="59" t="str">
        <f t="shared" si="381"/>
        <v>IPORTER (GB)</v>
      </c>
      <c r="I813" s="57" t="str">
        <f t="shared" si="382"/>
        <v>서원현</v>
      </c>
      <c r="J813" s="57">
        <f t="shared" si="383"/>
        <v>38541</v>
      </c>
      <c r="K813" s="57" t="str">
        <f t="shared" si="384"/>
        <v/>
      </c>
      <c r="L813" s="57">
        <f t="shared" si="385"/>
        <v>1</v>
      </c>
      <c r="M813" s="57">
        <f t="shared" si="386"/>
        <v>0.499</v>
      </c>
      <c r="N813" s="57">
        <f t="shared" si="387"/>
        <v>4.4999999999999998E-2</v>
      </c>
      <c r="O813" s="60">
        <f t="shared" si="388"/>
        <v>3.15E-2</v>
      </c>
      <c r="P813" s="60">
        <f>CEILING(IF(M813&gt;O813,M813,O813),$D$2)</f>
        <v>0.5</v>
      </c>
      <c r="Q813" s="61" t="str">
        <f t="shared" si="389"/>
        <v>목록(Manifest)</v>
      </c>
      <c r="R813" s="88">
        <f t="shared" si="390"/>
        <v>83.89</v>
      </c>
      <c r="S813" s="61" t="str">
        <f t="shared" si="391"/>
        <v>OZ522</v>
      </c>
      <c r="T813" s="61" t="str">
        <f t="shared" si="392"/>
        <v>ASIANA AIRLINES</v>
      </c>
      <c r="U813" s="61" t="str">
        <f t="shared" si="393"/>
        <v>신용</v>
      </c>
      <c r="V813" s="99">
        <f>CEILING($B$2+(P813-0.5)*$C$2,1)</f>
        <v>7445</v>
      </c>
      <c r="W813" s="61">
        <v>4000</v>
      </c>
      <c r="X813" s="100">
        <f t="shared" si="347"/>
        <v>0</v>
      </c>
      <c r="Y813" s="100">
        <f t="shared" si="352"/>
        <v>0</v>
      </c>
      <c r="Z813" s="100">
        <f t="shared" si="348"/>
        <v>0</v>
      </c>
      <c r="AA813" s="100">
        <f t="shared" si="353"/>
        <v>0</v>
      </c>
      <c r="AB813" s="101">
        <f t="shared" si="349"/>
        <v>0</v>
      </c>
      <c r="AC813" s="102" t="str">
        <f>_xlfn.IFNA(VLOOKUP(D813,'사업자 통관'!F:H,3,0),"")</f>
        <v/>
      </c>
      <c r="AD813" s="102"/>
      <c r="AE813" s="103">
        <f t="shared" si="350"/>
        <v>4000</v>
      </c>
      <c r="AF813" s="104">
        <f t="shared" si="351"/>
        <v>11445</v>
      </c>
      <c r="AH813" s="126" t="s">
        <v>7002</v>
      </c>
      <c r="AI813" s="126" t="s">
        <v>9</v>
      </c>
      <c r="AJ813" s="126" t="s">
        <v>7003</v>
      </c>
      <c r="AK813" s="126" t="s">
        <v>2558</v>
      </c>
      <c r="AL813" s="126" t="s">
        <v>7151</v>
      </c>
      <c r="AM813" s="126" t="s">
        <v>7152</v>
      </c>
      <c r="AN813" s="126">
        <v>38541</v>
      </c>
      <c r="AO813" s="126" t="s">
        <v>130</v>
      </c>
      <c r="AP813" s="127">
        <v>1</v>
      </c>
      <c r="AQ813" s="128">
        <v>0.499</v>
      </c>
      <c r="AR813" s="128">
        <v>4.4999999999999998E-2</v>
      </c>
      <c r="AS813" s="128">
        <v>0.5</v>
      </c>
      <c r="AT813" s="126" t="s">
        <v>4</v>
      </c>
      <c r="AU813" s="128">
        <v>83.89</v>
      </c>
      <c r="AV813" s="126" t="s">
        <v>154</v>
      </c>
      <c r="AW813" s="126" t="s">
        <v>154</v>
      </c>
      <c r="AX813" s="126" t="s">
        <v>154</v>
      </c>
      <c r="AY813" s="126" t="s">
        <v>154</v>
      </c>
      <c r="AZ813" s="126" t="s">
        <v>154</v>
      </c>
      <c r="BA813" s="126" t="s">
        <v>132</v>
      </c>
      <c r="BB813" s="126" t="s">
        <v>70</v>
      </c>
      <c r="BC813" s="126" t="s">
        <v>163</v>
      </c>
      <c r="BD813" s="126" t="s">
        <v>130</v>
      </c>
      <c r="BE813" s="126" t="s">
        <v>156</v>
      </c>
      <c r="BF813" s="126" t="s">
        <v>7153</v>
      </c>
      <c r="BG813" s="126" t="s">
        <v>7154</v>
      </c>
      <c r="BH813" s="126" t="s">
        <v>7155</v>
      </c>
      <c r="BI813" s="126" t="s">
        <v>138</v>
      </c>
      <c r="BJ813" s="126" t="s">
        <v>32</v>
      </c>
      <c r="BK813" s="126" t="s">
        <v>184</v>
      </c>
      <c r="BL813" s="126" t="s">
        <v>157</v>
      </c>
      <c r="BM813" s="126" t="s">
        <v>126</v>
      </c>
      <c r="BN813" s="126" t="s">
        <v>130</v>
      </c>
      <c r="BO813" s="126" t="s">
        <v>158</v>
      </c>
    </row>
    <row r="814" spans="1:67" ht="15">
      <c r="A814" s="58" t="str">
        <f t="shared" si="374"/>
        <v>2025-08-24</v>
      </c>
      <c r="B814" s="58" t="str">
        <f t="shared" si="375"/>
        <v>LHR</v>
      </c>
      <c r="C814" s="58" t="str">
        <f t="shared" si="376"/>
        <v>99431913814</v>
      </c>
      <c r="D814" s="58" t="str">
        <f t="shared" si="377"/>
        <v>PGB028761977</v>
      </c>
      <c r="E814" s="59" t="str">
        <f t="shared" si="378"/>
        <v>6094322902757</v>
      </c>
      <c r="F814" s="59" t="str">
        <f t="shared" si="379"/>
        <v>717-6330-AE-77</v>
      </c>
      <c r="G814" s="59" t="str">
        <f t="shared" si="380"/>
        <v>2210326</v>
      </c>
      <c r="H814" s="59" t="str">
        <f t="shared" si="381"/>
        <v>IPORTER (GB)</v>
      </c>
      <c r="I814" s="57" t="str">
        <f t="shared" si="382"/>
        <v>최원준</v>
      </c>
      <c r="J814" s="57">
        <f t="shared" si="383"/>
        <v>2858</v>
      </c>
      <c r="K814" s="57" t="str">
        <f t="shared" si="384"/>
        <v/>
      </c>
      <c r="L814" s="57">
        <f t="shared" si="385"/>
        <v>1</v>
      </c>
      <c r="M814" s="57">
        <f t="shared" si="386"/>
        <v>1.1519999999999999</v>
      </c>
      <c r="N814" s="57">
        <f t="shared" si="387"/>
        <v>1.7689999999999999</v>
      </c>
      <c r="O814" s="60">
        <f t="shared" si="388"/>
        <v>1.2383</v>
      </c>
      <c r="P814" s="60">
        <f>CEILING(IF(M814&gt;O814,M814,O814),$D$2)</f>
        <v>1.5</v>
      </c>
      <c r="Q814" s="61" t="str">
        <f t="shared" si="389"/>
        <v>목록(Manifest)</v>
      </c>
      <c r="R814" s="88">
        <f t="shared" si="390"/>
        <v>50.75</v>
      </c>
      <c r="S814" s="61" t="str">
        <f t="shared" si="391"/>
        <v>OZ522</v>
      </c>
      <c r="T814" s="61" t="str">
        <f t="shared" si="392"/>
        <v>ASIANA AIRLINES</v>
      </c>
      <c r="U814" s="61" t="str">
        <f t="shared" si="393"/>
        <v>신용</v>
      </c>
      <c r="V814" s="99">
        <f>CEILING($B$2+(P814-0.5)*$C$2,1)</f>
        <v>13100</v>
      </c>
      <c r="W814" s="61">
        <v>4000</v>
      </c>
      <c r="X814" s="100">
        <f t="shared" si="347"/>
        <v>0</v>
      </c>
      <c r="Y814" s="100">
        <f t="shared" si="352"/>
        <v>0</v>
      </c>
      <c r="Z814" s="100">
        <f t="shared" si="348"/>
        <v>0</v>
      </c>
      <c r="AA814" s="100">
        <f t="shared" si="353"/>
        <v>0</v>
      </c>
      <c r="AB814" s="101">
        <f t="shared" si="349"/>
        <v>0</v>
      </c>
      <c r="AC814" s="102" t="str">
        <f>_xlfn.IFNA(VLOOKUP(D814,'사업자 통관'!F:H,3,0),"")</f>
        <v/>
      </c>
      <c r="AD814" s="102"/>
      <c r="AE814" s="103">
        <f t="shared" si="350"/>
        <v>4000</v>
      </c>
      <c r="AF814" s="104">
        <f t="shared" si="351"/>
        <v>17100</v>
      </c>
      <c r="AH814" s="126" t="s">
        <v>7002</v>
      </c>
      <c r="AI814" s="126" t="s">
        <v>9</v>
      </c>
      <c r="AJ814" s="126" t="s">
        <v>7003</v>
      </c>
      <c r="AK814" s="126" t="s">
        <v>7156</v>
      </c>
      <c r="AL814" s="126" t="s">
        <v>258</v>
      </c>
      <c r="AM814" s="126" t="s">
        <v>259</v>
      </c>
      <c r="AN814" s="126">
        <v>2858</v>
      </c>
      <c r="AO814" s="126" t="s">
        <v>130</v>
      </c>
      <c r="AP814" s="127">
        <v>1</v>
      </c>
      <c r="AQ814" s="128">
        <v>1.1519999999999999</v>
      </c>
      <c r="AR814" s="128">
        <v>1.7689999999999999</v>
      </c>
      <c r="AS814" s="128">
        <v>1.8</v>
      </c>
      <c r="AT814" s="126" t="s">
        <v>4</v>
      </c>
      <c r="AU814" s="128">
        <v>50.75</v>
      </c>
      <c r="AV814" s="126" t="s">
        <v>154</v>
      </c>
      <c r="AW814" s="126" t="s">
        <v>154</v>
      </c>
      <c r="AX814" s="126" t="s">
        <v>154</v>
      </c>
      <c r="AY814" s="126" t="s">
        <v>154</v>
      </c>
      <c r="AZ814" s="126" t="s">
        <v>154</v>
      </c>
      <c r="BA814" s="126" t="s">
        <v>132</v>
      </c>
      <c r="BB814" s="126" t="s">
        <v>70</v>
      </c>
      <c r="BC814" s="126" t="s">
        <v>163</v>
      </c>
      <c r="BD814" s="126" t="s">
        <v>130</v>
      </c>
      <c r="BE814" s="126" t="s">
        <v>156</v>
      </c>
      <c r="BF814" s="126" t="s">
        <v>7157</v>
      </c>
      <c r="BG814" s="126" t="s">
        <v>7158</v>
      </c>
      <c r="BH814" s="126" t="s">
        <v>7159</v>
      </c>
      <c r="BI814" s="126" t="s">
        <v>138</v>
      </c>
      <c r="BJ814" s="126" t="s">
        <v>32</v>
      </c>
      <c r="BK814" s="126" t="s">
        <v>184</v>
      </c>
      <c r="BL814" s="126" t="s">
        <v>157</v>
      </c>
      <c r="BM814" s="126" t="s">
        <v>126</v>
      </c>
      <c r="BN814" s="126" t="s">
        <v>130</v>
      </c>
      <c r="BO814" s="126" t="s">
        <v>158</v>
      </c>
    </row>
    <row r="815" spans="1:67" ht="15">
      <c r="A815" s="58" t="str">
        <f t="shared" si="374"/>
        <v>2025-08-24</v>
      </c>
      <c r="B815" s="58" t="str">
        <f t="shared" si="375"/>
        <v>LHR</v>
      </c>
      <c r="C815" s="58" t="str">
        <f t="shared" si="376"/>
        <v>99431913814</v>
      </c>
      <c r="D815" s="58" t="str">
        <f t="shared" si="377"/>
        <v>PGB028761811</v>
      </c>
      <c r="E815" s="59" t="str">
        <f t="shared" si="378"/>
        <v>6094322902591</v>
      </c>
      <c r="F815" s="59" t="str">
        <f t="shared" si="379"/>
        <v>717-6410-DD-78</v>
      </c>
      <c r="G815" s="59" t="str">
        <f t="shared" si="380"/>
        <v>2210326</v>
      </c>
      <c r="H815" s="59" t="str">
        <f t="shared" si="381"/>
        <v>IPORTER (GB)</v>
      </c>
      <c r="I815" s="57" t="str">
        <f t="shared" si="382"/>
        <v>오정현</v>
      </c>
      <c r="J815" s="57">
        <f t="shared" si="383"/>
        <v>1890</v>
      </c>
      <c r="K815" s="57" t="str">
        <f t="shared" si="384"/>
        <v/>
      </c>
      <c r="L815" s="57">
        <f t="shared" si="385"/>
        <v>1</v>
      </c>
      <c r="M815" s="57">
        <f t="shared" si="386"/>
        <v>0.499</v>
      </c>
      <c r="N815" s="57">
        <f t="shared" si="387"/>
        <v>4.4999999999999998E-2</v>
      </c>
      <c r="O815" s="60">
        <f t="shared" si="388"/>
        <v>3.15E-2</v>
      </c>
      <c r="P815" s="60">
        <f>CEILING(IF(M815&gt;O815,M815,O815),$D$2)</f>
        <v>0.5</v>
      </c>
      <c r="Q815" s="61" t="str">
        <f t="shared" si="389"/>
        <v>간이(Simple)</v>
      </c>
      <c r="R815" s="88">
        <f t="shared" si="390"/>
        <v>309.17</v>
      </c>
      <c r="S815" s="61" t="str">
        <f t="shared" si="391"/>
        <v>OZ522</v>
      </c>
      <c r="T815" s="61" t="str">
        <f t="shared" si="392"/>
        <v>ASIANA AIRLINES</v>
      </c>
      <c r="U815" s="61" t="str">
        <f t="shared" si="393"/>
        <v>신용</v>
      </c>
      <c r="V815" s="99">
        <f>CEILING($B$2+(P815-0.5)*$C$2,1)</f>
        <v>7445</v>
      </c>
      <c r="W815" s="61">
        <v>4000</v>
      </c>
      <c r="X815" s="100">
        <f t="shared" si="347"/>
        <v>0</v>
      </c>
      <c r="Y815" s="100">
        <f t="shared" si="352"/>
        <v>0</v>
      </c>
      <c r="Z815" s="100">
        <f t="shared" si="348"/>
        <v>0</v>
      </c>
      <c r="AA815" s="100">
        <f t="shared" si="353"/>
        <v>0</v>
      </c>
      <c r="AB815" s="101">
        <f t="shared" si="349"/>
        <v>1000</v>
      </c>
      <c r="AC815" s="102" t="str">
        <f>_xlfn.IFNA(VLOOKUP(D815,'사업자 통관'!F:H,3,0),"")</f>
        <v/>
      </c>
      <c r="AD815" s="102"/>
      <c r="AE815" s="103">
        <f t="shared" si="350"/>
        <v>5000</v>
      </c>
      <c r="AF815" s="104">
        <f t="shared" si="351"/>
        <v>12445</v>
      </c>
      <c r="AH815" s="126" t="s">
        <v>7002</v>
      </c>
      <c r="AI815" s="126" t="s">
        <v>9</v>
      </c>
      <c r="AJ815" s="126" t="s">
        <v>7003</v>
      </c>
      <c r="AK815" s="126" t="s">
        <v>7160</v>
      </c>
      <c r="AL815" s="126" t="s">
        <v>6776</v>
      </c>
      <c r="AM815" s="126" t="s">
        <v>6777</v>
      </c>
      <c r="AN815" s="126">
        <v>1890</v>
      </c>
      <c r="AO815" s="126" t="s">
        <v>130</v>
      </c>
      <c r="AP815" s="127">
        <v>1</v>
      </c>
      <c r="AQ815" s="128">
        <v>0.499</v>
      </c>
      <c r="AR815" s="128">
        <v>4.4999999999999998E-2</v>
      </c>
      <c r="AS815" s="128">
        <v>0.5</v>
      </c>
      <c r="AT815" s="126" t="s">
        <v>6</v>
      </c>
      <c r="AU815" s="128">
        <v>309.17</v>
      </c>
      <c r="AV815" s="126" t="s">
        <v>154</v>
      </c>
      <c r="AW815" s="126" t="s">
        <v>154</v>
      </c>
      <c r="AX815" s="126" t="s">
        <v>154</v>
      </c>
      <c r="AY815" s="126" t="s">
        <v>154</v>
      </c>
      <c r="AZ815" s="126" t="s">
        <v>130</v>
      </c>
      <c r="BA815" s="126" t="s">
        <v>132</v>
      </c>
      <c r="BB815" s="126" t="s">
        <v>70</v>
      </c>
      <c r="BC815" s="126" t="s">
        <v>6778</v>
      </c>
      <c r="BD815" s="126" t="s">
        <v>130</v>
      </c>
      <c r="BE815" s="126" t="s">
        <v>156</v>
      </c>
      <c r="BF815" s="126" t="s">
        <v>7161</v>
      </c>
      <c r="BG815" s="126" t="s">
        <v>7162</v>
      </c>
      <c r="BH815" s="126" t="s">
        <v>7163</v>
      </c>
      <c r="BI815" s="126" t="s">
        <v>138</v>
      </c>
      <c r="BJ815" s="126" t="s">
        <v>32</v>
      </c>
      <c r="BK815" s="126" t="s">
        <v>184</v>
      </c>
      <c r="BL815" s="126" t="s">
        <v>157</v>
      </c>
      <c r="BM815" s="126" t="s">
        <v>126</v>
      </c>
      <c r="BN815" s="126" t="s">
        <v>130</v>
      </c>
      <c r="BO815" s="126" t="s">
        <v>158</v>
      </c>
    </row>
    <row r="816" spans="1:67" ht="15">
      <c r="A816" s="58" t="str">
        <f t="shared" si="374"/>
        <v>2025-08-24</v>
      </c>
      <c r="B816" s="58" t="str">
        <f t="shared" si="375"/>
        <v>LHR</v>
      </c>
      <c r="C816" s="58" t="str">
        <f t="shared" si="376"/>
        <v>99431913814</v>
      </c>
      <c r="D816" s="58" t="str">
        <f t="shared" si="377"/>
        <v>PGB028761936</v>
      </c>
      <c r="E816" s="59" t="str">
        <f t="shared" si="378"/>
        <v>6094322902716</v>
      </c>
      <c r="F816" s="59" t="str">
        <f t="shared" si="379"/>
        <v>717-9106-EF-1</v>
      </c>
      <c r="G816" s="59" t="str">
        <f t="shared" si="380"/>
        <v>2210326</v>
      </c>
      <c r="H816" s="59" t="str">
        <f t="shared" si="381"/>
        <v>IPORTER (GB)</v>
      </c>
      <c r="I816" s="57" t="str">
        <f t="shared" si="382"/>
        <v>손동실</v>
      </c>
      <c r="J816" s="57">
        <f t="shared" si="383"/>
        <v>10576</v>
      </c>
      <c r="K816" s="57" t="str">
        <f t="shared" si="384"/>
        <v/>
      </c>
      <c r="L816" s="57">
        <f t="shared" si="385"/>
        <v>1</v>
      </c>
      <c r="M816" s="57">
        <f t="shared" si="386"/>
        <v>2.218</v>
      </c>
      <c r="N816" s="57">
        <f t="shared" si="387"/>
        <v>4.4999999999999998E-2</v>
      </c>
      <c r="O816" s="60">
        <f t="shared" si="388"/>
        <v>3.15E-2</v>
      </c>
      <c r="P816" s="60">
        <f>CEILING(IF(M816&gt;O816,M816,O816),$D$2)</f>
        <v>2.5</v>
      </c>
      <c r="Q816" s="61" t="str">
        <f t="shared" si="389"/>
        <v>일반(목록배제,Normal-Manifest Exception)</v>
      </c>
      <c r="R816" s="88">
        <f t="shared" si="390"/>
        <v>44.43</v>
      </c>
      <c r="S816" s="61" t="str">
        <f t="shared" si="391"/>
        <v>OZ522</v>
      </c>
      <c r="T816" s="61" t="str">
        <f t="shared" si="392"/>
        <v>ASIANA AIRLINES</v>
      </c>
      <c r="U816" s="61" t="str">
        <f t="shared" si="393"/>
        <v>신용</v>
      </c>
      <c r="V816" s="99">
        <f>CEILING($B$2+(P816-0.5)*$C$2,1)</f>
        <v>18755</v>
      </c>
      <c r="W816" s="61">
        <v>4000</v>
      </c>
      <c r="X816" s="100">
        <f t="shared" si="347"/>
        <v>0</v>
      </c>
      <c r="Y816" s="100">
        <f t="shared" si="352"/>
        <v>0</v>
      </c>
      <c r="Z816" s="100">
        <f t="shared" si="348"/>
        <v>500</v>
      </c>
      <c r="AA816" s="100">
        <f t="shared" si="353"/>
        <v>0</v>
      </c>
      <c r="AB816" s="101">
        <f t="shared" si="349"/>
        <v>1000</v>
      </c>
      <c r="AC816" s="102" t="str">
        <f>_xlfn.IFNA(VLOOKUP(D816,'사업자 통관'!F:H,3,0),"")</f>
        <v/>
      </c>
      <c r="AD816" s="102"/>
      <c r="AE816" s="103">
        <f t="shared" si="350"/>
        <v>5500</v>
      </c>
      <c r="AF816" s="104">
        <f t="shared" si="351"/>
        <v>24255</v>
      </c>
      <c r="AH816" s="126" t="s">
        <v>7002</v>
      </c>
      <c r="AI816" s="126" t="s">
        <v>9</v>
      </c>
      <c r="AJ816" s="126" t="s">
        <v>7003</v>
      </c>
      <c r="AK816" s="126" t="s">
        <v>7164</v>
      </c>
      <c r="AL816" s="126" t="s">
        <v>7165</v>
      </c>
      <c r="AM816" s="126" t="s">
        <v>7166</v>
      </c>
      <c r="AN816" s="126">
        <v>10576</v>
      </c>
      <c r="AO816" s="126" t="s">
        <v>130</v>
      </c>
      <c r="AP816" s="127">
        <v>1</v>
      </c>
      <c r="AQ816" s="128">
        <v>2.218</v>
      </c>
      <c r="AR816" s="128">
        <v>4.4999999999999998E-2</v>
      </c>
      <c r="AS816" s="128">
        <v>2.2999999999999998</v>
      </c>
      <c r="AT816" s="126" t="s">
        <v>5</v>
      </c>
      <c r="AU816" s="128">
        <v>44.43</v>
      </c>
      <c r="AV816" s="126" t="s">
        <v>154</v>
      </c>
      <c r="AW816" s="126" t="s">
        <v>154</v>
      </c>
      <c r="AX816" s="126" t="s">
        <v>154</v>
      </c>
      <c r="AY816" s="126" t="s">
        <v>154</v>
      </c>
      <c r="AZ816" s="126" t="s">
        <v>154</v>
      </c>
      <c r="BA816" s="126" t="s">
        <v>132</v>
      </c>
      <c r="BB816" s="126" t="s">
        <v>70</v>
      </c>
      <c r="BC816" s="126" t="s">
        <v>155</v>
      </c>
      <c r="BD816" s="126" t="s">
        <v>130</v>
      </c>
      <c r="BE816" s="126" t="s">
        <v>156</v>
      </c>
      <c r="BF816" s="126" t="s">
        <v>7167</v>
      </c>
      <c r="BG816" s="126" t="s">
        <v>7168</v>
      </c>
      <c r="BH816" s="126" t="s">
        <v>7169</v>
      </c>
      <c r="BI816" s="126" t="s">
        <v>138</v>
      </c>
      <c r="BJ816" s="126" t="s">
        <v>32</v>
      </c>
      <c r="BK816" s="126" t="s">
        <v>184</v>
      </c>
      <c r="BL816" s="126" t="s">
        <v>157</v>
      </c>
      <c r="BM816" s="126" t="s">
        <v>126</v>
      </c>
      <c r="BN816" s="126" t="s">
        <v>130</v>
      </c>
      <c r="BO816" s="126" t="s">
        <v>158</v>
      </c>
    </row>
    <row r="817" spans="1:67" ht="15">
      <c r="A817" s="58" t="str">
        <f t="shared" si="374"/>
        <v>2025-08-24</v>
      </c>
      <c r="B817" s="58" t="str">
        <f t="shared" si="375"/>
        <v>LHR</v>
      </c>
      <c r="C817" s="58" t="str">
        <f t="shared" si="376"/>
        <v>99431913814</v>
      </c>
      <c r="D817" s="58" t="str">
        <f t="shared" si="377"/>
        <v>PGB028762087</v>
      </c>
      <c r="E817" s="59" t="str">
        <f t="shared" si="378"/>
        <v>6094322902867</v>
      </c>
      <c r="F817" s="59" t="str">
        <f t="shared" si="379"/>
        <v>717-8106-BA-17</v>
      </c>
      <c r="G817" s="59" t="str">
        <f t="shared" si="380"/>
        <v>2210326</v>
      </c>
      <c r="H817" s="59" t="str">
        <f t="shared" si="381"/>
        <v>IPORTER (GB)</v>
      </c>
      <c r="I817" s="57" t="str">
        <f t="shared" si="382"/>
        <v>장은영</v>
      </c>
      <c r="J817" s="57">
        <f t="shared" si="383"/>
        <v>5384</v>
      </c>
      <c r="K817" s="57" t="str">
        <f t="shared" si="384"/>
        <v/>
      </c>
      <c r="L817" s="57">
        <f t="shared" si="385"/>
        <v>1</v>
      </c>
      <c r="M817" s="57">
        <f t="shared" si="386"/>
        <v>0.499</v>
      </c>
      <c r="N817" s="57">
        <f t="shared" si="387"/>
        <v>4.4999999999999998E-2</v>
      </c>
      <c r="O817" s="60">
        <f t="shared" si="388"/>
        <v>3.15E-2</v>
      </c>
      <c r="P817" s="60">
        <f>CEILING(IF(M817&gt;O817,M817,O817),$D$2)</f>
        <v>0.5</v>
      </c>
      <c r="Q817" s="61" t="str">
        <f t="shared" si="389"/>
        <v>일반(목록배제,Normal-Manifest Exception)</v>
      </c>
      <c r="R817" s="88">
        <f t="shared" si="390"/>
        <v>55.23</v>
      </c>
      <c r="S817" s="61" t="str">
        <f t="shared" si="391"/>
        <v>OZ522</v>
      </c>
      <c r="T817" s="61" t="str">
        <f t="shared" si="392"/>
        <v>ASIANA AIRLINES</v>
      </c>
      <c r="U817" s="61" t="str">
        <f t="shared" si="393"/>
        <v>신용</v>
      </c>
      <c r="V817" s="99">
        <f>CEILING($B$2+(P817-0.5)*$C$2,1)</f>
        <v>7445</v>
      </c>
      <c r="W817" s="61">
        <v>4000</v>
      </c>
      <c r="X817" s="100">
        <f t="shared" si="347"/>
        <v>0</v>
      </c>
      <c r="Y817" s="100">
        <f t="shared" si="352"/>
        <v>0</v>
      </c>
      <c r="Z817" s="100">
        <f t="shared" si="348"/>
        <v>0</v>
      </c>
      <c r="AA817" s="100">
        <f t="shared" si="353"/>
        <v>0</v>
      </c>
      <c r="AB817" s="101">
        <f t="shared" si="349"/>
        <v>1000</v>
      </c>
      <c r="AC817" s="102" t="str">
        <f>_xlfn.IFNA(VLOOKUP(D817,'사업자 통관'!F:H,3,0),"")</f>
        <v/>
      </c>
      <c r="AD817" s="102"/>
      <c r="AE817" s="103">
        <f t="shared" si="350"/>
        <v>5000</v>
      </c>
      <c r="AF817" s="104">
        <f t="shared" si="351"/>
        <v>12445</v>
      </c>
      <c r="AH817" s="126" t="s">
        <v>7002</v>
      </c>
      <c r="AI817" s="126" t="s">
        <v>9</v>
      </c>
      <c r="AJ817" s="126" t="s">
        <v>7003</v>
      </c>
      <c r="AK817" s="126" t="s">
        <v>7170</v>
      </c>
      <c r="AL817" s="126" t="s">
        <v>7171</v>
      </c>
      <c r="AM817" s="126" t="s">
        <v>7172</v>
      </c>
      <c r="AN817" s="126">
        <v>5384</v>
      </c>
      <c r="AO817" s="126" t="s">
        <v>130</v>
      </c>
      <c r="AP817" s="127">
        <v>1</v>
      </c>
      <c r="AQ817" s="128">
        <v>0.499</v>
      </c>
      <c r="AR817" s="128">
        <v>4.4999999999999998E-2</v>
      </c>
      <c r="AS817" s="128">
        <v>0.5</v>
      </c>
      <c r="AT817" s="126" t="s">
        <v>5</v>
      </c>
      <c r="AU817" s="128">
        <v>55.23</v>
      </c>
      <c r="AV817" s="126" t="s">
        <v>154</v>
      </c>
      <c r="AW817" s="126" t="s">
        <v>154</v>
      </c>
      <c r="AX817" s="126" t="s">
        <v>154</v>
      </c>
      <c r="AY817" s="126" t="s">
        <v>154</v>
      </c>
      <c r="AZ817" s="126" t="s">
        <v>154</v>
      </c>
      <c r="BA817" s="126" t="s">
        <v>132</v>
      </c>
      <c r="BB817" s="126" t="s">
        <v>70</v>
      </c>
      <c r="BC817" s="126" t="s">
        <v>313</v>
      </c>
      <c r="BD817" s="126" t="s">
        <v>130</v>
      </c>
      <c r="BE817" s="126" t="s">
        <v>156</v>
      </c>
      <c r="BF817" s="126" t="s">
        <v>7173</v>
      </c>
      <c r="BG817" s="126" t="s">
        <v>7174</v>
      </c>
      <c r="BH817" s="126" t="s">
        <v>7175</v>
      </c>
      <c r="BI817" s="126" t="s">
        <v>138</v>
      </c>
      <c r="BJ817" s="126" t="s">
        <v>32</v>
      </c>
      <c r="BK817" s="126" t="s">
        <v>184</v>
      </c>
      <c r="BL817" s="126" t="s">
        <v>157</v>
      </c>
      <c r="BM817" s="126" t="s">
        <v>126</v>
      </c>
      <c r="BN817" s="126" t="s">
        <v>130</v>
      </c>
      <c r="BO817" s="126" t="s">
        <v>158</v>
      </c>
    </row>
    <row r="818" spans="1:67" ht="15">
      <c r="A818" s="58" t="str">
        <f t="shared" si="374"/>
        <v>2025-08-24</v>
      </c>
      <c r="B818" s="58" t="str">
        <f t="shared" si="375"/>
        <v>LHR</v>
      </c>
      <c r="C818" s="58" t="str">
        <f t="shared" si="376"/>
        <v>99431913814</v>
      </c>
      <c r="D818" s="58" t="str">
        <f t="shared" si="377"/>
        <v>PGB028762054</v>
      </c>
      <c r="E818" s="59" t="str">
        <f t="shared" si="378"/>
        <v>6094322902834</v>
      </c>
      <c r="F818" s="59" t="str">
        <f t="shared" si="379"/>
        <v>717-8175-EB-23</v>
      </c>
      <c r="G818" s="59" t="str">
        <f t="shared" si="380"/>
        <v>2210326</v>
      </c>
      <c r="H818" s="59" t="str">
        <f t="shared" si="381"/>
        <v>IPORTER (GB)</v>
      </c>
      <c r="I818" s="57" t="str">
        <f t="shared" si="382"/>
        <v>이서영</v>
      </c>
      <c r="J818" s="57">
        <f t="shared" si="383"/>
        <v>31540</v>
      </c>
      <c r="K818" s="57" t="str">
        <f t="shared" si="384"/>
        <v/>
      </c>
      <c r="L818" s="57">
        <f t="shared" si="385"/>
        <v>1</v>
      </c>
      <c r="M818" s="57">
        <f t="shared" si="386"/>
        <v>1.66</v>
      </c>
      <c r="N818" s="57">
        <f t="shared" si="387"/>
        <v>2.359</v>
      </c>
      <c r="O818" s="60">
        <f t="shared" si="388"/>
        <v>1.6513</v>
      </c>
      <c r="P818" s="60">
        <f>CEILING(IF(M818&gt;O818,M818,O818),$D$2)</f>
        <v>2</v>
      </c>
      <c r="Q818" s="61" t="str">
        <f t="shared" si="389"/>
        <v>목록(Manifest)</v>
      </c>
      <c r="R818" s="88">
        <f t="shared" si="390"/>
        <v>120.86</v>
      </c>
      <c r="S818" s="61" t="str">
        <f t="shared" si="391"/>
        <v>OZ522</v>
      </c>
      <c r="T818" s="61" t="str">
        <f t="shared" si="392"/>
        <v>ASIANA AIRLINES</v>
      </c>
      <c r="U818" s="61" t="str">
        <f t="shared" si="393"/>
        <v>신용</v>
      </c>
      <c r="V818" s="99">
        <f>CEILING($B$2+(P818-0.5)*$C$2,1)</f>
        <v>15928</v>
      </c>
      <c r="W818" s="61">
        <v>4000</v>
      </c>
      <c r="X818" s="100">
        <f t="shared" si="347"/>
        <v>0</v>
      </c>
      <c r="Y818" s="100">
        <f t="shared" si="352"/>
        <v>0</v>
      </c>
      <c r="Z818" s="100">
        <f t="shared" si="348"/>
        <v>0</v>
      </c>
      <c r="AA818" s="100">
        <f t="shared" si="353"/>
        <v>0</v>
      </c>
      <c r="AB818" s="101">
        <f t="shared" si="349"/>
        <v>0</v>
      </c>
      <c r="AC818" s="102" t="str">
        <f>_xlfn.IFNA(VLOOKUP(D818,'사업자 통관'!F:H,3,0),"")</f>
        <v/>
      </c>
      <c r="AD818" s="102"/>
      <c r="AE818" s="103">
        <f t="shared" si="350"/>
        <v>4000</v>
      </c>
      <c r="AF818" s="104">
        <f t="shared" si="351"/>
        <v>19928</v>
      </c>
      <c r="AH818" s="126" t="s">
        <v>7002</v>
      </c>
      <c r="AI818" s="126" t="s">
        <v>9</v>
      </c>
      <c r="AJ818" s="126" t="s">
        <v>7003</v>
      </c>
      <c r="AK818" s="126" t="s">
        <v>7176</v>
      </c>
      <c r="AL818" s="126" t="s">
        <v>642</v>
      </c>
      <c r="AM818" s="126" t="s">
        <v>653</v>
      </c>
      <c r="AN818" s="126">
        <v>31540</v>
      </c>
      <c r="AO818" s="126" t="s">
        <v>130</v>
      </c>
      <c r="AP818" s="127">
        <v>1</v>
      </c>
      <c r="AQ818" s="128">
        <v>1.66</v>
      </c>
      <c r="AR818" s="128">
        <v>2.359</v>
      </c>
      <c r="AS818" s="128">
        <v>2.4</v>
      </c>
      <c r="AT818" s="126" t="s">
        <v>4</v>
      </c>
      <c r="AU818" s="128">
        <v>120.86</v>
      </c>
      <c r="AV818" s="126" t="s">
        <v>154</v>
      </c>
      <c r="AW818" s="126" t="s">
        <v>154</v>
      </c>
      <c r="AX818" s="126" t="s">
        <v>154</v>
      </c>
      <c r="AY818" s="126" t="s">
        <v>154</v>
      </c>
      <c r="AZ818" s="126" t="s">
        <v>154</v>
      </c>
      <c r="BA818" s="126" t="s">
        <v>132</v>
      </c>
      <c r="BB818" s="126" t="s">
        <v>70</v>
      </c>
      <c r="BC818" s="126" t="s">
        <v>7177</v>
      </c>
      <c r="BD818" s="126" t="s">
        <v>130</v>
      </c>
      <c r="BE818" s="126" t="s">
        <v>156</v>
      </c>
      <c r="BF818" s="126" t="s">
        <v>7178</v>
      </c>
      <c r="BG818" s="126" t="s">
        <v>7179</v>
      </c>
      <c r="BH818" s="126" t="s">
        <v>7180</v>
      </c>
      <c r="BI818" s="126" t="s">
        <v>138</v>
      </c>
      <c r="BJ818" s="126" t="s">
        <v>32</v>
      </c>
      <c r="BK818" s="126" t="s">
        <v>184</v>
      </c>
      <c r="BL818" s="126" t="s">
        <v>157</v>
      </c>
      <c r="BM818" s="126" t="s">
        <v>126</v>
      </c>
      <c r="BN818" s="126" t="s">
        <v>130</v>
      </c>
      <c r="BO818" s="126" t="s">
        <v>158</v>
      </c>
    </row>
    <row r="819" spans="1:67" ht="15">
      <c r="A819" s="58" t="str">
        <f t="shared" si="374"/>
        <v>2025-08-24</v>
      </c>
      <c r="B819" s="58" t="str">
        <f t="shared" si="375"/>
        <v>LHR</v>
      </c>
      <c r="C819" s="58" t="str">
        <f t="shared" si="376"/>
        <v>99431913814</v>
      </c>
      <c r="D819" s="58" t="str">
        <f t="shared" si="377"/>
        <v>PGB028762154</v>
      </c>
      <c r="E819" s="59" t="str">
        <f t="shared" si="378"/>
        <v>6094322902934</v>
      </c>
      <c r="F819" s="59" t="str">
        <f t="shared" si="379"/>
        <v>717-8063-AE-29</v>
      </c>
      <c r="G819" s="59" t="str">
        <f t="shared" si="380"/>
        <v>2210326</v>
      </c>
      <c r="H819" s="59" t="str">
        <f t="shared" si="381"/>
        <v>IPORTER (GB)</v>
      </c>
      <c r="I819" s="57" t="str">
        <f t="shared" si="382"/>
        <v>BATZORIGENEREL</v>
      </c>
      <c r="J819" s="57">
        <f t="shared" si="383"/>
        <v>27431</v>
      </c>
      <c r="K819" s="57" t="str">
        <f t="shared" si="384"/>
        <v/>
      </c>
      <c r="L819" s="57">
        <f t="shared" si="385"/>
        <v>1</v>
      </c>
      <c r="M819" s="57">
        <f t="shared" si="386"/>
        <v>0.499</v>
      </c>
      <c r="N819" s="57">
        <f t="shared" si="387"/>
        <v>4.4999999999999998E-2</v>
      </c>
      <c r="O819" s="60">
        <f t="shared" si="388"/>
        <v>3.15E-2</v>
      </c>
      <c r="P819" s="60">
        <f>CEILING(IF(M819&gt;O819,M819,O819),$D$2)</f>
        <v>0.5</v>
      </c>
      <c r="Q819" s="61" t="str">
        <f t="shared" si="389"/>
        <v>목록(Manifest)</v>
      </c>
      <c r="R819" s="88">
        <f t="shared" si="390"/>
        <v>45.86</v>
      </c>
      <c r="S819" s="61" t="str">
        <f t="shared" si="391"/>
        <v>OZ522</v>
      </c>
      <c r="T819" s="61" t="str">
        <f t="shared" si="392"/>
        <v>ASIANA AIRLINES</v>
      </c>
      <c r="U819" s="61" t="str">
        <f t="shared" si="393"/>
        <v>신용</v>
      </c>
      <c r="V819" s="99">
        <f>CEILING($B$2+(P819-0.5)*$C$2,1)</f>
        <v>7445</v>
      </c>
      <c r="W819" s="61">
        <v>4000</v>
      </c>
      <c r="X819" s="100">
        <f t="shared" si="347"/>
        <v>0</v>
      </c>
      <c r="Y819" s="100">
        <f t="shared" si="352"/>
        <v>0</v>
      </c>
      <c r="Z819" s="100">
        <f t="shared" si="348"/>
        <v>0</v>
      </c>
      <c r="AA819" s="100">
        <f t="shared" si="353"/>
        <v>0</v>
      </c>
      <c r="AB819" s="101">
        <f t="shared" si="349"/>
        <v>0</v>
      </c>
      <c r="AC819" s="102" t="str">
        <f>_xlfn.IFNA(VLOOKUP(D819,'사업자 통관'!F:H,3,0),"")</f>
        <v/>
      </c>
      <c r="AD819" s="102"/>
      <c r="AE819" s="103">
        <f t="shared" si="350"/>
        <v>4000</v>
      </c>
      <c r="AF819" s="104">
        <f t="shared" si="351"/>
        <v>11445</v>
      </c>
      <c r="AH819" s="126" t="s">
        <v>7002</v>
      </c>
      <c r="AI819" s="126" t="s">
        <v>9</v>
      </c>
      <c r="AJ819" s="126" t="s">
        <v>7003</v>
      </c>
      <c r="AK819" s="126" t="s">
        <v>7181</v>
      </c>
      <c r="AL819" s="126" t="s">
        <v>7182</v>
      </c>
      <c r="AM819" s="126" t="s">
        <v>7183</v>
      </c>
      <c r="AN819" s="126">
        <v>27431</v>
      </c>
      <c r="AO819" s="126" t="s">
        <v>130</v>
      </c>
      <c r="AP819" s="127">
        <v>1</v>
      </c>
      <c r="AQ819" s="128">
        <v>0.499</v>
      </c>
      <c r="AR819" s="128">
        <v>4.4999999999999998E-2</v>
      </c>
      <c r="AS819" s="128">
        <v>0.5</v>
      </c>
      <c r="AT819" s="126" t="s">
        <v>4</v>
      </c>
      <c r="AU819" s="128">
        <v>45.86</v>
      </c>
      <c r="AV819" s="126" t="s">
        <v>154</v>
      </c>
      <c r="AW819" s="126" t="s">
        <v>154</v>
      </c>
      <c r="AX819" s="126" t="s">
        <v>154</v>
      </c>
      <c r="AY819" s="126" t="s">
        <v>154</v>
      </c>
      <c r="AZ819" s="126" t="s">
        <v>154</v>
      </c>
      <c r="BA819" s="126" t="s">
        <v>132</v>
      </c>
      <c r="BB819" s="126" t="s">
        <v>70</v>
      </c>
      <c r="BC819" s="126" t="s">
        <v>155</v>
      </c>
      <c r="BD819" s="126" t="s">
        <v>130</v>
      </c>
      <c r="BE819" s="126" t="s">
        <v>156</v>
      </c>
      <c r="BF819" s="126" t="s">
        <v>7184</v>
      </c>
      <c r="BG819" s="126" t="s">
        <v>7185</v>
      </c>
      <c r="BH819" s="126" t="s">
        <v>7186</v>
      </c>
      <c r="BI819" s="126" t="s">
        <v>138</v>
      </c>
      <c r="BJ819" s="126" t="s">
        <v>32</v>
      </c>
      <c r="BK819" s="126" t="s">
        <v>184</v>
      </c>
      <c r="BL819" s="126" t="s">
        <v>157</v>
      </c>
      <c r="BM819" s="126" t="s">
        <v>126</v>
      </c>
      <c r="BN819" s="126" t="s">
        <v>130</v>
      </c>
      <c r="BO819" s="126" t="s">
        <v>158</v>
      </c>
    </row>
    <row r="820" spans="1:67" ht="15">
      <c r="A820" s="58" t="str">
        <f t="shared" si="374"/>
        <v>2025-08-24</v>
      </c>
      <c r="B820" s="58" t="str">
        <f t="shared" si="375"/>
        <v>LHR</v>
      </c>
      <c r="C820" s="58" t="str">
        <f t="shared" si="376"/>
        <v>99431913814</v>
      </c>
      <c r="D820" s="58" t="str">
        <f t="shared" si="377"/>
        <v>PGB028762156</v>
      </c>
      <c r="E820" s="59" t="str">
        <f t="shared" si="378"/>
        <v>6094322902936</v>
      </c>
      <c r="F820" s="59" t="str">
        <f t="shared" si="379"/>
        <v>717-8041-EB-30</v>
      </c>
      <c r="G820" s="59" t="str">
        <f t="shared" si="380"/>
        <v>2210326</v>
      </c>
      <c r="H820" s="59" t="str">
        <f t="shared" si="381"/>
        <v>IPORTER (GB)</v>
      </c>
      <c r="I820" s="57" t="str">
        <f t="shared" si="382"/>
        <v>KIMKATHYKYUNGIM</v>
      </c>
      <c r="J820" s="57">
        <f t="shared" si="383"/>
        <v>17867</v>
      </c>
      <c r="K820" s="57" t="str">
        <f t="shared" si="384"/>
        <v/>
      </c>
      <c r="L820" s="57">
        <f t="shared" si="385"/>
        <v>1</v>
      </c>
      <c r="M820" s="57">
        <f t="shared" si="386"/>
        <v>0.499</v>
      </c>
      <c r="N820" s="57">
        <f t="shared" si="387"/>
        <v>4.4999999999999998E-2</v>
      </c>
      <c r="O820" s="60">
        <f t="shared" si="388"/>
        <v>3.15E-2</v>
      </c>
      <c r="P820" s="60">
        <f>CEILING(IF(M820&gt;O820,M820,O820),$D$2)</f>
        <v>0.5</v>
      </c>
      <c r="Q820" s="61" t="str">
        <f t="shared" si="389"/>
        <v>목록(Manifest)</v>
      </c>
      <c r="R820" s="88">
        <f t="shared" si="390"/>
        <v>48.56</v>
      </c>
      <c r="S820" s="61" t="str">
        <f t="shared" si="391"/>
        <v>OZ522</v>
      </c>
      <c r="T820" s="61" t="str">
        <f t="shared" si="392"/>
        <v>ASIANA AIRLINES</v>
      </c>
      <c r="U820" s="61" t="str">
        <f t="shared" si="393"/>
        <v>신용</v>
      </c>
      <c r="V820" s="99">
        <f>CEILING($B$2+(P820-0.5)*$C$2,1)</f>
        <v>7445</v>
      </c>
      <c r="W820" s="61">
        <v>4000</v>
      </c>
      <c r="X820" s="100">
        <f t="shared" si="347"/>
        <v>0</v>
      </c>
      <c r="Y820" s="100">
        <f t="shared" si="352"/>
        <v>0</v>
      </c>
      <c r="Z820" s="100">
        <f t="shared" si="348"/>
        <v>0</v>
      </c>
      <c r="AA820" s="100">
        <f t="shared" si="353"/>
        <v>0</v>
      </c>
      <c r="AB820" s="101">
        <f t="shared" si="349"/>
        <v>0</v>
      </c>
      <c r="AC820" s="102" t="str">
        <f>_xlfn.IFNA(VLOOKUP(D820,'사업자 통관'!F:H,3,0),"")</f>
        <v/>
      </c>
      <c r="AD820" s="102"/>
      <c r="AE820" s="103">
        <f t="shared" si="350"/>
        <v>4000</v>
      </c>
      <c r="AF820" s="104">
        <f t="shared" si="351"/>
        <v>11445</v>
      </c>
      <c r="AH820" s="126" t="s">
        <v>7002</v>
      </c>
      <c r="AI820" s="126" t="s">
        <v>9</v>
      </c>
      <c r="AJ820" s="126" t="s">
        <v>7003</v>
      </c>
      <c r="AK820" s="126" t="s">
        <v>7187</v>
      </c>
      <c r="AL820" s="126" t="s">
        <v>7188</v>
      </c>
      <c r="AM820" s="126" t="s">
        <v>7189</v>
      </c>
      <c r="AN820" s="126">
        <v>17867</v>
      </c>
      <c r="AO820" s="126" t="s">
        <v>130</v>
      </c>
      <c r="AP820" s="127">
        <v>1</v>
      </c>
      <c r="AQ820" s="128">
        <v>0.499</v>
      </c>
      <c r="AR820" s="128">
        <v>4.4999999999999998E-2</v>
      </c>
      <c r="AS820" s="128">
        <v>0.5</v>
      </c>
      <c r="AT820" s="126" t="s">
        <v>4</v>
      </c>
      <c r="AU820" s="128">
        <v>48.56</v>
      </c>
      <c r="AV820" s="126" t="s">
        <v>154</v>
      </c>
      <c r="AW820" s="126" t="s">
        <v>154</v>
      </c>
      <c r="AX820" s="126" t="s">
        <v>154</v>
      </c>
      <c r="AY820" s="126" t="s">
        <v>154</v>
      </c>
      <c r="AZ820" s="126" t="s">
        <v>154</v>
      </c>
      <c r="BA820" s="126" t="s">
        <v>132</v>
      </c>
      <c r="BB820" s="126" t="s">
        <v>70</v>
      </c>
      <c r="BC820" s="126" t="s">
        <v>155</v>
      </c>
      <c r="BD820" s="126" t="s">
        <v>130</v>
      </c>
      <c r="BE820" s="126" t="s">
        <v>156</v>
      </c>
      <c r="BF820" s="126" t="s">
        <v>7190</v>
      </c>
      <c r="BG820" s="126" t="s">
        <v>7191</v>
      </c>
      <c r="BH820" s="126" t="s">
        <v>7192</v>
      </c>
      <c r="BI820" s="126" t="s">
        <v>138</v>
      </c>
      <c r="BJ820" s="126" t="s">
        <v>32</v>
      </c>
      <c r="BK820" s="126" t="s">
        <v>184</v>
      </c>
      <c r="BL820" s="126" t="s">
        <v>157</v>
      </c>
      <c r="BM820" s="126" t="s">
        <v>126</v>
      </c>
      <c r="BN820" s="126" t="s">
        <v>130</v>
      </c>
      <c r="BO820" s="126" t="s">
        <v>158</v>
      </c>
    </row>
    <row r="821" spans="1:67" ht="15">
      <c r="A821" s="58" t="str">
        <f t="shared" si="374"/>
        <v>2025-08-24</v>
      </c>
      <c r="B821" s="58" t="str">
        <f t="shared" si="375"/>
        <v>LHR</v>
      </c>
      <c r="C821" s="58" t="str">
        <f t="shared" si="376"/>
        <v>99431913814</v>
      </c>
      <c r="D821" s="58" t="str">
        <f t="shared" si="377"/>
        <v>PGB028761806</v>
      </c>
      <c r="E821" s="59" t="str">
        <f t="shared" si="378"/>
        <v>6094322902586</v>
      </c>
      <c r="F821" s="59" t="str">
        <f t="shared" si="379"/>
        <v>717-8163-BA-38</v>
      </c>
      <c r="G821" s="59" t="str">
        <f t="shared" si="380"/>
        <v>2210326</v>
      </c>
      <c r="H821" s="59" t="str">
        <f t="shared" si="381"/>
        <v>IPORTER (GB)</v>
      </c>
      <c r="I821" s="57" t="str">
        <f t="shared" si="382"/>
        <v>어선미</v>
      </c>
      <c r="J821" s="57">
        <f t="shared" si="383"/>
        <v>6666</v>
      </c>
      <c r="K821" s="57" t="str">
        <f t="shared" si="384"/>
        <v/>
      </c>
      <c r="L821" s="57">
        <f t="shared" si="385"/>
        <v>1</v>
      </c>
      <c r="M821" s="57">
        <f t="shared" si="386"/>
        <v>0.499</v>
      </c>
      <c r="N821" s="57">
        <f t="shared" si="387"/>
        <v>0.68</v>
      </c>
      <c r="O821" s="60">
        <f t="shared" si="388"/>
        <v>0.47599999999999998</v>
      </c>
      <c r="P821" s="60">
        <f>CEILING(IF(M821&gt;O821,M821,O821),$D$2)</f>
        <v>0.5</v>
      </c>
      <c r="Q821" s="61" t="str">
        <f t="shared" si="389"/>
        <v>목록(Manifest)</v>
      </c>
      <c r="R821" s="88">
        <f t="shared" si="390"/>
        <v>39.090000000000003</v>
      </c>
      <c r="S821" s="61" t="str">
        <f t="shared" si="391"/>
        <v>OZ522</v>
      </c>
      <c r="T821" s="61" t="str">
        <f t="shared" si="392"/>
        <v>ASIANA AIRLINES</v>
      </c>
      <c r="U821" s="61" t="str">
        <f t="shared" si="393"/>
        <v>신용</v>
      </c>
      <c r="V821" s="99">
        <f>CEILING($B$2+(P821-0.5)*$C$2,1)</f>
        <v>7445</v>
      </c>
      <c r="W821" s="61">
        <v>4000</v>
      </c>
      <c r="X821" s="100">
        <f t="shared" si="347"/>
        <v>0</v>
      </c>
      <c r="Y821" s="100">
        <f t="shared" si="352"/>
        <v>0</v>
      </c>
      <c r="Z821" s="100">
        <f t="shared" si="348"/>
        <v>0</v>
      </c>
      <c r="AA821" s="100">
        <f t="shared" si="353"/>
        <v>0</v>
      </c>
      <c r="AB821" s="101">
        <f t="shared" si="349"/>
        <v>0</v>
      </c>
      <c r="AC821" s="102" t="str">
        <f>_xlfn.IFNA(VLOOKUP(D821,'사업자 통관'!F:H,3,0),"")</f>
        <v/>
      </c>
      <c r="AD821" s="102"/>
      <c r="AE821" s="103">
        <f t="shared" si="350"/>
        <v>4000</v>
      </c>
      <c r="AF821" s="104">
        <f t="shared" si="351"/>
        <v>11445</v>
      </c>
      <c r="AH821" s="126" t="s">
        <v>7002</v>
      </c>
      <c r="AI821" s="126" t="s">
        <v>9</v>
      </c>
      <c r="AJ821" s="126" t="s">
        <v>7003</v>
      </c>
      <c r="AK821" s="126" t="s">
        <v>7193</v>
      </c>
      <c r="AL821" s="126" t="s">
        <v>7194</v>
      </c>
      <c r="AM821" s="126" t="s">
        <v>7195</v>
      </c>
      <c r="AN821" s="126">
        <v>6666</v>
      </c>
      <c r="AO821" s="126" t="s">
        <v>130</v>
      </c>
      <c r="AP821" s="127">
        <v>1</v>
      </c>
      <c r="AQ821" s="128">
        <v>0.499</v>
      </c>
      <c r="AR821" s="128">
        <v>0.68</v>
      </c>
      <c r="AS821" s="128">
        <v>0.7</v>
      </c>
      <c r="AT821" s="126" t="s">
        <v>4</v>
      </c>
      <c r="AU821" s="128">
        <v>39.090000000000003</v>
      </c>
      <c r="AV821" s="126" t="s">
        <v>154</v>
      </c>
      <c r="AW821" s="126" t="s">
        <v>154</v>
      </c>
      <c r="AX821" s="126" t="s">
        <v>154</v>
      </c>
      <c r="AY821" s="126" t="s">
        <v>154</v>
      </c>
      <c r="AZ821" s="126" t="s">
        <v>154</v>
      </c>
      <c r="BA821" s="126" t="s">
        <v>132</v>
      </c>
      <c r="BB821" s="126" t="s">
        <v>70</v>
      </c>
      <c r="BC821" s="126" t="s">
        <v>310</v>
      </c>
      <c r="BD821" s="126" t="s">
        <v>130</v>
      </c>
      <c r="BE821" s="126" t="s">
        <v>156</v>
      </c>
      <c r="BF821" s="126" t="s">
        <v>7196</v>
      </c>
      <c r="BG821" s="126" t="s">
        <v>7197</v>
      </c>
      <c r="BH821" s="126" t="s">
        <v>7198</v>
      </c>
      <c r="BI821" s="126" t="s">
        <v>138</v>
      </c>
      <c r="BJ821" s="126" t="s">
        <v>32</v>
      </c>
      <c r="BK821" s="126" t="s">
        <v>184</v>
      </c>
      <c r="BL821" s="126" t="s">
        <v>157</v>
      </c>
      <c r="BM821" s="126" t="s">
        <v>126</v>
      </c>
      <c r="BN821" s="126" t="s">
        <v>130</v>
      </c>
      <c r="BO821" s="126" t="s">
        <v>158</v>
      </c>
    </row>
    <row r="822" spans="1:67" ht="15">
      <c r="A822" s="58" t="str">
        <f t="shared" si="374"/>
        <v>2025-08-24</v>
      </c>
      <c r="B822" s="58" t="str">
        <f t="shared" si="375"/>
        <v>LHR</v>
      </c>
      <c r="C822" s="58" t="str">
        <f t="shared" si="376"/>
        <v>99431913814</v>
      </c>
      <c r="D822" s="58" t="str">
        <f t="shared" si="377"/>
        <v>PGB028762072</v>
      </c>
      <c r="E822" s="59" t="str">
        <f t="shared" si="378"/>
        <v>6094322902852</v>
      </c>
      <c r="F822" s="59" t="str">
        <f t="shared" si="379"/>
        <v>717-8118-DF-39</v>
      </c>
      <c r="G822" s="59" t="str">
        <f t="shared" si="380"/>
        <v>2210326</v>
      </c>
      <c r="H822" s="59" t="str">
        <f t="shared" si="381"/>
        <v>IPORTER (GB)</v>
      </c>
      <c r="I822" s="57" t="str">
        <f t="shared" si="382"/>
        <v>김진세</v>
      </c>
      <c r="J822" s="57">
        <f t="shared" si="383"/>
        <v>63247</v>
      </c>
      <c r="K822" s="57" t="str">
        <f t="shared" si="384"/>
        <v/>
      </c>
      <c r="L822" s="57">
        <f t="shared" si="385"/>
        <v>1</v>
      </c>
      <c r="M822" s="57">
        <f t="shared" si="386"/>
        <v>0.499</v>
      </c>
      <c r="N822" s="57">
        <f t="shared" si="387"/>
        <v>0.81599999999999995</v>
      </c>
      <c r="O822" s="60">
        <f t="shared" si="388"/>
        <v>0.57119999999999993</v>
      </c>
      <c r="P822" s="60">
        <f>CEILING(IF(M822&gt;O822,M822,O822),$D$2)</f>
        <v>1</v>
      </c>
      <c r="Q822" s="61" t="str">
        <f t="shared" si="389"/>
        <v>목록(Manifest)</v>
      </c>
      <c r="R822" s="88">
        <f t="shared" si="390"/>
        <v>118.67</v>
      </c>
      <c r="S822" s="61" t="str">
        <f t="shared" si="391"/>
        <v>OZ522</v>
      </c>
      <c r="T822" s="61" t="str">
        <f t="shared" si="392"/>
        <v>ASIANA AIRLINES</v>
      </c>
      <c r="U822" s="61" t="str">
        <f t="shared" si="393"/>
        <v>신용</v>
      </c>
      <c r="V822" s="99">
        <f>CEILING($B$2+(P822-0.5)*$C$2,1)</f>
        <v>10273</v>
      </c>
      <c r="W822" s="61">
        <v>4000</v>
      </c>
      <c r="X822" s="100">
        <f t="shared" si="347"/>
        <v>0</v>
      </c>
      <c r="Y822" s="100">
        <f t="shared" si="352"/>
        <v>500</v>
      </c>
      <c r="Z822" s="100">
        <f t="shared" si="348"/>
        <v>0</v>
      </c>
      <c r="AA822" s="100">
        <f t="shared" si="353"/>
        <v>0</v>
      </c>
      <c r="AB822" s="101">
        <f t="shared" si="349"/>
        <v>0</v>
      </c>
      <c r="AC822" s="102" t="str">
        <f>_xlfn.IFNA(VLOOKUP(D822,'사업자 통관'!F:H,3,0),"")</f>
        <v/>
      </c>
      <c r="AD822" s="102"/>
      <c r="AE822" s="103">
        <f t="shared" si="350"/>
        <v>4500</v>
      </c>
      <c r="AF822" s="104">
        <f t="shared" si="351"/>
        <v>14773</v>
      </c>
      <c r="AH822" s="126" t="s">
        <v>7002</v>
      </c>
      <c r="AI822" s="126" t="s">
        <v>9</v>
      </c>
      <c r="AJ822" s="126" t="s">
        <v>7003</v>
      </c>
      <c r="AK822" s="126" t="s">
        <v>7199</v>
      </c>
      <c r="AL822" s="126" t="s">
        <v>7200</v>
      </c>
      <c r="AM822" s="126" t="s">
        <v>7201</v>
      </c>
      <c r="AN822" s="126">
        <v>63247</v>
      </c>
      <c r="AO822" s="126" t="s">
        <v>130</v>
      </c>
      <c r="AP822" s="127">
        <v>1</v>
      </c>
      <c r="AQ822" s="128">
        <v>0.499</v>
      </c>
      <c r="AR822" s="128">
        <v>0.81599999999999995</v>
      </c>
      <c r="AS822" s="128">
        <v>0.9</v>
      </c>
      <c r="AT822" s="126" t="s">
        <v>4</v>
      </c>
      <c r="AU822" s="128">
        <v>118.67</v>
      </c>
      <c r="AV822" s="126" t="s">
        <v>154</v>
      </c>
      <c r="AW822" s="126" t="s">
        <v>154</v>
      </c>
      <c r="AX822" s="126" t="s">
        <v>154</v>
      </c>
      <c r="AY822" s="126" t="s">
        <v>154</v>
      </c>
      <c r="AZ822" s="126" t="s">
        <v>154</v>
      </c>
      <c r="BA822" s="126" t="s">
        <v>132</v>
      </c>
      <c r="BB822" s="126" t="s">
        <v>70</v>
      </c>
      <c r="BC822" s="126" t="s">
        <v>7202</v>
      </c>
      <c r="BD822" s="126" t="s">
        <v>130</v>
      </c>
      <c r="BE822" s="126" t="s">
        <v>156</v>
      </c>
      <c r="BF822" s="126" t="s">
        <v>7203</v>
      </c>
      <c r="BG822" s="126" t="s">
        <v>7204</v>
      </c>
      <c r="BH822" s="126" t="s">
        <v>7205</v>
      </c>
      <c r="BI822" s="126" t="s">
        <v>138</v>
      </c>
      <c r="BJ822" s="126" t="s">
        <v>32</v>
      </c>
      <c r="BK822" s="126" t="s">
        <v>184</v>
      </c>
      <c r="BL822" s="126" t="s">
        <v>157</v>
      </c>
      <c r="BM822" s="126" t="s">
        <v>126</v>
      </c>
      <c r="BN822" s="126" t="s">
        <v>130</v>
      </c>
      <c r="BO822" s="126" t="s">
        <v>158</v>
      </c>
    </row>
    <row r="823" spans="1:67" ht="15">
      <c r="A823" s="58" t="str">
        <f t="shared" si="374"/>
        <v>2025-08-24</v>
      </c>
      <c r="B823" s="58" t="str">
        <f t="shared" si="375"/>
        <v>LHR</v>
      </c>
      <c r="C823" s="58" t="str">
        <f t="shared" si="376"/>
        <v>99431913814</v>
      </c>
      <c r="D823" s="58" t="str">
        <f t="shared" si="377"/>
        <v>PGB028762128</v>
      </c>
      <c r="E823" s="59" t="str">
        <f t="shared" si="378"/>
        <v>6094322902908</v>
      </c>
      <c r="F823" s="59" t="str">
        <f t="shared" si="379"/>
        <v>717-9070-DC-53</v>
      </c>
      <c r="G823" s="59" t="str">
        <f t="shared" si="380"/>
        <v>2210326</v>
      </c>
      <c r="H823" s="59" t="str">
        <f t="shared" si="381"/>
        <v>IPORTER (GB)</v>
      </c>
      <c r="I823" s="57" t="str">
        <f t="shared" si="382"/>
        <v>김민정</v>
      </c>
      <c r="J823" s="57">
        <f t="shared" si="383"/>
        <v>17986</v>
      </c>
      <c r="K823" s="57" t="str">
        <f t="shared" si="384"/>
        <v/>
      </c>
      <c r="L823" s="57">
        <f t="shared" si="385"/>
        <v>1</v>
      </c>
      <c r="M823" s="57">
        <f t="shared" si="386"/>
        <v>0.499</v>
      </c>
      <c r="N823" s="57">
        <f t="shared" si="387"/>
        <v>4.4999999999999998E-2</v>
      </c>
      <c r="O823" s="60">
        <f t="shared" si="388"/>
        <v>3.15E-2</v>
      </c>
      <c r="P823" s="60">
        <f>CEILING(IF(M823&gt;O823,M823,O823),$D$2)</f>
        <v>0.5</v>
      </c>
      <c r="Q823" s="61" t="str">
        <f t="shared" si="389"/>
        <v>목록(Manifest)</v>
      </c>
      <c r="R823" s="88">
        <f t="shared" si="390"/>
        <v>10.98</v>
      </c>
      <c r="S823" s="61" t="str">
        <f t="shared" si="391"/>
        <v>OZ522</v>
      </c>
      <c r="T823" s="61" t="str">
        <f t="shared" si="392"/>
        <v>ASIANA AIRLINES</v>
      </c>
      <c r="U823" s="61" t="str">
        <f t="shared" si="393"/>
        <v>신용</v>
      </c>
      <c r="V823" s="99">
        <f>CEILING($B$2+(P823-0.5)*$C$2,1)</f>
        <v>7445</v>
      </c>
      <c r="W823" s="61">
        <v>4000</v>
      </c>
      <c r="X823" s="100">
        <f t="shared" si="347"/>
        <v>0</v>
      </c>
      <c r="Y823" s="100">
        <f t="shared" si="352"/>
        <v>0</v>
      </c>
      <c r="Z823" s="100">
        <f t="shared" si="348"/>
        <v>0</v>
      </c>
      <c r="AA823" s="100">
        <f t="shared" si="353"/>
        <v>0</v>
      </c>
      <c r="AB823" s="101">
        <f t="shared" si="349"/>
        <v>0</v>
      </c>
      <c r="AC823" s="102" t="str">
        <f>_xlfn.IFNA(VLOOKUP(D823,'사업자 통관'!F:H,3,0),"")</f>
        <v/>
      </c>
      <c r="AD823" s="102"/>
      <c r="AE823" s="103">
        <f t="shared" si="350"/>
        <v>4000</v>
      </c>
      <c r="AF823" s="104">
        <f t="shared" si="351"/>
        <v>11445</v>
      </c>
      <c r="AH823" s="126" t="s">
        <v>7002</v>
      </c>
      <c r="AI823" s="126" t="s">
        <v>9</v>
      </c>
      <c r="AJ823" s="126" t="s">
        <v>7003</v>
      </c>
      <c r="AK823" s="126" t="s">
        <v>7206</v>
      </c>
      <c r="AL823" s="126" t="s">
        <v>404</v>
      </c>
      <c r="AM823" s="126" t="s">
        <v>7207</v>
      </c>
      <c r="AN823" s="126">
        <v>17986</v>
      </c>
      <c r="AO823" s="126" t="s">
        <v>130</v>
      </c>
      <c r="AP823" s="127">
        <v>1</v>
      </c>
      <c r="AQ823" s="128">
        <v>0.499</v>
      </c>
      <c r="AR823" s="128">
        <v>4.4999999999999998E-2</v>
      </c>
      <c r="AS823" s="128">
        <v>0.5</v>
      </c>
      <c r="AT823" s="126" t="s">
        <v>4</v>
      </c>
      <c r="AU823" s="128">
        <v>10.98</v>
      </c>
      <c r="AV823" s="126" t="s">
        <v>154</v>
      </c>
      <c r="AW823" s="126" t="s">
        <v>154</v>
      </c>
      <c r="AX823" s="126" t="s">
        <v>154</v>
      </c>
      <c r="AY823" s="126" t="s">
        <v>154</v>
      </c>
      <c r="AZ823" s="126" t="s">
        <v>154</v>
      </c>
      <c r="BA823" s="126" t="s">
        <v>132</v>
      </c>
      <c r="BB823" s="126" t="s">
        <v>70</v>
      </c>
      <c r="BC823" s="126" t="s">
        <v>652</v>
      </c>
      <c r="BD823" s="126" t="s">
        <v>130</v>
      </c>
      <c r="BE823" s="126" t="s">
        <v>156</v>
      </c>
      <c r="BF823" s="126" t="s">
        <v>7208</v>
      </c>
      <c r="BG823" s="126" t="s">
        <v>7209</v>
      </c>
      <c r="BH823" s="126" t="s">
        <v>7210</v>
      </c>
      <c r="BI823" s="126" t="s">
        <v>138</v>
      </c>
      <c r="BJ823" s="126" t="s">
        <v>32</v>
      </c>
      <c r="BK823" s="126" t="s">
        <v>184</v>
      </c>
      <c r="BL823" s="126" t="s">
        <v>157</v>
      </c>
      <c r="BM823" s="126" t="s">
        <v>126</v>
      </c>
      <c r="BN823" s="126" t="s">
        <v>130</v>
      </c>
      <c r="BO823" s="126" t="s">
        <v>158</v>
      </c>
    </row>
    <row r="824" spans="1:67" ht="15">
      <c r="A824" s="58" t="str">
        <f t="shared" si="374"/>
        <v>2025-08-24</v>
      </c>
      <c r="B824" s="58" t="str">
        <f t="shared" si="375"/>
        <v>LHR</v>
      </c>
      <c r="C824" s="58" t="str">
        <f t="shared" si="376"/>
        <v>99431913814</v>
      </c>
      <c r="D824" s="58" t="str">
        <f t="shared" si="377"/>
        <v>PGB028762188</v>
      </c>
      <c r="E824" s="59" t="str">
        <f t="shared" si="378"/>
        <v>6094322902968</v>
      </c>
      <c r="F824" s="59" t="str">
        <f t="shared" si="379"/>
        <v>717-9017-EF-62</v>
      </c>
      <c r="G824" s="59" t="str">
        <f t="shared" si="380"/>
        <v>2210326</v>
      </c>
      <c r="H824" s="59" t="str">
        <f t="shared" si="381"/>
        <v>IPORTER (GB)</v>
      </c>
      <c r="I824" s="57" t="str">
        <f t="shared" si="382"/>
        <v>정민숙</v>
      </c>
      <c r="J824" s="57">
        <f t="shared" si="383"/>
        <v>50526</v>
      </c>
      <c r="K824" s="57" t="str">
        <f t="shared" si="384"/>
        <v/>
      </c>
      <c r="L824" s="57">
        <f t="shared" si="385"/>
        <v>1</v>
      </c>
      <c r="M824" s="57">
        <f t="shared" si="386"/>
        <v>0.499</v>
      </c>
      <c r="N824" s="57">
        <f t="shared" si="387"/>
        <v>4.4999999999999998E-2</v>
      </c>
      <c r="O824" s="60">
        <f t="shared" si="388"/>
        <v>3.15E-2</v>
      </c>
      <c r="P824" s="60">
        <f>CEILING(IF(M824&gt;O824,M824,O824),$D$2)</f>
        <v>0.5</v>
      </c>
      <c r="Q824" s="61" t="str">
        <f t="shared" si="389"/>
        <v>일반(목록배제,Normal-Manifest Exception)</v>
      </c>
      <c r="R824" s="88">
        <f t="shared" si="390"/>
        <v>18.89</v>
      </c>
      <c r="S824" s="61" t="str">
        <f t="shared" si="391"/>
        <v>OZ522</v>
      </c>
      <c r="T824" s="61" t="str">
        <f t="shared" si="392"/>
        <v>ASIANA AIRLINES</v>
      </c>
      <c r="U824" s="61" t="str">
        <f t="shared" si="393"/>
        <v>신용</v>
      </c>
      <c r="V824" s="99">
        <f>CEILING($B$2+(P824-0.5)*$C$2,1)</f>
        <v>7445</v>
      </c>
      <c r="W824" s="61">
        <v>4000</v>
      </c>
      <c r="X824" s="100">
        <f t="shared" si="347"/>
        <v>0</v>
      </c>
      <c r="Y824" s="100">
        <f t="shared" si="352"/>
        <v>0</v>
      </c>
      <c r="Z824" s="100">
        <f t="shared" si="348"/>
        <v>0</v>
      </c>
      <c r="AA824" s="100">
        <f t="shared" si="353"/>
        <v>0</v>
      </c>
      <c r="AB824" s="101">
        <f t="shared" si="349"/>
        <v>1000</v>
      </c>
      <c r="AC824" s="102" t="str">
        <f>_xlfn.IFNA(VLOOKUP(D824,'사업자 통관'!F:H,3,0),"")</f>
        <v/>
      </c>
      <c r="AD824" s="102"/>
      <c r="AE824" s="103">
        <f t="shared" si="350"/>
        <v>5000</v>
      </c>
      <c r="AF824" s="104">
        <f t="shared" si="351"/>
        <v>12445</v>
      </c>
      <c r="AH824" s="126" t="s">
        <v>7002</v>
      </c>
      <c r="AI824" s="126" t="s">
        <v>9</v>
      </c>
      <c r="AJ824" s="126" t="s">
        <v>7003</v>
      </c>
      <c r="AK824" s="126" t="s">
        <v>7211</v>
      </c>
      <c r="AL824" s="126" t="s">
        <v>7212</v>
      </c>
      <c r="AM824" s="126" t="s">
        <v>7213</v>
      </c>
      <c r="AN824" s="126">
        <v>50526</v>
      </c>
      <c r="AO824" s="126" t="s">
        <v>130</v>
      </c>
      <c r="AP824" s="127">
        <v>1</v>
      </c>
      <c r="AQ824" s="128">
        <v>0.499</v>
      </c>
      <c r="AR824" s="128">
        <v>4.4999999999999998E-2</v>
      </c>
      <c r="AS824" s="128">
        <v>0.5</v>
      </c>
      <c r="AT824" s="126" t="s">
        <v>5</v>
      </c>
      <c r="AU824" s="128">
        <v>18.89</v>
      </c>
      <c r="AV824" s="126" t="s">
        <v>154</v>
      </c>
      <c r="AW824" s="126" t="s">
        <v>154</v>
      </c>
      <c r="AX824" s="126" t="s">
        <v>154</v>
      </c>
      <c r="AY824" s="126" t="s">
        <v>154</v>
      </c>
      <c r="AZ824" s="126" t="s">
        <v>154</v>
      </c>
      <c r="BA824" s="126" t="s">
        <v>132</v>
      </c>
      <c r="BB824" s="126" t="s">
        <v>70</v>
      </c>
      <c r="BC824" s="126" t="s">
        <v>155</v>
      </c>
      <c r="BD824" s="126" t="s">
        <v>130</v>
      </c>
      <c r="BE824" s="126" t="s">
        <v>156</v>
      </c>
      <c r="BF824" s="126" t="s">
        <v>7214</v>
      </c>
      <c r="BG824" s="126" t="s">
        <v>7215</v>
      </c>
      <c r="BH824" s="126" t="s">
        <v>7216</v>
      </c>
      <c r="BI824" s="126" t="s">
        <v>138</v>
      </c>
      <c r="BJ824" s="126" t="s">
        <v>32</v>
      </c>
      <c r="BK824" s="126" t="s">
        <v>184</v>
      </c>
      <c r="BL824" s="126" t="s">
        <v>157</v>
      </c>
      <c r="BM824" s="126" t="s">
        <v>126</v>
      </c>
      <c r="BN824" s="126" t="s">
        <v>130</v>
      </c>
      <c r="BO824" s="126" t="s">
        <v>158</v>
      </c>
    </row>
    <row r="825" spans="1:67" ht="15">
      <c r="A825" s="58" t="str">
        <f t="shared" si="374"/>
        <v>2025-08-24</v>
      </c>
      <c r="B825" s="58" t="str">
        <f t="shared" si="375"/>
        <v>LHR</v>
      </c>
      <c r="C825" s="58" t="str">
        <f t="shared" si="376"/>
        <v>99431913814</v>
      </c>
      <c r="D825" s="58" t="str">
        <f t="shared" si="377"/>
        <v>PGB028762177</v>
      </c>
      <c r="E825" s="59" t="str">
        <f t="shared" si="378"/>
        <v>6094322902957</v>
      </c>
      <c r="F825" s="59" t="str">
        <f t="shared" si="379"/>
        <v>717-9043-FB-70</v>
      </c>
      <c r="G825" s="59" t="str">
        <f t="shared" si="380"/>
        <v>2210326</v>
      </c>
      <c r="H825" s="59" t="str">
        <f t="shared" si="381"/>
        <v>IPORTER (GB)</v>
      </c>
      <c r="I825" s="57" t="str">
        <f t="shared" si="382"/>
        <v>홍찬의</v>
      </c>
      <c r="J825" s="57">
        <f t="shared" si="383"/>
        <v>12108</v>
      </c>
      <c r="K825" s="57" t="str">
        <f t="shared" si="384"/>
        <v/>
      </c>
      <c r="L825" s="57">
        <f t="shared" si="385"/>
        <v>1</v>
      </c>
      <c r="M825" s="57">
        <f t="shared" si="386"/>
        <v>0.499</v>
      </c>
      <c r="N825" s="57">
        <f t="shared" si="387"/>
        <v>4.4999999999999998E-2</v>
      </c>
      <c r="O825" s="60">
        <f t="shared" si="388"/>
        <v>3.15E-2</v>
      </c>
      <c r="P825" s="60">
        <f>CEILING(IF(M825&gt;O825,M825,O825),$D$2)</f>
        <v>0.5</v>
      </c>
      <c r="Q825" s="61" t="str">
        <f t="shared" si="389"/>
        <v>목록(Manifest)</v>
      </c>
      <c r="R825" s="88">
        <f t="shared" si="390"/>
        <v>99.82</v>
      </c>
      <c r="S825" s="61" t="str">
        <f t="shared" si="391"/>
        <v>OZ522</v>
      </c>
      <c r="T825" s="61" t="str">
        <f t="shared" si="392"/>
        <v>ASIANA AIRLINES</v>
      </c>
      <c r="U825" s="61" t="str">
        <f t="shared" si="393"/>
        <v>신용</v>
      </c>
      <c r="V825" s="99">
        <f>CEILING($B$2+(P825-0.5)*$C$2,1)</f>
        <v>7445</v>
      </c>
      <c r="W825" s="61">
        <v>4000</v>
      </c>
      <c r="X825" s="100">
        <f t="shared" si="347"/>
        <v>0</v>
      </c>
      <c r="Y825" s="100">
        <f t="shared" si="352"/>
        <v>0</v>
      </c>
      <c r="Z825" s="100">
        <f t="shared" si="348"/>
        <v>0</v>
      </c>
      <c r="AA825" s="100">
        <f t="shared" si="353"/>
        <v>0</v>
      </c>
      <c r="AB825" s="101">
        <f t="shared" si="349"/>
        <v>0</v>
      </c>
      <c r="AC825" s="102" t="str">
        <f>_xlfn.IFNA(VLOOKUP(D825,'사업자 통관'!F:H,3,0),"")</f>
        <v/>
      </c>
      <c r="AD825" s="102"/>
      <c r="AE825" s="103">
        <f t="shared" si="350"/>
        <v>4000</v>
      </c>
      <c r="AF825" s="104">
        <f t="shared" si="351"/>
        <v>11445</v>
      </c>
      <c r="AH825" s="126" t="s">
        <v>7002</v>
      </c>
      <c r="AI825" s="126" t="s">
        <v>9</v>
      </c>
      <c r="AJ825" s="126" t="s">
        <v>7003</v>
      </c>
      <c r="AK825" s="126" t="s">
        <v>7217</v>
      </c>
      <c r="AL825" s="126" t="s">
        <v>7218</v>
      </c>
      <c r="AM825" s="126" t="s">
        <v>7219</v>
      </c>
      <c r="AN825" s="126">
        <v>12108</v>
      </c>
      <c r="AO825" s="126" t="s">
        <v>130</v>
      </c>
      <c r="AP825" s="127">
        <v>1</v>
      </c>
      <c r="AQ825" s="128">
        <v>0.499</v>
      </c>
      <c r="AR825" s="128">
        <v>4.4999999999999998E-2</v>
      </c>
      <c r="AS825" s="128">
        <v>0.5</v>
      </c>
      <c r="AT825" s="126" t="s">
        <v>4</v>
      </c>
      <c r="AU825" s="128">
        <v>99.82</v>
      </c>
      <c r="AV825" s="126" t="s">
        <v>154</v>
      </c>
      <c r="AW825" s="126" t="s">
        <v>154</v>
      </c>
      <c r="AX825" s="126" t="s">
        <v>154</v>
      </c>
      <c r="AY825" s="126" t="s">
        <v>154</v>
      </c>
      <c r="AZ825" s="126" t="s">
        <v>154</v>
      </c>
      <c r="BA825" s="126" t="s">
        <v>132</v>
      </c>
      <c r="BB825" s="126" t="s">
        <v>70</v>
      </c>
      <c r="BC825" s="126" t="s">
        <v>159</v>
      </c>
      <c r="BD825" s="126" t="s">
        <v>130</v>
      </c>
      <c r="BE825" s="126" t="s">
        <v>156</v>
      </c>
      <c r="BF825" s="126" t="s">
        <v>7220</v>
      </c>
      <c r="BG825" s="126" t="s">
        <v>7221</v>
      </c>
      <c r="BH825" s="126" t="s">
        <v>7222</v>
      </c>
      <c r="BI825" s="126" t="s">
        <v>138</v>
      </c>
      <c r="BJ825" s="126" t="s">
        <v>32</v>
      </c>
      <c r="BK825" s="126" t="s">
        <v>184</v>
      </c>
      <c r="BL825" s="126" t="s">
        <v>157</v>
      </c>
      <c r="BM825" s="126" t="s">
        <v>126</v>
      </c>
      <c r="BN825" s="126" t="s">
        <v>130</v>
      </c>
      <c r="BO825" s="126" t="s">
        <v>158</v>
      </c>
    </row>
    <row r="826" spans="1:67" ht="15">
      <c r="A826" s="58" t="str">
        <f t="shared" si="374"/>
        <v>2025-08-24</v>
      </c>
      <c r="B826" s="58" t="str">
        <f t="shared" si="375"/>
        <v>LHR</v>
      </c>
      <c r="C826" s="58" t="str">
        <f t="shared" si="376"/>
        <v>99431913814</v>
      </c>
      <c r="D826" s="58" t="str">
        <f t="shared" si="377"/>
        <v>PGB028762064</v>
      </c>
      <c r="E826" s="59" t="str">
        <f t="shared" si="378"/>
        <v>6094322902844</v>
      </c>
      <c r="F826" s="59" t="str">
        <f t="shared" si="379"/>
        <v>717-9036-AE-68</v>
      </c>
      <c r="G826" s="59" t="str">
        <f t="shared" si="380"/>
        <v>2210326</v>
      </c>
      <c r="H826" s="59" t="str">
        <f t="shared" si="381"/>
        <v>IPORTER (GB)</v>
      </c>
      <c r="I826" s="57" t="str">
        <f t="shared" si="382"/>
        <v>정해곤</v>
      </c>
      <c r="J826" s="57">
        <f t="shared" si="383"/>
        <v>47519</v>
      </c>
      <c r="K826" s="57" t="str">
        <f t="shared" si="384"/>
        <v/>
      </c>
      <c r="L826" s="57">
        <f t="shared" si="385"/>
        <v>1</v>
      </c>
      <c r="M826" s="57">
        <f t="shared" si="386"/>
        <v>0.499</v>
      </c>
      <c r="N826" s="57">
        <f t="shared" si="387"/>
        <v>4.4999999999999998E-2</v>
      </c>
      <c r="O826" s="60">
        <f t="shared" si="388"/>
        <v>3.15E-2</v>
      </c>
      <c r="P826" s="60">
        <f>CEILING(IF(M826&gt;O826,M826,O826),$D$2)</f>
        <v>0.5</v>
      </c>
      <c r="Q826" s="61" t="str">
        <f t="shared" si="389"/>
        <v>목록(Manifest)</v>
      </c>
      <c r="R826" s="88">
        <f t="shared" si="390"/>
        <v>38.72</v>
      </c>
      <c r="S826" s="61" t="str">
        <f t="shared" si="391"/>
        <v>OZ522</v>
      </c>
      <c r="T826" s="61" t="str">
        <f t="shared" si="392"/>
        <v>ASIANA AIRLINES</v>
      </c>
      <c r="U826" s="61" t="str">
        <f t="shared" si="393"/>
        <v>신용</v>
      </c>
      <c r="V826" s="99">
        <f>CEILING($B$2+(P826-0.5)*$C$2,1)</f>
        <v>7445</v>
      </c>
      <c r="W826" s="61">
        <v>4000</v>
      </c>
      <c r="X826" s="100">
        <f t="shared" si="347"/>
        <v>0</v>
      </c>
      <c r="Y826" s="100">
        <f t="shared" si="352"/>
        <v>0</v>
      </c>
      <c r="Z826" s="100">
        <f t="shared" si="348"/>
        <v>0</v>
      </c>
      <c r="AA826" s="100">
        <f t="shared" si="353"/>
        <v>0</v>
      </c>
      <c r="AB826" s="101">
        <f t="shared" si="349"/>
        <v>0</v>
      </c>
      <c r="AC826" s="102" t="str">
        <f>_xlfn.IFNA(VLOOKUP(D826,'사업자 통관'!F:H,3,0),"")</f>
        <v/>
      </c>
      <c r="AD826" s="102"/>
      <c r="AE826" s="103">
        <f t="shared" si="350"/>
        <v>4000</v>
      </c>
      <c r="AF826" s="104">
        <f t="shared" si="351"/>
        <v>11445</v>
      </c>
      <c r="AH826" s="126" t="s">
        <v>7002</v>
      </c>
      <c r="AI826" s="126" t="s">
        <v>9</v>
      </c>
      <c r="AJ826" s="126" t="s">
        <v>7003</v>
      </c>
      <c r="AK826" s="126" t="s">
        <v>7223</v>
      </c>
      <c r="AL826" s="126" t="s">
        <v>7224</v>
      </c>
      <c r="AM826" s="126" t="s">
        <v>7225</v>
      </c>
      <c r="AN826" s="126">
        <v>47519</v>
      </c>
      <c r="AO826" s="126" t="s">
        <v>130</v>
      </c>
      <c r="AP826" s="127">
        <v>1</v>
      </c>
      <c r="AQ826" s="128">
        <v>0.499</v>
      </c>
      <c r="AR826" s="128">
        <v>4.4999999999999998E-2</v>
      </c>
      <c r="AS826" s="128">
        <v>0.5</v>
      </c>
      <c r="AT826" s="126" t="s">
        <v>4</v>
      </c>
      <c r="AU826" s="128">
        <v>38.72</v>
      </c>
      <c r="AV826" s="126" t="s">
        <v>154</v>
      </c>
      <c r="AW826" s="126" t="s">
        <v>154</v>
      </c>
      <c r="AX826" s="126" t="s">
        <v>154</v>
      </c>
      <c r="AY826" s="126" t="s">
        <v>154</v>
      </c>
      <c r="AZ826" s="126" t="s">
        <v>154</v>
      </c>
      <c r="BA826" s="126" t="s">
        <v>132</v>
      </c>
      <c r="BB826" s="126" t="s">
        <v>70</v>
      </c>
      <c r="BC826" s="126" t="s">
        <v>177</v>
      </c>
      <c r="BD826" s="126" t="s">
        <v>130</v>
      </c>
      <c r="BE826" s="126" t="s">
        <v>156</v>
      </c>
      <c r="BF826" s="126" t="s">
        <v>7226</v>
      </c>
      <c r="BG826" s="126" t="s">
        <v>7227</v>
      </c>
      <c r="BH826" s="126" t="s">
        <v>7228</v>
      </c>
      <c r="BI826" s="126" t="s">
        <v>138</v>
      </c>
      <c r="BJ826" s="126" t="s">
        <v>32</v>
      </c>
      <c r="BK826" s="126" t="s">
        <v>184</v>
      </c>
      <c r="BL826" s="126" t="s">
        <v>157</v>
      </c>
      <c r="BM826" s="126" t="s">
        <v>126</v>
      </c>
      <c r="BN826" s="126" t="s">
        <v>130</v>
      </c>
      <c r="BO826" s="126" t="s">
        <v>158</v>
      </c>
    </row>
    <row r="827" spans="1:67" ht="15">
      <c r="A827" s="58" t="str">
        <f t="shared" si="374"/>
        <v>2025-08-24</v>
      </c>
      <c r="B827" s="58" t="str">
        <f t="shared" si="375"/>
        <v>LHR</v>
      </c>
      <c r="C827" s="58" t="str">
        <f t="shared" si="376"/>
        <v>99431913814</v>
      </c>
      <c r="D827" s="58" t="str">
        <f t="shared" si="377"/>
        <v>PGB028762221</v>
      </c>
      <c r="E827" s="59" t="str">
        <f t="shared" si="378"/>
        <v>6094322903001</v>
      </c>
      <c r="F827" s="59" t="str">
        <f t="shared" si="379"/>
        <v>717-8124-FC-2</v>
      </c>
      <c r="G827" s="59" t="str">
        <f t="shared" si="380"/>
        <v>2210326</v>
      </c>
      <c r="H827" s="59" t="str">
        <f t="shared" si="381"/>
        <v>IPORTER (GB)</v>
      </c>
      <c r="I827" s="57" t="str">
        <f t="shared" si="382"/>
        <v>박성현</v>
      </c>
      <c r="J827" s="57">
        <f t="shared" si="383"/>
        <v>31185</v>
      </c>
      <c r="K827" s="57" t="str">
        <f t="shared" si="384"/>
        <v/>
      </c>
      <c r="L827" s="57">
        <f t="shared" si="385"/>
        <v>1</v>
      </c>
      <c r="M827" s="57">
        <f t="shared" si="386"/>
        <v>0.499</v>
      </c>
      <c r="N827" s="57">
        <f t="shared" si="387"/>
        <v>4.4999999999999998E-2</v>
      </c>
      <c r="O827" s="60">
        <f t="shared" si="388"/>
        <v>3.15E-2</v>
      </c>
      <c r="P827" s="60">
        <f>CEILING(IF(M827&gt;O827,M827,O827),$D$2)</f>
        <v>0.5</v>
      </c>
      <c r="Q827" s="61" t="str">
        <f t="shared" si="389"/>
        <v>일반(목록배제,Normal-Manifest Exception)</v>
      </c>
      <c r="R827" s="88">
        <f t="shared" si="390"/>
        <v>25.59</v>
      </c>
      <c r="S827" s="61" t="str">
        <f t="shared" si="391"/>
        <v>OZ522</v>
      </c>
      <c r="T827" s="61" t="str">
        <f t="shared" si="392"/>
        <v>ASIANA AIRLINES</v>
      </c>
      <c r="U827" s="61" t="str">
        <f t="shared" si="393"/>
        <v>신용</v>
      </c>
      <c r="V827" s="99">
        <f>CEILING($B$2+(P827-0.5)*$C$2,1)</f>
        <v>7445</v>
      </c>
      <c r="W827" s="61">
        <v>4000</v>
      </c>
      <c r="X827" s="100">
        <f t="shared" si="347"/>
        <v>0</v>
      </c>
      <c r="Y827" s="100">
        <f t="shared" si="352"/>
        <v>0</v>
      </c>
      <c r="Z827" s="100">
        <f t="shared" si="348"/>
        <v>0</v>
      </c>
      <c r="AA827" s="100">
        <f t="shared" si="353"/>
        <v>0</v>
      </c>
      <c r="AB827" s="101">
        <f t="shared" si="349"/>
        <v>1000</v>
      </c>
      <c r="AC827" s="102" t="str">
        <f>_xlfn.IFNA(VLOOKUP(D827,'사업자 통관'!F:H,3,0),"")</f>
        <v/>
      </c>
      <c r="AD827" s="102"/>
      <c r="AE827" s="103">
        <f t="shared" si="350"/>
        <v>5000</v>
      </c>
      <c r="AF827" s="104">
        <f t="shared" si="351"/>
        <v>12445</v>
      </c>
      <c r="AH827" s="126" t="s">
        <v>7002</v>
      </c>
      <c r="AI827" s="126" t="s">
        <v>9</v>
      </c>
      <c r="AJ827" s="126" t="s">
        <v>7003</v>
      </c>
      <c r="AK827" s="126" t="s">
        <v>7229</v>
      </c>
      <c r="AL827" s="126" t="s">
        <v>692</v>
      </c>
      <c r="AM827" s="126" t="s">
        <v>7230</v>
      </c>
      <c r="AN827" s="126">
        <v>31185</v>
      </c>
      <c r="AO827" s="126" t="s">
        <v>130</v>
      </c>
      <c r="AP827" s="127">
        <v>1</v>
      </c>
      <c r="AQ827" s="128">
        <v>0.499</v>
      </c>
      <c r="AR827" s="128">
        <v>4.4999999999999998E-2</v>
      </c>
      <c r="AS827" s="128">
        <v>0.5</v>
      </c>
      <c r="AT827" s="126" t="s">
        <v>5</v>
      </c>
      <c r="AU827" s="128">
        <v>25.59</v>
      </c>
      <c r="AV827" s="126" t="s">
        <v>154</v>
      </c>
      <c r="AW827" s="126" t="s">
        <v>154</v>
      </c>
      <c r="AX827" s="126" t="s">
        <v>154</v>
      </c>
      <c r="AY827" s="126" t="s">
        <v>154</v>
      </c>
      <c r="AZ827" s="126" t="s">
        <v>154</v>
      </c>
      <c r="BA827" s="126" t="s">
        <v>132</v>
      </c>
      <c r="BB827" s="126" t="s">
        <v>70</v>
      </c>
      <c r="BC827" s="126" t="s">
        <v>155</v>
      </c>
      <c r="BD827" s="126" t="s">
        <v>130</v>
      </c>
      <c r="BE827" s="126" t="s">
        <v>156</v>
      </c>
      <c r="BF827" s="126" t="s">
        <v>7231</v>
      </c>
      <c r="BG827" s="126" t="s">
        <v>7232</v>
      </c>
      <c r="BH827" s="126" t="s">
        <v>7233</v>
      </c>
      <c r="BI827" s="126" t="s">
        <v>138</v>
      </c>
      <c r="BJ827" s="126" t="s">
        <v>32</v>
      </c>
      <c r="BK827" s="126" t="s">
        <v>184</v>
      </c>
      <c r="BL827" s="126" t="s">
        <v>157</v>
      </c>
      <c r="BM827" s="126" t="s">
        <v>126</v>
      </c>
      <c r="BN827" s="126" t="s">
        <v>130</v>
      </c>
      <c r="BO827" s="126" t="s">
        <v>158</v>
      </c>
    </row>
    <row r="828" spans="1:67" ht="15">
      <c r="A828" s="58" t="str">
        <f t="shared" si="374"/>
        <v>2025-08-24</v>
      </c>
      <c r="B828" s="58" t="str">
        <f t="shared" si="375"/>
        <v>LHR</v>
      </c>
      <c r="C828" s="58" t="str">
        <f t="shared" si="376"/>
        <v>99431913814</v>
      </c>
      <c r="D828" s="58" t="str">
        <f t="shared" si="377"/>
        <v>PGB028762155</v>
      </c>
      <c r="E828" s="59" t="str">
        <f t="shared" si="378"/>
        <v>6094322902935</v>
      </c>
      <c r="F828" s="59" t="str">
        <f t="shared" si="379"/>
        <v>717-8040-FE-4</v>
      </c>
      <c r="G828" s="59" t="str">
        <f t="shared" si="380"/>
        <v>2210326</v>
      </c>
      <c r="H828" s="59" t="str">
        <f t="shared" si="381"/>
        <v>IPORTER (GB)</v>
      </c>
      <c r="I828" s="57" t="str">
        <f t="shared" si="382"/>
        <v>이미옥</v>
      </c>
      <c r="J828" s="57">
        <f t="shared" si="383"/>
        <v>39678</v>
      </c>
      <c r="K828" s="57" t="str">
        <f t="shared" si="384"/>
        <v/>
      </c>
      <c r="L828" s="57">
        <f t="shared" si="385"/>
        <v>1</v>
      </c>
      <c r="M828" s="57">
        <f t="shared" si="386"/>
        <v>2.141</v>
      </c>
      <c r="N828" s="57">
        <f t="shared" si="387"/>
        <v>4.4999999999999998E-2</v>
      </c>
      <c r="O828" s="60">
        <f t="shared" si="388"/>
        <v>3.15E-2</v>
      </c>
      <c r="P828" s="60">
        <f>CEILING(IF(M828&gt;O828,M828,O828),$D$2)</f>
        <v>2.5</v>
      </c>
      <c r="Q828" s="61" t="str">
        <f t="shared" si="389"/>
        <v>목록(Manifest)</v>
      </c>
      <c r="R828" s="88">
        <f t="shared" si="390"/>
        <v>18.88</v>
      </c>
      <c r="S828" s="61" t="str">
        <f t="shared" si="391"/>
        <v>OZ522</v>
      </c>
      <c r="T828" s="61" t="str">
        <f t="shared" si="392"/>
        <v>ASIANA AIRLINES</v>
      </c>
      <c r="U828" s="61" t="str">
        <f t="shared" si="393"/>
        <v>신용</v>
      </c>
      <c r="V828" s="99">
        <f>CEILING($B$2+(P828-0.5)*$C$2,1)</f>
        <v>18755</v>
      </c>
      <c r="W828" s="61">
        <v>4000</v>
      </c>
      <c r="X828" s="100">
        <f t="shared" si="347"/>
        <v>0</v>
      </c>
      <c r="Y828" s="100">
        <f t="shared" si="352"/>
        <v>0</v>
      </c>
      <c r="Z828" s="100">
        <f t="shared" si="348"/>
        <v>500</v>
      </c>
      <c r="AA828" s="100">
        <f t="shared" si="353"/>
        <v>0</v>
      </c>
      <c r="AB828" s="101">
        <f t="shared" si="349"/>
        <v>0</v>
      </c>
      <c r="AC828" s="102" t="str">
        <f>_xlfn.IFNA(VLOOKUP(D828,'사업자 통관'!F:H,3,0),"")</f>
        <v/>
      </c>
      <c r="AD828" s="102"/>
      <c r="AE828" s="103">
        <f t="shared" si="350"/>
        <v>4500</v>
      </c>
      <c r="AF828" s="104">
        <f t="shared" si="351"/>
        <v>23255</v>
      </c>
      <c r="AH828" s="126" t="s">
        <v>7002</v>
      </c>
      <c r="AI828" s="126" t="s">
        <v>9</v>
      </c>
      <c r="AJ828" s="126" t="s">
        <v>7003</v>
      </c>
      <c r="AK828" s="126" t="s">
        <v>7234</v>
      </c>
      <c r="AL828" s="126" t="s">
        <v>7235</v>
      </c>
      <c r="AM828" s="126" t="s">
        <v>7236</v>
      </c>
      <c r="AN828" s="126">
        <v>39678</v>
      </c>
      <c r="AO828" s="126" t="s">
        <v>130</v>
      </c>
      <c r="AP828" s="127">
        <v>1</v>
      </c>
      <c r="AQ828" s="128">
        <v>2.141</v>
      </c>
      <c r="AR828" s="128">
        <v>4.4999999999999998E-2</v>
      </c>
      <c r="AS828" s="128">
        <v>2.2000000000000002</v>
      </c>
      <c r="AT828" s="126" t="s">
        <v>4</v>
      </c>
      <c r="AU828" s="128">
        <v>18.88</v>
      </c>
      <c r="AV828" s="126" t="s">
        <v>154</v>
      </c>
      <c r="AW828" s="126" t="s">
        <v>154</v>
      </c>
      <c r="AX828" s="126" t="s">
        <v>154</v>
      </c>
      <c r="AY828" s="126" t="s">
        <v>154</v>
      </c>
      <c r="AZ828" s="126" t="s">
        <v>154</v>
      </c>
      <c r="BA828" s="126" t="s">
        <v>132</v>
      </c>
      <c r="BB828" s="126" t="s">
        <v>70</v>
      </c>
      <c r="BC828" s="126" t="s">
        <v>155</v>
      </c>
      <c r="BD828" s="126" t="s">
        <v>130</v>
      </c>
      <c r="BE828" s="126" t="s">
        <v>156</v>
      </c>
      <c r="BF828" s="126" t="s">
        <v>7237</v>
      </c>
      <c r="BG828" s="126" t="s">
        <v>7238</v>
      </c>
      <c r="BH828" s="126" t="s">
        <v>7239</v>
      </c>
      <c r="BI828" s="126" t="s">
        <v>138</v>
      </c>
      <c r="BJ828" s="126" t="s">
        <v>32</v>
      </c>
      <c r="BK828" s="126" t="s">
        <v>184</v>
      </c>
      <c r="BL828" s="126" t="s">
        <v>157</v>
      </c>
      <c r="BM828" s="126" t="s">
        <v>126</v>
      </c>
      <c r="BN828" s="126" t="s">
        <v>130</v>
      </c>
      <c r="BO828" s="126" t="s">
        <v>158</v>
      </c>
    </row>
    <row r="829" spans="1:67" ht="15">
      <c r="A829" s="58" t="str">
        <f t="shared" si="374"/>
        <v>2025-08-24</v>
      </c>
      <c r="B829" s="58" t="str">
        <f t="shared" si="375"/>
        <v>LHR</v>
      </c>
      <c r="C829" s="58" t="str">
        <f t="shared" si="376"/>
        <v>99431913814</v>
      </c>
      <c r="D829" s="58" t="str">
        <f t="shared" si="377"/>
        <v>PGB028762107</v>
      </c>
      <c r="E829" s="59" t="str">
        <f t="shared" si="378"/>
        <v>6094322902887</v>
      </c>
      <c r="F829" s="59" t="str">
        <f t="shared" si="379"/>
        <v>717-8071-ED-6</v>
      </c>
      <c r="G829" s="59" t="str">
        <f t="shared" si="380"/>
        <v>2210326</v>
      </c>
      <c r="H829" s="59" t="str">
        <f t="shared" si="381"/>
        <v>IPORTER (GB)</v>
      </c>
      <c r="I829" s="57" t="str">
        <f t="shared" si="382"/>
        <v>김보민</v>
      </c>
      <c r="J829" s="57">
        <f t="shared" si="383"/>
        <v>18240</v>
      </c>
      <c r="K829" s="57" t="str">
        <f t="shared" si="384"/>
        <v/>
      </c>
      <c r="L829" s="57">
        <f t="shared" si="385"/>
        <v>1</v>
      </c>
      <c r="M829" s="57">
        <f t="shared" si="386"/>
        <v>0.748</v>
      </c>
      <c r="N829" s="57">
        <f t="shared" si="387"/>
        <v>4.4999999999999998E-2</v>
      </c>
      <c r="O829" s="60">
        <f t="shared" si="388"/>
        <v>3.15E-2</v>
      </c>
      <c r="P829" s="60">
        <f>CEILING(IF(M829&gt;O829,M829,O829),$D$2)</f>
        <v>1</v>
      </c>
      <c r="Q829" s="61" t="str">
        <f t="shared" si="389"/>
        <v>목록(Manifest)</v>
      </c>
      <c r="R829" s="88">
        <f t="shared" si="390"/>
        <v>114.66</v>
      </c>
      <c r="S829" s="61" t="str">
        <f t="shared" si="391"/>
        <v>OZ522</v>
      </c>
      <c r="T829" s="61" t="str">
        <f t="shared" si="392"/>
        <v>ASIANA AIRLINES</v>
      </c>
      <c r="U829" s="61" t="str">
        <f t="shared" si="393"/>
        <v>신용</v>
      </c>
      <c r="V829" s="99">
        <f>CEILING($B$2+(P829-0.5)*$C$2,1)</f>
        <v>10273</v>
      </c>
      <c r="W829" s="61">
        <v>4000</v>
      </c>
      <c r="X829" s="100">
        <f t="shared" si="347"/>
        <v>0</v>
      </c>
      <c r="Y829" s="100">
        <f t="shared" si="352"/>
        <v>0</v>
      </c>
      <c r="Z829" s="100">
        <f t="shared" si="348"/>
        <v>0</v>
      </c>
      <c r="AA829" s="100">
        <f t="shared" si="353"/>
        <v>0</v>
      </c>
      <c r="AB829" s="101">
        <f t="shared" si="349"/>
        <v>0</v>
      </c>
      <c r="AC829" s="102" t="str">
        <f>_xlfn.IFNA(VLOOKUP(D829,'사업자 통관'!F:H,3,0),"")</f>
        <v/>
      </c>
      <c r="AD829" s="102"/>
      <c r="AE829" s="103">
        <f t="shared" si="350"/>
        <v>4000</v>
      </c>
      <c r="AF829" s="104">
        <f t="shared" si="351"/>
        <v>14273</v>
      </c>
      <c r="AH829" s="126" t="s">
        <v>7002</v>
      </c>
      <c r="AI829" s="126" t="s">
        <v>9</v>
      </c>
      <c r="AJ829" s="126" t="s">
        <v>7003</v>
      </c>
      <c r="AK829" s="126" t="s">
        <v>7240</v>
      </c>
      <c r="AL829" s="126" t="s">
        <v>773</v>
      </c>
      <c r="AM829" s="126" t="s">
        <v>7241</v>
      </c>
      <c r="AN829" s="126">
        <v>18240</v>
      </c>
      <c r="AO829" s="126" t="s">
        <v>130</v>
      </c>
      <c r="AP829" s="127">
        <v>1</v>
      </c>
      <c r="AQ829" s="128">
        <v>0.748</v>
      </c>
      <c r="AR829" s="128">
        <v>4.4999999999999998E-2</v>
      </c>
      <c r="AS829" s="128">
        <v>0.8</v>
      </c>
      <c r="AT829" s="126" t="s">
        <v>4</v>
      </c>
      <c r="AU829" s="128">
        <v>114.66</v>
      </c>
      <c r="AV829" s="126" t="s">
        <v>154</v>
      </c>
      <c r="AW829" s="126" t="s">
        <v>154</v>
      </c>
      <c r="AX829" s="126" t="s">
        <v>154</v>
      </c>
      <c r="AY829" s="126" t="s">
        <v>154</v>
      </c>
      <c r="AZ829" s="126" t="s">
        <v>154</v>
      </c>
      <c r="BA829" s="126" t="s">
        <v>132</v>
      </c>
      <c r="BB829" s="126" t="s">
        <v>70</v>
      </c>
      <c r="BC829" s="126" t="s">
        <v>169</v>
      </c>
      <c r="BD829" s="126" t="s">
        <v>130</v>
      </c>
      <c r="BE829" s="126" t="s">
        <v>156</v>
      </c>
      <c r="BF829" s="126" t="s">
        <v>7242</v>
      </c>
      <c r="BG829" s="126" t="s">
        <v>7243</v>
      </c>
      <c r="BH829" s="126" t="s">
        <v>7244</v>
      </c>
      <c r="BI829" s="126" t="s">
        <v>138</v>
      </c>
      <c r="BJ829" s="126" t="s">
        <v>32</v>
      </c>
      <c r="BK829" s="126" t="s">
        <v>184</v>
      </c>
      <c r="BL829" s="126" t="s">
        <v>157</v>
      </c>
      <c r="BM829" s="126" t="s">
        <v>126</v>
      </c>
      <c r="BN829" s="126" t="s">
        <v>130</v>
      </c>
      <c r="BO829" s="126" t="s">
        <v>158</v>
      </c>
    </row>
    <row r="830" spans="1:67" ht="15">
      <c r="A830" s="58" t="str">
        <f t="shared" si="374"/>
        <v>2025-08-24</v>
      </c>
      <c r="B830" s="58" t="str">
        <f t="shared" si="375"/>
        <v>LHR</v>
      </c>
      <c r="C830" s="58" t="str">
        <f t="shared" si="376"/>
        <v>99431913814</v>
      </c>
      <c r="D830" s="58" t="str">
        <f t="shared" si="377"/>
        <v>PGB028762130</v>
      </c>
      <c r="E830" s="59" t="str">
        <f t="shared" si="378"/>
        <v>6094322902910</v>
      </c>
      <c r="F830" s="59" t="str">
        <f t="shared" si="379"/>
        <v>717-8085-DD-8</v>
      </c>
      <c r="G830" s="59" t="str">
        <f t="shared" si="380"/>
        <v>2210326</v>
      </c>
      <c r="H830" s="59" t="str">
        <f t="shared" si="381"/>
        <v>IPORTER (GB)</v>
      </c>
      <c r="I830" s="57" t="str">
        <f t="shared" si="382"/>
        <v>김명희</v>
      </c>
      <c r="J830" s="57">
        <f t="shared" si="383"/>
        <v>31168</v>
      </c>
      <c r="K830" s="57" t="str">
        <f t="shared" si="384"/>
        <v/>
      </c>
      <c r="L830" s="57">
        <f t="shared" si="385"/>
        <v>1</v>
      </c>
      <c r="M830" s="57">
        <f t="shared" si="386"/>
        <v>0.94799999999999995</v>
      </c>
      <c r="N830" s="57">
        <f t="shared" si="387"/>
        <v>1.4970000000000001</v>
      </c>
      <c r="O830" s="60">
        <f t="shared" si="388"/>
        <v>1.0479000000000001</v>
      </c>
      <c r="P830" s="60">
        <f>CEILING(IF(M830&gt;O830,M830,O830),$D$2)</f>
        <v>1.5</v>
      </c>
      <c r="Q830" s="61" t="str">
        <f t="shared" si="389"/>
        <v>목록(Manifest)</v>
      </c>
      <c r="R830" s="88">
        <f t="shared" si="390"/>
        <v>13.68</v>
      </c>
      <c r="S830" s="61" t="str">
        <f t="shared" si="391"/>
        <v>OZ522</v>
      </c>
      <c r="T830" s="61" t="str">
        <f t="shared" si="392"/>
        <v>ASIANA AIRLINES</v>
      </c>
      <c r="U830" s="61" t="str">
        <f t="shared" si="393"/>
        <v>신용</v>
      </c>
      <c r="V830" s="99">
        <f>CEILING($B$2+(P830-0.5)*$C$2,1)</f>
        <v>13100</v>
      </c>
      <c r="W830" s="61">
        <v>4000</v>
      </c>
      <c r="X830" s="100">
        <f t="shared" si="347"/>
        <v>0</v>
      </c>
      <c r="Y830" s="100">
        <f t="shared" si="352"/>
        <v>0</v>
      </c>
      <c r="Z830" s="100">
        <f t="shared" si="348"/>
        <v>0</v>
      </c>
      <c r="AA830" s="100">
        <f t="shared" si="353"/>
        <v>0</v>
      </c>
      <c r="AB830" s="101">
        <f t="shared" si="349"/>
        <v>0</v>
      </c>
      <c r="AC830" s="102" t="str">
        <f>_xlfn.IFNA(VLOOKUP(D830,'사업자 통관'!F:H,3,0),"")</f>
        <v/>
      </c>
      <c r="AD830" s="102"/>
      <c r="AE830" s="103">
        <f t="shared" si="350"/>
        <v>4000</v>
      </c>
      <c r="AF830" s="104">
        <f t="shared" si="351"/>
        <v>17100</v>
      </c>
      <c r="AH830" s="126" t="s">
        <v>7002</v>
      </c>
      <c r="AI830" s="126" t="s">
        <v>9</v>
      </c>
      <c r="AJ830" s="126" t="s">
        <v>7003</v>
      </c>
      <c r="AK830" s="126" t="s">
        <v>7245</v>
      </c>
      <c r="AL830" s="126" t="s">
        <v>7246</v>
      </c>
      <c r="AM830" s="126" t="s">
        <v>7247</v>
      </c>
      <c r="AN830" s="126">
        <v>31168</v>
      </c>
      <c r="AO830" s="126" t="s">
        <v>130</v>
      </c>
      <c r="AP830" s="127">
        <v>1</v>
      </c>
      <c r="AQ830" s="128">
        <v>0.94799999999999995</v>
      </c>
      <c r="AR830" s="128">
        <v>1.4970000000000001</v>
      </c>
      <c r="AS830" s="128">
        <v>1.5</v>
      </c>
      <c r="AT830" s="126" t="s">
        <v>4</v>
      </c>
      <c r="AU830" s="128">
        <v>13.68</v>
      </c>
      <c r="AV830" s="126" t="s">
        <v>154</v>
      </c>
      <c r="AW830" s="126" t="s">
        <v>154</v>
      </c>
      <c r="AX830" s="126" t="s">
        <v>154</v>
      </c>
      <c r="AY830" s="126" t="s">
        <v>154</v>
      </c>
      <c r="AZ830" s="126" t="s">
        <v>154</v>
      </c>
      <c r="BA830" s="126" t="s">
        <v>132</v>
      </c>
      <c r="BB830" s="126" t="s">
        <v>70</v>
      </c>
      <c r="BC830" s="126" t="s">
        <v>652</v>
      </c>
      <c r="BD830" s="126" t="s">
        <v>130</v>
      </c>
      <c r="BE830" s="126" t="s">
        <v>156</v>
      </c>
      <c r="BF830" s="126" t="s">
        <v>7248</v>
      </c>
      <c r="BG830" s="126" t="s">
        <v>7249</v>
      </c>
      <c r="BH830" s="126" t="s">
        <v>7250</v>
      </c>
      <c r="BI830" s="126" t="s">
        <v>138</v>
      </c>
      <c r="BJ830" s="126" t="s">
        <v>32</v>
      </c>
      <c r="BK830" s="126" t="s">
        <v>184</v>
      </c>
      <c r="BL830" s="126" t="s">
        <v>157</v>
      </c>
      <c r="BM830" s="126" t="s">
        <v>126</v>
      </c>
      <c r="BN830" s="126" t="s">
        <v>130</v>
      </c>
      <c r="BO830" s="126" t="s">
        <v>158</v>
      </c>
    </row>
    <row r="831" spans="1:67" ht="15">
      <c r="A831" s="58" t="str">
        <f t="shared" si="374"/>
        <v>2025-08-24</v>
      </c>
      <c r="B831" s="58" t="str">
        <f t="shared" si="375"/>
        <v>LHR</v>
      </c>
      <c r="C831" s="58" t="str">
        <f t="shared" si="376"/>
        <v>99431913814</v>
      </c>
      <c r="D831" s="58" t="str">
        <f t="shared" si="377"/>
        <v>PGB028762204</v>
      </c>
      <c r="E831" s="59" t="str">
        <f t="shared" si="378"/>
        <v>6094322902984</v>
      </c>
      <c r="F831" s="59" t="str">
        <f t="shared" si="379"/>
        <v>717-8100-DA-10</v>
      </c>
      <c r="G831" s="59" t="str">
        <f t="shared" si="380"/>
        <v>2210326</v>
      </c>
      <c r="H831" s="59" t="str">
        <f t="shared" si="381"/>
        <v>IPORTER (GB)</v>
      </c>
      <c r="I831" s="57" t="str">
        <f t="shared" si="382"/>
        <v>조율하</v>
      </c>
      <c r="J831" s="57">
        <f t="shared" si="383"/>
        <v>6706</v>
      </c>
      <c r="K831" s="57" t="str">
        <f t="shared" si="384"/>
        <v/>
      </c>
      <c r="L831" s="57">
        <f t="shared" si="385"/>
        <v>1</v>
      </c>
      <c r="M831" s="57">
        <f t="shared" si="386"/>
        <v>1.139</v>
      </c>
      <c r="N831" s="57">
        <f t="shared" si="387"/>
        <v>1.95</v>
      </c>
      <c r="O831" s="60">
        <f t="shared" si="388"/>
        <v>1.365</v>
      </c>
      <c r="P831" s="60">
        <f>CEILING(IF(M831&gt;O831,M831,O831),$D$2)</f>
        <v>1.5</v>
      </c>
      <c r="Q831" s="61" t="str">
        <f t="shared" si="389"/>
        <v>목록(Manifest)</v>
      </c>
      <c r="R831" s="88">
        <f t="shared" si="390"/>
        <v>148.38999999999999</v>
      </c>
      <c r="S831" s="61" t="str">
        <f t="shared" si="391"/>
        <v>OZ522</v>
      </c>
      <c r="T831" s="61" t="str">
        <f t="shared" si="392"/>
        <v>ASIANA AIRLINES</v>
      </c>
      <c r="U831" s="61" t="str">
        <f t="shared" si="393"/>
        <v>신용</v>
      </c>
      <c r="V831" s="99">
        <f>CEILING($B$2+(P831-0.5)*$C$2,1)</f>
        <v>13100</v>
      </c>
      <c r="W831" s="61">
        <v>4000</v>
      </c>
      <c r="X831" s="100">
        <f t="shared" si="347"/>
        <v>0</v>
      </c>
      <c r="Y831" s="100">
        <f t="shared" si="352"/>
        <v>0</v>
      </c>
      <c r="Z831" s="100">
        <f t="shared" si="348"/>
        <v>0</v>
      </c>
      <c r="AA831" s="100">
        <f t="shared" si="353"/>
        <v>0</v>
      </c>
      <c r="AB831" s="101">
        <f t="shared" si="349"/>
        <v>0</v>
      </c>
      <c r="AC831" s="102" t="str">
        <f>_xlfn.IFNA(VLOOKUP(D831,'사업자 통관'!F:H,3,0),"")</f>
        <v/>
      </c>
      <c r="AD831" s="102"/>
      <c r="AE831" s="103">
        <f t="shared" si="350"/>
        <v>4000</v>
      </c>
      <c r="AF831" s="104">
        <f t="shared" si="351"/>
        <v>17100</v>
      </c>
      <c r="AH831" s="126" t="s">
        <v>7002</v>
      </c>
      <c r="AI831" s="126" t="s">
        <v>9</v>
      </c>
      <c r="AJ831" s="126" t="s">
        <v>7003</v>
      </c>
      <c r="AK831" s="126" t="s">
        <v>7251</v>
      </c>
      <c r="AL831" s="126" t="s">
        <v>7252</v>
      </c>
      <c r="AM831" s="126" t="s">
        <v>7253</v>
      </c>
      <c r="AN831" s="126">
        <v>6706</v>
      </c>
      <c r="AO831" s="126" t="s">
        <v>130</v>
      </c>
      <c r="AP831" s="127">
        <v>1</v>
      </c>
      <c r="AQ831" s="128">
        <v>1.139</v>
      </c>
      <c r="AR831" s="128">
        <v>1.95</v>
      </c>
      <c r="AS831" s="128">
        <v>2</v>
      </c>
      <c r="AT831" s="126" t="s">
        <v>4</v>
      </c>
      <c r="AU831" s="128">
        <v>148.38999999999999</v>
      </c>
      <c r="AV831" s="126" t="s">
        <v>154</v>
      </c>
      <c r="AW831" s="126" t="s">
        <v>154</v>
      </c>
      <c r="AX831" s="126" t="s">
        <v>154</v>
      </c>
      <c r="AY831" s="126" t="s">
        <v>154</v>
      </c>
      <c r="AZ831" s="126" t="s">
        <v>154</v>
      </c>
      <c r="BA831" s="126" t="s">
        <v>132</v>
      </c>
      <c r="BB831" s="126" t="s">
        <v>70</v>
      </c>
      <c r="BC831" s="126" t="s">
        <v>169</v>
      </c>
      <c r="BD831" s="126" t="s">
        <v>130</v>
      </c>
      <c r="BE831" s="126" t="s">
        <v>156</v>
      </c>
      <c r="BF831" s="126" t="s">
        <v>7254</v>
      </c>
      <c r="BG831" s="126" t="s">
        <v>7255</v>
      </c>
      <c r="BH831" s="126" t="s">
        <v>7256</v>
      </c>
      <c r="BI831" s="126" t="s">
        <v>138</v>
      </c>
      <c r="BJ831" s="126" t="s">
        <v>32</v>
      </c>
      <c r="BK831" s="126" t="s">
        <v>184</v>
      </c>
      <c r="BL831" s="126" t="s">
        <v>157</v>
      </c>
      <c r="BM831" s="126" t="s">
        <v>126</v>
      </c>
      <c r="BN831" s="126" t="s">
        <v>130</v>
      </c>
      <c r="BO831" s="126" t="s">
        <v>158</v>
      </c>
    </row>
    <row r="832" spans="1:67" ht="15">
      <c r="A832" s="58" t="str">
        <f t="shared" si="374"/>
        <v>2025-08-24</v>
      </c>
      <c r="B832" s="58" t="str">
        <f t="shared" si="375"/>
        <v>LHR</v>
      </c>
      <c r="C832" s="58" t="str">
        <f t="shared" si="376"/>
        <v>99431913814</v>
      </c>
      <c r="D832" s="58" t="str">
        <f t="shared" si="377"/>
        <v>PGB028762131</v>
      </c>
      <c r="E832" s="59" t="str">
        <f t="shared" si="378"/>
        <v>6094322902911</v>
      </c>
      <c r="F832" s="59" t="str">
        <f t="shared" si="379"/>
        <v>717-8096-FB-11</v>
      </c>
      <c r="G832" s="59" t="str">
        <f t="shared" si="380"/>
        <v>2210326</v>
      </c>
      <c r="H832" s="59" t="str">
        <f t="shared" si="381"/>
        <v>IPORTER (GB)</v>
      </c>
      <c r="I832" s="57" t="str">
        <f t="shared" si="382"/>
        <v>조승현</v>
      </c>
      <c r="J832" s="57">
        <f t="shared" si="383"/>
        <v>42019</v>
      </c>
      <c r="K832" s="57" t="str">
        <f t="shared" si="384"/>
        <v/>
      </c>
      <c r="L832" s="57">
        <f t="shared" si="385"/>
        <v>1</v>
      </c>
      <c r="M832" s="57">
        <f t="shared" si="386"/>
        <v>0.97099999999999997</v>
      </c>
      <c r="N832" s="57">
        <f t="shared" si="387"/>
        <v>1.996</v>
      </c>
      <c r="O832" s="60">
        <f t="shared" si="388"/>
        <v>1.3972</v>
      </c>
      <c r="P832" s="60">
        <f>CEILING(IF(M832&gt;O832,M832,O832),$D$2)</f>
        <v>1.5</v>
      </c>
      <c r="Q832" s="61" t="str">
        <f t="shared" si="389"/>
        <v>목록(Manifest)</v>
      </c>
      <c r="R832" s="88">
        <f t="shared" si="390"/>
        <v>62.01</v>
      </c>
      <c r="S832" s="61" t="str">
        <f t="shared" si="391"/>
        <v>OZ522</v>
      </c>
      <c r="T832" s="61" t="str">
        <f t="shared" si="392"/>
        <v>ASIANA AIRLINES</v>
      </c>
      <c r="U832" s="61" t="str">
        <f t="shared" si="393"/>
        <v>신용</v>
      </c>
      <c r="V832" s="99">
        <f>CEILING($B$2+(P832-0.5)*$C$2,1)</f>
        <v>13100</v>
      </c>
      <c r="W832" s="61">
        <v>4000</v>
      </c>
      <c r="X832" s="100">
        <f t="shared" si="347"/>
        <v>0</v>
      </c>
      <c r="Y832" s="100">
        <f t="shared" si="352"/>
        <v>0</v>
      </c>
      <c r="Z832" s="100">
        <f t="shared" si="348"/>
        <v>0</v>
      </c>
      <c r="AA832" s="100">
        <f t="shared" si="353"/>
        <v>0</v>
      </c>
      <c r="AB832" s="101">
        <f t="shared" si="349"/>
        <v>0</v>
      </c>
      <c r="AC832" s="102" t="str">
        <f>_xlfn.IFNA(VLOOKUP(D832,'사업자 통관'!F:H,3,0),"")</f>
        <v/>
      </c>
      <c r="AD832" s="102"/>
      <c r="AE832" s="103">
        <f t="shared" si="350"/>
        <v>4000</v>
      </c>
      <c r="AF832" s="104">
        <f t="shared" si="351"/>
        <v>17100</v>
      </c>
      <c r="AH832" s="126" t="s">
        <v>7002</v>
      </c>
      <c r="AI832" s="126" t="s">
        <v>9</v>
      </c>
      <c r="AJ832" s="126" t="s">
        <v>7003</v>
      </c>
      <c r="AK832" s="126" t="s">
        <v>7257</v>
      </c>
      <c r="AL832" s="126" t="s">
        <v>7258</v>
      </c>
      <c r="AM832" s="126" t="s">
        <v>7259</v>
      </c>
      <c r="AN832" s="126">
        <v>42019</v>
      </c>
      <c r="AO832" s="126" t="s">
        <v>130</v>
      </c>
      <c r="AP832" s="127">
        <v>1</v>
      </c>
      <c r="AQ832" s="128">
        <v>0.97099999999999997</v>
      </c>
      <c r="AR832" s="128">
        <v>1.996</v>
      </c>
      <c r="AS832" s="128">
        <v>2</v>
      </c>
      <c r="AT832" s="126" t="s">
        <v>4</v>
      </c>
      <c r="AU832" s="128">
        <v>62.01</v>
      </c>
      <c r="AV832" s="126" t="s">
        <v>154</v>
      </c>
      <c r="AW832" s="126" t="s">
        <v>154</v>
      </c>
      <c r="AX832" s="126" t="s">
        <v>154</v>
      </c>
      <c r="AY832" s="126" t="s">
        <v>154</v>
      </c>
      <c r="AZ832" s="126" t="s">
        <v>154</v>
      </c>
      <c r="BA832" s="126" t="s">
        <v>132</v>
      </c>
      <c r="BB832" s="126" t="s">
        <v>70</v>
      </c>
      <c r="BC832" s="126" t="s">
        <v>7260</v>
      </c>
      <c r="BD832" s="126" t="s">
        <v>130</v>
      </c>
      <c r="BE832" s="126" t="s">
        <v>156</v>
      </c>
      <c r="BF832" s="126" t="s">
        <v>7261</v>
      </c>
      <c r="BG832" s="126" t="s">
        <v>7262</v>
      </c>
      <c r="BH832" s="126" t="s">
        <v>7263</v>
      </c>
      <c r="BI832" s="126" t="s">
        <v>138</v>
      </c>
      <c r="BJ832" s="126" t="s">
        <v>32</v>
      </c>
      <c r="BK832" s="126" t="s">
        <v>184</v>
      </c>
      <c r="BL832" s="126" t="s">
        <v>157</v>
      </c>
      <c r="BM832" s="126" t="s">
        <v>126</v>
      </c>
      <c r="BN832" s="126" t="s">
        <v>130</v>
      </c>
      <c r="BO832" s="126" t="s">
        <v>158</v>
      </c>
    </row>
    <row r="833" spans="1:67" ht="15">
      <c r="A833" s="58" t="str">
        <f t="shared" si="374"/>
        <v>2025-08-24</v>
      </c>
      <c r="B833" s="58" t="str">
        <f t="shared" si="375"/>
        <v>LHR</v>
      </c>
      <c r="C833" s="58" t="str">
        <f t="shared" si="376"/>
        <v>99431913814</v>
      </c>
      <c r="D833" s="58" t="str">
        <f t="shared" si="377"/>
        <v>PGB028762248</v>
      </c>
      <c r="E833" s="59" t="str">
        <f t="shared" si="378"/>
        <v>6094372999108 (4)</v>
      </c>
      <c r="F833" s="59" t="str">
        <f t="shared" si="379"/>
        <v>717-8129-DB-14</v>
      </c>
      <c r="G833" s="59" t="str">
        <f t="shared" si="380"/>
        <v>2210326</v>
      </c>
      <c r="H833" s="59" t="str">
        <f t="shared" si="381"/>
        <v>IPORTER (GB)</v>
      </c>
      <c r="I833" s="57" t="str">
        <f t="shared" si="382"/>
        <v>씨아이티비</v>
      </c>
      <c r="J833" s="57">
        <f t="shared" si="383"/>
        <v>12252</v>
      </c>
      <c r="K833" s="57" t="str">
        <f t="shared" si="384"/>
        <v>[사업자]</v>
      </c>
      <c r="L833" s="57">
        <f t="shared" si="385"/>
        <v>4</v>
      </c>
      <c r="M833" s="57">
        <f t="shared" si="386"/>
        <v>6.4950000000000001</v>
      </c>
      <c r="N833" s="57">
        <f t="shared" si="387"/>
        <v>8.8000000000000007</v>
      </c>
      <c r="O833" s="60">
        <f t="shared" si="388"/>
        <v>6.16</v>
      </c>
      <c r="P833" s="60">
        <f>CEILING(IF(M833&gt;O833,M833,O833),$D$2)</f>
        <v>6.5</v>
      </c>
      <c r="Q833" s="61" t="str">
        <f t="shared" si="389"/>
        <v>간이(Simple)</v>
      </c>
      <c r="R833" s="88">
        <f t="shared" si="390"/>
        <v>803.98</v>
      </c>
      <c r="S833" s="61" t="str">
        <f t="shared" si="391"/>
        <v>OZ522</v>
      </c>
      <c r="T833" s="61" t="str">
        <f t="shared" si="392"/>
        <v>ASIANA AIRLINES</v>
      </c>
      <c r="U833" s="61" t="str">
        <f t="shared" si="393"/>
        <v>신용</v>
      </c>
      <c r="V833" s="99">
        <f>CEILING($B$2+(P833-0.5)*$C$2,1)</f>
        <v>41375</v>
      </c>
      <c r="W833" s="61">
        <v>4000</v>
      </c>
      <c r="X833" s="100">
        <f t="shared" si="347"/>
        <v>4500</v>
      </c>
      <c r="Y833" s="100">
        <f t="shared" si="352"/>
        <v>0</v>
      </c>
      <c r="Z833" s="100">
        <f t="shared" si="348"/>
        <v>0</v>
      </c>
      <c r="AA833" s="100">
        <f t="shared" si="353"/>
        <v>0</v>
      </c>
      <c r="AB833" s="101">
        <f t="shared" si="349"/>
        <v>10000</v>
      </c>
      <c r="AC833" s="151" t="s">
        <v>2551</v>
      </c>
      <c r="AD833" s="102"/>
      <c r="AE833" s="103">
        <f t="shared" si="350"/>
        <v>18500</v>
      </c>
      <c r="AF833" s="104">
        <f t="shared" si="351"/>
        <v>59875</v>
      </c>
      <c r="AH833" s="126" t="s">
        <v>7002</v>
      </c>
      <c r="AI833" s="126" t="s">
        <v>9</v>
      </c>
      <c r="AJ833" s="126" t="s">
        <v>7003</v>
      </c>
      <c r="AK833" s="126" t="s">
        <v>2691</v>
      </c>
      <c r="AL833" s="126" t="s">
        <v>7264</v>
      </c>
      <c r="AM833" s="126" t="s">
        <v>7265</v>
      </c>
      <c r="AN833" s="126">
        <v>12252</v>
      </c>
      <c r="AO833" s="126" t="s">
        <v>137</v>
      </c>
      <c r="AP833" s="127">
        <v>4</v>
      </c>
      <c r="AQ833" s="128">
        <v>6.4950000000000001</v>
      </c>
      <c r="AR833" s="128">
        <v>8.8000000000000007</v>
      </c>
      <c r="AS833" s="128">
        <v>9</v>
      </c>
      <c r="AT833" s="126" t="s">
        <v>6</v>
      </c>
      <c r="AU833" s="128">
        <v>803.98</v>
      </c>
      <c r="AV833" s="126" t="s">
        <v>154</v>
      </c>
      <c r="AW833" s="126" t="s">
        <v>154</v>
      </c>
      <c r="AX833" s="126" t="s">
        <v>154</v>
      </c>
      <c r="AY833" s="126" t="s">
        <v>154</v>
      </c>
      <c r="AZ833" s="126" t="s">
        <v>154</v>
      </c>
      <c r="BA833" s="126" t="s">
        <v>132</v>
      </c>
      <c r="BB833" s="126" t="s">
        <v>70</v>
      </c>
      <c r="BC833" s="126" t="s">
        <v>7266</v>
      </c>
      <c r="BD833" s="126" t="s">
        <v>130</v>
      </c>
      <c r="BE833" s="126" t="s">
        <v>156</v>
      </c>
      <c r="BF833" s="126" t="s">
        <v>7267</v>
      </c>
      <c r="BG833" s="126" t="s">
        <v>7268</v>
      </c>
      <c r="BH833" s="126" t="s">
        <v>7269</v>
      </c>
      <c r="BI833" s="126" t="s">
        <v>138</v>
      </c>
      <c r="BJ833" s="126" t="s">
        <v>32</v>
      </c>
      <c r="BK833" s="126" t="s">
        <v>184</v>
      </c>
      <c r="BL833" s="126" t="s">
        <v>157</v>
      </c>
      <c r="BM833" s="126" t="s">
        <v>126</v>
      </c>
      <c r="BN833" s="126" t="s">
        <v>130</v>
      </c>
      <c r="BO833" s="126" t="s">
        <v>158</v>
      </c>
    </row>
    <row r="834" spans="1:67" ht="15">
      <c r="A834" s="58" t="str">
        <f t="shared" si="374"/>
        <v>2025-08-24</v>
      </c>
      <c r="B834" s="58" t="str">
        <f t="shared" si="375"/>
        <v>LHR</v>
      </c>
      <c r="C834" s="58" t="str">
        <f t="shared" si="376"/>
        <v>99431913814</v>
      </c>
      <c r="D834" s="58" t="str">
        <f t="shared" si="377"/>
        <v>PGB028762088</v>
      </c>
      <c r="E834" s="59" t="str">
        <f t="shared" si="378"/>
        <v>6094322902868</v>
      </c>
      <c r="F834" s="59" t="str">
        <f t="shared" si="379"/>
        <v>717-8107-BC-18</v>
      </c>
      <c r="G834" s="59" t="str">
        <f t="shared" si="380"/>
        <v>2210326</v>
      </c>
      <c r="H834" s="59" t="str">
        <f t="shared" si="381"/>
        <v>IPORTER (GB)</v>
      </c>
      <c r="I834" s="57" t="str">
        <f t="shared" si="382"/>
        <v>민정민</v>
      </c>
      <c r="J834" s="57">
        <f t="shared" si="383"/>
        <v>6218</v>
      </c>
      <c r="K834" s="57" t="str">
        <f t="shared" si="384"/>
        <v/>
      </c>
      <c r="L834" s="57">
        <f t="shared" si="385"/>
        <v>1</v>
      </c>
      <c r="M834" s="57">
        <f t="shared" si="386"/>
        <v>0.499</v>
      </c>
      <c r="N834" s="57">
        <f t="shared" si="387"/>
        <v>4.4999999999999998E-2</v>
      </c>
      <c r="O834" s="60">
        <f t="shared" si="388"/>
        <v>3.15E-2</v>
      </c>
      <c r="P834" s="60">
        <f>CEILING(IF(M834&gt;O834,M834,O834),$D$2)</f>
        <v>0.5</v>
      </c>
      <c r="Q834" s="61" t="str">
        <f t="shared" si="389"/>
        <v>일반(목록배제,Normal-Manifest Exception)</v>
      </c>
      <c r="R834" s="88">
        <f t="shared" si="390"/>
        <v>55.23</v>
      </c>
      <c r="S834" s="61" t="str">
        <f t="shared" si="391"/>
        <v>OZ522</v>
      </c>
      <c r="T834" s="61" t="str">
        <f t="shared" si="392"/>
        <v>ASIANA AIRLINES</v>
      </c>
      <c r="U834" s="61" t="str">
        <f t="shared" si="393"/>
        <v>신용</v>
      </c>
      <c r="V834" s="99">
        <f>CEILING($B$2+(P834-0.5)*$C$2,1)</f>
        <v>7445</v>
      </c>
      <c r="W834" s="61">
        <v>4000</v>
      </c>
      <c r="X834" s="100">
        <f t="shared" si="347"/>
        <v>0</v>
      </c>
      <c r="Y834" s="100">
        <f t="shared" si="352"/>
        <v>0</v>
      </c>
      <c r="Z834" s="100">
        <f t="shared" si="348"/>
        <v>0</v>
      </c>
      <c r="AA834" s="100">
        <f t="shared" si="353"/>
        <v>0</v>
      </c>
      <c r="AB834" s="101">
        <f t="shared" si="349"/>
        <v>1000</v>
      </c>
      <c r="AC834" s="102" t="str">
        <f>_xlfn.IFNA(VLOOKUP(D834,'사업자 통관'!F:H,3,0),"")</f>
        <v/>
      </c>
      <c r="AD834" s="102"/>
      <c r="AE834" s="103">
        <f t="shared" si="350"/>
        <v>5000</v>
      </c>
      <c r="AF834" s="104">
        <f t="shared" si="351"/>
        <v>12445</v>
      </c>
      <c r="AH834" s="126" t="s">
        <v>7002</v>
      </c>
      <c r="AI834" s="126" t="s">
        <v>9</v>
      </c>
      <c r="AJ834" s="126" t="s">
        <v>7003</v>
      </c>
      <c r="AK834" s="126" t="s">
        <v>7270</v>
      </c>
      <c r="AL834" s="126" t="s">
        <v>7271</v>
      </c>
      <c r="AM834" s="126" t="s">
        <v>7272</v>
      </c>
      <c r="AN834" s="126">
        <v>6218</v>
      </c>
      <c r="AO834" s="126" t="s">
        <v>130</v>
      </c>
      <c r="AP834" s="127">
        <v>1</v>
      </c>
      <c r="AQ834" s="128">
        <v>0.499</v>
      </c>
      <c r="AR834" s="128">
        <v>4.4999999999999998E-2</v>
      </c>
      <c r="AS834" s="128">
        <v>0.5</v>
      </c>
      <c r="AT834" s="126" t="s">
        <v>5</v>
      </c>
      <c r="AU834" s="128">
        <v>55.23</v>
      </c>
      <c r="AV834" s="126" t="s">
        <v>154</v>
      </c>
      <c r="AW834" s="126" t="s">
        <v>154</v>
      </c>
      <c r="AX834" s="126" t="s">
        <v>154</v>
      </c>
      <c r="AY834" s="126" t="s">
        <v>154</v>
      </c>
      <c r="AZ834" s="126" t="s">
        <v>154</v>
      </c>
      <c r="BA834" s="126" t="s">
        <v>132</v>
      </c>
      <c r="BB834" s="126" t="s">
        <v>70</v>
      </c>
      <c r="BC834" s="126" t="s">
        <v>313</v>
      </c>
      <c r="BD834" s="126" t="s">
        <v>130</v>
      </c>
      <c r="BE834" s="126" t="s">
        <v>156</v>
      </c>
      <c r="BF834" s="126" t="s">
        <v>7273</v>
      </c>
      <c r="BG834" s="126" t="s">
        <v>7274</v>
      </c>
      <c r="BH834" s="126" t="s">
        <v>7275</v>
      </c>
      <c r="BI834" s="126" t="s">
        <v>138</v>
      </c>
      <c r="BJ834" s="126" t="s">
        <v>32</v>
      </c>
      <c r="BK834" s="126" t="s">
        <v>184</v>
      </c>
      <c r="BL834" s="126" t="s">
        <v>157</v>
      </c>
      <c r="BM834" s="126" t="s">
        <v>126</v>
      </c>
      <c r="BN834" s="126" t="s">
        <v>130</v>
      </c>
      <c r="BO834" s="126" t="s">
        <v>158</v>
      </c>
    </row>
    <row r="835" spans="1:67" ht="15">
      <c r="A835" s="58" t="str">
        <f t="shared" si="374"/>
        <v>2025-08-24</v>
      </c>
      <c r="B835" s="58" t="str">
        <f t="shared" si="375"/>
        <v>LHR</v>
      </c>
      <c r="C835" s="58" t="str">
        <f t="shared" si="376"/>
        <v>99431913814</v>
      </c>
      <c r="D835" s="58" t="str">
        <f t="shared" si="377"/>
        <v>PGB028762093</v>
      </c>
      <c r="E835" s="59" t="str">
        <f t="shared" si="378"/>
        <v>6094322902873</v>
      </c>
      <c r="F835" s="59" t="str">
        <f t="shared" si="379"/>
        <v>717-8102-BD-19</v>
      </c>
      <c r="G835" s="59" t="str">
        <f t="shared" si="380"/>
        <v>2210326</v>
      </c>
      <c r="H835" s="59" t="str">
        <f t="shared" si="381"/>
        <v>IPORTER (GB)</v>
      </c>
      <c r="I835" s="57" t="str">
        <f t="shared" si="382"/>
        <v>정은지</v>
      </c>
      <c r="J835" s="57">
        <f t="shared" si="383"/>
        <v>4593</v>
      </c>
      <c r="K835" s="57" t="str">
        <f t="shared" si="384"/>
        <v/>
      </c>
      <c r="L835" s="57">
        <f t="shared" si="385"/>
        <v>1</v>
      </c>
      <c r="M835" s="57">
        <f t="shared" si="386"/>
        <v>0.499</v>
      </c>
      <c r="N835" s="57">
        <f t="shared" si="387"/>
        <v>4.4999999999999998E-2</v>
      </c>
      <c r="O835" s="60">
        <f t="shared" si="388"/>
        <v>3.15E-2</v>
      </c>
      <c r="P835" s="60">
        <f>CEILING(IF(M835&gt;O835,M835,O835),$D$2)</f>
        <v>0.5</v>
      </c>
      <c r="Q835" s="61" t="str">
        <f t="shared" si="389"/>
        <v>일반(목록배제,Normal-Manifest Exception)</v>
      </c>
      <c r="R835" s="88">
        <f t="shared" si="390"/>
        <v>110.46</v>
      </c>
      <c r="S835" s="61" t="str">
        <f t="shared" si="391"/>
        <v>OZ522</v>
      </c>
      <c r="T835" s="61" t="str">
        <f t="shared" si="392"/>
        <v>ASIANA AIRLINES</v>
      </c>
      <c r="U835" s="61" t="str">
        <f t="shared" si="393"/>
        <v>신용</v>
      </c>
      <c r="V835" s="99">
        <f>CEILING($B$2+(P835-0.5)*$C$2,1)</f>
        <v>7445</v>
      </c>
      <c r="W835" s="61">
        <v>4000</v>
      </c>
      <c r="X835" s="100">
        <f t="shared" si="347"/>
        <v>0</v>
      </c>
      <c r="Y835" s="100">
        <f t="shared" si="352"/>
        <v>0</v>
      </c>
      <c r="Z835" s="100">
        <f t="shared" si="348"/>
        <v>0</v>
      </c>
      <c r="AA835" s="100">
        <f t="shared" si="353"/>
        <v>0</v>
      </c>
      <c r="AB835" s="101">
        <f t="shared" si="349"/>
        <v>1000</v>
      </c>
      <c r="AC835" s="102" t="str">
        <f>_xlfn.IFNA(VLOOKUP(D835,'사업자 통관'!F:H,3,0),"")</f>
        <v/>
      </c>
      <c r="AD835" s="102"/>
      <c r="AE835" s="103">
        <f t="shared" si="350"/>
        <v>5000</v>
      </c>
      <c r="AF835" s="104">
        <f t="shared" si="351"/>
        <v>12445</v>
      </c>
      <c r="AH835" s="126" t="s">
        <v>7002</v>
      </c>
      <c r="AI835" s="126" t="s">
        <v>9</v>
      </c>
      <c r="AJ835" s="126" t="s">
        <v>7003</v>
      </c>
      <c r="AK835" s="126" t="s">
        <v>7276</v>
      </c>
      <c r="AL835" s="126" t="s">
        <v>530</v>
      </c>
      <c r="AM835" s="126" t="s">
        <v>7277</v>
      </c>
      <c r="AN835" s="126">
        <v>4593</v>
      </c>
      <c r="AO835" s="126" t="s">
        <v>130</v>
      </c>
      <c r="AP835" s="127">
        <v>1</v>
      </c>
      <c r="AQ835" s="128">
        <v>0.499</v>
      </c>
      <c r="AR835" s="128">
        <v>4.4999999999999998E-2</v>
      </c>
      <c r="AS835" s="128">
        <v>0.5</v>
      </c>
      <c r="AT835" s="126" t="s">
        <v>5</v>
      </c>
      <c r="AU835" s="128">
        <v>110.46</v>
      </c>
      <c r="AV835" s="126" t="s">
        <v>154</v>
      </c>
      <c r="AW835" s="126" t="s">
        <v>154</v>
      </c>
      <c r="AX835" s="126" t="s">
        <v>154</v>
      </c>
      <c r="AY835" s="126" t="s">
        <v>154</v>
      </c>
      <c r="AZ835" s="126" t="s">
        <v>154</v>
      </c>
      <c r="BA835" s="126" t="s">
        <v>132</v>
      </c>
      <c r="BB835" s="126" t="s">
        <v>70</v>
      </c>
      <c r="BC835" s="126" t="s">
        <v>313</v>
      </c>
      <c r="BD835" s="126" t="s">
        <v>130</v>
      </c>
      <c r="BE835" s="126" t="s">
        <v>156</v>
      </c>
      <c r="BF835" s="126" t="s">
        <v>7278</v>
      </c>
      <c r="BG835" s="126" t="s">
        <v>7279</v>
      </c>
      <c r="BH835" s="126" t="s">
        <v>7280</v>
      </c>
      <c r="BI835" s="126" t="s">
        <v>138</v>
      </c>
      <c r="BJ835" s="126" t="s">
        <v>32</v>
      </c>
      <c r="BK835" s="126" t="s">
        <v>184</v>
      </c>
      <c r="BL835" s="126" t="s">
        <v>157</v>
      </c>
      <c r="BM835" s="126" t="s">
        <v>126</v>
      </c>
      <c r="BN835" s="126" t="s">
        <v>130</v>
      </c>
      <c r="BO835" s="126" t="s">
        <v>158</v>
      </c>
    </row>
    <row r="836" spans="1:67" ht="15">
      <c r="A836" s="58" t="str">
        <f t="shared" si="374"/>
        <v>2025-08-24</v>
      </c>
      <c r="B836" s="58" t="str">
        <f t="shared" si="375"/>
        <v>LHR</v>
      </c>
      <c r="C836" s="58" t="str">
        <f t="shared" si="376"/>
        <v>99431913814</v>
      </c>
      <c r="D836" s="58" t="str">
        <f t="shared" si="377"/>
        <v>PGB028762089</v>
      </c>
      <c r="E836" s="59" t="str">
        <f t="shared" si="378"/>
        <v>6094322902869</v>
      </c>
      <c r="F836" s="59" t="str">
        <f t="shared" si="379"/>
        <v>717-8109-FC-20</v>
      </c>
      <c r="G836" s="59" t="str">
        <f t="shared" si="380"/>
        <v>2210326</v>
      </c>
      <c r="H836" s="59" t="str">
        <f t="shared" si="381"/>
        <v>IPORTER (GB)</v>
      </c>
      <c r="I836" s="57" t="str">
        <f t="shared" si="382"/>
        <v>차병준</v>
      </c>
      <c r="J836" s="57">
        <f t="shared" si="383"/>
        <v>17098</v>
      </c>
      <c r="K836" s="57" t="str">
        <f t="shared" si="384"/>
        <v/>
      </c>
      <c r="L836" s="57">
        <f t="shared" si="385"/>
        <v>1</v>
      </c>
      <c r="M836" s="57">
        <f t="shared" si="386"/>
        <v>0.499</v>
      </c>
      <c r="N836" s="57">
        <f t="shared" si="387"/>
        <v>4.4999999999999998E-2</v>
      </c>
      <c r="O836" s="60">
        <f t="shared" si="388"/>
        <v>3.15E-2</v>
      </c>
      <c r="P836" s="60">
        <f>CEILING(IF(M836&gt;O836,M836,O836),$D$2)</f>
        <v>0.5</v>
      </c>
      <c r="Q836" s="61" t="str">
        <f t="shared" si="389"/>
        <v>일반(목록배제,Normal-Manifest Exception)</v>
      </c>
      <c r="R836" s="88">
        <f t="shared" si="390"/>
        <v>55.23</v>
      </c>
      <c r="S836" s="61" t="str">
        <f t="shared" si="391"/>
        <v>OZ522</v>
      </c>
      <c r="T836" s="61" t="str">
        <f t="shared" si="392"/>
        <v>ASIANA AIRLINES</v>
      </c>
      <c r="U836" s="61" t="str">
        <f t="shared" si="393"/>
        <v>신용</v>
      </c>
      <c r="V836" s="99">
        <f>CEILING($B$2+(P836-0.5)*$C$2,1)</f>
        <v>7445</v>
      </c>
      <c r="W836" s="61">
        <v>4000</v>
      </c>
      <c r="X836" s="100">
        <f t="shared" si="347"/>
        <v>0</v>
      </c>
      <c r="Y836" s="100">
        <f t="shared" si="352"/>
        <v>0</v>
      </c>
      <c r="Z836" s="100">
        <f t="shared" si="348"/>
        <v>0</v>
      </c>
      <c r="AA836" s="100">
        <f t="shared" si="353"/>
        <v>0</v>
      </c>
      <c r="AB836" s="101">
        <f t="shared" si="349"/>
        <v>1000</v>
      </c>
      <c r="AC836" s="102" t="str">
        <f>_xlfn.IFNA(VLOOKUP(D836,'사업자 통관'!F:H,3,0),"")</f>
        <v/>
      </c>
      <c r="AD836" s="102"/>
      <c r="AE836" s="103">
        <f t="shared" si="350"/>
        <v>5000</v>
      </c>
      <c r="AF836" s="104">
        <f t="shared" si="351"/>
        <v>12445</v>
      </c>
      <c r="AH836" s="126" t="s">
        <v>7002</v>
      </c>
      <c r="AI836" s="126" t="s">
        <v>9</v>
      </c>
      <c r="AJ836" s="126" t="s">
        <v>7003</v>
      </c>
      <c r="AK836" s="126" t="s">
        <v>7281</v>
      </c>
      <c r="AL836" s="126" t="s">
        <v>7282</v>
      </c>
      <c r="AM836" s="126" t="s">
        <v>7283</v>
      </c>
      <c r="AN836" s="126">
        <v>17098</v>
      </c>
      <c r="AO836" s="126" t="s">
        <v>130</v>
      </c>
      <c r="AP836" s="127">
        <v>1</v>
      </c>
      <c r="AQ836" s="128">
        <v>0.499</v>
      </c>
      <c r="AR836" s="128">
        <v>4.4999999999999998E-2</v>
      </c>
      <c r="AS836" s="128">
        <v>0.5</v>
      </c>
      <c r="AT836" s="126" t="s">
        <v>5</v>
      </c>
      <c r="AU836" s="128">
        <v>55.23</v>
      </c>
      <c r="AV836" s="126" t="s">
        <v>154</v>
      </c>
      <c r="AW836" s="126" t="s">
        <v>154</v>
      </c>
      <c r="AX836" s="126" t="s">
        <v>154</v>
      </c>
      <c r="AY836" s="126" t="s">
        <v>154</v>
      </c>
      <c r="AZ836" s="126" t="s">
        <v>154</v>
      </c>
      <c r="BA836" s="126" t="s">
        <v>132</v>
      </c>
      <c r="BB836" s="126" t="s">
        <v>70</v>
      </c>
      <c r="BC836" s="126" t="s">
        <v>313</v>
      </c>
      <c r="BD836" s="126" t="s">
        <v>130</v>
      </c>
      <c r="BE836" s="126" t="s">
        <v>156</v>
      </c>
      <c r="BF836" s="126" t="s">
        <v>7284</v>
      </c>
      <c r="BG836" s="126" t="s">
        <v>7285</v>
      </c>
      <c r="BH836" s="126" t="s">
        <v>7286</v>
      </c>
      <c r="BI836" s="126" t="s">
        <v>138</v>
      </c>
      <c r="BJ836" s="126" t="s">
        <v>32</v>
      </c>
      <c r="BK836" s="126" t="s">
        <v>184</v>
      </c>
      <c r="BL836" s="126" t="s">
        <v>157</v>
      </c>
      <c r="BM836" s="126" t="s">
        <v>126</v>
      </c>
      <c r="BN836" s="126" t="s">
        <v>130</v>
      </c>
      <c r="BO836" s="126" t="s">
        <v>158</v>
      </c>
    </row>
    <row r="837" spans="1:67" ht="15">
      <c r="A837" s="58" t="str">
        <f t="shared" si="374"/>
        <v>2025-08-24</v>
      </c>
      <c r="B837" s="58" t="str">
        <f t="shared" si="375"/>
        <v>LHR</v>
      </c>
      <c r="C837" s="58" t="str">
        <f t="shared" si="376"/>
        <v>99431913814</v>
      </c>
      <c r="D837" s="58" t="str">
        <f t="shared" si="377"/>
        <v>PGB028761684</v>
      </c>
      <c r="E837" s="59" t="str">
        <f t="shared" si="378"/>
        <v>6094322902464</v>
      </c>
      <c r="F837" s="59" t="str">
        <f t="shared" si="379"/>
        <v>717-1263-EE-28</v>
      </c>
      <c r="G837" s="59" t="str">
        <f t="shared" si="380"/>
        <v>2210326</v>
      </c>
      <c r="H837" s="59" t="str">
        <f t="shared" si="381"/>
        <v>IPORTER (GB)</v>
      </c>
      <c r="I837" s="57" t="str">
        <f t="shared" si="382"/>
        <v>하고운</v>
      </c>
      <c r="J837" s="57">
        <f t="shared" si="383"/>
        <v>28423</v>
      </c>
      <c r="K837" s="57" t="str">
        <f t="shared" si="384"/>
        <v/>
      </c>
      <c r="L837" s="57">
        <f t="shared" si="385"/>
        <v>1</v>
      </c>
      <c r="M837" s="57">
        <f t="shared" si="386"/>
        <v>0.499</v>
      </c>
      <c r="N837" s="57">
        <f t="shared" si="387"/>
        <v>4.4999999999999998E-2</v>
      </c>
      <c r="O837" s="60">
        <f t="shared" si="388"/>
        <v>3.15E-2</v>
      </c>
      <c r="P837" s="60">
        <f>CEILING(IF(M837&gt;O837,M837,O837),$D$2)</f>
        <v>0.5</v>
      </c>
      <c r="Q837" s="61" t="str">
        <f t="shared" si="389"/>
        <v>목록(Manifest)</v>
      </c>
      <c r="R837" s="88">
        <f t="shared" si="390"/>
        <v>107.11</v>
      </c>
      <c r="S837" s="61" t="str">
        <f t="shared" si="391"/>
        <v>OZ522</v>
      </c>
      <c r="T837" s="61" t="str">
        <f t="shared" si="392"/>
        <v>ASIANA AIRLINES</v>
      </c>
      <c r="U837" s="61" t="str">
        <f t="shared" si="393"/>
        <v>신용</v>
      </c>
      <c r="V837" s="99">
        <f>CEILING($B$2+(P837-0.5)*$C$2,1)</f>
        <v>7445</v>
      </c>
      <c r="W837" s="61">
        <v>4000</v>
      </c>
      <c r="X837" s="100">
        <f t="shared" ref="X837:X900" si="394">(L837-1)*1500</f>
        <v>0</v>
      </c>
      <c r="Y837" s="100">
        <f t="shared" si="352"/>
        <v>0</v>
      </c>
      <c r="Z837" s="100">
        <f t="shared" ref="Z837:Z900" si="395">IF(U837="신용",_xlfn.IFNA(_xlfn.IFS(
AND(P837/L837&gt;2,P837/L837&lt;=5),500*L837,
AND(P837/L837&gt;5,P837/L837&lt;=10),1000*L837,
AND(P837/L837&gt;10,P837/L837&lt;=20),3000*L837,
AND(P837/L837&gt;20,P837/L837&lt;=25),11000*L837,
AND(P837/L837&gt;25,P837/L837&lt;=999),15000*L837
),0),0)</f>
        <v>0</v>
      </c>
      <c r="AA837" s="100">
        <f t="shared" si="353"/>
        <v>0</v>
      </c>
      <c r="AB837" s="101">
        <f t="shared" ref="AB837:AB900" si="396">IF(LEFT(AC837,3)="사업자",10000,IF(OR(Q837="일반(목록배제,Normal-Manifest Exception)",Q837="간이(Simple)",Q837="목록취하(허용배제,Manifest-Drop)",Q837="일반(NORMAL)"),1000,0))</f>
        <v>0</v>
      </c>
      <c r="AC837" s="102" t="str">
        <f>_xlfn.IFNA(VLOOKUP(D837,'사업자 통관'!F:H,3,0),"")</f>
        <v/>
      </c>
      <c r="AD837" s="102"/>
      <c r="AE837" s="103">
        <f t="shared" ref="AE837:AE900" si="397">SUM(W837:AD837)</f>
        <v>4000</v>
      </c>
      <c r="AF837" s="104">
        <f t="shared" ref="AF837:AF900" si="398">SUM(V837,AE837)</f>
        <v>11445</v>
      </c>
      <c r="AH837" s="126" t="s">
        <v>7002</v>
      </c>
      <c r="AI837" s="126" t="s">
        <v>9</v>
      </c>
      <c r="AJ837" s="126" t="s">
        <v>7003</v>
      </c>
      <c r="AK837" s="126" t="s">
        <v>7287</v>
      </c>
      <c r="AL837" s="126" t="s">
        <v>360</v>
      </c>
      <c r="AM837" s="126" t="s">
        <v>361</v>
      </c>
      <c r="AN837" s="126">
        <v>28423</v>
      </c>
      <c r="AO837" s="126" t="s">
        <v>130</v>
      </c>
      <c r="AP837" s="127">
        <v>1</v>
      </c>
      <c r="AQ837" s="128">
        <v>0.499</v>
      </c>
      <c r="AR837" s="128">
        <v>4.4999999999999998E-2</v>
      </c>
      <c r="AS837" s="128">
        <v>0.5</v>
      </c>
      <c r="AT837" s="126" t="s">
        <v>4</v>
      </c>
      <c r="AU837" s="128">
        <v>107.11</v>
      </c>
      <c r="AV837" s="126" t="s">
        <v>154</v>
      </c>
      <c r="AW837" s="126" t="s">
        <v>154</v>
      </c>
      <c r="AX837" s="126" t="s">
        <v>154</v>
      </c>
      <c r="AY837" s="126" t="s">
        <v>154</v>
      </c>
      <c r="AZ837" s="126" t="s">
        <v>154</v>
      </c>
      <c r="BA837" s="126" t="s">
        <v>132</v>
      </c>
      <c r="BB837" s="126" t="s">
        <v>70</v>
      </c>
      <c r="BC837" s="126" t="s">
        <v>163</v>
      </c>
      <c r="BD837" s="126" t="s">
        <v>130</v>
      </c>
      <c r="BE837" s="126" t="s">
        <v>156</v>
      </c>
      <c r="BF837" s="126" t="s">
        <v>7288</v>
      </c>
      <c r="BG837" s="126" t="s">
        <v>7289</v>
      </c>
      <c r="BH837" s="126" t="s">
        <v>7290</v>
      </c>
      <c r="BI837" s="126" t="s">
        <v>138</v>
      </c>
      <c r="BJ837" s="126" t="s">
        <v>32</v>
      </c>
      <c r="BK837" s="126" t="s">
        <v>184</v>
      </c>
      <c r="BL837" s="126" t="s">
        <v>157</v>
      </c>
      <c r="BM837" s="126" t="s">
        <v>126</v>
      </c>
      <c r="BN837" s="126" t="s">
        <v>130</v>
      </c>
      <c r="BO837" s="126" t="s">
        <v>158</v>
      </c>
    </row>
    <row r="838" spans="1:67" ht="15">
      <c r="A838" s="58" t="str">
        <f t="shared" si="374"/>
        <v>2025-08-24</v>
      </c>
      <c r="B838" s="58" t="str">
        <f t="shared" si="375"/>
        <v>LHR</v>
      </c>
      <c r="C838" s="58" t="str">
        <f t="shared" si="376"/>
        <v>99431913814</v>
      </c>
      <c r="D838" s="58" t="str">
        <f t="shared" si="377"/>
        <v>PGB028762092</v>
      </c>
      <c r="E838" s="59" t="str">
        <f t="shared" si="378"/>
        <v>6094322902872</v>
      </c>
      <c r="F838" s="59" t="str">
        <f t="shared" si="379"/>
        <v>717-8113-DE-37</v>
      </c>
      <c r="G838" s="59" t="str">
        <f t="shared" si="380"/>
        <v>2210326</v>
      </c>
      <c r="H838" s="59" t="str">
        <f t="shared" si="381"/>
        <v>IPORTER (GB)</v>
      </c>
      <c r="I838" s="57" t="str">
        <f t="shared" si="382"/>
        <v>양효진</v>
      </c>
      <c r="J838" s="57">
        <f t="shared" si="383"/>
        <v>11617</v>
      </c>
      <c r="K838" s="57" t="str">
        <f t="shared" si="384"/>
        <v/>
      </c>
      <c r="L838" s="57">
        <f t="shared" si="385"/>
        <v>1</v>
      </c>
      <c r="M838" s="57">
        <f t="shared" si="386"/>
        <v>0.499</v>
      </c>
      <c r="N838" s="57">
        <f t="shared" si="387"/>
        <v>4.4999999999999998E-2</v>
      </c>
      <c r="O838" s="60">
        <f t="shared" si="388"/>
        <v>3.15E-2</v>
      </c>
      <c r="P838" s="60">
        <f>CEILING(IF(M838&gt;O838,M838,O838),$D$2)</f>
        <v>0.5</v>
      </c>
      <c r="Q838" s="61" t="str">
        <f t="shared" si="389"/>
        <v>일반(목록배제,Normal-Manifest Exception)</v>
      </c>
      <c r="R838" s="88">
        <f t="shared" si="390"/>
        <v>55.23</v>
      </c>
      <c r="S838" s="61" t="str">
        <f t="shared" si="391"/>
        <v>OZ522</v>
      </c>
      <c r="T838" s="61" t="str">
        <f t="shared" si="392"/>
        <v>ASIANA AIRLINES</v>
      </c>
      <c r="U838" s="61" t="str">
        <f t="shared" si="393"/>
        <v>신용</v>
      </c>
      <c r="V838" s="99">
        <f>CEILING($B$2+(P838-0.5)*$C$2,1)</f>
        <v>7445</v>
      </c>
      <c r="W838" s="61">
        <v>4000</v>
      </c>
      <c r="X838" s="100">
        <f t="shared" si="394"/>
        <v>0</v>
      </c>
      <c r="Y838" s="100">
        <f t="shared" ref="Y838:Y901" si="399">IF(LEFT(AN838,2)="63",500,0)</f>
        <v>0</v>
      </c>
      <c r="Z838" s="100">
        <f t="shared" si="395"/>
        <v>0</v>
      </c>
      <c r="AA838" s="100">
        <f t="shared" ref="AA838:AA901" si="400">IF(_xlfn.CEILING.MATH(P838-30,1)&lt;0,0,_xlfn.CEILING.MATH(P838-30,1))*400</f>
        <v>0</v>
      </c>
      <c r="AB838" s="101">
        <f t="shared" si="396"/>
        <v>1000</v>
      </c>
      <c r="AC838" s="102" t="str">
        <f>_xlfn.IFNA(VLOOKUP(D838,'사업자 통관'!F:H,3,0),"")</f>
        <v/>
      </c>
      <c r="AD838" s="102"/>
      <c r="AE838" s="103">
        <f t="shared" si="397"/>
        <v>5000</v>
      </c>
      <c r="AF838" s="104">
        <f t="shared" si="398"/>
        <v>12445</v>
      </c>
      <c r="AH838" s="126" t="s">
        <v>7002</v>
      </c>
      <c r="AI838" s="126" t="s">
        <v>9</v>
      </c>
      <c r="AJ838" s="126" t="s">
        <v>7003</v>
      </c>
      <c r="AK838" s="126" t="s">
        <v>7291</v>
      </c>
      <c r="AL838" s="126" t="s">
        <v>7292</v>
      </c>
      <c r="AM838" s="126" t="s">
        <v>7293</v>
      </c>
      <c r="AN838" s="126">
        <v>11617</v>
      </c>
      <c r="AO838" s="126" t="s">
        <v>130</v>
      </c>
      <c r="AP838" s="127">
        <v>1</v>
      </c>
      <c r="AQ838" s="128">
        <v>0.499</v>
      </c>
      <c r="AR838" s="128">
        <v>4.4999999999999998E-2</v>
      </c>
      <c r="AS838" s="128">
        <v>0.5</v>
      </c>
      <c r="AT838" s="126" t="s">
        <v>5</v>
      </c>
      <c r="AU838" s="128">
        <v>55.23</v>
      </c>
      <c r="AV838" s="126" t="s">
        <v>154</v>
      </c>
      <c r="AW838" s="126" t="s">
        <v>154</v>
      </c>
      <c r="AX838" s="126" t="s">
        <v>154</v>
      </c>
      <c r="AY838" s="126" t="s">
        <v>154</v>
      </c>
      <c r="AZ838" s="126" t="s">
        <v>154</v>
      </c>
      <c r="BA838" s="126" t="s">
        <v>132</v>
      </c>
      <c r="BB838" s="126" t="s">
        <v>70</v>
      </c>
      <c r="BC838" s="126" t="s">
        <v>313</v>
      </c>
      <c r="BD838" s="126" t="s">
        <v>130</v>
      </c>
      <c r="BE838" s="126" t="s">
        <v>156</v>
      </c>
      <c r="BF838" s="126" t="s">
        <v>7294</v>
      </c>
      <c r="BG838" s="126" t="s">
        <v>7295</v>
      </c>
      <c r="BH838" s="126" t="s">
        <v>7296</v>
      </c>
      <c r="BI838" s="126" t="s">
        <v>138</v>
      </c>
      <c r="BJ838" s="126" t="s">
        <v>32</v>
      </c>
      <c r="BK838" s="126" t="s">
        <v>184</v>
      </c>
      <c r="BL838" s="126" t="s">
        <v>157</v>
      </c>
      <c r="BM838" s="126" t="s">
        <v>126</v>
      </c>
      <c r="BN838" s="126" t="s">
        <v>130</v>
      </c>
      <c r="BO838" s="126" t="s">
        <v>158</v>
      </c>
    </row>
    <row r="839" spans="1:67" ht="15">
      <c r="A839" s="58" t="str">
        <f t="shared" si="374"/>
        <v>2025-08-24</v>
      </c>
      <c r="B839" s="58" t="str">
        <f t="shared" si="375"/>
        <v>LHR</v>
      </c>
      <c r="C839" s="58" t="str">
        <f t="shared" si="376"/>
        <v>99431913814</v>
      </c>
      <c r="D839" s="58" t="str">
        <f t="shared" si="377"/>
        <v>PGB028762191</v>
      </c>
      <c r="E839" s="59" t="str">
        <f t="shared" si="378"/>
        <v>6094322902971</v>
      </c>
      <c r="F839" s="59" t="str">
        <f t="shared" si="379"/>
        <v>717-9020-DA-65</v>
      </c>
      <c r="G839" s="59" t="str">
        <f t="shared" si="380"/>
        <v>2210326</v>
      </c>
      <c r="H839" s="59" t="str">
        <f t="shared" si="381"/>
        <v>IPORTER (GB)</v>
      </c>
      <c r="I839" s="57" t="str">
        <f t="shared" si="382"/>
        <v>박소은</v>
      </c>
      <c r="J839" s="57">
        <f t="shared" si="383"/>
        <v>2714</v>
      </c>
      <c r="K839" s="57" t="str">
        <f t="shared" si="384"/>
        <v/>
      </c>
      <c r="L839" s="57">
        <f t="shared" si="385"/>
        <v>1</v>
      </c>
      <c r="M839" s="57">
        <f t="shared" si="386"/>
        <v>0.499</v>
      </c>
      <c r="N839" s="57">
        <f t="shared" si="387"/>
        <v>4.4999999999999998E-2</v>
      </c>
      <c r="O839" s="60">
        <f t="shared" si="388"/>
        <v>3.15E-2</v>
      </c>
      <c r="P839" s="60">
        <f>CEILING(IF(M839&gt;O839,M839,O839),$D$2)</f>
        <v>0.5</v>
      </c>
      <c r="Q839" s="61" t="str">
        <f t="shared" si="389"/>
        <v>일반(목록배제,Normal-Manifest Exception)</v>
      </c>
      <c r="R839" s="88">
        <f t="shared" si="390"/>
        <v>18.89</v>
      </c>
      <c r="S839" s="61" t="str">
        <f t="shared" si="391"/>
        <v>OZ522</v>
      </c>
      <c r="T839" s="61" t="str">
        <f t="shared" si="392"/>
        <v>ASIANA AIRLINES</v>
      </c>
      <c r="U839" s="61" t="str">
        <f t="shared" si="393"/>
        <v>신용</v>
      </c>
      <c r="V839" s="99">
        <f>CEILING($B$2+(P839-0.5)*$C$2,1)</f>
        <v>7445</v>
      </c>
      <c r="W839" s="61">
        <v>4000</v>
      </c>
      <c r="X839" s="100">
        <f t="shared" si="394"/>
        <v>0</v>
      </c>
      <c r="Y839" s="100">
        <f t="shared" si="399"/>
        <v>0</v>
      </c>
      <c r="Z839" s="100">
        <f t="shared" si="395"/>
        <v>0</v>
      </c>
      <c r="AA839" s="100">
        <f t="shared" si="400"/>
        <v>0</v>
      </c>
      <c r="AB839" s="101">
        <f t="shared" si="396"/>
        <v>1000</v>
      </c>
      <c r="AC839" s="102" t="str">
        <f>_xlfn.IFNA(VLOOKUP(D839,'사업자 통관'!F:H,3,0),"")</f>
        <v/>
      </c>
      <c r="AD839" s="102"/>
      <c r="AE839" s="103">
        <f t="shared" si="397"/>
        <v>5000</v>
      </c>
      <c r="AF839" s="104">
        <f t="shared" si="398"/>
        <v>12445</v>
      </c>
      <c r="AH839" s="126" t="s">
        <v>7002</v>
      </c>
      <c r="AI839" s="126" t="s">
        <v>9</v>
      </c>
      <c r="AJ839" s="126" t="s">
        <v>7003</v>
      </c>
      <c r="AK839" s="126" t="s">
        <v>7297</v>
      </c>
      <c r="AL839" s="126" t="s">
        <v>7298</v>
      </c>
      <c r="AM839" s="126" t="s">
        <v>7299</v>
      </c>
      <c r="AN839" s="126">
        <v>2714</v>
      </c>
      <c r="AO839" s="126" t="s">
        <v>130</v>
      </c>
      <c r="AP839" s="127">
        <v>1</v>
      </c>
      <c r="AQ839" s="128">
        <v>0.499</v>
      </c>
      <c r="AR839" s="128">
        <v>4.4999999999999998E-2</v>
      </c>
      <c r="AS839" s="128">
        <v>0.5</v>
      </c>
      <c r="AT839" s="126" t="s">
        <v>5</v>
      </c>
      <c r="AU839" s="128">
        <v>18.89</v>
      </c>
      <c r="AV839" s="126" t="s">
        <v>154</v>
      </c>
      <c r="AW839" s="126" t="s">
        <v>154</v>
      </c>
      <c r="AX839" s="126" t="s">
        <v>154</v>
      </c>
      <c r="AY839" s="126" t="s">
        <v>154</v>
      </c>
      <c r="AZ839" s="126" t="s">
        <v>154</v>
      </c>
      <c r="BA839" s="126" t="s">
        <v>132</v>
      </c>
      <c r="BB839" s="126" t="s">
        <v>70</v>
      </c>
      <c r="BC839" s="126" t="s">
        <v>155</v>
      </c>
      <c r="BD839" s="126" t="s">
        <v>130</v>
      </c>
      <c r="BE839" s="126" t="s">
        <v>156</v>
      </c>
      <c r="BF839" s="126" t="s">
        <v>7300</v>
      </c>
      <c r="BG839" s="126" t="s">
        <v>7301</v>
      </c>
      <c r="BH839" s="126" t="s">
        <v>7302</v>
      </c>
      <c r="BI839" s="126" t="s">
        <v>138</v>
      </c>
      <c r="BJ839" s="126" t="s">
        <v>32</v>
      </c>
      <c r="BK839" s="126" t="s">
        <v>184</v>
      </c>
      <c r="BL839" s="126" t="s">
        <v>157</v>
      </c>
      <c r="BM839" s="126" t="s">
        <v>126</v>
      </c>
      <c r="BN839" s="126" t="s">
        <v>130</v>
      </c>
      <c r="BO839" s="126" t="s">
        <v>158</v>
      </c>
    </row>
    <row r="840" spans="1:67" ht="15">
      <c r="A840" s="58" t="str">
        <f t="shared" si="374"/>
        <v>2025-08-24</v>
      </c>
      <c r="B840" s="58" t="str">
        <f t="shared" si="375"/>
        <v>LHR</v>
      </c>
      <c r="C840" s="58" t="str">
        <f t="shared" si="376"/>
        <v>99431913814</v>
      </c>
      <c r="D840" s="58" t="str">
        <f t="shared" si="377"/>
        <v>PGB028762144</v>
      </c>
      <c r="E840" s="59" t="str">
        <f t="shared" si="378"/>
        <v>6094322902924</v>
      </c>
      <c r="F840" s="59" t="str">
        <f t="shared" si="379"/>
        <v>717-8082-AF-12</v>
      </c>
      <c r="G840" s="59" t="str">
        <f t="shared" si="380"/>
        <v>2210326</v>
      </c>
      <c r="H840" s="59" t="str">
        <f t="shared" si="381"/>
        <v>IPORTER (GB)</v>
      </c>
      <c r="I840" s="57" t="str">
        <f t="shared" si="382"/>
        <v>김현선</v>
      </c>
      <c r="J840" s="57">
        <f t="shared" si="383"/>
        <v>22136</v>
      </c>
      <c r="K840" s="57" t="str">
        <f t="shared" si="384"/>
        <v/>
      </c>
      <c r="L840" s="57">
        <f t="shared" si="385"/>
        <v>1</v>
      </c>
      <c r="M840" s="57">
        <f t="shared" si="386"/>
        <v>1.252</v>
      </c>
      <c r="N840" s="57">
        <f t="shared" si="387"/>
        <v>4.4999999999999998E-2</v>
      </c>
      <c r="O840" s="60">
        <f t="shared" si="388"/>
        <v>3.15E-2</v>
      </c>
      <c r="P840" s="60">
        <f>CEILING(IF(M840&gt;O840,M840,O840),$D$2)</f>
        <v>1.5</v>
      </c>
      <c r="Q840" s="61" t="str">
        <f t="shared" si="389"/>
        <v>목록(Manifest)</v>
      </c>
      <c r="R840" s="88">
        <f t="shared" si="390"/>
        <v>109.26</v>
      </c>
      <c r="S840" s="61" t="str">
        <f t="shared" si="391"/>
        <v>OZ522</v>
      </c>
      <c r="T840" s="61" t="str">
        <f t="shared" si="392"/>
        <v>ASIANA AIRLINES</v>
      </c>
      <c r="U840" s="61" t="str">
        <f t="shared" si="393"/>
        <v>신용</v>
      </c>
      <c r="V840" s="99">
        <f>CEILING($B$2+(P840-0.5)*$C$2,1)</f>
        <v>13100</v>
      </c>
      <c r="W840" s="61">
        <v>4000</v>
      </c>
      <c r="X840" s="100">
        <f t="shared" si="394"/>
        <v>0</v>
      </c>
      <c r="Y840" s="100">
        <f t="shared" si="399"/>
        <v>0</v>
      </c>
      <c r="Z840" s="100">
        <f t="shared" si="395"/>
        <v>0</v>
      </c>
      <c r="AA840" s="100">
        <f t="shared" si="400"/>
        <v>0</v>
      </c>
      <c r="AB840" s="101">
        <f t="shared" si="396"/>
        <v>0</v>
      </c>
      <c r="AC840" s="102" t="str">
        <f>_xlfn.IFNA(VLOOKUP(D840,'사업자 통관'!F:H,3,0),"")</f>
        <v/>
      </c>
      <c r="AD840" s="102"/>
      <c r="AE840" s="103">
        <f t="shared" si="397"/>
        <v>4000</v>
      </c>
      <c r="AF840" s="104">
        <f t="shared" si="398"/>
        <v>17100</v>
      </c>
      <c r="AH840" s="126" t="s">
        <v>7002</v>
      </c>
      <c r="AI840" s="126" t="s">
        <v>9</v>
      </c>
      <c r="AJ840" s="126" t="s">
        <v>7003</v>
      </c>
      <c r="AK840" s="126" t="s">
        <v>7303</v>
      </c>
      <c r="AL840" s="126" t="s">
        <v>7304</v>
      </c>
      <c r="AM840" s="126" t="s">
        <v>7305</v>
      </c>
      <c r="AN840" s="126">
        <v>22136</v>
      </c>
      <c r="AO840" s="126" t="s">
        <v>130</v>
      </c>
      <c r="AP840" s="127">
        <v>1</v>
      </c>
      <c r="AQ840" s="128">
        <v>1.252</v>
      </c>
      <c r="AR840" s="128">
        <v>4.4999999999999998E-2</v>
      </c>
      <c r="AS840" s="128">
        <v>1.3</v>
      </c>
      <c r="AT840" s="126" t="s">
        <v>4</v>
      </c>
      <c r="AU840" s="128">
        <v>109.26</v>
      </c>
      <c r="AV840" s="126" t="s">
        <v>154</v>
      </c>
      <c r="AW840" s="126" t="s">
        <v>154</v>
      </c>
      <c r="AX840" s="126" t="s">
        <v>154</v>
      </c>
      <c r="AY840" s="126" t="s">
        <v>154</v>
      </c>
      <c r="AZ840" s="126" t="s">
        <v>154</v>
      </c>
      <c r="BA840" s="126" t="s">
        <v>132</v>
      </c>
      <c r="BB840" s="126" t="s">
        <v>70</v>
      </c>
      <c r="BC840" s="126" t="s">
        <v>168</v>
      </c>
      <c r="BD840" s="126" t="s">
        <v>130</v>
      </c>
      <c r="BE840" s="126" t="s">
        <v>156</v>
      </c>
      <c r="BF840" s="126" t="s">
        <v>7306</v>
      </c>
      <c r="BG840" s="126" t="s">
        <v>7307</v>
      </c>
      <c r="BH840" s="126" t="s">
        <v>7308</v>
      </c>
      <c r="BI840" s="126" t="s">
        <v>138</v>
      </c>
      <c r="BJ840" s="126" t="s">
        <v>32</v>
      </c>
      <c r="BK840" s="126" t="s">
        <v>184</v>
      </c>
      <c r="BL840" s="126" t="s">
        <v>157</v>
      </c>
      <c r="BM840" s="126" t="s">
        <v>126</v>
      </c>
      <c r="BN840" s="126" t="s">
        <v>130</v>
      </c>
      <c r="BO840" s="126" t="s">
        <v>158</v>
      </c>
    </row>
    <row r="841" spans="1:67" ht="15">
      <c r="A841" s="58" t="str">
        <f t="shared" si="374"/>
        <v>2025-08-24</v>
      </c>
      <c r="B841" s="58" t="str">
        <f t="shared" si="375"/>
        <v>LHR</v>
      </c>
      <c r="C841" s="58" t="str">
        <f t="shared" si="376"/>
        <v>99431913814</v>
      </c>
      <c r="D841" s="58" t="str">
        <f t="shared" si="377"/>
        <v>PGB028761932</v>
      </c>
      <c r="E841" s="59" t="str">
        <f t="shared" si="378"/>
        <v>6094322902712</v>
      </c>
      <c r="F841" s="59" t="str">
        <f t="shared" si="379"/>
        <v>717-7245-EF-22</v>
      </c>
      <c r="G841" s="59" t="str">
        <f t="shared" si="380"/>
        <v>2210326</v>
      </c>
      <c r="H841" s="59" t="str">
        <f t="shared" si="381"/>
        <v>IPORTER (GB)</v>
      </c>
      <c r="I841" s="57" t="str">
        <f t="shared" si="382"/>
        <v>임세미</v>
      </c>
      <c r="J841" s="57">
        <f t="shared" si="383"/>
        <v>50611</v>
      </c>
      <c r="K841" s="57" t="str">
        <f t="shared" si="384"/>
        <v/>
      </c>
      <c r="L841" s="57">
        <f t="shared" si="385"/>
        <v>1</v>
      </c>
      <c r="M841" s="57">
        <f t="shared" si="386"/>
        <v>0.499</v>
      </c>
      <c r="N841" s="57">
        <f t="shared" si="387"/>
        <v>4.4999999999999998E-2</v>
      </c>
      <c r="O841" s="60">
        <f t="shared" si="388"/>
        <v>3.15E-2</v>
      </c>
      <c r="P841" s="60">
        <f>CEILING(IF(M841&gt;O841,M841,O841),$D$2)</f>
        <v>0.5</v>
      </c>
      <c r="Q841" s="61" t="str">
        <f t="shared" si="389"/>
        <v>목록(Manifest)</v>
      </c>
      <c r="R841" s="88">
        <f t="shared" si="390"/>
        <v>20.22</v>
      </c>
      <c r="S841" s="61" t="str">
        <f t="shared" si="391"/>
        <v>OZ522</v>
      </c>
      <c r="T841" s="61" t="str">
        <f t="shared" si="392"/>
        <v>ASIANA AIRLINES</v>
      </c>
      <c r="U841" s="61" t="str">
        <f t="shared" si="393"/>
        <v>신용</v>
      </c>
      <c r="V841" s="99">
        <f>CEILING($B$2+(P841-0.5)*$C$2,1)</f>
        <v>7445</v>
      </c>
      <c r="W841" s="61">
        <v>4000</v>
      </c>
      <c r="X841" s="100">
        <f t="shared" si="394"/>
        <v>0</v>
      </c>
      <c r="Y841" s="100">
        <f t="shared" si="399"/>
        <v>0</v>
      </c>
      <c r="Z841" s="100">
        <f t="shared" si="395"/>
        <v>0</v>
      </c>
      <c r="AA841" s="100">
        <f t="shared" si="400"/>
        <v>0</v>
      </c>
      <c r="AB841" s="101">
        <f t="shared" si="396"/>
        <v>0</v>
      </c>
      <c r="AC841" s="102" t="str">
        <f>_xlfn.IFNA(VLOOKUP(D841,'사업자 통관'!F:H,3,0),"")</f>
        <v/>
      </c>
      <c r="AD841" s="102"/>
      <c r="AE841" s="103">
        <f t="shared" si="397"/>
        <v>4000</v>
      </c>
      <c r="AF841" s="104">
        <f t="shared" si="398"/>
        <v>11445</v>
      </c>
      <c r="AH841" s="126" t="s">
        <v>7002</v>
      </c>
      <c r="AI841" s="126" t="s">
        <v>9</v>
      </c>
      <c r="AJ841" s="126" t="s">
        <v>7003</v>
      </c>
      <c r="AK841" s="126" t="s">
        <v>7309</v>
      </c>
      <c r="AL841" s="126" t="s">
        <v>2003</v>
      </c>
      <c r="AM841" s="126" t="s">
        <v>2004</v>
      </c>
      <c r="AN841" s="126">
        <v>50611</v>
      </c>
      <c r="AO841" s="126" t="s">
        <v>130</v>
      </c>
      <c r="AP841" s="127">
        <v>1</v>
      </c>
      <c r="AQ841" s="128">
        <v>0.499</v>
      </c>
      <c r="AR841" s="128">
        <v>4.4999999999999998E-2</v>
      </c>
      <c r="AS841" s="128">
        <v>0.5</v>
      </c>
      <c r="AT841" s="126" t="s">
        <v>4</v>
      </c>
      <c r="AU841" s="128">
        <v>20.22</v>
      </c>
      <c r="AV841" s="126" t="s">
        <v>154</v>
      </c>
      <c r="AW841" s="126" t="s">
        <v>154</v>
      </c>
      <c r="AX841" s="126" t="s">
        <v>154</v>
      </c>
      <c r="AY841" s="126" t="s">
        <v>154</v>
      </c>
      <c r="AZ841" s="126" t="s">
        <v>154</v>
      </c>
      <c r="BA841" s="126" t="s">
        <v>132</v>
      </c>
      <c r="BB841" s="126" t="s">
        <v>70</v>
      </c>
      <c r="BC841" s="126" t="s">
        <v>163</v>
      </c>
      <c r="BD841" s="126" t="s">
        <v>130</v>
      </c>
      <c r="BE841" s="126" t="s">
        <v>156</v>
      </c>
      <c r="BF841" s="126" t="s">
        <v>7310</v>
      </c>
      <c r="BG841" s="126" t="s">
        <v>7311</v>
      </c>
      <c r="BH841" s="126" t="s">
        <v>7312</v>
      </c>
      <c r="BI841" s="126" t="s">
        <v>138</v>
      </c>
      <c r="BJ841" s="126" t="s">
        <v>32</v>
      </c>
      <c r="BK841" s="126" t="s">
        <v>184</v>
      </c>
      <c r="BL841" s="126" t="s">
        <v>157</v>
      </c>
      <c r="BM841" s="126" t="s">
        <v>126</v>
      </c>
      <c r="BN841" s="126" t="s">
        <v>130</v>
      </c>
      <c r="BO841" s="126" t="s">
        <v>158</v>
      </c>
    </row>
    <row r="842" spans="1:67" ht="15">
      <c r="A842" s="58" t="str">
        <f t="shared" si="374"/>
        <v>2025-08-24</v>
      </c>
      <c r="B842" s="58" t="str">
        <f t="shared" si="375"/>
        <v>LHR</v>
      </c>
      <c r="C842" s="58" t="str">
        <f t="shared" si="376"/>
        <v>99431913814</v>
      </c>
      <c r="D842" s="58" t="str">
        <f t="shared" si="377"/>
        <v>PGB028762142</v>
      </c>
      <c r="E842" s="59" t="str">
        <f t="shared" si="378"/>
        <v>6094322902922</v>
      </c>
      <c r="F842" s="59" t="str">
        <f t="shared" si="379"/>
        <v>717-7176-EF-26</v>
      </c>
      <c r="G842" s="59" t="str">
        <f t="shared" si="380"/>
        <v>2210326</v>
      </c>
      <c r="H842" s="59" t="str">
        <f t="shared" si="381"/>
        <v>IPORTER (GB)</v>
      </c>
      <c r="I842" s="57" t="str">
        <f t="shared" si="382"/>
        <v>최성은</v>
      </c>
      <c r="J842" s="57">
        <f t="shared" si="383"/>
        <v>17336</v>
      </c>
      <c r="K842" s="57"/>
      <c r="L842" s="57">
        <f t="shared" si="385"/>
        <v>1</v>
      </c>
      <c r="M842" s="57">
        <f t="shared" si="386"/>
        <v>1.91</v>
      </c>
      <c r="N842" s="57">
        <f t="shared" si="387"/>
        <v>4.4999999999999998E-2</v>
      </c>
      <c r="O842" s="60">
        <f t="shared" si="388"/>
        <v>3.15E-2</v>
      </c>
      <c r="P842" s="60">
        <f>CEILING(IF(M842&gt;O842,M842,O842),$D$2)</f>
        <v>2</v>
      </c>
      <c r="Q842" s="61" t="str">
        <f t="shared" si="389"/>
        <v>목록(Manifest)</v>
      </c>
      <c r="R842" s="88">
        <f t="shared" si="390"/>
        <v>67.44</v>
      </c>
      <c r="S842" s="61" t="str">
        <f t="shared" si="391"/>
        <v>OZ522</v>
      </c>
      <c r="T842" s="61" t="str">
        <f t="shared" si="392"/>
        <v>ASIANA AIRLINES</v>
      </c>
      <c r="U842" s="61" t="str">
        <f t="shared" si="393"/>
        <v>신용</v>
      </c>
      <c r="V842" s="99">
        <f>CEILING($B$2+(P842-0.5)*$C$2,1)</f>
        <v>15928</v>
      </c>
      <c r="W842" s="61">
        <v>4000</v>
      </c>
      <c r="X842" s="100">
        <f t="shared" si="394"/>
        <v>0</v>
      </c>
      <c r="Y842" s="100">
        <f t="shared" si="399"/>
        <v>0</v>
      </c>
      <c r="Z842" s="100">
        <f t="shared" si="395"/>
        <v>0</v>
      </c>
      <c r="AA842" s="100">
        <f t="shared" si="400"/>
        <v>0</v>
      </c>
      <c r="AB842" s="101">
        <f t="shared" si="396"/>
        <v>0</v>
      </c>
      <c r="AC842" s="102" t="str">
        <f>_xlfn.IFNA(VLOOKUP(D842,'사업자 통관'!F:H,3,0),"")</f>
        <v/>
      </c>
      <c r="AD842" s="102"/>
      <c r="AE842" s="103">
        <f t="shared" si="397"/>
        <v>4000</v>
      </c>
      <c r="AF842" s="104">
        <f t="shared" si="398"/>
        <v>19928</v>
      </c>
      <c r="AH842" s="126" t="s">
        <v>7002</v>
      </c>
      <c r="AI842" s="126" t="s">
        <v>9</v>
      </c>
      <c r="AJ842" s="126" t="s">
        <v>7003</v>
      </c>
      <c r="AK842" s="126" t="s">
        <v>7313</v>
      </c>
      <c r="AL842" s="126" t="s">
        <v>7314</v>
      </c>
      <c r="AM842" s="126" t="s">
        <v>7315</v>
      </c>
      <c r="AN842" s="126">
        <v>17336</v>
      </c>
      <c r="AO842" s="126" t="s">
        <v>130</v>
      </c>
      <c r="AP842" s="127">
        <v>1</v>
      </c>
      <c r="AQ842" s="128">
        <v>1.91</v>
      </c>
      <c r="AR842" s="128">
        <v>4.4999999999999998E-2</v>
      </c>
      <c r="AS842" s="128">
        <v>2</v>
      </c>
      <c r="AT842" s="126" t="s">
        <v>4</v>
      </c>
      <c r="AU842" s="128">
        <v>67.44</v>
      </c>
      <c r="AV842" s="126" t="s">
        <v>154</v>
      </c>
      <c r="AW842" s="126" t="s">
        <v>154</v>
      </c>
      <c r="AX842" s="126" t="s">
        <v>154</v>
      </c>
      <c r="AY842" s="126" t="s">
        <v>154</v>
      </c>
      <c r="AZ842" s="126" t="s">
        <v>154</v>
      </c>
      <c r="BA842" s="126" t="s">
        <v>132</v>
      </c>
      <c r="BB842" s="126" t="s">
        <v>70</v>
      </c>
      <c r="BC842" s="126" t="s">
        <v>173</v>
      </c>
      <c r="BD842" s="126" t="s">
        <v>130</v>
      </c>
      <c r="BE842" s="126" t="s">
        <v>156</v>
      </c>
      <c r="BF842" s="126" t="s">
        <v>7316</v>
      </c>
      <c r="BG842" s="126" t="s">
        <v>7317</v>
      </c>
      <c r="BH842" s="126" t="s">
        <v>7318</v>
      </c>
      <c r="BI842" s="126" t="s">
        <v>138</v>
      </c>
      <c r="BJ842" s="126" t="s">
        <v>32</v>
      </c>
      <c r="BK842" s="126" t="s">
        <v>184</v>
      </c>
      <c r="BL842" s="126" t="s">
        <v>157</v>
      </c>
      <c r="BM842" s="126" t="s">
        <v>126</v>
      </c>
      <c r="BN842" s="126" t="s">
        <v>130</v>
      </c>
      <c r="BO842" s="126" t="s">
        <v>158</v>
      </c>
    </row>
    <row r="843" spans="1:67" ht="15">
      <c r="A843" s="58" t="str">
        <f t="shared" si="374"/>
        <v>2025-08-24</v>
      </c>
      <c r="B843" s="58" t="str">
        <f t="shared" si="375"/>
        <v>LHR</v>
      </c>
      <c r="C843" s="58" t="str">
        <f t="shared" si="376"/>
        <v>99431913814</v>
      </c>
      <c r="D843" s="58" t="str">
        <f t="shared" si="377"/>
        <v>PGB028762218</v>
      </c>
      <c r="E843" s="59" t="str">
        <f t="shared" si="378"/>
        <v>6094322902998</v>
      </c>
      <c r="F843" s="59" t="str">
        <f t="shared" si="379"/>
        <v>717-8069-BC-27</v>
      </c>
      <c r="G843" s="59" t="str">
        <f t="shared" si="380"/>
        <v>2210326</v>
      </c>
      <c r="H843" s="59" t="str">
        <f t="shared" si="381"/>
        <v>IPORTER (GB)</v>
      </c>
      <c r="I843" s="57" t="str">
        <f t="shared" si="382"/>
        <v>신선호</v>
      </c>
      <c r="J843" s="57">
        <f t="shared" si="383"/>
        <v>4356</v>
      </c>
      <c r="K843" s="57" t="str">
        <f t="shared" si="384"/>
        <v/>
      </c>
      <c r="L843" s="57">
        <f t="shared" si="385"/>
        <v>1</v>
      </c>
      <c r="M843" s="57">
        <f t="shared" si="386"/>
        <v>0.871</v>
      </c>
      <c r="N843" s="57">
        <f t="shared" si="387"/>
        <v>1.4059999999999999</v>
      </c>
      <c r="O843" s="60">
        <f t="shared" si="388"/>
        <v>0.98419999999999985</v>
      </c>
      <c r="P843" s="60">
        <f>CEILING(IF(M843&gt;O843,M843,O843),$D$2)</f>
        <v>1</v>
      </c>
      <c r="Q843" s="61" t="str">
        <f t="shared" si="389"/>
        <v>목록(Manifest)</v>
      </c>
      <c r="R843" s="88">
        <f t="shared" si="390"/>
        <v>126.8</v>
      </c>
      <c r="S843" s="61" t="str">
        <f t="shared" si="391"/>
        <v>OZ522</v>
      </c>
      <c r="T843" s="61" t="str">
        <f t="shared" si="392"/>
        <v>ASIANA AIRLINES</v>
      </c>
      <c r="U843" s="61" t="str">
        <f t="shared" si="393"/>
        <v>신용</v>
      </c>
      <c r="V843" s="99">
        <f>CEILING($B$2+(P843-0.5)*$C$2,1)</f>
        <v>10273</v>
      </c>
      <c r="W843" s="61">
        <v>4000</v>
      </c>
      <c r="X843" s="100">
        <f t="shared" si="394"/>
        <v>0</v>
      </c>
      <c r="Y843" s="100">
        <f t="shared" si="399"/>
        <v>0</v>
      </c>
      <c r="Z843" s="100">
        <f t="shared" si="395"/>
        <v>0</v>
      </c>
      <c r="AA843" s="100">
        <f t="shared" si="400"/>
        <v>0</v>
      </c>
      <c r="AB843" s="101">
        <f t="shared" si="396"/>
        <v>0</v>
      </c>
      <c r="AC843" s="102" t="str">
        <f>_xlfn.IFNA(VLOOKUP(D843,'사업자 통관'!F:H,3,0),"")</f>
        <v/>
      </c>
      <c r="AD843" s="102"/>
      <c r="AE843" s="103">
        <f t="shared" si="397"/>
        <v>4000</v>
      </c>
      <c r="AF843" s="104">
        <f t="shared" si="398"/>
        <v>14273</v>
      </c>
      <c r="AH843" s="126" t="s">
        <v>7002</v>
      </c>
      <c r="AI843" s="126" t="s">
        <v>9</v>
      </c>
      <c r="AJ843" s="126" t="s">
        <v>7003</v>
      </c>
      <c r="AK843" s="126" t="s">
        <v>7319</v>
      </c>
      <c r="AL843" s="126" t="s">
        <v>3436</v>
      </c>
      <c r="AM843" s="126" t="s">
        <v>3437</v>
      </c>
      <c r="AN843" s="126">
        <v>4356</v>
      </c>
      <c r="AO843" s="126" t="s">
        <v>130</v>
      </c>
      <c r="AP843" s="127">
        <v>1</v>
      </c>
      <c r="AQ843" s="128">
        <v>0.871</v>
      </c>
      <c r="AR843" s="128">
        <v>1.4059999999999999</v>
      </c>
      <c r="AS843" s="128">
        <v>1.5</v>
      </c>
      <c r="AT843" s="126" t="s">
        <v>4</v>
      </c>
      <c r="AU843" s="128">
        <v>126.8</v>
      </c>
      <c r="AV843" s="126" t="s">
        <v>154</v>
      </c>
      <c r="AW843" s="126" t="s">
        <v>154</v>
      </c>
      <c r="AX843" s="126" t="s">
        <v>154</v>
      </c>
      <c r="AY843" s="126" t="s">
        <v>154</v>
      </c>
      <c r="AZ843" s="126" t="s">
        <v>154</v>
      </c>
      <c r="BA843" s="126" t="s">
        <v>132</v>
      </c>
      <c r="BB843" s="126" t="s">
        <v>70</v>
      </c>
      <c r="BC843" s="126" t="s">
        <v>163</v>
      </c>
      <c r="BD843" s="126" t="s">
        <v>130</v>
      </c>
      <c r="BE843" s="126" t="s">
        <v>156</v>
      </c>
      <c r="BF843" s="126" t="s">
        <v>7320</v>
      </c>
      <c r="BG843" s="126" t="s">
        <v>7321</v>
      </c>
      <c r="BH843" s="126" t="s">
        <v>7322</v>
      </c>
      <c r="BI843" s="126" t="s">
        <v>138</v>
      </c>
      <c r="BJ843" s="126" t="s">
        <v>32</v>
      </c>
      <c r="BK843" s="126" t="s">
        <v>184</v>
      </c>
      <c r="BL843" s="126" t="s">
        <v>157</v>
      </c>
      <c r="BM843" s="126" t="s">
        <v>126</v>
      </c>
      <c r="BN843" s="126" t="s">
        <v>130</v>
      </c>
      <c r="BO843" s="126" t="s">
        <v>158</v>
      </c>
    </row>
    <row r="844" spans="1:67" ht="15">
      <c r="A844" s="58" t="str">
        <f t="shared" si="374"/>
        <v>2025-08-24</v>
      </c>
      <c r="B844" s="58" t="str">
        <f t="shared" si="375"/>
        <v>LHR</v>
      </c>
      <c r="C844" s="58" t="str">
        <f t="shared" si="376"/>
        <v>99431913814</v>
      </c>
      <c r="D844" s="58" t="str">
        <f t="shared" si="377"/>
        <v>PGB028762151</v>
      </c>
      <c r="E844" s="59" t="str">
        <f t="shared" si="378"/>
        <v>6094322902931</v>
      </c>
      <c r="F844" s="59" t="str">
        <f t="shared" si="379"/>
        <v>717-7189-DF-31</v>
      </c>
      <c r="G844" s="59" t="str">
        <f t="shared" si="380"/>
        <v>2210326</v>
      </c>
      <c r="H844" s="59" t="str">
        <f t="shared" si="381"/>
        <v>IPORTER (GB)</v>
      </c>
      <c r="I844" s="57" t="str">
        <f t="shared" si="382"/>
        <v>이은석</v>
      </c>
      <c r="J844" s="57">
        <f t="shared" si="383"/>
        <v>6103</v>
      </c>
      <c r="K844" s="57" t="str">
        <f t="shared" si="384"/>
        <v/>
      </c>
      <c r="L844" s="57">
        <f t="shared" si="385"/>
        <v>1</v>
      </c>
      <c r="M844" s="57">
        <f t="shared" si="386"/>
        <v>15.499000000000001</v>
      </c>
      <c r="N844" s="57">
        <f t="shared" si="387"/>
        <v>4.4999999999999998E-2</v>
      </c>
      <c r="O844" s="60">
        <f t="shared" si="388"/>
        <v>3.15E-2</v>
      </c>
      <c r="P844" s="60">
        <f>CEILING(IF(M844&gt;O844,M844,O844),$D$2)</f>
        <v>15.5</v>
      </c>
      <c r="Q844" s="61" t="str">
        <f t="shared" si="389"/>
        <v>목록(Manifest)</v>
      </c>
      <c r="R844" s="88">
        <f t="shared" si="390"/>
        <v>126.79</v>
      </c>
      <c r="S844" s="61" t="str">
        <f t="shared" si="391"/>
        <v>OZ522</v>
      </c>
      <c r="T844" s="61" t="str">
        <f t="shared" si="392"/>
        <v>ASIANA AIRLINES</v>
      </c>
      <c r="U844" s="61" t="str">
        <f t="shared" si="393"/>
        <v>신용</v>
      </c>
      <c r="V844" s="99">
        <f>CEILING($B$2+(P844-0.5)*$C$2,1)</f>
        <v>92270</v>
      </c>
      <c r="W844" s="61">
        <v>4000</v>
      </c>
      <c r="X844" s="100">
        <f t="shared" si="394"/>
        <v>0</v>
      </c>
      <c r="Y844" s="100">
        <f t="shared" si="399"/>
        <v>0</v>
      </c>
      <c r="Z844" s="100">
        <f t="shared" si="395"/>
        <v>3000</v>
      </c>
      <c r="AA844" s="100">
        <f t="shared" si="400"/>
        <v>0</v>
      </c>
      <c r="AB844" s="101">
        <f t="shared" si="396"/>
        <v>0</v>
      </c>
      <c r="AC844" s="102" t="str">
        <f>_xlfn.IFNA(VLOOKUP(D844,'사업자 통관'!F:H,3,0),"")</f>
        <v/>
      </c>
      <c r="AD844" s="102"/>
      <c r="AE844" s="103">
        <f t="shared" si="397"/>
        <v>7000</v>
      </c>
      <c r="AF844" s="104">
        <f t="shared" si="398"/>
        <v>99270</v>
      </c>
      <c r="AH844" s="126" t="s">
        <v>7002</v>
      </c>
      <c r="AI844" s="126" t="s">
        <v>9</v>
      </c>
      <c r="AJ844" s="126" t="s">
        <v>7003</v>
      </c>
      <c r="AK844" s="126" t="s">
        <v>7323</v>
      </c>
      <c r="AL844" s="126" t="s">
        <v>247</v>
      </c>
      <c r="AM844" s="126" t="s">
        <v>248</v>
      </c>
      <c r="AN844" s="126">
        <v>6103</v>
      </c>
      <c r="AO844" s="126" t="s">
        <v>130</v>
      </c>
      <c r="AP844" s="127">
        <v>1</v>
      </c>
      <c r="AQ844" s="128">
        <v>15.499000000000001</v>
      </c>
      <c r="AR844" s="128">
        <v>4.4999999999999998E-2</v>
      </c>
      <c r="AS844" s="128">
        <v>15.5</v>
      </c>
      <c r="AT844" s="126" t="s">
        <v>4</v>
      </c>
      <c r="AU844" s="128">
        <v>126.79</v>
      </c>
      <c r="AV844" s="126" t="s">
        <v>154</v>
      </c>
      <c r="AW844" s="126" t="s">
        <v>154</v>
      </c>
      <c r="AX844" s="126" t="s">
        <v>154</v>
      </c>
      <c r="AY844" s="126" t="s">
        <v>154</v>
      </c>
      <c r="AZ844" s="126" t="s">
        <v>154</v>
      </c>
      <c r="BA844" s="126" t="s">
        <v>132</v>
      </c>
      <c r="BB844" s="126" t="s">
        <v>70</v>
      </c>
      <c r="BC844" s="126" t="s">
        <v>163</v>
      </c>
      <c r="BD844" s="126" t="s">
        <v>130</v>
      </c>
      <c r="BE844" s="126" t="s">
        <v>156</v>
      </c>
      <c r="BF844" s="126" t="s">
        <v>7324</v>
      </c>
      <c r="BG844" s="126" t="s">
        <v>7325</v>
      </c>
      <c r="BH844" s="126" t="s">
        <v>7326</v>
      </c>
      <c r="BI844" s="126" t="s">
        <v>138</v>
      </c>
      <c r="BJ844" s="126" t="s">
        <v>32</v>
      </c>
      <c r="BK844" s="126" t="s">
        <v>184</v>
      </c>
      <c r="BL844" s="126" t="s">
        <v>157</v>
      </c>
      <c r="BM844" s="126" t="s">
        <v>126</v>
      </c>
      <c r="BN844" s="126" t="s">
        <v>130</v>
      </c>
      <c r="BO844" s="126" t="s">
        <v>158</v>
      </c>
    </row>
    <row r="845" spans="1:67" ht="15">
      <c r="A845" s="58" t="str">
        <f t="shared" si="374"/>
        <v>2025-08-24</v>
      </c>
      <c r="B845" s="58" t="str">
        <f t="shared" si="375"/>
        <v>LHR</v>
      </c>
      <c r="C845" s="58" t="str">
        <f t="shared" si="376"/>
        <v>99431913814</v>
      </c>
      <c r="D845" s="58" t="str">
        <f t="shared" si="377"/>
        <v>PGB028762181</v>
      </c>
      <c r="E845" s="59" t="str">
        <f t="shared" si="378"/>
        <v>6094322902961</v>
      </c>
      <c r="F845" s="59" t="str">
        <f t="shared" si="379"/>
        <v>717-8092-CB-32</v>
      </c>
      <c r="G845" s="59" t="str">
        <f t="shared" si="380"/>
        <v>2210326</v>
      </c>
      <c r="H845" s="59" t="str">
        <f t="shared" si="381"/>
        <v>IPORTER (GB)</v>
      </c>
      <c r="I845" s="57" t="str">
        <f t="shared" si="382"/>
        <v>이승은</v>
      </c>
      <c r="J845" s="57">
        <f t="shared" si="383"/>
        <v>41071</v>
      </c>
      <c r="K845" s="57" t="str">
        <f t="shared" si="384"/>
        <v/>
      </c>
      <c r="L845" s="57">
        <f t="shared" si="385"/>
        <v>1</v>
      </c>
      <c r="M845" s="57">
        <f t="shared" si="386"/>
        <v>0.499</v>
      </c>
      <c r="N845" s="57">
        <f t="shared" si="387"/>
        <v>4.4999999999999998E-2</v>
      </c>
      <c r="O845" s="60">
        <f t="shared" si="388"/>
        <v>3.15E-2</v>
      </c>
      <c r="P845" s="60">
        <f>CEILING(IF(M845&gt;O845,M845,O845),$D$2)</f>
        <v>0.5</v>
      </c>
      <c r="Q845" s="61" t="str">
        <f t="shared" si="389"/>
        <v>목록(Manifest)</v>
      </c>
      <c r="R845" s="88">
        <f t="shared" si="390"/>
        <v>65.760000000000005</v>
      </c>
      <c r="S845" s="61" t="str">
        <f t="shared" si="391"/>
        <v>OZ522</v>
      </c>
      <c r="T845" s="61" t="str">
        <f t="shared" si="392"/>
        <v>ASIANA AIRLINES</v>
      </c>
      <c r="U845" s="61" t="str">
        <f t="shared" si="393"/>
        <v>신용</v>
      </c>
      <c r="V845" s="99">
        <f>CEILING($B$2+(P845-0.5)*$C$2,1)</f>
        <v>7445</v>
      </c>
      <c r="W845" s="61">
        <v>4000</v>
      </c>
      <c r="X845" s="100">
        <f t="shared" si="394"/>
        <v>0</v>
      </c>
      <c r="Y845" s="100">
        <f t="shared" si="399"/>
        <v>0</v>
      </c>
      <c r="Z845" s="100">
        <f t="shared" si="395"/>
        <v>0</v>
      </c>
      <c r="AA845" s="100">
        <f t="shared" si="400"/>
        <v>0</v>
      </c>
      <c r="AB845" s="101">
        <f t="shared" si="396"/>
        <v>0</v>
      </c>
      <c r="AC845" s="102" t="str">
        <f>_xlfn.IFNA(VLOOKUP(D845,'사업자 통관'!F:H,3,0),"")</f>
        <v/>
      </c>
      <c r="AD845" s="102"/>
      <c r="AE845" s="103">
        <f t="shared" si="397"/>
        <v>4000</v>
      </c>
      <c r="AF845" s="104">
        <f t="shared" si="398"/>
        <v>11445</v>
      </c>
      <c r="AH845" s="126" t="s">
        <v>7002</v>
      </c>
      <c r="AI845" s="126" t="s">
        <v>9</v>
      </c>
      <c r="AJ845" s="126" t="s">
        <v>7003</v>
      </c>
      <c r="AK845" s="126" t="s">
        <v>7327</v>
      </c>
      <c r="AL845" s="126" t="s">
        <v>7328</v>
      </c>
      <c r="AM845" s="126" t="s">
        <v>7329</v>
      </c>
      <c r="AN845" s="126">
        <v>41071</v>
      </c>
      <c r="AO845" s="126" t="s">
        <v>130</v>
      </c>
      <c r="AP845" s="127">
        <v>1</v>
      </c>
      <c r="AQ845" s="128">
        <v>0.499</v>
      </c>
      <c r="AR845" s="128">
        <v>4.4999999999999998E-2</v>
      </c>
      <c r="AS845" s="128">
        <v>0.5</v>
      </c>
      <c r="AT845" s="126" t="s">
        <v>4</v>
      </c>
      <c r="AU845" s="128">
        <v>65.760000000000005</v>
      </c>
      <c r="AV845" s="126" t="s">
        <v>154</v>
      </c>
      <c r="AW845" s="126" t="s">
        <v>154</v>
      </c>
      <c r="AX845" s="126" t="s">
        <v>154</v>
      </c>
      <c r="AY845" s="126" t="s">
        <v>154</v>
      </c>
      <c r="AZ845" s="126" t="s">
        <v>130</v>
      </c>
      <c r="BA845" s="126" t="s">
        <v>132</v>
      </c>
      <c r="BB845" s="126" t="s">
        <v>70</v>
      </c>
      <c r="BC845" s="126" t="s">
        <v>169</v>
      </c>
      <c r="BD845" s="126" t="s">
        <v>130</v>
      </c>
      <c r="BE845" s="126" t="s">
        <v>156</v>
      </c>
      <c r="BF845" s="126" t="s">
        <v>7330</v>
      </c>
      <c r="BG845" s="126" t="s">
        <v>7331</v>
      </c>
      <c r="BH845" s="126" t="s">
        <v>7332</v>
      </c>
      <c r="BI845" s="126" t="s">
        <v>138</v>
      </c>
      <c r="BJ845" s="126" t="s">
        <v>32</v>
      </c>
      <c r="BK845" s="126" t="s">
        <v>184</v>
      </c>
      <c r="BL845" s="126" t="s">
        <v>157</v>
      </c>
      <c r="BM845" s="126" t="s">
        <v>126</v>
      </c>
      <c r="BN845" s="126" t="s">
        <v>130</v>
      </c>
      <c r="BO845" s="126" t="s">
        <v>158</v>
      </c>
    </row>
    <row r="846" spans="1:67" ht="15">
      <c r="A846" s="58" t="str">
        <f t="shared" si="374"/>
        <v>2025-08-24</v>
      </c>
      <c r="B846" s="58" t="str">
        <f t="shared" si="375"/>
        <v>LHR</v>
      </c>
      <c r="C846" s="58" t="str">
        <f t="shared" si="376"/>
        <v>99431913814</v>
      </c>
      <c r="D846" s="58" t="str">
        <f t="shared" si="377"/>
        <v>PGB028762123</v>
      </c>
      <c r="E846" s="59" t="str">
        <f t="shared" si="378"/>
        <v>6094322902903</v>
      </c>
      <c r="F846" s="59" t="str">
        <f t="shared" si="379"/>
        <v>717-8075-FC-33</v>
      </c>
      <c r="G846" s="59" t="str">
        <f t="shared" si="380"/>
        <v>2210326</v>
      </c>
      <c r="H846" s="59" t="str">
        <f t="shared" si="381"/>
        <v>IPORTER (GB)</v>
      </c>
      <c r="I846" s="57" t="str">
        <f t="shared" si="382"/>
        <v>이기웅</v>
      </c>
      <c r="J846" s="57">
        <f t="shared" si="383"/>
        <v>10535</v>
      </c>
      <c r="K846" s="57" t="str">
        <f t="shared" si="384"/>
        <v/>
      </c>
      <c r="L846" s="57">
        <f t="shared" si="385"/>
        <v>1</v>
      </c>
      <c r="M846" s="57">
        <f t="shared" si="386"/>
        <v>0.72099999999999997</v>
      </c>
      <c r="N846" s="57">
        <f t="shared" si="387"/>
        <v>4.4999999999999998E-2</v>
      </c>
      <c r="O846" s="60">
        <f t="shared" si="388"/>
        <v>3.15E-2</v>
      </c>
      <c r="P846" s="60">
        <f>CEILING(IF(M846&gt;O846,M846,O846),$D$2)</f>
        <v>1</v>
      </c>
      <c r="Q846" s="61" t="str">
        <f t="shared" si="389"/>
        <v>목록(Manifest)</v>
      </c>
      <c r="R846" s="88">
        <f t="shared" si="390"/>
        <v>114.66</v>
      </c>
      <c r="S846" s="61" t="str">
        <f t="shared" si="391"/>
        <v>OZ522</v>
      </c>
      <c r="T846" s="61" t="str">
        <f t="shared" si="392"/>
        <v>ASIANA AIRLINES</v>
      </c>
      <c r="U846" s="61" t="str">
        <f t="shared" si="393"/>
        <v>신용</v>
      </c>
      <c r="V846" s="99">
        <f>CEILING($B$2+(P846-0.5)*$C$2,1)</f>
        <v>10273</v>
      </c>
      <c r="W846" s="61">
        <v>4000</v>
      </c>
      <c r="X846" s="100">
        <f t="shared" si="394"/>
        <v>0</v>
      </c>
      <c r="Y846" s="100">
        <f t="shared" si="399"/>
        <v>0</v>
      </c>
      <c r="Z846" s="100">
        <f t="shared" si="395"/>
        <v>0</v>
      </c>
      <c r="AA846" s="100">
        <f t="shared" si="400"/>
        <v>0</v>
      </c>
      <c r="AB846" s="101">
        <f t="shared" si="396"/>
        <v>0</v>
      </c>
      <c r="AC846" s="102" t="str">
        <f>_xlfn.IFNA(VLOOKUP(D846,'사업자 통관'!F:H,3,0),"")</f>
        <v/>
      </c>
      <c r="AD846" s="102"/>
      <c r="AE846" s="103">
        <f t="shared" si="397"/>
        <v>4000</v>
      </c>
      <c r="AF846" s="104">
        <f t="shared" si="398"/>
        <v>14273</v>
      </c>
      <c r="AH846" s="126" t="s">
        <v>7002</v>
      </c>
      <c r="AI846" s="126" t="s">
        <v>9</v>
      </c>
      <c r="AJ846" s="126" t="s">
        <v>7003</v>
      </c>
      <c r="AK846" s="126" t="s">
        <v>7333</v>
      </c>
      <c r="AL846" s="126" t="s">
        <v>444</v>
      </c>
      <c r="AM846" s="126" t="s">
        <v>445</v>
      </c>
      <c r="AN846" s="126">
        <v>10535</v>
      </c>
      <c r="AO846" s="126" t="s">
        <v>130</v>
      </c>
      <c r="AP846" s="127">
        <v>1</v>
      </c>
      <c r="AQ846" s="128">
        <v>0.72099999999999997</v>
      </c>
      <c r="AR846" s="128">
        <v>4.4999999999999998E-2</v>
      </c>
      <c r="AS846" s="128">
        <v>0.8</v>
      </c>
      <c r="AT846" s="126" t="s">
        <v>4</v>
      </c>
      <c r="AU846" s="128">
        <v>114.66</v>
      </c>
      <c r="AV846" s="126" t="s">
        <v>154</v>
      </c>
      <c r="AW846" s="126" t="s">
        <v>154</v>
      </c>
      <c r="AX846" s="126" t="s">
        <v>154</v>
      </c>
      <c r="AY846" s="126" t="s">
        <v>154</v>
      </c>
      <c r="AZ846" s="126" t="s">
        <v>154</v>
      </c>
      <c r="BA846" s="126" t="s">
        <v>132</v>
      </c>
      <c r="BB846" s="126" t="s">
        <v>70</v>
      </c>
      <c r="BC846" s="126" t="s">
        <v>169</v>
      </c>
      <c r="BD846" s="126" t="s">
        <v>130</v>
      </c>
      <c r="BE846" s="126" t="s">
        <v>156</v>
      </c>
      <c r="BF846" s="126" t="s">
        <v>7334</v>
      </c>
      <c r="BG846" s="126" t="s">
        <v>7335</v>
      </c>
      <c r="BH846" s="126" t="s">
        <v>7336</v>
      </c>
      <c r="BI846" s="126" t="s">
        <v>138</v>
      </c>
      <c r="BJ846" s="126" t="s">
        <v>32</v>
      </c>
      <c r="BK846" s="126" t="s">
        <v>184</v>
      </c>
      <c r="BL846" s="126" t="s">
        <v>157</v>
      </c>
      <c r="BM846" s="126" t="s">
        <v>126</v>
      </c>
      <c r="BN846" s="126" t="s">
        <v>130</v>
      </c>
      <c r="BO846" s="126" t="s">
        <v>158</v>
      </c>
    </row>
    <row r="847" spans="1:67" ht="15">
      <c r="A847" s="58" t="str">
        <f t="shared" si="374"/>
        <v>2025-08-24</v>
      </c>
      <c r="B847" s="58" t="str">
        <f t="shared" si="375"/>
        <v>LHR</v>
      </c>
      <c r="C847" s="58" t="str">
        <f t="shared" si="376"/>
        <v>99431913814</v>
      </c>
      <c r="D847" s="58" t="str">
        <f t="shared" si="377"/>
        <v>PGB028762104</v>
      </c>
      <c r="E847" s="59" t="str">
        <f t="shared" si="378"/>
        <v>6094322902884</v>
      </c>
      <c r="F847" s="59" t="str">
        <f t="shared" si="379"/>
        <v>717-7230-BD-34</v>
      </c>
      <c r="G847" s="59" t="str">
        <f t="shared" si="380"/>
        <v>2210326</v>
      </c>
      <c r="H847" s="59" t="str">
        <f t="shared" si="381"/>
        <v>IPORTER (GB)</v>
      </c>
      <c r="I847" s="57" t="str">
        <f t="shared" si="382"/>
        <v>이강혁</v>
      </c>
      <c r="J847" s="57">
        <f t="shared" si="383"/>
        <v>21970</v>
      </c>
      <c r="K847" s="57" t="str">
        <f t="shared" si="384"/>
        <v/>
      </c>
      <c r="L847" s="57">
        <f t="shared" si="385"/>
        <v>1</v>
      </c>
      <c r="M847" s="57">
        <f t="shared" si="386"/>
        <v>0.499</v>
      </c>
      <c r="N847" s="57">
        <f t="shared" si="387"/>
        <v>4.4999999999999998E-2</v>
      </c>
      <c r="O847" s="60">
        <f t="shared" si="388"/>
        <v>3.15E-2</v>
      </c>
      <c r="P847" s="60">
        <f>CEILING(IF(M847&gt;O847,M847,O847),$D$2)</f>
        <v>0.5</v>
      </c>
      <c r="Q847" s="61" t="str">
        <f t="shared" si="389"/>
        <v>목록(Manifest)</v>
      </c>
      <c r="R847" s="88">
        <f t="shared" si="390"/>
        <v>25.68</v>
      </c>
      <c r="S847" s="61" t="str">
        <f t="shared" si="391"/>
        <v>OZ522</v>
      </c>
      <c r="T847" s="61" t="str">
        <f t="shared" si="392"/>
        <v>ASIANA AIRLINES</v>
      </c>
      <c r="U847" s="61" t="str">
        <f t="shared" si="393"/>
        <v>신용</v>
      </c>
      <c r="V847" s="99">
        <f>CEILING($B$2+(P847-0.5)*$C$2,1)</f>
        <v>7445</v>
      </c>
      <c r="W847" s="61">
        <v>4000</v>
      </c>
      <c r="X847" s="100">
        <f t="shared" si="394"/>
        <v>0</v>
      </c>
      <c r="Y847" s="100">
        <f t="shared" si="399"/>
        <v>0</v>
      </c>
      <c r="Z847" s="100">
        <f t="shared" si="395"/>
        <v>0</v>
      </c>
      <c r="AA847" s="100">
        <f t="shared" si="400"/>
        <v>0</v>
      </c>
      <c r="AB847" s="101">
        <f t="shared" si="396"/>
        <v>0</v>
      </c>
      <c r="AC847" s="102" t="str">
        <f>_xlfn.IFNA(VLOOKUP(D847,'사업자 통관'!F:H,3,0),"")</f>
        <v/>
      </c>
      <c r="AD847" s="102"/>
      <c r="AE847" s="103">
        <f t="shared" si="397"/>
        <v>4000</v>
      </c>
      <c r="AF847" s="104">
        <f t="shared" si="398"/>
        <v>11445</v>
      </c>
      <c r="AH847" s="126" t="s">
        <v>7002</v>
      </c>
      <c r="AI847" s="126" t="s">
        <v>9</v>
      </c>
      <c r="AJ847" s="126" t="s">
        <v>7003</v>
      </c>
      <c r="AK847" s="126" t="s">
        <v>7337</v>
      </c>
      <c r="AL847" s="126" t="s">
        <v>7338</v>
      </c>
      <c r="AM847" s="126" t="s">
        <v>7339</v>
      </c>
      <c r="AN847" s="126">
        <v>21970</v>
      </c>
      <c r="AO847" s="126" t="s">
        <v>130</v>
      </c>
      <c r="AP847" s="127">
        <v>1</v>
      </c>
      <c r="AQ847" s="128">
        <v>0.499</v>
      </c>
      <c r="AR847" s="128">
        <v>4.4999999999999998E-2</v>
      </c>
      <c r="AS847" s="128">
        <v>0.5</v>
      </c>
      <c r="AT847" s="126" t="s">
        <v>4</v>
      </c>
      <c r="AU847" s="128">
        <v>25.68</v>
      </c>
      <c r="AV847" s="126" t="s">
        <v>154</v>
      </c>
      <c r="AW847" s="126" t="s">
        <v>154</v>
      </c>
      <c r="AX847" s="126" t="s">
        <v>154</v>
      </c>
      <c r="AY847" s="126" t="s">
        <v>154</v>
      </c>
      <c r="AZ847" s="126" t="s">
        <v>154</v>
      </c>
      <c r="BA847" s="126" t="s">
        <v>132</v>
      </c>
      <c r="BB847" s="126" t="s">
        <v>70</v>
      </c>
      <c r="BC847" s="126" t="s">
        <v>162</v>
      </c>
      <c r="BD847" s="126" t="s">
        <v>130</v>
      </c>
      <c r="BE847" s="126" t="s">
        <v>156</v>
      </c>
      <c r="BF847" s="126" t="s">
        <v>7340</v>
      </c>
      <c r="BG847" s="126" t="s">
        <v>7341</v>
      </c>
      <c r="BH847" s="126" t="s">
        <v>7342</v>
      </c>
      <c r="BI847" s="126" t="s">
        <v>138</v>
      </c>
      <c r="BJ847" s="126" t="s">
        <v>32</v>
      </c>
      <c r="BK847" s="126" t="s">
        <v>184</v>
      </c>
      <c r="BL847" s="126" t="s">
        <v>157</v>
      </c>
      <c r="BM847" s="126" t="s">
        <v>126</v>
      </c>
      <c r="BN847" s="126" t="s">
        <v>130</v>
      </c>
      <c r="BO847" s="126" t="s">
        <v>158</v>
      </c>
    </row>
    <row r="848" spans="1:67" ht="15">
      <c r="A848" s="58" t="str">
        <f t="shared" ref="A848:A904" si="401">AH848</f>
        <v>2025-08-24</v>
      </c>
      <c r="B848" s="58" t="str">
        <f t="shared" ref="B848:B904" si="402">AI848</f>
        <v>LHR</v>
      </c>
      <c r="C848" s="58" t="str">
        <f t="shared" ref="C848:C904" si="403">AJ848</f>
        <v>99431913814</v>
      </c>
      <c r="D848" s="58" t="str">
        <f t="shared" ref="D848:D904" si="404">AK848</f>
        <v>PGB028762035</v>
      </c>
      <c r="E848" s="59" t="str">
        <f t="shared" ref="E848:E904" si="405">BF848</f>
        <v>6094322902815</v>
      </c>
      <c r="F848" s="59" t="str">
        <f t="shared" ref="F848:F904" si="406">BG848</f>
        <v>717-8160-AB-40</v>
      </c>
      <c r="G848" s="59" t="str">
        <f t="shared" ref="G848:G904" si="407">BA848</f>
        <v>2210326</v>
      </c>
      <c r="H848" s="59" t="str">
        <f t="shared" ref="H848:H904" si="408">BB848</f>
        <v>IPORTER (GB)</v>
      </c>
      <c r="I848" s="57" t="str">
        <f t="shared" ref="I848:I904" si="409">AL848</f>
        <v>이상현</v>
      </c>
      <c r="J848" s="57">
        <f t="shared" ref="J848:J904" si="410">AN848</f>
        <v>3366</v>
      </c>
      <c r="K848" s="57" t="str">
        <f t="shared" ref="K848:K904" si="411">AO848</f>
        <v/>
      </c>
      <c r="L848" s="57">
        <f t="shared" ref="L848:L904" si="412">AP848</f>
        <v>1</v>
      </c>
      <c r="M848" s="57">
        <f t="shared" ref="M848:M904" si="413">AQ848</f>
        <v>1.96</v>
      </c>
      <c r="N848" s="57">
        <f t="shared" ref="N848:N904" si="414">AR848</f>
        <v>1.996</v>
      </c>
      <c r="O848" s="60">
        <f t="shared" ref="O848:O904" si="415">N848*0.7</f>
        <v>1.3972</v>
      </c>
      <c r="P848" s="60">
        <f>CEILING(IF(M848&gt;O848,M848,O848),$D$2)</f>
        <v>2</v>
      </c>
      <c r="Q848" s="61" t="str">
        <f t="shared" ref="Q848:Q904" si="416">AT848</f>
        <v>간이(Simple)</v>
      </c>
      <c r="R848" s="88">
        <f t="shared" ref="R848:R904" si="417">AU848</f>
        <v>215.84</v>
      </c>
      <c r="S848" s="61" t="str">
        <f t="shared" ref="S848:S904" si="418">BI848</f>
        <v>OZ522</v>
      </c>
      <c r="T848" s="61" t="str">
        <f t="shared" ref="T848:T904" si="419">BJ848</f>
        <v>ASIANA AIRLINES</v>
      </c>
      <c r="U848" s="61" t="str">
        <f t="shared" ref="U848:U904" si="420">BM848</f>
        <v>신용</v>
      </c>
      <c r="V848" s="99">
        <f>CEILING($B$2+(P848-0.5)*$C$2,1)</f>
        <v>15928</v>
      </c>
      <c r="W848" s="61">
        <v>4000</v>
      </c>
      <c r="X848" s="100">
        <f t="shared" si="394"/>
        <v>0</v>
      </c>
      <c r="Y848" s="100">
        <f t="shared" si="399"/>
        <v>0</v>
      </c>
      <c r="Z848" s="100">
        <f t="shared" si="395"/>
        <v>0</v>
      </c>
      <c r="AA848" s="100">
        <f t="shared" si="400"/>
        <v>0</v>
      </c>
      <c r="AB848" s="101">
        <f t="shared" si="396"/>
        <v>1000</v>
      </c>
      <c r="AC848" s="102" t="str">
        <f>_xlfn.IFNA(VLOOKUP(D848,'사업자 통관'!F:H,3,0),"")</f>
        <v/>
      </c>
      <c r="AD848" s="102"/>
      <c r="AE848" s="103">
        <f t="shared" si="397"/>
        <v>5000</v>
      </c>
      <c r="AF848" s="104">
        <f t="shared" si="398"/>
        <v>20928</v>
      </c>
      <c r="AH848" s="126" t="s">
        <v>7002</v>
      </c>
      <c r="AI848" s="126" t="s">
        <v>9</v>
      </c>
      <c r="AJ848" s="126" t="s">
        <v>7003</v>
      </c>
      <c r="AK848" s="126" t="s">
        <v>2741</v>
      </c>
      <c r="AL848" s="126" t="s">
        <v>7343</v>
      </c>
      <c r="AM848" s="126" t="s">
        <v>7344</v>
      </c>
      <c r="AN848" s="126">
        <v>3366</v>
      </c>
      <c r="AO848" s="126" t="s">
        <v>130</v>
      </c>
      <c r="AP848" s="127">
        <v>1</v>
      </c>
      <c r="AQ848" s="128">
        <v>1.96</v>
      </c>
      <c r="AR848" s="128">
        <v>1.996</v>
      </c>
      <c r="AS848" s="128">
        <v>2</v>
      </c>
      <c r="AT848" s="126" t="s">
        <v>6</v>
      </c>
      <c r="AU848" s="128">
        <v>215.84</v>
      </c>
      <c r="AV848" s="126" t="s">
        <v>154</v>
      </c>
      <c r="AW848" s="126" t="s">
        <v>154</v>
      </c>
      <c r="AX848" s="126" t="s">
        <v>154</v>
      </c>
      <c r="AY848" s="126" t="s">
        <v>154</v>
      </c>
      <c r="AZ848" s="126" t="s">
        <v>154</v>
      </c>
      <c r="BA848" s="126" t="s">
        <v>132</v>
      </c>
      <c r="BB848" s="126" t="s">
        <v>70</v>
      </c>
      <c r="BC848" s="126" t="s">
        <v>7345</v>
      </c>
      <c r="BD848" s="126" t="s">
        <v>130</v>
      </c>
      <c r="BE848" s="126" t="s">
        <v>156</v>
      </c>
      <c r="BF848" s="126" t="s">
        <v>7346</v>
      </c>
      <c r="BG848" s="126" t="s">
        <v>7347</v>
      </c>
      <c r="BH848" s="126" t="s">
        <v>7348</v>
      </c>
      <c r="BI848" s="126" t="s">
        <v>138</v>
      </c>
      <c r="BJ848" s="126" t="s">
        <v>32</v>
      </c>
      <c r="BK848" s="126" t="s">
        <v>184</v>
      </c>
      <c r="BL848" s="126" t="s">
        <v>157</v>
      </c>
      <c r="BM848" s="126" t="s">
        <v>126</v>
      </c>
      <c r="BN848" s="126" t="s">
        <v>130</v>
      </c>
      <c r="BO848" s="126" t="s">
        <v>158</v>
      </c>
    </row>
    <row r="849" spans="1:67" ht="15">
      <c r="A849" s="58" t="str">
        <f t="shared" si="401"/>
        <v>2025-08-24</v>
      </c>
      <c r="B849" s="58" t="str">
        <f t="shared" si="402"/>
        <v>LHR</v>
      </c>
      <c r="C849" s="58" t="str">
        <f t="shared" si="403"/>
        <v>99431913814</v>
      </c>
      <c r="D849" s="58" t="str">
        <f t="shared" si="404"/>
        <v>PGB028760371</v>
      </c>
      <c r="E849" s="59" t="str">
        <f t="shared" si="405"/>
        <v>6094322901151</v>
      </c>
      <c r="F849" s="59" t="str">
        <f t="shared" si="406"/>
        <v>717-3825-EE-41</v>
      </c>
      <c r="G849" s="59" t="str">
        <f t="shared" si="407"/>
        <v>2210326</v>
      </c>
      <c r="H849" s="59" t="str">
        <f t="shared" si="408"/>
        <v>IPORTER (GB)</v>
      </c>
      <c r="I849" s="57" t="str">
        <f t="shared" si="409"/>
        <v>이승연</v>
      </c>
      <c r="J849" s="57">
        <f t="shared" si="410"/>
        <v>3184</v>
      </c>
      <c r="K849" s="57" t="str">
        <f t="shared" si="411"/>
        <v/>
      </c>
      <c r="L849" s="57">
        <f t="shared" si="412"/>
        <v>1</v>
      </c>
      <c r="M849" s="57">
        <f t="shared" si="413"/>
        <v>0.499</v>
      </c>
      <c r="N849" s="57">
        <f t="shared" si="414"/>
        <v>4.4999999999999998E-2</v>
      </c>
      <c r="O849" s="60">
        <f t="shared" si="415"/>
        <v>3.15E-2</v>
      </c>
      <c r="P849" s="60">
        <f>CEILING(IF(M849&gt;O849,M849,O849),$D$2)</f>
        <v>0.5</v>
      </c>
      <c r="Q849" s="61" t="str">
        <f t="shared" si="416"/>
        <v>목록(Manifest)</v>
      </c>
      <c r="R849" s="88">
        <f t="shared" si="417"/>
        <v>89.98</v>
      </c>
      <c r="S849" s="61" t="str">
        <f t="shared" si="418"/>
        <v>OZ522</v>
      </c>
      <c r="T849" s="61" t="str">
        <f t="shared" si="419"/>
        <v>ASIANA AIRLINES</v>
      </c>
      <c r="U849" s="61" t="str">
        <f t="shared" si="420"/>
        <v>신용</v>
      </c>
      <c r="V849" s="99">
        <f>CEILING($B$2+(P849-0.5)*$C$2,1)</f>
        <v>7445</v>
      </c>
      <c r="W849" s="61">
        <v>4000</v>
      </c>
      <c r="X849" s="100">
        <f t="shared" si="394"/>
        <v>0</v>
      </c>
      <c r="Y849" s="100">
        <f t="shared" si="399"/>
        <v>0</v>
      </c>
      <c r="Z849" s="100">
        <f t="shared" si="395"/>
        <v>0</v>
      </c>
      <c r="AA849" s="100">
        <f t="shared" si="400"/>
        <v>0</v>
      </c>
      <c r="AB849" s="101">
        <f t="shared" si="396"/>
        <v>0</v>
      </c>
      <c r="AC849" s="102" t="str">
        <f>_xlfn.IFNA(VLOOKUP(D849,'사업자 통관'!F:H,3,0),"")</f>
        <v/>
      </c>
      <c r="AD849" s="102"/>
      <c r="AE849" s="103">
        <f t="shared" si="397"/>
        <v>4000</v>
      </c>
      <c r="AF849" s="104">
        <f t="shared" si="398"/>
        <v>11445</v>
      </c>
      <c r="AH849" s="126" t="s">
        <v>7002</v>
      </c>
      <c r="AI849" s="126" t="s">
        <v>9</v>
      </c>
      <c r="AJ849" s="126" t="s">
        <v>7003</v>
      </c>
      <c r="AK849" s="126" t="s">
        <v>7349</v>
      </c>
      <c r="AL849" s="126" t="s">
        <v>7350</v>
      </c>
      <c r="AM849" s="126" t="s">
        <v>7351</v>
      </c>
      <c r="AN849" s="126">
        <v>3184</v>
      </c>
      <c r="AO849" s="126" t="s">
        <v>130</v>
      </c>
      <c r="AP849" s="127">
        <v>1</v>
      </c>
      <c r="AQ849" s="128">
        <v>0.499</v>
      </c>
      <c r="AR849" s="128">
        <v>4.4999999999999998E-2</v>
      </c>
      <c r="AS849" s="128">
        <v>0.5</v>
      </c>
      <c r="AT849" s="126" t="s">
        <v>4</v>
      </c>
      <c r="AU849" s="128">
        <v>89.98</v>
      </c>
      <c r="AV849" s="126" t="s">
        <v>154</v>
      </c>
      <c r="AW849" s="126" t="s">
        <v>154</v>
      </c>
      <c r="AX849" s="126" t="s">
        <v>154</v>
      </c>
      <c r="AY849" s="126" t="s">
        <v>154</v>
      </c>
      <c r="AZ849" s="126" t="s">
        <v>154</v>
      </c>
      <c r="BA849" s="126" t="s">
        <v>132</v>
      </c>
      <c r="BB849" s="126" t="s">
        <v>70</v>
      </c>
      <c r="BC849" s="126" t="s">
        <v>7352</v>
      </c>
      <c r="BD849" s="126" t="s">
        <v>130</v>
      </c>
      <c r="BE849" s="126" t="s">
        <v>156</v>
      </c>
      <c r="BF849" s="126" t="s">
        <v>7353</v>
      </c>
      <c r="BG849" s="126" t="s">
        <v>7354</v>
      </c>
      <c r="BH849" s="126" t="s">
        <v>7355</v>
      </c>
      <c r="BI849" s="126" t="s">
        <v>138</v>
      </c>
      <c r="BJ849" s="126" t="s">
        <v>32</v>
      </c>
      <c r="BK849" s="126" t="s">
        <v>184</v>
      </c>
      <c r="BL849" s="126" t="s">
        <v>157</v>
      </c>
      <c r="BM849" s="126" t="s">
        <v>126</v>
      </c>
      <c r="BN849" s="126" t="s">
        <v>130</v>
      </c>
      <c r="BO849" s="126" t="s">
        <v>158</v>
      </c>
    </row>
    <row r="850" spans="1:67" ht="15">
      <c r="A850" s="58" t="str">
        <f t="shared" si="401"/>
        <v>2025-08-24</v>
      </c>
      <c r="B850" s="58" t="str">
        <f t="shared" si="402"/>
        <v>LHR</v>
      </c>
      <c r="C850" s="58" t="str">
        <f t="shared" si="403"/>
        <v>99431913814</v>
      </c>
      <c r="D850" s="58" t="str">
        <f t="shared" si="404"/>
        <v>PGB028761547</v>
      </c>
      <c r="E850" s="59" t="str">
        <f t="shared" si="405"/>
        <v>6094322902327</v>
      </c>
      <c r="F850" s="59" t="str">
        <f t="shared" si="406"/>
        <v>717-3806-AB-42</v>
      </c>
      <c r="G850" s="59" t="str">
        <f t="shared" si="407"/>
        <v>2210326</v>
      </c>
      <c r="H850" s="59" t="str">
        <f t="shared" si="408"/>
        <v>IPORTER (GB)</v>
      </c>
      <c r="I850" s="57" t="str">
        <f t="shared" si="409"/>
        <v>김현숙</v>
      </c>
      <c r="J850" s="57">
        <f t="shared" si="410"/>
        <v>44973</v>
      </c>
      <c r="K850" s="57" t="str">
        <f t="shared" si="411"/>
        <v/>
      </c>
      <c r="L850" s="57">
        <f t="shared" si="412"/>
        <v>1</v>
      </c>
      <c r="M850" s="57">
        <f t="shared" si="413"/>
        <v>0.499</v>
      </c>
      <c r="N850" s="57">
        <f t="shared" si="414"/>
        <v>0.68</v>
      </c>
      <c r="O850" s="60">
        <f t="shared" si="415"/>
        <v>0.47599999999999998</v>
      </c>
      <c r="P850" s="60">
        <f>CEILING(IF(M850&gt;O850,M850,O850),$D$2)</f>
        <v>0.5</v>
      </c>
      <c r="Q850" s="61" t="str">
        <f t="shared" si="416"/>
        <v>목록(Manifest)</v>
      </c>
      <c r="R850" s="88">
        <f t="shared" si="417"/>
        <v>39.090000000000003</v>
      </c>
      <c r="S850" s="61" t="str">
        <f t="shared" si="418"/>
        <v>OZ522</v>
      </c>
      <c r="T850" s="61" t="str">
        <f t="shared" si="419"/>
        <v>ASIANA AIRLINES</v>
      </c>
      <c r="U850" s="61" t="str">
        <f t="shared" si="420"/>
        <v>신용</v>
      </c>
      <c r="V850" s="99">
        <f>CEILING($B$2+(P850-0.5)*$C$2,1)</f>
        <v>7445</v>
      </c>
      <c r="W850" s="61">
        <v>4000</v>
      </c>
      <c r="X850" s="100">
        <f t="shared" si="394"/>
        <v>0</v>
      </c>
      <c r="Y850" s="100">
        <f t="shared" si="399"/>
        <v>0</v>
      </c>
      <c r="Z850" s="100">
        <f t="shared" si="395"/>
        <v>0</v>
      </c>
      <c r="AA850" s="100">
        <f t="shared" si="400"/>
        <v>0</v>
      </c>
      <c r="AB850" s="101">
        <f t="shared" si="396"/>
        <v>0</v>
      </c>
      <c r="AC850" s="102" t="str">
        <f>_xlfn.IFNA(VLOOKUP(D850,'사업자 통관'!F:H,3,0),"")</f>
        <v/>
      </c>
      <c r="AD850" s="102"/>
      <c r="AE850" s="103">
        <f t="shared" si="397"/>
        <v>4000</v>
      </c>
      <c r="AF850" s="104">
        <f t="shared" si="398"/>
        <v>11445</v>
      </c>
      <c r="AH850" s="126" t="s">
        <v>7002</v>
      </c>
      <c r="AI850" s="126" t="s">
        <v>9</v>
      </c>
      <c r="AJ850" s="126" t="s">
        <v>7003</v>
      </c>
      <c r="AK850" s="126" t="s">
        <v>7356</v>
      </c>
      <c r="AL850" s="126" t="s">
        <v>7357</v>
      </c>
      <c r="AM850" s="126" t="s">
        <v>7358</v>
      </c>
      <c r="AN850" s="126">
        <v>44973</v>
      </c>
      <c r="AO850" s="126" t="s">
        <v>130</v>
      </c>
      <c r="AP850" s="127">
        <v>1</v>
      </c>
      <c r="AQ850" s="128">
        <v>0.499</v>
      </c>
      <c r="AR850" s="128">
        <v>0.68</v>
      </c>
      <c r="AS850" s="128">
        <v>0.7</v>
      </c>
      <c r="AT850" s="126" t="s">
        <v>4</v>
      </c>
      <c r="AU850" s="128">
        <v>39.090000000000003</v>
      </c>
      <c r="AV850" s="126" t="s">
        <v>154</v>
      </c>
      <c r="AW850" s="126" t="s">
        <v>154</v>
      </c>
      <c r="AX850" s="126" t="s">
        <v>154</v>
      </c>
      <c r="AY850" s="126" t="s">
        <v>154</v>
      </c>
      <c r="AZ850" s="126" t="s">
        <v>154</v>
      </c>
      <c r="BA850" s="126" t="s">
        <v>132</v>
      </c>
      <c r="BB850" s="126" t="s">
        <v>70</v>
      </c>
      <c r="BC850" s="126" t="s">
        <v>310</v>
      </c>
      <c r="BD850" s="126" t="s">
        <v>130</v>
      </c>
      <c r="BE850" s="126" t="s">
        <v>156</v>
      </c>
      <c r="BF850" s="126" t="s">
        <v>7359</v>
      </c>
      <c r="BG850" s="126" t="s">
        <v>7360</v>
      </c>
      <c r="BH850" s="126" t="s">
        <v>7361</v>
      </c>
      <c r="BI850" s="126" t="s">
        <v>138</v>
      </c>
      <c r="BJ850" s="126" t="s">
        <v>32</v>
      </c>
      <c r="BK850" s="126" t="s">
        <v>184</v>
      </c>
      <c r="BL850" s="126" t="s">
        <v>157</v>
      </c>
      <c r="BM850" s="126" t="s">
        <v>126</v>
      </c>
      <c r="BN850" s="126" t="s">
        <v>130</v>
      </c>
      <c r="BO850" s="126" t="s">
        <v>158</v>
      </c>
    </row>
    <row r="851" spans="1:67" ht="15">
      <c r="A851" s="58" t="str">
        <f t="shared" si="401"/>
        <v>2025-08-24</v>
      </c>
      <c r="B851" s="58" t="str">
        <f t="shared" si="402"/>
        <v>LHR</v>
      </c>
      <c r="C851" s="58" t="str">
        <f t="shared" si="403"/>
        <v>99431913814</v>
      </c>
      <c r="D851" s="58" t="str">
        <f t="shared" si="404"/>
        <v>PGB028762175</v>
      </c>
      <c r="E851" s="59" t="str">
        <f t="shared" si="405"/>
        <v>6094322902955</v>
      </c>
      <c r="F851" s="59" t="str">
        <f t="shared" si="406"/>
        <v>717-9009-FA-43</v>
      </c>
      <c r="G851" s="59" t="str">
        <f t="shared" si="407"/>
        <v>2210326</v>
      </c>
      <c r="H851" s="59" t="str">
        <f t="shared" si="408"/>
        <v>IPORTER (GB)</v>
      </c>
      <c r="I851" s="57" t="str">
        <f t="shared" si="409"/>
        <v>이소희</v>
      </c>
      <c r="J851" s="57">
        <f t="shared" si="410"/>
        <v>16045</v>
      </c>
      <c r="K851" s="57" t="str">
        <f t="shared" si="411"/>
        <v/>
      </c>
      <c r="L851" s="57">
        <f t="shared" si="412"/>
        <v>1</v>
      </c>
      <c r="M851" s="57">
        <f t="shared" si="413"/>
        <v>0.499</v>
      </c>
      <c r="N851" s="57">
        <f t="shared" si="414"/>
        <v>4.4999999999999998E-2</v>
      </c>
      <c r="O851" s="60">
        <f t="shared" si="415"/>
        <v>3.15E-2</v>
      </c>
      <c r="P851" s="60">
        <f>CEILING(IF(M851&gt;O851,M851,O851),$D$2)</f>
        <v>0.5</v>
      </c>
      <c r="Q851" s="61" t="str">
        <f t="shared" si="416"/>
        <v>일반(목록배제,Normal-Manifest Exception)</v>
      </c>
      <c r="R851" s="88">
        <f t="shared" si="417"/>
        <v>18.89</v>
      </c>
      <c r="S851" s="61" t="str">
        <f t="shared" si="418"/>
        <v>OZ522</v>
      </c>
      <c r="T851" s="61" t="str">
        <f t="shared" si="419"/>
        <v>ASIANA AIRLINES</v>
      </c>
      <c r="U851" s="61" t="str">
        <f t="shared" si="420"/>
        <v>신용</v>
      </c>
      <c r="V851" s="99">
        <f>CEILING($B$2+(P851-0.5)*$C$2,1)</f>
        <v>7445</v>
      </c>
      <c r="W851" s="61">
        <v>4000</v>
      </c>
      <c r="X851" s="100">
        <f t="shared" si="394"/>
        <v>0</v>
      </c>
      <c r="Y851" s="100">
        <f t="shared" si="399"/>
        <v>0</v>
      </c>
      <c r="Z851" s="100">
        <f t="shared" si="395"/>
        <v>0</v>
      </c>
      <c r="AA851" s="100">
        <f t="shared" si="400"/>
        <v>0</v>
      </c>
      <c r="AB851" s="101">
        <f t="shared" si="396"/>
        <v>1000</v>
      </c>
      <c r="AC851" s="102" t="str">
        <f>_xlfn.IFNA(VLOOKUP(D851,'사업자 통관'!F:H,3,0),"")</f>
        <v/>
      </c>
      <c r="AD851" s="102"/>
      <c r="AE851" s="103">
        <f t="shared" si="397"/>
        <v>5000</v>
      </c>
      <c r="AF851" s="104">
        <f t="shared" si="398"/>
        <v>12445</v>
      </c>
      <c r="AH851" s="126" t="s">
        <v>7002</v>
      </c>
      <c r="AI851" s="126" t="s">
        <v>9</v>
      </c>
      <c r="AJ851" s="126" t="s">
        <v>7003</v>
      </c>
      <c r="AK851" s="126" t="s">
        <v>7362</v>
      </c>
      <c r="AL851" s="126" t="s">
        <v>7363</v>
      </c>
      <c r="AM851" s="126" t="s">
        <v>7364</v>
      </c>
      <c r="AN851" s="126">
        <v>16045</v>
      </c>
      <c r="AO851" s="126" t="s">
        <v>130</v>
      </c>
      <c r="AP851" s="127">
        <v>1</v>
      </c>
      <c r="AQ851" s="128">
        <v>0.499</v>
      </c>
      <c r="AR851" s="128">
        <v>4.4999999999999998E-2</v>
      </c>
      <c r="AS851" s="128">
        <v>0.5</v>
      </c>
      <c r="AT851" s="126" t="s">
        <v>5</v>
      </c>
      <c r="AU851" s="128">
        <v>18.89</v>
      </c>
      <c r="AV851" s="126" t="s">
        <v>154</v>
      </c>
      <c r="AW851" s="126" t="s">
        <v>154</v>
      </c>
      <c r="AX851" s="126" t="s">
        <v>154</v>
      </c>
      <c r="AY851" s="126" t="s">
        <v>154</v>
      </c>
      <c r="AZ851" s="126" t="s">
        <v>154</v>
      </c>
      <c r="BA851" s="126" t="s">
        <v>132</v>
      </c>
      <c r="BB851" s="126" t="s">
        <v>70</v>
      </c>
      <c r="BC851" s="126" t="s">
        <v>155</v>
      </c>
      <c r="BD851" s="126" t="s">
        <v>130</v>
      </c>
      <c r="BE851" s="126" t="s">
        <v>156</v>
      </c>
      <c r="BF851" s="126" t="s">
        <v>7365</v>
      </c>
      <c r="BG851" s="126" t="s">
        <v>7366</v>
      </c>
      <c r="BH851" s="126" t="s">
        <v>7367</v>
      </c>
      <c r="BI851" s="126" t="s">
        <v>138</v>
      </c>
      <c r="BJ851" s="126" t="s">
        <v>32</v>
      </c>
      <c r="BK851" s="126" t="s">
        <v>184</v>
      </c>
      <c r="BL851" s="126" t="s">
        <v>157</v>
      </c>
      <c r="BM851" s="126" t="s">
        <v>126</v>
      </c>
      <c r="BN851" s="126" t="s">
        <v>130</v>
      </c>
      <c r="BO851" s="126" t="s">
        <v>158</v>
      </c>
    </row>
    <row r="852" spans="1:67" ht="15">
      <c r="A852" s="58" t="str">
        <f t="shared" si="401"/>
        <v>2025-08-24</v>
      </c>
      <c r="B852" s="58" t="str">
        <f t="shared" si="402"/>
        <v>LHR</v>
      </c>
      <c r="C852" s="58" t="str">
        <f t="shared" si="403"/>
        <v>99431913814</v>
      </c>
      <c r="D852" s="58" t="str">
        <f t="shared" si="404"/>
        <v>PGB028762176</v>
      </c>
      <c r="E852" s="59" t="str">
        <f t="shared" si="405"/>
        <v>6094322902956</v>
      </c>
      <c r="F852" s="59" t="str">
        <f t="shared" si="406"/>
        <v>717-9010-CF-44</v>
      </c>
      <c r="G852" s="59" t="str">
        <f t="shared" si="407"/>
        <v>2210326</v>
      </c>
      <c r="H852" s="59" t="str">
        <f t="shared" si="408"/>
        <v>IPORTER (GB)</v>
      </c>
      <c r="I852" s="57" t="str">
        <f t="shared" si="409"/>
        <v>김수미</v>
      </c>
      <c r="J852" s="57">
        <f t="shared" si="410"/>
        <v>61915</v>
      </c>
      <c r="K852" s="57" t="str">
        <f t="shared" si="411"/>
        <v/>
      </c>
      <c r="L852" s="57">
        <f t="shared" si="412"/>
        <v>1</v>
      </c>
      <c r="M852" s="57">
        <f t="shared" si="413"/>
        <v>0.499</v>
      </c>
      <c r="N852" s="57">
        <f t="shared" si="414"/>
        <v>4.4999999999999998E-2</v>
      </c>
      <c r="O852" s="60">
        <f t="shared" si="415"/>
        <v>3.15E-2</v>
      </c>
      <c r="P852" s="60">
        <f>CEILING(IF(M852&gt;O852,M852,O852),$D$2)</f>
        <v>0.5</v>
      </c>
      <c r="Q852" s="61" t="str">
        <f t="shared" si="416"/>
        <v>일반(목록배제,Normal-Manifest Exception)</v>
      </c>
      <c r="R852" s="88">
        <f t="shared" si="417"/>
        <v>18.89</v>
      </c>
      <c r="S852" s="61" t="str">
        <f t="shared" si="418"/>
        <v>OZ522</v>
      </c>
      <c r="T852" s="61" t="str">
        <f t="shared" si="419"/>
        <v>ASIANA AIRLINES</v>
      </c>
      <c r="U852" s="61" t="str">
        <f t="shared" si="420"/>
        <v>신용</v>
      </c>
      <c r="V852" s="99">
        <f>CEILING($B$2+(P852-0.5)*$C$2,1)</f>
        <v>7445</v>
      </c>
      <c r="W852" s="61">
        <v>4000</v>
      </c>
      <c r="X852" s="100">
        <f t="shared" si="394"/>
        <v>0</v>
      </c>
      <c r="Y852" s="100">
        <f t="shared" si="399"/>
        <v>0</v>
      </c>
      <c r="Z852" s="100">
        <f t="shared" si="395"/>
        <v>0</v>
      </c>
      <c r="AA852" s="100">
        <f t="shared" si="400"/>
        <v>0</v>
      </c>
      <c r="AB852" s="101">
        <f t="shared" si="396"/>
        <v>1000</v>
      </c>
      <c r="AC852" s="102" t="str">
        <f>_xlfn.IFNA(VLOOKUP(D852,'사업자 통관'!F:H,3,0),"")</f>
        <v/>
      </c>
      <c r="AD852" s="102"/>
      <c r="AE852" s="103">
        <f t="shared" si="397"/>
        <v>5000</v>
      </c>
      <c r="AF852" s="104">
        <f t="shared" si="398"/>
        <v>12445</v>
      </c>
      <c r="AH852" s="126" t="s">
        <v>7002</v>
      </c>
      <c r="AI852" s="126" t="s">
        <v>9</v>
      </c>
      <c r="AJ852" s="126" t="s">
        <v>7003</v>
      </c>
      <c r="AK852" s="126" t="s">
        <v>7368</v>
      </c>
      <c r="AL852" s="126" t="s">
        <v>7369</v>
      </c>
      <c r="AM852" s="126" t="s">
        <v>7370</v>
      </c>
      <c r="AN852" s="126">
        <v>61915</v>
      </c>
      <c r="AO852" s="126" t="s">
        <v>130</v>
      </c>
      <c r="AP852" s="127">
        <v>1</v>
      </c>
      <c r="AQ852" s="128">
        <v>0.499</v>
      </c>
      <c r="AR852" s="128">
        <v>4.4999999999999998E-2</v>
      </c>
      <c r="AS852" s="128">
        <v>0.5</v>
      </c>
      <c r="AT852" s="126" t="s">
        <v>5</v>
      </c>
      <c r="AU852" s="128">
        <v>18.89</v>
      </c>
      <c r="AV852" s="126" t="s">
        <v>154</v>
      </c>
      <c r="AW852" s="126" t="s">
        <v>154</v>
      </c>
      <c r="AX852" s="126" t="s">
        <v>154</v>
      </c>
      <c r="AY852" s="126" t="s">
        <v>154</v>
      </c>
      <c r="AZ852" s="126" t="s">
        <v>154</v>
      </c>
      <c r="BA852" s="126" t="s">
        <v>132</v>
      </c>
      <c r="BB852" s="126" t="s">
        <v>70</v>
      </c>
      <c r="BC852" s="126" t="s">
        <v>155</v>
      </c>
      <c r="BD852" s="126" t="s">
        <v>130</v>
      </c>
      <c r="BE852" s="126" t="s">
        <v>156</v>
      </c>
      <c r="BF852" s="126" t="s">
        <v>7371</v>
      </c>
      <c r="BG852" s="126" t="s">
        <v>7372</v>
      </c>
      <c r="BH852" s="126" t="s">
        <v>7373</v>
      </c>
      <c r="BI852" s="126" t="s">
        <v>138</v>
      </c>
      <c r="BJ852" s="126" t="s">
        <v>32</v>
      </c>
      <c r="BK852" s="126" t="s">
        <v>184</v>
      </c>
      <c r="BL852" s="126" t="s">
        <v>157</v>
      </c>
      <c r="BM852" s="126" t="s">
        <v>126</v>
      </c>
      <c r="BN852" s="126" t="s">
        <v>130</v>
      </c>
      <c r="BO852" s="126" t="s">
        <v>158</v>
      </c>
    </row>
    <row r="853" spans="1:67" ht="15">
      <c r="A853" s="58" t="str">
        <f t="shared" si="401"/>
        <v>2025-08-24</v>
      </c>
      <c r="B853" s="58" t="str">
        <f t="shared" si="402"/>
        <v>LHR</v>
      </c>
      <c r="C853" s="58" t="str">
        <f t="shared" si="403"/>
        <v>99431913814</v>
      </c>
      <c r="D853" s="58" t="str">
        <f t="shared" si="404"/>
        <v>PGB028762178</v>
      </c>
      <c r="E853" s="59" t="str">
        <f t="shared" si="405"/>
        <v>6094322902958</v>
      </c>
      <c r="F853" s="59" t="str">
        <f t="shared" si="406"/>
        <v>717-9012-FA-45</v>
      </c>
      <c r="G853" s="59" t="str">
        <f t="shared" si="407"/>
        <v>2210326</v>
      </c>
      <c r="H853" s="59" t="str">
        <f t="shared" si="408"/>
        <v>IPORTER (GB)</v>
      </c>
      <c r="I853" s="57" t="str">
        <f t="shared" si="409"/>
        <v>최보희</v>
      </c>
      <c r="J853" s="57">
        <f t="shared" si="410"/>
        <v>42788</v>
      </c>
      <c r="K853" s="57" t="str">
        <f t="shared" si="411"/>
        <v/>
      </c>
      <c r="L853" s="57">
        <f t="shared" si="412"/>
        <v>1</v>
      </c>
      <c r="M853" s="57">
        <f t="shared" si="413"/>
        <v>0.499</v>
      </c>
      <c r="N853" s="57">
        <f t="shared" si="414"/>
        <v>4.4999999999999998E-2</v>
      </c>
      <c r="O853" s="60">
        <f t="shared" si="415"/>
        <v>3.15E-2</v>
      </c>
      <c r="P853" s="60">
        <f>CEILING(IF(M853&gt;O853,M853,O853),$D$2)</f>
        <v>0.5</v>
      </c>
      <c r="Q853" s="61" t="str">
        <f t="shared" si="416"/>
        <v>일반(목록배제,Normal-Manifest Exception)</v>
      </c>
      <c r="R853" s="88">
        <f t="shared" si="417"/>
        <v>18.89</v>
      </c>
      <c r="S853" s="61" t="str">
        <f t="shared" si="418"/>
        <v>OZ522</v>
      </c>
      <c r="T853" s="61" t="str">
        <f t="shared" si="419"/>
        <v>ASIANA AIRLINES</v>
      </c>
      <c r="U853" s="61" t="str">
        <f t="shared" si="420"/>
        <v>신용</v>
      </c>
      <c r="V853" s="99">
        <f>CEILING($B$2+(P853-0.5)*$C$2,1)</f>
        <v>7445</v>
      </c>
      <c r="W853" s="61">
        <v>4000</v>
      </c>
      <c r="X853" s="100">
        <f t="shared" si="394"/>
        <v>0</v>
      </c>
      <c r="Y853" s="100">
        <f t="shared" si="399"/>
        <v>0</v>
      </c>
      <c r="Z853" s="100">
        <f t="shared" si="395"/>
        <v>0</v>
      </c>
      <c r="AA853" s="100">
        <f t="shared" si="400"/>
        <v>0</v>
      </c>
      <c r="AB853" s="101">
        <f t="shared" si="396"/>
        <v>1000</v>
      </c>
      <c r="AC853" s="102" t="str">
        <f>_xlfn.IFNA(VLOOKUP(D853,'사업자 통관'!F:H,3,0),"")</f>
        <v/>
      </c>
      <c r="AD853" s="102"/>
      <c r="AE853" s="103">
        <f t="shared" si="397"/>
        <v>5000</v>
      </c>
      <c r="AF853" s="104">
        <f t="shared" si="398"/>
        <v>12445</v>
      </c>
      <c r="AH853" s="126" t="s">
        <v>7002</v>
      </c>
      <c r="AI853" s="126" t="s">
        <v>9</v>
      </c>
      <c r="AJ853" s="126" t="s">
        <v>7003</v>
      </c>
      <c r="AK853" s="126" t="s">
        <v>7374</v>
      </c>
      <c r="AL853" s="126" t="s">
        <v>7375</v>
      </c>
      <c r="AM853" s="126" t="s">
        <v>7376</v>
      </c>
      <c r="AN853" s="126">
        <v>42788</v>
      </c>
      <c r="AO853" s="126" t="s">
        <v>130</v>
      </c>
      <c r="AP853" s="127">
        <v>1</v>
      </c>
      <c r="AQ853" s="128">
        <v>0.499</v>
      </c>
      <c r="AR853" s="128">
        <v>4.4999999999999998E-2</v>
      </c>
      <c r="AS853" s="128">
        <v>0.5</v>
      </c>
      <c r="AT853" s="126" t="s">
        <v>5</v>
      </c>
      <c r="AU853" s="128">
        <v>18.89</v>
      </c>
      <c r="AV853" s="126" t="s">
        <v>154</v>
      </c>
      <c r="AW853" s="126" t="s">
        <v>154</v>
      </c>
      <c r="AX853" s="126" t="s">
        <v>154</v>
      </c>
      <c r="AY853" s="126" t="s">
        <v>154</v>
      </c>
      <c r="AZ853" s="126" t="s">
        <v>154</v>
      </c>
      <c r="BA853" s="126" t="s">
        <v>132</v>
      </c>
      <c r="BB853" s="126" t="s">
        <v>70</v>
      </c>
      <c r="BC853" s="126" t="s">
        <v>155</v>
      </c>
      <c r="BD853" s="126" t="s">
        <v>130</v>
      </c>
      <c r="BE853" s="126" t="s">
        <v>156</v>
      </c>
      <c r="BF853" s="126" t="s">
        <v>7377</v>
      </c>
      <c r="BG853" s="126" t="s">
        <v>7378</v>
      </c>
      <c r="BH853" s="126" t="s">
        <v>7379</v>
      </c>
      <c r="BI853" s="126" t="s">
        <v>138</v>
      </c>
      <c r="BJ853" s="126" t="s">
        <v>32</v>
      </c>
      <c r="BK853" s="126" t="s">
        <v>184</v>
      </c>
      <c r="BL853" s="126" t="s">
        <v>157</v>
      </c>
      <c r="BM853" s="126" t="s">
        <v>126</v>
      </c>
      <c r="BN853" s="126" t="s">
        <v>130</v>
      </c>
      <c r="BO853" s="126" t="s">
        <v>158</v>
      </c>
    </row>
    <row r="854" spans="1:67" ht="15">
      <c r="A854" s="58" t="str">
        <f t="shared" si="401"/>
        <v>2025-08-24</v>
      </c>
      <c r="B854" s="58" t="str">
        <f t="shared" si="402"/>
        <v>LHR</v>
      </c>
      <c r="C854" s="58" t="str">
        <f t="shared" si="403"/>
        <v>99431913814</v>
      </c>
      <c r="D854" s="58" t="str">
        <f t="shared" si="404"/>
        <v>PGB028762179</v>
      </c>
      <c r="E854" s="59" t="str">
        <f t="shared" si="405"/>
        <v>6094322902959</v>
      </c>
      <c r="F854" s="59" t="str">
        <f t="shared" si="406"/>
        <v>717-9013-CD-46</v>
      </c>
      <c r="G854" s="59" t="str">
        <f t="shared" si="407"/>
        <v>2210326</v>
      </c>
      <c r="H854" s="59" t="str">
        <f t="shared" si="408"/>
        <v>IPORTER (GB)</v>
      </c>
      <c r="I854" s="57" t="str">
        <f t="shared" si="409"/>
        <v>김보람</v>
      </c>
      <c r="J854" s="57">
        <f t="shared" si="410"/>
        <v>51617</v>
      </c>
      <c r="K854" s="57" t="str">
        <f t="shared" si="411"/>
        <v/>
      </c>
      <c r="L854" s="57">
        <f t="shared" si="412"/>
        <v>1</v>
      </c>
      <c r="M854" s="57">
        <f t="shared" si="413"/>
        <v>0.499</v>
      </c>
      <c r="N854" s="57">
        <f t="shared" si="414"/>
        <v>4.4999999999999998E-2</v>
      </c>
      <c r="O854" s="60">
        <f t="shared" si="415"/>
        <v>3.15E-2</v>
      </c>
      <c r="P854" s="60">
        <f>CEILING(IF(M854&gt;O854,M854,O854),$D$2)</f>
        <v>0.5</v>
      </c>
      <c r="Q854" s="61" t="str">
        <f t="shared" si="416"/>
        <v>일반(목록배제,Normal-Manifest Exception)</v>
      </c>
      <c r="R854" s="88">
        <f t="shared" si="417"/>
        <v>18.89</v>
      </c>
      <c r="S854" s="61" t="str">
        <f t="shared" si="418"/>
        <v>OZ522</v>
      </c>
      <c r="T854" s="61" t="str">
        <f t="shared" si="419"/>
        <v>ASIANA AIRLINES</v>
      </c>
      <c r="U854" s="61" t="str">
        <f t="shared" si="420"/>
        <v>신용</v>
      </c>
      <c r="V854" s="99">
        <f>CEILING($B$2+(P854-0.5)*$C$2,1)</f>
        <v>7445</v>
      </c>
      <c r="W854" s="61">
        <v>4000</v>
      </c>
      <c r="X854" s="100">
        <f t="shared" si="394"/>
        <v>0</v>
      </c>
      <c r="Y854" s="100">
        <f t="shared" si="399"/>
        <v>0</v>
      </c>
      <c r="Z854" s="100">
        <f t="shared" si="395"/>
        <v>0</v>
      </c>
      <c r="AA854" s="100">
        <f t="shared" si="400"/>
        <v>0</v>
      </c>
      <c r="AB854" s="101">
        <f t="shared" si="396"/>
        <v>1000</v>
      </c>
      <c r="AC854" s="102" t="str">
        <f>_xlfn.IFNA(VLOOKUP(D854,'사업자 통관'!F:H,3,0),"")</f>
        <v/>
      </c>
      <c r="AD854" s="102"/>
      <c r="AE854" s="103">
        <f t="shared" si="397"/>
        <v>5000</v>
      </c>
      <c r="AF854" s="104">
        <f t="shared" si="398"/>
        <v>12445</v>
      </c>
      <c r="AH854" s="126" t="s">
        <v>7002</v>
      </c>
      <c r="AI854" s="126" t="s">
        <v>9</v>
      </c>
      <c r="AJ854" s="126" t="s">
        <v>7003</v>
      </c>
      <c r="AK854" s="126" t="s">
        <v>7380</v>
      </c>
      <c r="AL854" s="126" t="s">
        <v>667</v>
      </c>
      <c r="AM854" s="126" t="s">
        <v>7381</v>
      </c>
      <c r="AN854" s="126">
        <v>51617</v>
      </c>
      <c r="AO854" s="126" t="s">
        <v>130</v>
      </c>
      <c r="AP854" s="127">
        <v>1</v>
      </c>
      <c r="AQ854" s="128">
        <v>0.499</v>
      </c>
      <c r="AR854" s="128">
        <v>4.4999999999999998E-2</v>
      </c>
      <c r="AS854" s="128">
        <v>0.5</v>
      </c>
      <c r="AT854" s="126" t="s">
        <v>5</v>
      </c>
      <c r="AU854" s="128">
        <v>18.89</v>
      </c>
      <c r="AV854" s="126" t="s">
        <v>154</v>
      </c>
      <c r="AW854" s="126" t="s">
        <v>154</v>
      </c>
      <c r="AX854" s="126" t="s">
        <v>154</v>
      </c>
      <c r="AY854" s="126" t="s">
        <v>154</v>
      </c>
      <c r="AZ854" s="126" t="s">
        <v>154</v>
      </c>
      <c r="BA854" s="126" t="s">
        <v>132</v>
      </c>
      <c r="BB854" s="126" t="s">
        <v>70</v>
      </c>
      <c r="BC854" s="126" t="s">
        <v>155</v>
      </c>
      <c r="BD854" s="126" t="s">
        <v>130</v>
      </c>
      <c r="BE854" s="126" t="s">
        <v>156</v>
      </c>
      <c r="BF854" s="126" t="s">
        <v>7382</v>
      </c>
      <c r="BG854" s="126" t="s">
        <v>7383</v>
      </c>
      <c r="BH854" s="126" t="s">
        <v>7384</v>
      </c>
      <c r="BI854" s="126" t="s">
        <v>138</v>
      </c>
      <c r="BJ854" s="126" t="s">
        <v>32</v>
      </c>
      <c r="BK854" s="126" t="s">
        <v>184</v>
      </c>
      <c r="BL854" s="126" t="s">
        <v>157</v>
      </c>
      <c r="BM854" s="126" t="s">
        <v>126</v>
      </c>
      <c r="BN854" s="126" t="s">
        <v>130</v>
      </c>
      <c r="BO854" s="126" t="s">
        <v>158</v>
      </c>
    </row>
    <row r="855" spans="1:67" ht="15">
      <c r="A855" s="58" t="str">
        <f t="shared" si="401"/>
        <v>2025-08-24</v>
      </c>
      <c r="B855" s="58" t="str">
        <f t="shared" si="402"/>
        <v>LHR</v>
      </c>
      <c r="C855" s="58" t="str">
        <f t="shared" si="403"/>
        <v>99431913814</v>
      </c>
      <c r="D855" s="58" t="str">
        <f t="shared" si="404"/>
        <v>PGB028762180</v>
      </c>
      <c r="E855" s="59" t="str">
        <f t="shared" si="405"/>
        <v>6094322902960</v>
      </c>
      <c r="F855" s="59" t="str">
        <f t="shared" si="406"/>
        <v>717-9014-DE-47</v>
      </c>
      <c r="G855" s="59" t="str">
        <f t="shared" si="407"/>
        <v>2210326</v>
      </c>
      <c r="H855" s="59" t="str">
        <f t="shared" si="408"/>
        <v>IPORTER (GB)</v>
      </c>
      <c r="I855" s="57" t="str">
        <f t="shared" si="409"/>
        <v>강연숙</v>
      </c>
      <c r="J855" s="57">
        <f t="shared" si="410"/>
        <v>7910</v>
      </c>
      <c r="K855" s="57" t="str">
        <f t="shared" si="411"/>
        <v/>
      </c>
      <c r="L855" s="57">
        <f t="shared" si="412"/>
        <v>1</v>
      </c>
      <c r="M855" s="57">
        <f t="shared" si="413"/>
        <v>0.499</v>
      </c>
      <c r="N855" s="57">
        <f t="shared" si="414"/>
        <v>4.4999999999999998E-2</v>
      </c>
      <c r="O855" s="60">
        <f t="shared" si="415"/>
        <v>3.15E-2</v>
      </c>
      <c r="P855" s="60">
        <f>CEILING(IF(M855&gt;O855,M855,O855),$D$2)</f>
        <v>0.5</v>
      </c>
      <c r="Q855" s="61" t="str">
        <f t="shared" si="416"/>
        <v>일반(목록배제,Normal-Manifest Exception)</v>
      </c>
      <c r="R855" s="88">
        <f t="shared" si="417"/>
        <v>18.89</v>
      </c>
      <c r="S855" s="61" t="str">
        <f t="shared" si="418"/>
        <v>OZ522</v>
      </c>
      <c r="T855" s="61" t="str">
        <f t="shared" si="419"/>
        <v>ASIANA AIRLINES</v>
      </c>
      <c r="U855" s="61" t="str">
        <f t="shared" si="420"/>
        <v>신용</v>
      </c>
      <c r="V855" s="99">
        <f>CEILING($B$2+(P855-0.5)*$C$2,1)</f>
        <v>7445</v>
      </c>
      <c r="W855" s="61">
        <v>4000</v>
      </c>
      <c r="X855" s="100">
        <f t="shared" si="394"/>
        <v>0</v>
      </c>
      <c r="Y855" s="100">
        <f t="shared" si="399"/>
        <v>0</v>
      </c>
      <c r="Z855" s="100">
        <f t="shared" si="395"/>
        <v>0</v>
      </c>
      <c r="AA855" s="100">
        <f t="shared" si="400"/>
        <v>0</v>
      </c>
      <c r="AB855" s="101">
        <f t="shared" si="396"/>
        <v>1000</v>
      </c>
      <c r="AC855" s="102" t="str">
        <f>_xlfn.IFNA(VLOOKUP(D855,'사업자 통관'!F:H,3,0),"")</f>
        <v/>
      </c>
      <c r="AD855" s="102"/>
      <c r="AE855" s="103">
        <f t="shared" si="397"/>
        <v>5000</v>
      </c>
      <c r="AF855" s="104">
        <f t="shared" si="398"/>
        <v>12445</v>
      </c>
      <c r="AH855" s="126" t="s">
        <v>7002</v>
      </c>
      <c r="AI855" s="126" t="s">
        <v>9</v>
      </c>
      <c r="AJ855" s="126" t="s">
        <v>7003</v>
      </c>
      <c r="AK855" s="126" t="s">
        <v>7385</v>
      </c>
      <c r="AL855" s="126" t="s">
        <v>7386</v>
      </c>
      <c r="AM855" s="126" t="s">
        <v>7387</v>
      </c>
      <c r="AN855" s="126">
        <v>7910</v>
      </c>
      <c r="AO855" s="126" t="s">
        <v>130</v>
      </c>
      <c r="AP855" s="127">
        <v>1</v>
      </c>
      <c r="AQ855" s="128">
        <v>0.499</v>
      </c>
      <c r="AR855" s="128">
        <v>4.4999999999999998E-2</v>
      </c>
      <c r="AS855" s="128">
        <v>0.5</v>
      </c>
      <c r="AT855" s="126" t="s">
        <v>5</v>
      </c>
      <c r="AU855" s="128">
        <v>18.89</v>
      </c>
      <c r="AV855" s="126" t="s">
        <v>154</v>
      </c>
      <c r="AW855" s="126" t="s">
        <v>154</v>
      </c>
      <c r="AX855" s="126" t="s">
        <v>154</v>
      </c>
      <c r="AY855" s="126" t="s">
        <v>154</v>
      </c>
      <c r="AZ855" s="126" t="s">
        <v>154</v>
      </c>
      <c r="BA855" s="126" t="s">
        <v>132</v>
      </c>
      <c r="BB855" s="126" t="s">
        <v>70</v>
      </c>
      <c r="BC855" s="126" t="s">
        <v>155</v>
      </c>
      <c r="BD855" s="126" t="s">
        <v>130</v>
      </c>
      <c r="BE855" s="126" t="s">
        <v>156</v>
      </c>
      <c r="BF855" s="126" t="s">
        <v>7388</v>
      </c>
      <c r="BG855" s="126" t="s">
        <v>7389</v>
      </c>
      <c r="BH855" s="126" t="s">
        <v>7390</v>
      </c>
      <c r="BI855" s="126" t="s">
        <v>138</v>
      </c>
      <c r="BJ855" s="126" t="s">
        <v>32</v>
      </c>
      <c r="BK855" s="126" t="s">
        <v>184</v>
      </c>
      <c r="BL855" s="126" t="s">
        <v>157</v>
      </c>
      <c r="BM855" s="126" t="s">
        <v>126</v>
      </c>
      <c r="BN855" s="126" t="s">
        <v>130</v>
      </c>
      <c r="BO855" s="126" t="s">
        <v>158</v>
      </c>
    </row>
    <row r="856" spans="1:67" ht="15">
      <c r="A856" s="58" t="str">
        <f t="shared" si="401"/>
        <v>2025-08-24</v>
      </c>
      <c r="B856" s="58" t="str">
        <f t="shared" si="402"/>
        <v>LHR</v>
      </c>
      <c r="C856" s="58" t="str">
        <f t="shared" si="403"/>
        <v>99431913814</v>
      </c>
      <c r="D856" s="58" t="str">
        <f t="shared" si="404"/>
        <v>PGB028762080</v>
      </c>
      <c r="E856" s="59" t="str">
        <f t="shared" si="405"/>
        <v>6094322902860</v>
      </c>
      <c r="F856" s="59" t="str">
        <f t="shared" si="406"/>
        <v>717-9097-EC-56</v>
      </c>
      <c r="G856" s="59" t="str">
        <f t="shared" si="407"/>
        <v>2210326</v>
      </c>
      <c r="H856" s="59" t="str">
        <f t="shared" si="408"/>
        <v>IPORTER (GB)</v>
      </c>
      <c r="I856" s="57" t="str">
        <f t="shared" si="409"/>
        <v>안득용</v>
      </c>
      <c r="J856" s="57">
        <f t="shared" si="410"/>
        <v>44611</v>
      </c>
      <c r="K856" s="57" t="str">
        <f t="shared" si="411"/>
        <v/>
      </c>
      <c r="L856" s="57">
        <f t="shared" si="412"/>
        <v>1</v>
      </c>
      <c r="M856" s="57">
        <f t="shared" si="413"/>
        <v>0.499</v>
      </c>
      <c r="N856" s="57">
        <f t="shared" si="414"/>
        <v>4.4999999999999998E-2</v>
      </c>
      <c r="O856" s="60">
        <f t="shared" si="415"/>
        <v>3.15E-2</v>
      </c>
      <c r="P856" s="60">
        <f>CEILING(IF(M856&gt;O856,M856,O856),$D$2)</f>
        <v>0.5</v>
      </c>
      <c r="Q856" s="61" t="str">
        <f t="shared" si="416"/>
        <v>목록(Manifest)</v>
      </c>
      <c r="R856" s="88">
        <f t="shared" si="417"/>
        <v>25.47</v>
      </c>
      <c r="S856" s="61" t="str">
        <f t="shared" si="418"/>
        <v>OZ522</v>
      </c>
      <c r="T856" s="61" t="str">
        <f t="shared" si="419"/>
        <v>ASIANA AIRLINES</v>
      </c>
      <c r="U856" s="61" t="str">
        <f t="shared" si="420"/>
        <v>신용</v>
      </c>
      <c r="V856" s="99">
        <f>CEILING($B$2+(P856-0.5)*$C$2,1)</f>
        <v>7445</v>
      </c>
      <c r="W856" s="61">
        <v>4000</v>
      </c>
      <c r="X856" s="100">
        <f t="shared" si="394"/>
        <v>0</v>
      </c>
      <c r="Y856" s="100">
        <f t="shared" si="399"/>
        <v>0</v>
      </c>
      <c r="Z856" s="100">
        <f t="shared" si="395"/>
        <v>0</v>
      </c>
      <c r="AA856" s="100">
        <f t="shared" si="400"/>
        <v>0</v>
      </c>
      <c r="AB856" s="101">
        <f t="shared" si="396"/>
        <v>0</v>
      </c>
      <c r="AC856" s="102" t="str">
        <f>_xlfn.IFNA(VLOOKUP(D856,'사업자 통관'!F:H,3,0),"")</f>
        <v/>
      </c>
      <c r="AD856" s="102"/>
      <c r="AE856" s="103">
        <f t="shared" si="397"/>
        <v>4000</v>
      </c>
      <c r="AF856" s="104">
        <f t="shared" si="398"/>
        <v>11445</v>
      </c>
      <c r="AH856" s="126" t="s">
        <v>7002</v>
      </c>
      <c r="AI856" s="126" t="s">
        <v>9</v>
      </c>
      <c r="AJ856" s="126" t="s">
        <v>7003</v>
      </c>
      <c r="AK856" s="126" t="s">
        <v>7391</v>
      </c>
      <c r="AL856" s="126" t="s">
        <v>7392</v>
      </c>
      <c r="AM856" s="126" t="s">
        <v>7393</v>
      </c>
      <c r="AN856" s="126">
        <v>44611</v>
      </c>
      <c r="AO856" s="126" t="s">
        <v>130</v>
      </c>
      <c r="AP856" s="127">
        <v>1</v>
      </c>
      <c r="AQ856" s="128">
        <v>0.499</v>
      </c>
      <c r="AR856" s="128">
        <v>4.4999999999999998E-2</v>
      </c>
      <c r="AS856" s="128">
        <v>0.5</v>
      </c>
      <c r="AT856" s="126" t="s">
        <v>4</v>
      </c>
      <c r="AU856" s="128">
        <v>25.47</v>
      </c>
      <c r="AV856" s="126" t="s">
        <v>154</v>
      </c>
      <c r="AW856" s="126" t="s">
        <v>154</v>
      </c>
      <c r="AX856" s="126" t="s">
        <v>154</v>
      </c>
      <c r="AY856" s="126" t="s">
        <v>154</v>
      </c>
      <c r="AZ856" s="126" t="s">
        <v>154</v>
      </c>
      <c r="BA856" s="126" t="s">
        <v>132</v>
      </c>
      <c r="BB856" s="126" t="s">
        <v>70</v>
      </c>
      <c r="BC856" s="126" t="s">
        <v>163</v>
      </c>
      <c r="BD856" s="126" t="s">
        <v>130</v>
      </c>
      <c r="BE856" s="126" t="s">
        <v>156</v>
      </c>
      <c r="BF856" s="126" t="s">
        <v>7394</v>
      </c>
      <c r="BG856" s="126" t="s">
        <v>7395</v>
      </c>
      <c r="BH856" s="126" t="s">
        <v>7396</v>
      </c>
      <c r="BI856" s="126" t="s">
        <v>138</v>
      </c>
      <c r="BJ856" s="126" t="s">
        <v>32</v>
      </c>
      <c r="BK856" s="126" t="s">
        <v>184</v>
      </c>
      <c r="BL856" s="126" t="s">
        <v>157</v>
      </c>
      <c r="BM856" s="126" t="s">
        <v>126</v>
      </c>
      <c r="BN856" s="126" t="s">
        <v>130</v>
      </c>
      <c r="BO856" s="126" t="s">
        <v>158</v>
      </c>
    </row>
    <row r="857" spans="1:67" ht="15">
      <c r="A857" s="58" t="str">
        <f t="shared" si="401"/>
        <v>2025-08-24</v>
      </c>
      <c r="B857" s="58" t="str">
        <f t="shared" si="402"/>
        <v>LHR</v>
      </c>
      <c r="C857" s="58" t="str">
        <f t="shared" si="403"/>
        <v>99431913814</v>
      </c>
      <c r="D857" s="58" t="str">
        <f t="shared" si="404"/>
        <v>PGB028762327</v>
      </c>
      <c r="E857" s="59" t="str">
        <f t="shared" si="405"/>
        <v>6094322903107</v>
      </c>
      <c r="F857" s="59" t="str">
        <f t="shared" si="406"/>
        <v>717-8993-BC-57</v>
      </c>
      <c r="G857" s="59" t="str">
        <f t="shared" si="407"/>
        <v>2210326</v>
      </c>
      <c r="H857" s="59" t="str">
        <f t="shared" si="408"/>
        <v>IPORTER (GB)</v>
      </c>
      <c r="I857" s="57" t="str">
        <f t="shared" si="409"/>
        <v>김익성</v>
      </c>
      <c r="J857" s="57">
        <f t="shared" si="410"/>
        <v>41955</v>
      </c>
      <c r="K857" s="57" t="str">
        <f t="shared" si="411"/>
        <v>[사업자]</v>
      </c>
      <c r="L857" s="57">
        <f t="shared" si="412"/>
        <v>1</v>
      </c>
      <c r="M857" s="57">
        <f t="shared" si="413"/>
        <v>0.998</v>
      </c>
      <c r="N857" s="57">
        <f t="shared" si="414"/>
        <v>4.4999999999999998E-2</v>
      </c>
      <c r="O857" s="60">
        <f t="shared" si="415"/>
        <v>3.15E-2</v>
      </c>
      <c r="P857" s="60">
        <f>CEILING(IF(M857&gt;O857,M857,O857),$D$2)</f>
        <v>1</v>
      </c>
      <c r="Q857" s="61" t="str">
        <f t="shared" si="416"/>
        <v>일반(목록배제,Normal-Manifest Exception)</v>
      </c>
      <c r="R857" s="88">
        <f t="shared" si="417"/>
        <v>101.2</v>
      </c>
      <c r="S857" s="61" t="str">
        <f t="shared" si="418"/>
        <v>OZ522</v>
      </c>
      <c r="T857" s="61" t="str">
        <f t="shared" si="419"/>
        <v>ASIANA AIRLINES</v>
      </c>
      <c r="U857" s="61" t="str">
        <f t="shared" si="420"/>
        <v>신용</v>
      </c>
      <c r="V857" s="99">
        <f>CEILING($B$2+(P857-0.5)*$C$2,1)</f>
        <v>10273</v>
      </c>
      <c r="W857" s="61">
        <v>4000</v>
      </c>
      <c r="X857" s="100">
        <f t="shared" si="394"/>
        <v>0</v>
      </c>
      <c r="Y857" s="100">
        <f t="shared" si="399"/>
        <v>0</v>
      </c>
      <c r="Z857" s="100">
        <f t="shared" si="395"/>
        <v>0</v>
      </c>
      <c r="AA857" s="100">
        <f t="shared" si="400"/>
        <v>0</v>
      </c>
      <c r="AB857" s="101">
        <f t="shared" si="396"/>
        <v>10000</v>
      </c>
      <c r="AC857" s="151" t="s">
        <v>2551</v>
      </c>
      <c r="AD857" s="102"/>
      <c r="AE857" s="103">
        <f t="shared" si="397"/>
        <v>14000</v>
      </c>
      <c r="AF857" s="104">
        <f t="shared" si="398"/>
        <v>24273</v>
      </c>
      <c r="AH857" s="126" t="s">
        <v>7002</v>
      </c>
      <c r="AI857" s="126" t="s">
        <v>9</v>
      </c>
      <c r="AJ857" s="126" t="s">
        <v>7003</v>
      </c>
      <c r="AK857" s="126" t="s">
        <v>7397</v>
      </c>
      <c r="AL857" s="126" t="s">
        <v>3900</v>
      </c>
      <c r="AM857" s="126" t="s">
        <v>3901</v>
      </c>
      <c r="AN857" s="126">
        <v>41955</v>
      </c>
      <c r="AO857" s="126" t="s">
        <v>137</v>
      </c>
      <c r="AP857" s="127">
        <v>1</v>
      </c>
      <c r="AQ857" s="128">
        <v>0.998</v>
      </c>
      <c r="AR857" s="128">
        <v>4.4999999999999998E-2</v>
      </c>
      <c r="AS857" s="128">
        <v>1</v>
      </c>
      <c r="AT857" s="126" t="s">
        <v>5</v>
      </c>
      <c r="AU857" s="128">
        <v>101.2</v>
      </c>
      <c r="AV857" s="126" t="s">
        <v>154</v>
      </c>
      <c r="AW857" s="126" t="s">
        <v>154</v>
      </c>
      <c r="AX857" s="126" t="s">
        <v>154</v>
      </c>
      <c r="AY857" s="126" t="s">
        <v>154</v>
      </c>
      <c r="AZ857" s="126" t="s">
        <v>154</v>
      </c>
      <c r="BA857" s="126" t="s">
        <v>132</v>
      </c>
      <c r="BB857" s="126" t="s">
        <v>70</v>
      </c>
      <c r="BC857" s="126" t="s">
        <v>7398</v>
      </c>
      <c r="BD857" s="126" t="s">
        <v>130</v>
      </c>
      <c r="BE857" s="126" t="s">
        <v>156</v>
      </c>
      <c r="BF857" s="126" t="s">
        <v>7399</v>
      </c>
      <c r="BG857" s="126" t="s">
        <v>7400</v>
      </c>
      <c r="BH857" s="126" t="s">
        <v>7401</v>
      </c>
      <c r="BI857" s="126" t="s">
        <v>138</v>
      </c>
      <c r="BJ857" s="126" t="s">
        <v>32</v>
      </c>
      <c r="BK857" s="126" t="s">
        <v>184</v>
      </c>
      <c r="BL857" s="126" t="s">
        <v>157</v>
      </c>
      <c r="BM857" s="126" t="s">
        <v>126</v>
      </c>
      <c r="BN857" s="126" t="s">
        <v>130</v>
      </c>
      <c r="BO857" s="126" t="s">
        <v>158</v>
      </c>
    </row>
    <row r="858" spans="1:67" ht="15">
      <c r="A858" s="58" t="str">
        <f t="shared" si="401"/>
        <v>2025-08-24</v>
      </c>
      <c r="B858" s="58" t="str">
        <f t="shared" si="402"/>
        <v>LHR</v>
      </c>
      <c r="C858" s="58" t="str">
        <f t="shared" si="403"/>
        <v>99431913814</v>
      </c>
      <c r="D858" s="58" t="str">
        <f t="shared" si="404"/>
        <v>PGB028762112</v>
      </c>
      <c r="E858" s="59" t="str">
        <f t="shared" si="405"/>
        <v>6094322902892</v>
      </c>
      <c r="F858" s="59" t="str">
        <f t="shared" si="406"/>
        <v>717-9084-FA-59</v>
      </c>
      <c r="G858" s="59" t="str">
        <f t="shared" si="407"/>
        <v>2210326</v>
      </c>
      <c r="H858" s="59" t="str">
        <f t="shared" si="408"/>
        <v>IPORTER (GB)</v>
      </c>
      <c r="I858" s="57" t="str">
        <f t="shared" si="409"/>
        <v>오준석</v>
      </c>
      <c r="J858" s="57">
        <f t="shared" si="410"/>
        <v>4167</v>
      </c>
      <c r="K858" s="57" t="str">
        <f t="shared" si="411"/>
        <v/>
      </c>
      <c r="L858" s="57">
        <f t="shared" si="412"/>
        <v>1</v>
      </c>
      <c r="M858" s="57">
        <f t="shared" si="413"/>
        <v>0.499</v>
      </c>
      <c r="N858" s="57">
        <f t="shared" si="414"/>
        <v>4.4999999999999998E-2</v>
      </c>
      <c r="O858" s="60">
        <f t="shared" si="415"/>
        <v>3.15E-2</v>
      </c>
      <c r="P858" s="60">
        <f>CEILING(IF(M858&gt;O858,M858,O858),$D$2)</f>
        <v>0.5</v>
      </c>
      <c r="Q858" s="61" t="str">
        <f t="shared" si="416"/>
        <v>목록(Manifest)</v>
      </c>
      <c r="R858" s="88">
        <f t="shared" si="417"/>
        <v>70.44</v>
      </c>
      <c r="S858" s="61" t="str">
        <f t="shared" si="418"/>
        <v>OZ522</v>
      </c>
      <c r="T858" s="61" t="str">
        <f t="shared" si="419"/>
        <v>ASIANA AIRLINES</v>
      </c>
      <c r="U858" s="61" t="str">
        <f t="shared" si="420"/>
        <v>신용</v>
      </c>
      <c r="V858" s="99">
        <f>CEILING($B$2+(P858-0.5)*$C$2,1)</f>
        <v>7445</v>
      </c>
      <c r="W858" s="61">
        <v>4000</v>
      </c>
      <c r="X858" s="100">
        <f t="shared" si="394"/>
        <v>0</v>
      </c>
      <c r="Y858" s="100">
        <f t="shared" si="399"/>
        <v>0</v>
      </c>
      <c r="Z858" s="100">
        <f t="shared" si="395"/>
        <v>0</v>
      </c>
      <c r="AA858" s="100">
        <f t="shared" si="400"/>
        <v>0</v>
      </c>
      <c r="AB858" s="101">
        <f t="shared" si="396"/>
        <v>0</v>
      </c>
      <c r="AC858" s="102" t="str">
        <f>_xlfn.IFNA(VLOOKUP(D858,'사업자 통관'!F:H,3,0),"")</f>
        <v/>
      </c>
      <c r="AD858" s="102"/>
      <c r="AE858" s="103">
        <f t="shared" si="397"/>
        <v>4000</v>
      </c>
      <c r="AF858" s="104">
        <f t="shared" si="398"/>
        <v>11445</v>
      </c>
      <c r="AH858" s="126" t="s">
        <v>7002</v>
      </c>
      <c r="AI858" s="126" t="s">
        <v>9</v>
      </c>
      <c r="AJ858" s="126" t="s">
        <v>7003</v>
      </c>
      <c r="AK858" s="126" t="s">
        <v>7402</v>
      </c>
      <c r="AL858" s="126" t="s">
        <v>7403</v>
      </c>
      <c r="AM858" s="126" t="s">
        <v>7404</v>
      </c>
      <c r="AN858" s="126">
        <v>4167</v>
      </c>
      <c r="AO858" s="126" t="s">
        <v>130</v>
      </c>
      <c r="AP858" s="127">
        <v>1</v>
      </c>
      <c r="AQ858" s="128">
        <v>0.499</v>
      </c>
      <c r="AR858" s="128">
        <v>4.4999999999999998E-2</v>
      </c>
      <c r="AS858" s="128">
        <v>0.5</v>
      </c>
      <c r="AT858" s="126" t="s">
        <v>4</v>
      </c>
      <c r="AU858" s="128">
        <v>70.44</v>
      </c>
      <c r="AV858" s="126" t="s">
        <v>154</v>
      </c>
      <c r="AW858" s="126" t="s">
        <v>154</v>
      </c>
      <c r="AX858" s="126" t="s">
        <v>154</v>
      </c>
      <c r="AY858" s="126" t="s">
        <v>154</v>
      </c>
      <c r="AZ858" s="126" t="s">
        <v>154</v>
      </c>
      <c r="BA858" s="126" t="s">
        <v>132</v>
      </c>
      <c r="BB858" s="126" t="s">
        <v>70</v>
      </c>
      <c r="BC858" s="126" t="s">
        <v>163</v>
      </c>
      <c r="BD858" s="126" t="s">
        <v>130</v>
      </c>
      <c r="BE858" s="126" t="s">
        <v>156</v>
      </c>
      <c r="BF858" s="126" t="s">
        <v>7405</v>
      </c>
      <c r="BG858" s="126" t="s">
        <v>7406</v>
      </c>
      <c r="BH858" s="126" t="s">
        <v>7407</v>
      </c>
      <c r="BI858" s="126" t="s">
        <v>138</v>
      </c>
      <c r="BJ858" s="126" t="s">
        <v>32</v>
      </c>
      <c r="BK858" s="126" t="s">
        <v>184</v>
      </c>
      <c r="BL858" s="126" t="s">
        <v>157</v>
      </c>
      <c r="BM858" s="126" t="s">
        <v>126</v>
      </c>
      <c r="BN858" s="126" t="s">
        <v>130</v>
      </c>
      <c r="BO858" s="126" t="s">
        <v>158</v>
      </c>
    </row>
    <row r="859" spans="1:67" ht="15">
      <c r="A859" s="58" t="str">
        <f t="shared" si="401"/>
        <v>2025-08-24</v>
      </c>
      <c r="B859" s="58" t="str">
        <f t="shared" si="402"/>
        <v>LHR</v>
      </c>
      <c r="C859" s="58" t="str">
        <f t="shared" si="403"/>
        <v>99431913814</v>
      </c>
      <c r="D859" s="58" t="str">
        <f t="shared" si="404"/>
        <v>PGB028762186</v>
      </c>
      <c r="E859" s="59" t="str">
        <f t="shared" si="405"/>
        <v>6094322902966</v>
      </c>
      <c r="F859" s="59" t="str">
        <f t="shared" si="406"/>
        <v>717-9015-DC-60</v>
      </c>
      <c r="G859" s="59" t="str">
        <f t="shared" si="407"/>
        <v>2210326</v>
      </c>
      <c r="H859" s="59" t="str">
        <f t="shared" si="408"/>
        <v>IPORTER (GB)</v>
      </c>
      <c r="I859" s="57" t="str">
        <f t="shared" si="409"/>
        <v>박철호</v>
      </c>
      <c r="J859" s="57">
        <f t="shared" si="410"/>
        <v>11774</v>
      </c>
      <c r="K859" s="57" t="str">
        <f t="shared" si="411"/>
        <v/>
      </c>
      <c r="L859" s="57">
        <f t="shared" si="412"/>
        <v>1</v>
      </c>
      <c r="M859" s="57">
        <f t="shared" si="413"/>
        <v>0.499</v>
      </c>
      <c r="N859" s="57">
        <f t="shared" si="414"/>
        <v>4.4999999999999998E-2</v>
      </c>
      <c r="O859" s="60">
        <f t="shared" si="415"/>
        <v>3.15E-2</v>
      </c>
      <c r="P859" s="60">
        <f>CEILING(IF(M859&gt;O859,M859,O859),$D$2)</f>
        <v>0.5</v>
      </c>
      <c r="Q859" s="61" t="str">
        <f t="shared" si="416"/>
        <v>일반(목록배제,Normal-Manifest Exception)</v>
      </c>
      <c r="R859" s="88">
        <f t="shared" si="417"/>
        <v>18.89</v>
      </c>
      <c r="S859" s="61" t="str">
        <f t="shared" si="418"/>
        <v>OZ522</v>
      </c>
      <c r="T859" s="61" t="str">
        <f t="shared" si="419"/>
        <v>ASIANA AIRLINES</v>
      </c>
      <c r="U859" s="61" t="str">
        <f t="shared" si="420"/>
        <v>신용</v>
      </c>
      <c r="V859" s="99">
        <f>CEILING($B$2+(P859-0.5)*$C$2,1)</f>
        <v>7445</v>
      </c>
      <c r="W859" s="61">
        <v>4000</v>
      </c>
      <c r="X859" s="100">
        <f t="shared" si="394"/>
        <v>0</v>
      </c>
      <c r="Y859" s="100">
        <f t="shared" si="399"/>
        <v>0</v>
      </c>
      <c r="Z859" s="100">
        <f t="shared" si="395"/>
        <v>0</v>
      </c>
      <c r="AA859" s="100">
        <f t="shared" si="400"/>
        <v>0</v>
      </c>
      <c r="AB859" s="101">
        <f t="shared" si="396"/>
        <v>1000</v>
      </c>
      <c r="AC859" s="102" t="str">
        <f>_xlfn.IFNA(VLOOKUP(D859,'사업자 통관'!F:H,3,0),"")</f>
        <v/>
      </c>
      <c r="AD859" s="102"/>
      <c r="AE859" s="103">
        <f t="shared" si="397"/>
        <v>5000</v>
      </c>
      <c r="AF859" s="104">
        <f t="shared" si="398"/>
        <v>12445</v>
      </c>
      <c r="AH859" s="126" t="s">
        <v>7002</v>
      </c>
      <c r="AI859" s="126" t="s">
        <v>9</v>
      </c>
      <c r="AJ859" s="126" t="s">
        <v>7003</v>
      </c>
      <c r="AK859" s="126" t="s">
        <v>7408</v>
      </c>
      <c r="AL859" s="126" t="s">
        <v>7409</v>
      </c>
      <c r="AM859" s="126" t="s">
        <v>7410</v>
      </c>
      <c r="AN859" s="126">
        <v>11774</v>
      </c>
      <c r="AO859" s="126" t="s">
        <v>130</v>
      </c>
      <c r="AP859" s="127">
        <v>1</v>
      </c>
      <c r="AQ859" s="128">
        <v>0.499</v>
      </c>
      <c r="AR859" s="128">
        <v>4.4999999999999998E-2</v>
      </c>
      <c r="AS859" s="128">
        <v>0.5</v>
      </c>
      <c r="AT859" s="126" t="s">
        <v>5</v>
      </c>
      <c r="AU859" s="128">
        <v>18.89</v>
      </c>
      <c r="AV859" s="126" t="s">
        <v>154</v>
      </c>
      <c r="AW859" s="126" t="s">
        <v>154</v>
      </c>
      <c r="AX859" s="126" t="s">
        <v>154</v>
      </c>
      <c r="AY859" s="126" t="s">
        <v>154</v>
      </c>
      <c r="AZ859" s="126" t="s">
        <v>154</v>
      </c>
      <c r="BA859" s="126" t="s">
        <v>132</v>
      </c>
      <c r="BB859" s="126" t="s">
        <v>70</v>
      </c>
      <c r="BC859" s="126" t="s">
        <v>155</v>
      </c>
      <c r="BD859" s="126" t="s">
        <v>130</v>
      </c>
      <c r="BE859" s="126" t="s">
        <v>156</v>
      </c>
      <c r="BF859" s="126" t="s">
        <v>7411</v>
      </c>
      <c r="BG859" s="126" t="s">
        <v>7412</v>
      </c>
      <c r="BH859" s="126" t="s">
        <v>7413</v>
      </c>
      <c r="BI859" s="126" t="s">
        <v>138</v>
      </c>
      <c r="BJ859" s="126" t="s">
        <v>32</v>
      </c>
      <c r="BK859" s="126" t="s">
        <v>184</v>
      </c>
      <c r="BL859" s="126" t="s">
        <v>157</v>
      </c>
      <c r="BM859" s="126" t="s">
        <v>126</v>
      </c>
      <c r="BN859" s="126" t="s">
        <v>130</v>
      </c>
      <c r="BO859" s="126" t="s">
        <v>158</v>
      </c>
    </row>
    <row r="860" spans="1:67" ht="15">
      <c r="A860" s="58" t="str">
        <f t="shared" si="401"/>
        <v>2025-08-24</v>
      </c>
      <c r="B860" s="58" t="str">
        <f t="shared" si="402"/>
        <v>LHR</v>
      </c>
      <c r="C860" s="58" t="str">
        <f t="shared" si="403"/>
        <v>99431913814</v>
      </c>
      <c r="D860" s="58" t="str">
        <f t="shared" si="404"/>
        <v>PGB028762190</v>
      </c>
      <c r="E860" s="59" t="str">
        <f t="shared" si="405"/>
        <v>6094322902970</v>
      </c>
      <c r="F860" s="59" t="str">
        <f t="shared" si="406"/>
        <v>717-9019-FD-64</v>
      </c>
      <c r="G860" s="59" t="str">
        <f t="shared" si="407"/>
        <v>2210326</v>
      </c>
      <c r="H860" s="59" t="str">
        <f t="shared" si="408"/>
        <v>IPORTER (GB)</v>
      </c>
      <c r="I860" s="57" t="str">
        <f t="shared" si="409"/>
        <v>안희선</v>
      </c>
      <c r="J860" s="57">
        <f t="shared" si="410"/>
        <v>28747</v>
      </c>
      <c r="K860" s="57" t="str">
        <f t="shared" si="411"/>
        <v/>
      </c>
      <c r="L860" s="57">
        <f t="shared" si="412"/>
        <v>1</v>
      </c>
      <c r="M860" s="57">
        <f t="shared" si="413"/>
        <v>0.499</v>
      </c>
      <c r="N860" s="57">
        <f t="shared" si="414"/>
        <v>4.4999999999999998E-2</v>
      </c>
      <c r="O860" s="60">
        <f t="shared" si="415"/>
        <v>3.15E-2</v>
      </c>
      <c r="P860" s="60">
        <f>CEILING(IF(M860&gt;O860,M860,O860),$D$2)</f>
        <v>0.5</v>
      </c>
      <c r="Q860" s="61" t="str">
        <f t="shared" si="416"/>
        <v>일반(목록배제,Normal-Manifest Exception)</v>
      </c>
      <c r="R860" s="88">
        <f t="shared" si="417"/>
        <v>18.89</v>
      </c>
      <c r="S860" s="61" t="str">
        <f t="shared" si="418"/>
        <v>OZ522</v>
      </c>
      <c r="T860" s="61" t="str">
        <f t="shared" si="419"/>
        <v>ASIANA AIRLINES</v>
      </c>
      <c r="U860" s="61" t="str">
        <f t="shared" si="420"/>
        <v>신용</v>
      </c>
      <c r="V860" s="99">
        <f>CEILING($B$2+(P860-0.5)*$C$2,1)</f>
        <v>7445</v>
      </c>
      <c r="W860" s="61">
        <v>4000</v>
      </c>
      <c r="X860" s="100">
        <f t="shared" si="394"/>
        <v>0</v>
      </c>
      <c r="Y860" s="100">
        <f t="shared" si="399"/>
        <v>0</v>
      </c>
      <c r="Z860" s="100">
        <f t="shared" si="395"/>
        <v>0</v>
      </c>
      <c r="AA860" s="100">
        <f t="shared" si="400"/>
        <v>0</v>
      </c>
      <c r="AB860" s="101">
        <f t="shared" si="396"/>
        <v>1000</v>
      </c>
      <c r="AC860" s="102" t="str">
        <f>_xlfn.IFNA(VLOOKUP(D860,'사업자 통관'!F:H,3,0),"")</f>
        <v/>
      </c>
      <c r="AD860" s="102"/>
      <c r="AE860" s="103">
        <f t="shared" si="397"/>
        <v>5000</v>
      </c>
      <c r="AF860" s="104">
        <f t="shared" si="398"/>
        <v>12445</v>
      </c>
      <c r="AH860" s="126" t="s">
        <v>7002</v>
      </c>
      <c r="AI860" s="126" t="s">
        <v>9</v>
      </c>
      <c r="AJ860" s="126" t="s">
        <v>7003</v>
      </c>
      <c r="AK860" s="126" t="s">
        <v>7414</v>
      </c>
      <c r="AL860" s="126" t="s">
        <v>7415</v>
      </c>
      <c r="AM860" s="126" t="s">
        <v>7416</v>
      </c>
      <c r="AN860" s="126">
        <v>28747</v>
      </c>
      <c r="AO860" s="126" t="s">
        <v>130</v>
      </c>
      <c r="AP860" s="127">
        <v>1</v>
      </c>
      <c r="AQ860" s="128">
        <v>0.499</v>
      </c>
      <c r="AR860" s="128">
        <v>4.4999999999999998E-2</v>
      </c>
      <c r="AS860" s="128">
        <v>0.5</v>
      </c>
      <c r="AT860" s="126" t="s">
        <v>5</v>
      </c>
      <c r="AU860" s="128">
        <v>18.89</v>
      </c>
      <c r="AV860" s="126" t="s">
        <v>154</v>
      </c>
      <c r="AW860" s="126" t="s">
        <v>154</v>
      </c>
      <c r="AX860" s="126" t="s">
        <v>154</v>
      </c>
      <c r="AY860" s="126" t="s">
        <v>154</v>
      </c>
      <c r="AZ860" s="126" t="s">
        <v>154</v>
      </c>
      <c r="BA860" s="126" t="s">
        <v>132</v>
      </c>
      <c r="BB860" s="126" t="s">
        <v>70</v>
      </c>
      <c r="BC860" s="126" t="s">
        <v>155</v>
      </c>
      <c r="BD860" s="126" t="s">
        <v>130</v>
      </c>
      <c r="BE860" s="126" t="s">
        <v>156</v>
      </c>
      <c r="BF860" s="126" t="s">
        <v>7417</v>
      </c>
      <c r="BG860" s="126" t="s">
        <v>7418</v>
      </c>
      <c r="BH860" s="126" t="s">
        <v>7419</v>
      </c>
      <c r="BI860" s="126" t="s">
        <v>138</v>
      </c>
      <c r="BJ860" s="126" t="s">
        <v>32</v>
      </c>
      <c r="BK860" s="126" t="s">
        <v>184</v>
      </c>
      <c r="BL860" s="126" t="s">
        <v>157</v>
      </c>
      <c r="BM860" s="126" t="s">
        <v>126</v>
      </c>
      <c r="BN860" s="126" t="s">
        <v>130</v>
      </c>
      <c r="BO860" s="126" t="s">
        <v>158</v>
      </c>
    </row>
    <row r="861" spans="1:67" ht="15">
      <c r="A861" s="58" t="str">
        <f t="shared" si="401"/>
        <v>2025-08-24</v>
      </c>
      <c r="B861" s="58" t="str">
        <f t="shared" si="402"/>
        <v>LHR</v>
      </c>
      <c r="C861" s="58" t="str">
        <f t="shared" si="403"/>
        <v>99431913814</v>
      </c>
      <c r="D861" s="58" t="str">
        <f t="shared" si="404"/>
        <v>PGB028761968</v>
      </c>
      <c r="E861" s="59" t="str">
        <f t="shared" si="405"/>
        <v>6094322902748</v>
      </c>
      <c r="F861" s="59" t="str">
        <f t="shared" si="406"/>
        <v>717-8986-EE-72</v>
      </c>
      <c r="G861" s="59" t="str">
        <f t="shared" si="407"/>
        <v>2210326</v>
      </c>
      <c r="H861" s="59" t="str">
        <f t="shared" si="408"/>
        <v>IPORTER (GB)</v>
      </c>
      <c r="I861" s="57" t="str">
        <f t="shared" si="409"/>
        <v>배진희</v>
      </c>
      <c r="J861" s="57">
        <f t="shared" si="410"/>
        <v>10099</v>
      </c>
      <c r="K861" s="57" t="str">
        <f t="shared" si="411"/>
        <v/>
      </c>
      <c r="L861" s="57">
        <f t="shared" si="412"/>
        <v>1</v>
      </c>
      <c r="M861" s="57">
        <f t="shared" si="413"/>
        <v>2</v>
      </c>
      <c r="N861" s="57">
        <f t="shared" si="414"/>
        <v>4.4999999999999998E-2</v>
      </c>
      <c r="O861" s="60">
        <f t="shared" si="415"/>
        <v>3.15E-2</v>
      </c>
      <c r="P861" s="60">
        <f>CEILING(IF(M861&gt;O861,M861,O861),$D$2)</f>
        <v>2</v>
      </c>
      <c r="Q861" s="61" t="str">
        <f t="shared" si="416"/>
        <v>목록(Manifest)</v>
      </c>
      <c r="R861" s="88">
        <f t="shared" si="417"/>
        <v>114.43</v>
      </c>
      <c r="S861" s="61" t="str">
        <f t="shared" si="418"/>
        <v>OZ522</v>
      </c>
      <c r="T861" s="61" t="str">
        <f t="shared" si="419"/>
        <v>ASIANA AIRLINES</v>
      </c>
      <c r="U861" s="61" t="str">
        <f t="shared" si="420"/>
        <v>신용</v>
      </c>
      <c r="V861" s="99">
        <f>CEILING($B$2+(P861-0.5)*$C$2,1)</f>
        <v>15928</v>
      </c>
      <c r="W861" s="61">
        <v>4000</v>
      </c>
      <c r="X861" s="100">
        <f t="shared" si="394"/>
        <v>0</v>
      </c>
      <c r="Y861" s="100">
        <f t="shared" si="399"/>
        <v>0</v>
      </c>
      <c r="Z861" s="100">
        <f t="shared" si="395"/>
        <v>0</v>
      </c>
      <c r="AA861" s="100">
        <f t="shared" si="400"/>
        <v>0</v>
      </c>
      <c r="AB861" s="101">
        <f t="shared" si="396"/>
        <v>0</v>
      </c>
      <c r="AC861" s="102" t="str">
        <f>_xlfn.IFNA(VLOOKUP(D861,'사업자 통관'!F:H,3,0),"")</f>
        <v/>
      </c>
      <c r="AD861" s="102"/>
      <c r="AE861" s="103">
        <f t="shared" si="397"/>
        <v>4000</v>
      </c>
      <c r="AF861" s="104">
        <f t="shared" si="398"/>
        <v>19928</v>
      </c>
      <c r="AH861" s="126" t="s">
        <v>7002</v>
      </c>
      <c r="AI861" s="126" t="s">
        <v>9</v>
      </c>
      <c r="AJ861" s="126" t="s">
        <v>7003</v>
      </c>
      <c r="AK861" s="126" t="s">
        <v>2671</v>
      </c>
      <c r="AL861" s="126" t="s">
        <v>7420</v>
      </c>
      <c r="AM861" s="126" t="s">
        <v>7421</v>
      </c>
      <c r="AN861" s="126">
        <v>10099</v>
      </c>
      <c r="AO861" s="126" t="s">
        <v>130</v>
      </c>
      <c r="AP861" s="127">
        <v>1</v>
      </c>
      <c r="AQ861" s="128">
        <v>2</v>
      </c>
      <c r="AR861" s="128">
        <v>4.4999999999999998E-2</v>
      </c>
      <c r="AS861" s="128">
        <v>2.1</v>
      </c>
      <c r="AT861" s="126" t="s">
        <v>4</v>
      </c>
      <c r="AU861" s="128">
        <v>114.43</v>
      </c>
      <c r="AV861" s="126" t="s">
        <v>154</v>
      </c>
      <c r="AW861" s="126" t="s">
        <v>154</v>
      </c>
      <c r="AX861" s="126" t="s">
        <v>154</v>
      </c>
      <c r="AY861" s="126" t="s">
        <v>154</v>
      </c>
      <c r="AZ861" s="126" t="s">
        <v>154</v>
      </c>
      <c r="BA861" s="126" t="s">
        <v>132</v>
      </c>
      <c r="BB861" s="126" t="s">
        <v>70</v>
      </c>
      <c r="BC861" s="126" t="s">
        <v>7422</v>
      </c>
      <c r="BD861" s="126" t="s">
        <v>130</v>
      </c>
      <c r="BE861" s="126" t="s">
        <v>156</v>
      </c>
      <c r="BF861" s="126" t="s">
        <v>7423</v>
      </c>
      <c r="BG861" s="126" t="s">
        <v>7424</v>
      </c>
      <c r="BH861" s="126" t="s">
        <v>7425</v>
      </c>
      <c r="BI861" s="126" t="s">
        <v>138</v>
      </c>
      <c r="BJ861" s="126" t="s">
        <v>32</v>
      </c>
      <c r="BK861" s="126" t="s">
        <v>184</v>
      </c>
      <c r="BL861" s="126" t="s">
        <v>157</v>
      </c>
      <c r="BM861" s="126" t="s">
        <v>126</v>
      </c>
      <c r="BN861" s="126" t="s">
        <v>130</v>
      </c>
      <c r="BO861" s="126" t="s">
        <v>158</v>
      </c>
    </row>
    <row r="862" spans="1:67" ht="15">
      <c r="A862" s="58" t="str">
        <f t="shared" si="401"/>
        <v>2025-08-24</v>
      </c>
      <c r="B862" s="58" t="str">
        <f t="shared" si="402"/>
        <v>LHR</v>
      </c>
      <c r="C862" s="58" t="str">
        <f t="shared" si="403"/>
        <v>99431913814</v>
      </c>
      <c r="D862" s="58" t="str">
        <f t="shared" si="404"/>
        <v>PGB028761285</v>
      </c>
      <c r="E862" s="59" t="str">
        <f t="shared" si="405"/>
        <v>6094322902065</v>
      </c>
      <c r="F862" s="59" t="str">
        <f t="shared" si="406"/>
        <v>716-6380-AD-74</v>
      </c>
      <c r="G862" s="59" t="str">
        <f t="shared" si="407"/>
        <v>2210326</v>
      </c>
      <c r="H862" s="59" t="str">
        <f t="shared" si="408"/>
        <v>IPORTER (GB)</v>
      </c>
      <c r="I862" s="57" t="str">
        <f t="shared" si="409"/>
        <v>임창우</v>
      </c>
      <c r="J862" s="57">
        <f t="shared" si="410"/>
        <v>2524</v>
      </c>
      <c r="K862" s="57" t="str">
        <f t="shared" si="411"/>
        <v/>
      </c>
      <c r="L862" s="57">
        <f t="shared" si="412"/>
        <v>1</v>
      </c>
      <c r="M862" s="57">
        <f t="shared" si="413"/>
        <v>4.0010000000000003</v>
      </c>
      <c r="N862" s="57">
        <f t="shared" si="414"/>
        <v>7.9379999999999997</v>
      </c>
      <c r="O862" s="60">
        <f t="shared" si="415"/>
        <v>5.5565999999999995</v>
      </c>
      <c r="P862" s="60">
        <f>CEILING(IF(M862&gt;O862,M862,O862),$D$2)</f>
        <v>6</v>
      </c>
      <c r="Q862" s="61" t="str">
        <f t="shared" si="416"/>
        <v>목록(Manifest)</v>
      </c>
      <c r="R862" s="88">
        <f t="shared" si="417"/>
        <v>97.1</v>
      </c>
      <c r="S862" s="61" t="str">
        <f t="shared" si="418"/>
        <v>OZ522</v>
      </c>
      <c r="T862" s="61" t="str">
        <f t="shared" si="419"/>
        <v>ASIANA AIRLINES</v>
      </c>
      <c r="U862" s="61" t="str">
        <f t="shared" si="420"/>
        <v>신용</v>
      </c>
      <c r="V862" s="99">
        <f>CEILING($B$2+(P862-0.5)*$C$2,1)</f>
        <v>38548</v>
      </c>
      <c r="W862" s="61">
        <v>4000</v>
      </c>
      <c r="X862" s="100">
        <f t="shared" si="394"/>
        <v>0</v>
      </c>
      <c r="Y862" s="100">
        <f t="shared" si="399"/>
        <v>0</v>
      </c>
      <c r="Z862" s="100">
        <f t="shared" si="395"/>
        <v>1000</v>
      </c>
      <c r="AA862" s="100">
        <f t="shared" si="400"/>
        <v>0</v>
      </c>
      <c r="AB862" s="101">
        <f t="shared" si="396"/>
        <v>0</v>
      </c>
      <c r="AC862" s="102" t="str">
        <f>_xlfn.IFNA(VLOOKUP(D862,'사업자 통관'!F:H,3,0),"")</f>
        <v/>
      </c>
      <c r="AD862" s="102"/>
      <c r="AE862" s="103">
        <f t="shared" si="397"/>
        <v>5000</v>
      </c>
      <c r="AF862" s="104">
        <f t="shared" si="398"/>
        <v>43548</v>
      </c>
      <c r="AH862" s="126" t="s">
        <v>7002</v>
      </c>
      <c r="AI862" s="126" t="s">
        <v>9</v>
      </c>
      <c r="AJ862" s="126" t="s">
        <v>7003</v>
      </c>
      <c r="AK862" s="126" t="s">
        <v>7426</v>
      </c>
      <c r="AL862" s="126" t="s">
        <v>4717</v>
      </c>
      <c r="AM862" s="126" t="s">
        <v>4718</v>
      </c>
      <c r="AN862" s="126">
        <v>2524</v>
      </c>
      <c r="AO862" s="126" t="s">
        <v>130</v>
      </c>
      <c r="AP862" s="127">
        <v>1</v>
      </c>
      <c r="AQ862" s="128">
        <v>4.0010000000000003</v>
      </c>
      <c r="AR862" s="128">
        <v>7.9379999999999997</v>
      </c>
      <c r="AS862" s="128">
        <v>8</v>
      </c>
      <c r="AT862" s="126" t="s">
        <v>4</v>
      </c>
      <c r="AU862" s="128">
        <v>97.1</v>
      </c>
      <c r="AV862" s="126" t="s">
        <v>154</v>
      </c>
      <c r="AW862" s="126" t="s">
        <v>154</v>
      </c>
      <c r="AX862" s="126" t="s">
        <v>154</v>
      </c>
      <c r="AY862" s="126" t="s">
        <v>154</v>
      </c>
      <c r="AZ862" s="126" t="s">
        <v>154</v>
      </c>
      <c r="BA862" s="126" t="s">
        <v>132</v>
      </c>
      <c r="BB862" s="126" t="s">
        <v>70</v>
      </c>
      <c r="BC862" s="126" t="s">
        <v>172</v>
      </c>
      <c r="BD862" s="126" t="s">
        <v>130</v>
      </c>
      <c r="BE862" s="126" t="s">
        <v>156</v>
      </c>
      <c r="BF862" s="126" t="s">
        <v>7427</v>
      </c>
      <c r="BG862" s="126" t="s">
        <v>7428</v>
      </c>
      <c r="BH862" s="126" t="s">
        <v>7429</v>
      </c>
      <c r="BI862" s="126" t="s">
        <v>138</v>
      </c>
      <c r="BJ862" s="126" t="s">
        <v>32</v>
      </c>
      <c r="BK862" s="126" t="s">
        <v>184</v>
      </c>
      <c r="BL862" s="126" t="s">
        <v>157</v>
      </c>
      <c r="BM862" s="126" t="s">
        <v>126</v>
      </c>
      <c r="BN862" s="126" t="s">
        <v>130</v>
      </c>
      <c r="BO862" s="126" t="s">
        <v>158</v>
      </c>
    </row>
    <row r="863" spans="1:67" ht="15">
      <c r="A863" s="58" t="str">
        <f t="shared" si="401"/>
        <v>2025-08-24</v>
      </c>
      <c r="B863" s="58" t="str">
        <f t="shared" si="402"/>
        <v>LHR</v>
      </c>
      <c r="C863" s="58" t="str">
        <f t="shared" si="403"/>
        <v>99431913814</v>
      </c>
      <c r="D863" s="58" t="str">
        <f t="shared" si="404"/>
        <v>PGB028761973</v>
      </c>
      <c r="E863" s="59" t="str">
        <f t="shared" si="405"/>
        <v>6094322902753</v>
      </c>
      <c r="F863" s="59" t="str">
        <f t="shared" si="406"/>
        <v>717-5592-BE-76</v>
      </c>
      <c r="G863" s="59" t="str">
        <f t="shared" si="407"/>
        <v>2210326</v>
      </c>
      <c r="H863" s="59" t="str">
        <f t="shared" si="408"/>
        <v>IPORTER (GB)</v>
      </c>
      <c r="I863" s="57" t="str">
        <f t="shared" si="409"/>
        <v>노민규</v>
      </c>
      <c r="J863" s="57">
        <f t="shared" si="410"/>
        <v>13279</v>
      </c>
      <c r="K863" s="57" t="str">
        <f t="shared" si="411"/>
        <v/>
      </c>
      <c r="L863" s="57">
        <f t="shared" si="412"/>
        <v>1</v>
      </c>
      <c r="M863" s="57">
        <f t="shared" si="413"/>
        <v>0.499</v>
      </c>
      <c r="N863" s="57">
        <f t="shared" si="414"/>
        <v>4.4999999999999998E-2</v>
      </c>
      <c r="O863" s="60">
        <f t="shared" si="415"/>
        <v>3.15E-2</v>
      </c>
      <c r="P863" s="60">
        <f>CEILING(IF(M863&gt;O863,M863,O863),$D$2)</f>
        <v>0.5</v>
      </c>
      <c r="Q863" s="61" t="str">
        <f t="shared" si="416"/>
        <v>목록(Manifest)</v>
      </c>
      <c r="R863" s="88">
        <f t="shared" si="417"/>
        <v>94.43</v>
      </c>
      <c r="S863" s="61" t="str">
        <f t="shared" si="418"/>
        <v>OZ522</v>
      </c>
      <c r="T863" s="61" t="str">
        <f t="shared" si="419"/>
        <v>ASIANA AIRLINES</v>
      </c>
      <c r="U863" s="61" t="str">
        <f t="shared" si="420"/>
        <v>신용</v>
      </c>
      <c r="V863" s="99">
        <f>CEILING($B$2+(P863-0.5)*$C$2,1)</f>
        <v>7445</v>
      </c>
      <c r="W863" s="61">
        <v>4000</v>
      </c>
      <c r="X863" s="100">
        <f t="shared" si="394"/>
        <v>0</v>
      </c>
      <c r="Y863" s="100">
        <f t="shared" si="399"/>
        <v>0</v>
      </c>
      <c r="Z863" s="100">
        <f t="shared" si="395"/>
        <v>0</v>
      </c>
      <c r="AA863" s="100">
        <f t="shared" si="400"/>
        <v>0</v>
      </c>
      <c r="AB863" s="101">
        <f t="shared" si="396"/>
        <v>0</v>
      </c>
      <c r="AC863" s="102" t="str">
        <f>_xlfn.IFNA(VLOOKUP(D863,'사업자 통관'!F:H,3,0),"")</f>
        <v/>
      </c>
      <c r="AD863" s="102"/>
      <c r="AE863" s="103">
        <f t="shared" si="397"/>
        <v>4000</v>
      </c>
      <c r="AF863" s="104">
        <f t="shared" si="398"/>
        <v>11445</v>
      </c>
      <c r="AH863" s="126" t="s">
        <v>7002</v>
      </c>
      <c r="AI863" s="126" t="s">
        <v>9</v>
      </c>
      <c r="AJ863" s="126" t="s">
        <v>7003</v>
      </c>
      <c r="AK863" s="126" t="s">
        <v>7430</v>
      </c>
      <c r="AL863" s="126" t="s">
        <v>3517</v>
      </c>
      <c r="AM863" s="126" t="s">
        <v>3518</v>
      </c>
      <c r="AN863" s="126">
        <v>13279</v>
      </c>
      <c r="AO863" s="126" t="s">
        <v>130</v>
      </c>
      <c r="AP863" s="127">
        <v>1</v>
      </c>
      <c r="AQ863" s="128">
        <v>0.499</v>
      </c>
      <c r="AR863" s="128">
        <v>4.4999999999999998E-2</v>
      </c>
      <c r="AS863" s="128">
        <v>0.5</v>
      </c>
      <c r="AT863" s="126" t="s">
        <v>4</v>
      </c>
      <c r="AU863" s="128">
        <v>94.43</v>
      </c>
      <c r="AV863" s="126" t="s">
        <v>154</v>
      </c>
      <c r="AW863" s="126" t="s">
        <v>154</v>
      </c>
      <c r="AX863" s="126" t="s">
        <v>154</v>
      </c>
      <c r="AY863" s="126" t="s">
        <v>154</v>
      </c>
      <c r="AZ863" s="126" t="s">
        <v>154</v>
      </c>
      <c r="BA863" s="126" t="s">
        <v>132</v>
      </c>
      <c r="BB863" s="126" t="s">
        <v>70</v>
      </c>
      <c r="BC863" s="126" t="s">
        <v>3519</v>
      </c>
      <c r="BD863" s="126" t="s">
        <v>130</v>
      </c>
      <c r="BE863" s="126" t="s">
        <v>156</v>
      </c>
      <c r="BF863" s="126" t="s">
        <v>7431</v>
      </c>
      <c r="BG863" s="126" t="s">
        <v>7432</v>
      </c>
      <c r="BH863" s="126" t="s">
        <v>7433</v>
      </c>
      <c r="BI863" s="126" t="s">
        <v>138</v>
      </c>
      <c r="BJ863" s="126" t="s">
        <v>32</v>
      </c>
      <c r="BK863" s="126" t="s">
        <v>184</v>
      </c>
      <c r="BL863" s="126" t="s">
        <v>157</v>
      </c>
      <c r="BM863" s="126" t="s">
        <v>126</v>
      </c>
      <c r="BN863" s="126" t="s">
        <v>130</v>
      </c>
      <c r="BO863" s="126" t="s">
        <v>158</v>
      </c>
    </row>
    <row r="864" spans="1:67" ht="15">
      <c r="A864" s="58" t="str">
        <f t="shared" si="401"/>
        <v>2025-08-24</v>
      </c>
      <c r="B864" s="58" t="str">
        <f t="shared" si="402"/>
        <v>LHR</v>
      </c>
      <c r="C864" s="58" t="str">
        <f t="shared" si="403"/>
        <v>99431913814</v>
      </c>
      <c r="D864" s="58" t="str">
        <f t="shared" si="404"/>
        <v>PGB028762185</v>
      </c>
      <c r="E864" s="59" t="str">
        <f t="shared" si="405"/>
        <v>6094322902965</v>
      </c>
      <c r="F864" s="59" t="str">
        <f t="shared" si="406"/>
        <v>717-8077-CB-79</v>
      </c>
      <c r="G864" s="59" t="str">
        <f t="shared" si="407"/>
        <v>2210326</v>
      </c>
      <c r="H864" s="59" t="str">
        <f t="shared" si="408"/>
        <v>IPORTER (GB)</v>
      </c>
      <c r="I864" s="57" t="str">
        <f t="shared" si="409"/>
        <v>이진문</v>
      </c>
      <c r="J864" s="57">
        <f t="shared" si="410"/>
        <v>3439</v>
      </c>
      <c r="K864" s="57" t="str">
        <f t="shared" si="411"/>
        <v/>
      </c>
      <c r="L864" s="57">
        <f t="shared" si="412"/>
        <v>1</v>
      </c>
      <c r="M864" s="57">
        <f t="shared" si="413"/>
        <v>0.499</v>
      </c>
      <c r="N864" s="57">
        <f t="shared" si="414"/>
        <v>4.4999999999999998E-2</v>
      </c>
      <c r="O864" s="60">
        <f t="shared" si="415"/>
        <v>3.15E-2</v>
      </c>
      <c r="P864" s="60">
        <f>CEILING(IF(M864&gt;O864,M864,O864),$D$2)</f>
        <v>0.5</v>
      </c>
      <c r="Q864" s="61" t="str">
        <f t="shared" si="416"/>
        <v>목록(Manifest)</v>
      </c>
      <c r="R864" s="88">
        <f t="shared" si="417"/>
        <v>121.4</v>
      </c>
      <c r="S864" s="61" t="str">
        <f t="shared" si="418"/>
        <v>OZ522</v>
      </c>
      <c r="T864" s="61" t="str">
        <f t="shared" si="419"/>
        <v>ASIANA AIRLINES</v>
      </c>
      <c r="U864" s="61" t="str">
        <f t="shared" si="420"/>
        <v>신용</v>
      </c>
      <c r="V864" s="99">
        <f>CEILING($B$2+(P864-0.5)*$C$2,1)</f>
        <v>7445</v>
      </c>
      <c r="W864" s="61">
        <v>4000</v>
      </c>
      <c r="X864" s="100">
        <f t="shared" si="394"/>
        <v>0</v>
      </c>
      <c r="Y864" s="100">
        <f t="shared" si="399"/>
        <v>0</v>
      </c>
      <c r="Z864" s="100">
        <f t="shared" si="395"/>
        <v>0</v>
      </c>
      <c r="AA864" s="100">
        <f t="shared" si="400"/>
        <v>0</v>
      </c>
      <c r="AB864" s="101">
        <f t="shared" si="396"/>
        <v>0</v>
      </c>
      <c r="AC864" s="102" t="str">
        <f>_xlfn.IFNA(VLOOKUP(D864,'사업자 통관'!F:H,3,0),"")</f>
        <v/>
      </c>
      <c r="AD864" s="102"/>
      <c r="AE864" s="103">
        <f t="shared" si="397"/>
        <v>4000</v>
      </c>
      <c r="AF864" s="104">
        <f t="shared" si="398"/>
        <v>11445</v>
      </c>
      <c r="AH864" s="126" t="s">
        <v>7002</v>
      </c>
      <c r="AI864" s="126" t="s">
        <v>9</v>
      </c>
      <c r="AJ864" s="126" t="s">
        <v>7003</v>
      </c>
      <c r="AK864" s="126" t="s">
        <v>7434</v>
      </c>
      <c r="AL864" s="126" t="s">
        <v>4545</v>
      </c>
      <c r="AM864" s="126" t="s">
        <v>4546</v>
      </c>
      <c r="AN864" s="126">
        <v>3439</v>
      </c>
      <c r="AO864" s="126" t="s">
        <v>130</v>
      </c>
      <c r="AP864" s="127">
        <v>1</v>
      </c>
      <c r="AQ864" s="128">
        <v>0.499</v>
      </c>
      <c r="AR864" s="128">
        <v>4.4999999999999998E-2</v>
      </c>
      <c r="AS864" s="128">
        <v>0.5</v>
      </c>
      <c r="AT864" s="126" t="s">
        <v>4</v>
      </c>
      <c r="AU864" s="128">
        <v>121.4</v>
      </c>
      <c r="AV864" s="126" t="s">
        <v>154</v>
      </c>
      <c r="AW864" s="126" t="s">
        <v>154</v>
      </c>
      <c r="AX864" s="126" t="s">
        <v>154</v>
      </c>
      <c r="AY864" s="126" t="s">
        <v>154</v>
      </c>
      <c r="AZ864" s="126" t="s">
        <v>154</v>
      </c>
      <c r="BA864" s="126" t="s">
        <v>132</v>
      </c>
      <c r="BB864" s="126" t="s">
        <v>70</v>
      </c>
      <c r="BC864" s="126" t="s">
        <v>169</v>
      </c>
      <c r="BD864" s="126" t="s">
        <v>130</v>
      </c>
      <c r="BE864" s="126" t="s">
        <v>156</v>
      </c>
      <c r="BF864" s="126" t="s">
        <v>7435</v>
      </c>
      <c r="BG864" s="126" t="s">
        <v>7436</v>
      </c>
      <c r="BH864" s="126" t="s">
        <v>7437</v>
      </c>
      <c r="BI864" s="126" t="s">
        <v>138</v>
      </c>
      <c r="BJ864" s="126" t="s">
        <v>32</v>
      </c>
      <c r="BK864" s="126" t="s">
        <v>184</v>
      </c>
      <c r="BL864" s="126" t="s">
        <v>157</v>
      </c>
      <c r="BM864" s="126" t="s">
        <v>126</v>
      </c>
      <c r="BN864" s="126" t="s">
        <v>130</v>
      </c>
      <c r="BO864" s="126" t="s">
        <v>158</v>
      </c>
    </row>
    <row r="865" spans="1:67" ht="15">
      <c r="A865" s="58" t="str">
        <f t="shared" si="401"/>
        <v>2025-08-24</v>
      </c>
      <c r="B865" s="58" t="str">
        <f t="shared" si="402"/>
        <v>LHR</v>
      </c>
      <c r="C865" s="58" t="str">
        <f t="shared" si="403"/>
        <v>99431913814</v>
      </c>
      <c r="D865" s="58" t="str">
        <f t="shared" si="404"/>
        <v>PGB028762132</v>
      </c>
      <c r="E865" s="59" t="str">
        <f t="shared" si="405"/>
        <v>6094322902912</v>
      </c>
      <c r="F865" s="59" t="str">
        <f t="shared" si="406"/>
        <v>717-9956-FB-33</v>
      </c>
      <c r="G865" s="59" t="str">
        <f t="shared" si="407"/>
        <v>2210326</v>
      </c>
      <c r="H865" s="59" t="str">
        <f t="shared" si="408"/>
        <v>IPORTER (GB)</v>
      </c>
      <c r="I865" s="57" t="str">
        <f t="shared" si="409"/>
        <v>권은수</v>
      </c>
      <c r="J865" s="57">
        <f t="shared" si="410"/>
        <v>41146</v>
      </c>
      <c r="K865" s="57" t="str">
        <f t="shared" si="411"/>
        <v/>
      </c>
      <c r="L865" s="57">
        <f t="shared" si="412"/>
        <v>1</v>
      </c>
      <c r="M865" s="57">
        <f t="shared" si="413"/>
        <v>1.3109999999999999</v>
      </c>
      <c r="N865" s="57">
        <f t="shared" si="414"/>
        <v>4.4999999999999998E-2</v>
      </c>
      <c r="O865" s="60">
        <f t="shared" si="415"/>
        <v>3.15E-2</v>
      </c>
      <c r="P865" s="60">
        <f>CEILING(IF(M865&gt;O865,M865,O865),$D$2)</f>
        <v>1.5</v>
      </c>
      <c r="Q865" s="61" t="str">
        <f t="shared" si="416"/>
        <v>목록(Manifest)</v>
      </c>
      <c r="R865" s="88">
        <f t="shared" si="417"/>
        <v>94.36</v>
      </c>
      <c r="S865" s="61" t="str">
        <f t="shared" si="418"/>
        <v>OZ522</v>
      </c>
      <c r="T865" s="61" t="str">
        <f t="shared" si="419"/>
        <v>ASIANA AIRLINES</v>
      </c>
      <c r="U865" s="61" t="str">
        <f t="shared" si="420"/>
        <v>신용</v>
      </c>
      <c r="V865" s="99">
        <f>CEILING($B$2+(P865-0.5)*$C$2,1)</f>
        <v>13100</v>
      </c>
      <c r="W865" s="61">
        <v>4000</v>
      </c>
      <c r="X865" s="100">
        <f t="shared" si="394"/>
        <v>0</v>
      </c>
      <c r="Y865" s="100">
        <f t="shared" si="399"/>
        <v>0</v>
      </c>
      <c r="Z865" s="100">
        <f t="shared" si="395"/>
        <v>0</v>
      </c>
      <c r="AA865" s="100">
        <f t="shared" si="400"/>
        <v>0</v>
      </c>
      <c r="AB865" s="101">
        <f t="shared" si="396"/>
        <v>0</v>
      </c>
      <c r="AC865" s="102" t="str">
        <f>_xlfn.IFNA(VLOOKUP(D865,'사업자 통관'!F:H,3,0),"")</f>
        <v/>
      </c>
      <c r="AD865" s="102"/>
      <c r="AE865" s="103">
        <f t="shared" si="397"/>
        <v>4000</v>
      </c>
      <c r="AF865" s="104">
        <f t="shared" si="398"/>
        <v>17100</v>
      </c>
      <c r="AH865" s="126" t="s">
        <v>7002</v>
      </c>
      <c r="AI865" s="126" t="s">
        <v>9</v>
      </c>
      <c r="AJ865" s="126" t="s">
        <v>7003</v>
      </c>
      <c r="AK865" s="126" t="s">
        <v>7438</v>
      </c>
      <c r="AL865" s="126" t="s">
        <v>7439</v>
      </c>
      <c r="AM865" s="126" t="s">
        <v>7440</v>
      </c>
      <c r="AN865" s="126">
        <v>41146</v>
      </c>
      <c r="AO865" s="126" t="s">
        <v>130</v>
      </c>
      <c r="AP865" s="127">
        <v>1</v>
      </c>
      <c r="AQ865" s="128">
        <v>1.3109999999999999</v>
      </c>
      <c r="AR865" s="128">
        <v>4.4999999999999998E-2</v>
      </c>
      <c r="AS865" s="128">
        <v>1.4</v>
      </c>
      <c r="AT865" s="126" t="s">
        <v>4</v>
      </c>
      <c r="AU865" s="128">
        <v>94.36</v>
      </c>
      <c r="AV865" s="126" t="s">
        <v>154</v>
      </c>
      <c r="AW865" s="126" t="s">
        <v>154</v>
      </c>
      <c r="AX865" s="126" t="s">
        <v>154</v>
      </c>
      <c r="AY865" s="126" t="s">
        <v>154</v>
      </c>
      <c r="AZ865" s="126" t="s">
        <v>154</v>
      </c>
      <c r="BA865" s="126" t="s">
        <v>132</v>
      </c>
      <c r="BB865" s="126" t="s">
        <v>70</v>
      </c>
      <c r="BC865" s="126" t="s">
        <v>165</v>
      </c>
      <c r="BD865" s="126" t="s">
        <v>130</v>
      </c>
      <c r="BE865" s="126" t="s">
        <v>156</v>
      </c>
      <c r="BF865" s="126" t="s">
        <v>7441</v>
      </c>
      <c r="BG865" s="126" t="s">
        <v>7442</v>
      </c>
      <c r="BH865" s="126" t="s">
        <v>7443</v>
      </c>
      <c r="BI865" s="126" t="s">
        <v>138</v>
      </c>
      <c r="BJ865" s="126" t="s">
        <v>32</v>
      </c>
      <c r="BK865" s="126" t="s">
        <v>184</v>
      </c>
      <c r="BL865" s="126" t="s">
        <v>157</v>
      </c>
      <c r="BM865" s="126" t="s">
        <v>126</v>
      </c>
      <c r="BN865" s="126" t="s">
        <v>130</v>
      </c>
      <c r="BO865" s="126" t="s">
        <v>158</v>
      </c>
    </row>
    <row r="866" spans="1:67" ht="15">
      <c r="A866" s="58" t="str">
        <f t="shared" si="401"/>
        <v>2025-08-24</v>
      </c>
      <c r="B866" s="58" t="str">
        <f t="shared" si="402"/>
        <v>LHR</v>
      </c>
      <c r="C866" s="58" t="str">
        <f t="shared" si="403"/>
        <v>99431913814</v>
      </c>
      <c r="D866" s="58" t="str">
        <f t="shared" si="404"/>
        <v>PGB028762077</v>
      </c>
      <c r="E866" s="59" t="str">
        <f t="shared" si="405"/>
        <v>6094322902857</v>
      </c>
      <c r="F866" s="59" t="str">
        <f t="shared" si="406"/>
        <v>717-9912-CF-12</v>
      </c>
      <c r="G866" s="59" t="str">
        <f t="shared" si="407"/>
        <v>2210326</v>
      </c>
      <c r="H866" s="59" t="str">
        <f t="shared" si="408"/>
        <v>IPORTER (GB)</v>
      </c>
      <c r="I866" s="57" t="str">
        <f t="shared" si="409"/>
        <v>현동승</v>
      </c>
      <c r="J866" s="57">
        <f t="shared" si="410"/>
        <v>39291</v>
      </c>
      <c r="K866" s="57" t="str">
        <f t="shared" si="411"/>
        <v/>
      </c>
      <c r="L866" s="57">
        <f t="shared" si="412"/>
        <v>1</v>
      </c>
      <c r="M866" s="57">
        <f t="shared" si="413"/>
        <v>0.499</v>
      </c>
      <c r="N866" s="57">
        <f t="shared" si="414"/>
        <v>4.4999999999999998E-2</v>
      </c>
      <c r="O866" s="60">
        <f t="shared" si="415"/>
        <v>3.15E-2</v>
      </c>
      <c r="P866" s="60">
        <f>CEILING(IF(M866&gt;O866,M866,O866),$D$2)</f>
        <v>0.5</v>
      </c>
      <c r="Q866" s="61" t="str">
        <f t="shared" si="416"/>
        <v>목록(Manifest)</v>
      </c>
      <c r="R866" s="88">
        <f t="shared" si="417"/>
        <v>110.5</v>
      </c>
      <c r="S866" s="61" t="str">
        <f t="shared" si="418"/>
        <v>OZ522</v>
      </c>
      <c r="T866" s="61" t="str">
        <f t="shared" si="419"/>
        <v>ASIANA AIRLINES</v>
      </c>
      <c r="U866" s="61" t="str">
        <f t="shared" si="420"/>
        <v>신용</v>
      </c>
      <c r="V866" s="99">
        <f>CEILING($B$2+(P866-0.5)*$C$2,1)</f>
        <v>7445</v>
      </c>
      <c r="W866" s="61">
        <v>4000</v>
      </c>
      <c r="X866" s="100">
        <f t="shared" si="394"/>
        <v>0</v>
      </c>
      <c r="Y866" s="100">
        <f t="shared" si="399"/>
        <v>0</v>
      </c>
      <c r="Z866" s="100">
        <f t="shared" si="395"/>
        <v>0</v>
      </c>
      <c r="AA866" s="100">
        <f t="shared" si="400"/>
        <v>0</v>
      </c>
      <c r="AB866" s="101">
        <f t="shared" si="396"/>
        <v>0</v>
      </c>
      <c r="AC866" s="102" t="str">
        <f>_xlfn.IFNA(VLOOKUP(D866,'사업자 통관'!F:H,3,0),"")</f>
        <v/>
      </c>
      <c r="AD866" s="102"/>
      <c r="AE866" s="103">
        <f t="shared" si="397"/>
        <v>4000</v>
      </c>
      <c r="AF866" s="104">
        <f t="shared" si="398"/>
        <v>11445</v>
      </c>
      <c r="AH866" s="126" t="s">
        <v>7002</v>
      </c>
      <c r="AI866" s="126" t="s">
        <v>9</v>
      </c>
      <c r="AJ866" s="126" t="s">
        <v>7003</v>
      </c>
      <c r="AK866" s="126" t="s">
        <v>2625</v>
      </c>
      <c r="AL866" s="126" t="s">
        <v>7444</v>
      </c>
      <c r="AM866" s="126" t="s">
        <v>7445</v>
      </c>
      <c r="AN866" s="126">
        <v>39291</v>
      </c>
      <c r="AO866" s="126" t="s">
        <v>130</v>
      </c>
      <c r="AP866" s="127">
        <v>1</v>
      </c>
      <c r="AQ866" s="128">
        <v>0.499</v>
      </c>
      <c r="AR866" s="128">
        <v>4.4999999999999998E-2</v>
      </c>
      <c r="AS866" s="128">
        <v>0.5</v>
      </c>
      <c r="AT866" s="126" t="s">
        <v>4</v>
      </c>
      <c r="AU866" s="128">
        <v>110.5</v>
      </c>
      <c r="AV866" s="126" t="s">
        <v>154</v>
      </c>
      <c r="AW866" s="126" t="s">
        <v>154</v>
      </c>
      <c r="AX866" s="126" t="s">
        <v>154</v>
      </c>
      <c r="AY866" s="126" t="s">
        <v>154</v>
      </c>
      <c r="AZ866" s="126" t="s">
        <v>154</v>
      </c>
      <c r="BA866" s="126" t="s">
        <v>132</v>
      </c>
      <c r="BB866" s="126" t="s">
        <v>70</v>
      </c>
      <c r="BC866" s="126" t="s">
        <v>2960</v>
      </c>
      <c r="BD866" s="126" t="s">
        <v>130</v>
      </c>
      <c r="BE866" s="126" t="s">
        <v>156</v>
      </c>
      <c r="BF866" s="126" t="s">
        <v>7446</v>
      </c>
      <c r="BG866" s="126" t="s">
        <v>7447</v>
      </c>
      <c r="BH866" s="126" t="s">
        <v>7448</v>
      </c>
      <c r="BI866" s="126" t="s">
        <v>138</v>
      </c>
      <c r="BJ866" s="126" t="s">
        <v>32</v>
      </c>
      <c r="BK866" s="126" t="s">
        <v>184</v>
      </c>
      <c r="BL866" s="126" t="s">
        <v>157</v>
      </c>
      <c r="BM866" s="126" t="s">
        <v>126</v>
      </c>
      <c r="BN866" s="126" t="s">
        <v>130</v>
      </c>
      <c r="BO866" s="126" t="s">
        <v>158</v>
      </c>
    </row>
    <row r="867" spans="1:67" ht="15">
      <c r="A867" s="58" t="str">
        <f t="shared" si="401"/>
        <v>2025-08-24</v>
      </c>
      <c r="B867" s="58" t="str">
        <f t="shared" si="402"/>
        <v>LHR</v>
      </c>
      <c r="C867" s="58" t="str">
        <f t="shared" si="403"/>
        <v>99431913814</v>
      </c>
      <c r="D867" s="58" t="str">
        <f t="shared" si="404"/>
        <v>PGB028762212</v>
      </c>
      <c r="E867" s="59" t="str">
        <f t="shared" si="405"/>
        <v>6094322902992</v>
      </c>
      <c r="F867" s="59" t="str">
        <f t="shared" si="406"/>
        <v>717-9910-EC-11</v>
      </c>
      <c r="G867" s="59" t="str">
        <f t="shared" si="407"/>
        <v>2210326</v>
      </c>
      <c r="H867" s="59" t="str">
        <f t="shared" si="408"/>
        <v>IPORTER (GB)</v>
      </c>
      <c r="I867" s="57" t="str">
        <f t="shared" si="409"/>
        <v>이시아</v>
      </c>
      <c r="J867" s="57">
        <f t="shared" si="410"/>
        <v>31126</v>
      </c>
      <c r="K867" s="57" t="str">
        <f t="shared" si="411"/>
        <v/>
      </c>
      <c r="L867" s="57">
        <f t="shared" si="412"/>
        <v>1</v>
      </c>
      <c r="M867" s="57">
        <f t="shared" si="413"/>
        <v>0.499</v>
      </c>
      <c r="N867" s="57">
        <f t="shared" si="414"/>
        <v>4.4999999999999998E-2</v>
      </c>
      <c r="O867" s="60">
        <f t="shared" si="415"/>
        <v>3.15E-2</v>
      </c>
      <c r="P867" s="60">
        <f>CEILING(IF(M867&gt;O867,M867,O867),$D$2)</f>
        <v>0.5</v>
      </c>
      <c r="Q867" s="61" t="str">
        <f t="shared" si="416"/>
        <v>목록(Manifest)</v>
      </c>
      <c r="R867" s="88">
        <f t="shared" si="417"/>
        <v>102.37</v>
      </c>
      <c r="S867" s="61" t="str">
        <f t="shared" si="418"/>
        <v>OZ522</v>
      </c>
      <c r="T867" s="61" t="str">
        <f t="shared" si="419"/>
        <v>ASIANA AIRLINES</v>
      </c>
      <c r="U867" s="61" t="str">
        <f t="shared" si="420"/>
        <v>신용</v>
      </c>
      <c r="V867" s="99">
        <f>CEILING($B$2+(P867-0.5)*$C$2,1)</f>
        <v>7445</v>
      </c>
      <c r="W867" s="61">
        <v>4000</v>
      </c>
      <c r="X867" s="100">
        <f t="shared" si="394"/>
        <v>0</v>
      </c>
      <c r="Y867" s="100">
        <f t="shared" si="399"/>
        <v>0</v>
      </c>
      <c r="Z867" s="100">
        <f t="shared" si="395"/>
        <v>0</v>
      </c>
      <c r="AA867" s="100">
        <f t="shared" si="400"/>
        <v>0</v>
      </c>
      <c r="AB867" s="101">
        <f t="shared" si="396"/>
        <v>0</v>
      </c>
      <c r="AC867" s="102" t="str">
        <f>_xlfn.IFNA(VLOOKUP(D867,'사업자 통관'!F:H,3,0),"")</f>
        <v/>
      </c>
      <c r="AD867" s="102"/>
      <c r="AE867" s="103">
        <f t="shared" si="397"/>
        <v>4000</v>
      </c>
      <c r="AF867" s="104">
        <f t="shared" si="398"/>
        <v>11445</v>
      </c>
      <c r="AH867" s="126" t="s">
        <v>7002</v>
      </c>
      <c r="AI867" s="126" t="s">
        <v>9</v>
      </c>
      <c r="AJ867" s="126" t="s">
        <v>7003</v>
      </c>
      <c r="AK867" s="126" t="s">
        <v>7449</v>
      </c>
      <c r="AL867" s="126" t="s">
        <v>6034</v>
      </c>
      <c r="AM867" s="126" t="s">
        <v>6035</v>
      </c>
      <c r="AN867" s="126">
        <v>31126</v>
      </c>
      <c r="AO867" s="126" t="s">
        <v>130</v>
      </c>
      <c r="AP867" s="127">
        <v>1</v>
      </c>
      <c r="AQ867" s="128">
        <v>0.499</v>
      </c>
      <c r="AR867" s="128">
        <v>4.4999999999999998E-2</v>
      </c>
      <c r="AS867" s="128">
        <v>0.5</v>
      </c>
      <c r="AT867" s="126" t="s">
        <v>4</v>
      </c>
      <c r="AU867" s="128">
        <v>102.37</v>
      </c>
      <c r="AV867" s="126" t="s">
        <v>154</v>
      </c>
      <c r="AW867" s="126" t="s">
        <v>154</v>
      </c>
      <c r="AX867" s="126" t="s">
        <v>154</v>
      </c>
      <c r="AY867" s="126" t="s">
        <v>154</v>
      </c>
      <c r="AZ867" s="126" t="s">
        <v>154</v>
      </c>
      <c r="BA867" s="126" t="s">
        <v>132</v>
      </c>
      <c r="BB867" s="126" t="s">
        <v>70</v>
      </c>
      <c r="BC867" s="126" t="s">
        <v>163</v>
      </c>
      <c r="BD867" s="126" t="s">
        <v>130</v>
      </c>
      <c r="BE867" s="126" t="s">
        <v>156</v>
      </c>
      <c r="BF867" s="126" t="s">
        <v>7450</v>
      </c>
      <c r="BG867" s="126" t="s">
        <v>7451</v>
      </c>
      <c r="BH867" s="126" t="s">
        <v>7452</v>
      </c>
      <c r="BI867" s="126" t="s">
        <v>138</v>
      </c>
      <c r="BJ867" s="126" t="s">
        <v>32</v>
      </c>
      <c r="BK867" s="126" t="s">
        <v>184</v>
      </c>
      <c r="BL867" s="126" t="s">
        <v>157</v>
      </c>
      <c r="BM867" s="126" t="s">
        <v>126</v>
      </c>
      <c r="BN867" s="126" t="s">
        <v>130</v>
      </c>
      <c r="BO867" s="126" t="s">
        <v>158</v>
      </c>
    </row>
    <row r="868" spans="1:67" ht="15">
      <c r="A868" s="58" t="str">
        <f t="shared" si="401"/>
        <v>2025-08-24</v>
      </c>
      <c r="B868" s="58" t="str">
        <f t="shared" si="402"/>
        <v>LHR</v>
      </c>
      <c r="C868" s="58" t="str">
        <f t="shared" si="403"/>
        <v>99431913814</v>
      </c>
      <c r="D868" s="58" t="str">
        <f t="shared" si="404"/>
        <v>PGB028762202</v>
      </c>
      <c r="E868" s="59" t="str">
        <f t="shared" si="405"/>
        <v>6094322902982</v>
      </c>
      <c r="F868" s="59" t="str">
        <f t="shared" si="406"/>
        <v>717-9853-CC-7</v>
      </c>
      <c r="G868" s="59" t="str">
        <f t="shared" si="407"/>
        <v>2210326</v>
      </c>
      <c r="H868" s="59" t="str">
        <f t="shared" si="408"/>
        <v>IPORTER (GB)</v>
      </c>
      <c r="I868" s="57" t="str">
        <f t="shared" si="409"/>
        <v>장혜련</v>
      </c>
      <c r="J868" s="57">
        <f t="shared" si="410"/>
        <v>17082</v>
      </c>
      <c r="K868" s="57" t="str">
        <f t="shared" si="411"/>
        <v/>
      </c>
      <c r="L868" s="57">
        <f t="shared" si="412"/>
        <v>1</v>
      </c>
      <c r="M868" s="57">
        <f t="shared" si="413"/>
        <v>0.499</v>
      </c>
      <c r="N868" s="57">
        <f t="shared" si="414"/>
        <v>4.4999999999999998E-2</v>
      </c>
      <c r="O868" s="60">
        <f t="shared" si="415"/>
        <v>3.15E-2</v>
      </c>
      <c r="P868" s="60">
        <f>CEILING(IF(M868&gt;O868,M868,O868),$D$2)</f>
        <v>0.5</v>
      </c>
      <c r="Q868" s="61" t="str">
        <f t="shared" si="416"/>
        <v>목록(Manifest)</v>
      </c>
      <c r="R868" s="88">
        <f t="shared" si="417"/>
        <v>134.76</v>
      </c>
      <c r="S868" s="61" t="str">
        <f t="shared" si="418"/>
        <v>OZ522</v>
      </c>
      <c r="T868" s="61" t="str">
        <f t="shared" si="419"/>
        <v>ASIANA AIRLINES</v>
      </c>
      <c r="U868" s="61" t="str">
        <f t="shared" si="420"/>
        <v>신용</v>
      </c>
      <c r="V868" s="99">
        <f>CEILING($B$2+(P868-0.5)*$C$2,1)</f>
        <v>7445</v>
      </c>
      <c r="W868" s="61">
        <v>4000</v>
      </c>
      <c r="X868" s="100">
        <f t="shared" si="394"/>
        <v>0</v>
      </c>
      <c r="Y868" s="100">
        <f t="shared" si="399"/>
        <v>0</v>
      </c>
      <c r="Z868" s="100">
        <f t="shared" si="395"/>
        <v>0</v>
      </c>
      <c r="AA868" s="100">
        <f t="shared" si="400"/>
        <v>0</v>
      </c>
      <c r="AB868" s="101">
        <f t="shared" si="396"/>
        <v>0</v>
      </c>
      <c r="AC868" s="102" t="str">
        <f>_xlfn.IFNA(VLOOKUP(D868,'사업자 통관'!F:H,3,0),"")</f>
        <v/>
      </c>
      <c r="AD868" s="102"/>
      <c r="AE868" s="103">
        <f t="shared" si="397"/>
        <v>4000</v>
      </c>
      <c r="AF868" s="104">
        <f t="shared" si="398"/>
        <v>11445</v>
      </c>
      <c r="AH868" s="126" t="s">
        <v>7002</v>
      </c>
      <c r="AI868" s="126" t="s">
        <v>9</v>
      </c>
      <c r="AJ868" s="126" t="s">
        <v>7003</v>
      </c>
      <c r="AK868" s="126" t="s">
        <v>7453</v>
      </c>
      <c r="AL868" s="126" t="s">
        <v>7454</v>
      </c>
      <c r="AM868" s="126" t="s">
        <v>7455</v>
      </c>
      <c r="AN868" s="126">
        <v>17082</v>
      </c>
      <c r="AO868" s="126" t="s">
        <v>130</v>
      </c>
      <c r="AP868" s="127">
        <v>1</v>
      </c>
      <c r="AQ868" s="128">
        <v>0.499</v>
      </c>
      <c r="AR868" s="128">
        <v>4.4999999999999998E-2</v>
      </c>
      <c r="AS868" s="128">
        <v>0.5</v>
      </c>
      <c r="AT868" s="126" t="s">
        <v>4</v>
      </c>
      <c r="AU868" s="128">
        <v>134.76</v>
      </c>
      <c r="AV868" s="126" t="s">
        <v>154</v>
      </c>
      <c r="AW868" s="126" t="s">
        <v>154</v>
      </c>
      <c r="AX868" s="126" t="s">
        <v>154</v>
      </c>
      <c r="AY868" s="126" t="s">
        <v>154</v>
      </c>
      <c r="AZ868" s="126" t="s">
        <v>154</v>
      </c>
      <c r="BA868" s="126" t="s">
        <v>132</v>
      </c>
      <c r="BB868" s="126" t="s">
        <v>70</v>
      </c>
      <c r="BC868" s="126" t="s">
        <v>163</v>
      </c>
      <c r="BD868" s="126" t="s">
        <v>130</v>
      </c>
      <c r="BE868" s="126" t="s">
        <v>156</v>
      </c>
      <c r="BF868" s="126" t="s">
        <v>7456</v>
      </c>
      <c r="BG868" s="126" t="s">
        <v>7457</v>
      </c>
      <c r="BH868" s="126" t="s">
        <v>7458</v>
      </c>
      <c r="BI868" s="126" t="s">
        <v>138</v>
      </c>
      <c r="BJ868" s="126" t="s">
        <v>32</v>
      </c>
      <c r="BK868" s="126" t="s">
        <v>184</v>
      </c>
      <c r="BL868" s="126" t="s">
        <v>157</v>
      </c>
      <c r="BM868" s="126" t="s">
        <v>126</v>
      </c>
      <c r="BN868" s="126" t="s">
        <v>130</v>
      </c>
      <c r="BO868" s="126" t="s">
        <v>158</v>
      </c>
    </row>
    <row r="869" spans="1:67" ht="15">
      <c r="A869" s="58" t="str">
        <f t="shared" si="401"/>
        <v>2025-08-24</v>
      </c>
      <c r="B869" s="58" t="str">
        <f t="shared" si="402"/>
        <v>LHR</v>
      </c>
      <c r="C869" s="58" t="str">
        <f t="shared" si="403"/>
        <v>99431913814</v>
      </c>
      <c r="D869" s="58" t="str">
        <f t="shared" si="404"/>
        <v>PGB028762013</v>
      </c>
      <c r="E869" s="59" t="str">
        <f t="shared" si="405"/>
        <v>6094322902793</v>
      </c>
      <c r="F869" s="59" t="str">
        <f t="shared" si="406"/>
        <v>717-9080-BF-17</v>
      </c>
      <c r="G869" s="59" t="str">
        <f t="shared" si="407"/>
        <v>2210326</v>
      </c>
      <c r="H869" s="59" t="str">
        <f t="shared" si="408"/>
        <v>IPORTER (GB)</v>
      </c>
      <c r="I869" s="57" t="str">
        <f t="shared" si="409"/>
        <v>김휘랑</v>
      </c>
      <c r="J869" s="57">
        <f t="shared" si="410"/>
        <v>14333</v>
      </c>
      <c r="K869" s="57" t="str">
        <f t="shared" si="411"/>
        <v/>
      </c>
      <c r="L869" s="57">
        <f t="shared" si="412"/>
        <v>1</v>
      </c>
      <c r="M869" s="57">
        <f t="shared" si="413"/>
        <v>0.64</v>
      </c>
      <c r="N869" s="57">
        <f t="shared" si="414"/>
        <v>4.4999999999999998E-2</v>
      </c>
      <c r="O869" s="60">
        <f t="shared" si="415"/>
        <v>3.15E-2</v>
      </c>
      <c r="P869" s="60">
        <f>CEILING(IF(M869&gt;O869,M869,O869),$D$2)</f>
        <v>1</v>
      </c>
      <c r="Q869" s="61" t="str">
        <f t="shared" si="416"/>
        <v>목록(Manifest)</v>
      </c>
      <c r="R869" s="88">
        <f t="shared" si="417"/>
        <v>48.56</v>
      </c>
      <c r="S869" s="61" t="str">
        <f t="shared" si="418"/>
        <v>OZ522</v>
      </c>
      <c r="T869" s="61" t="str">
        <f t="shared" si="419"/>
        <v>ASIANA AIRLINES</v>
      </c>
      <c r="U869" s="61" t="str">
        <f t="shared" si="420"/>
        <v>신용</v>
      </c>
      <c r="V869" s="99">
        <f>CEILING($B$2+(P869-0.5)*$C$2,1)</f>
        <v>10273</v>
      </c>
      <c r="W869" s="61">
        <v>4000</v>
      </c>
      <c r="X869" s="100">
        <f t="shared" si="394"/>
        <v>0</v>
      </c>
      <c r="Y869" s="100">
        <f t="shared" si="399"/>
        <v>0</v>
      </c>
      <c r="Z869" s="100">
        <f t="shared" si="395"/>
        <v>0</v>
      </c>
      <c r="AA869" s="100">
        <f t="shared" si="400"/>
        <v>0</v>
      </c>
      <c r="AB869" s="101">
        <f t="shared" si="396"/>
        <v>0</v>
      </c>
      <c r="AC869" s="102" t="str">
        <f>_xlfn.IFNA(VLOOKUP(D869,'사업자 통관'!F:H,3,0),"")</f>
        <v/>
      </c>
      <c r="AD869" s="102"/>
      <c r="AE869" s="103">
        <f t="shared" si="397"/>
        <v>4000</v>
      </c>
      <c r="AF869" s="104">
        <f t="shared" si="398"/>
        <v>14273</v>
      </c>
      <c r="AH869" s="126" t="s">
        <v>7002</v>
      </c>
      <c r="AI869" s="126" t="s">
        <v>9</v>
      </c>
      <c r="AJ869" s="126" t="s">
        <v>7003</v>
      </c>
      <c r="AK869" s="126" t="s">
        <v>7459</v>
      </c>
      <c r="AL869" s="126" t="s">
        <v>7460</v>
      </c>
      <c r="AM869" s="126" t="s">
        <v>7461</v>
      </c>
      <c r="AN869" s="126">
        <v>14333</v>
      </c>
      <c r="AO869" s="126" t="s">
        <v>130</v>
      </c>
      <c r="AP869" s="127">
        <v>1</v>
      </c>
      <c r="AQ869" s="128">
        <v>0.64</v>
      </c>
      <c r="AR869" s="128">
        <v>4.4999999999999998E-2</v>
      </c>
      <c r="AS869" s="128">
        <v>0.7</v>
      </c>
      <c r="AT869" s="126" t="s">
        <v>4</v>
      </c>
      <c r="AU869" s="128">
        <v>48.56</v>
      </c>
      <c r="AV869" s="126" t="s">
        <v>154</v>
      </c>
      <c r="AW869" s="126" t="s">
        <v>154</v>
      </c>
      <c r="AX869" s="126" t="s">
        <v>154</v>
      </c>
      <c r="AY869" s="126" t="s">
        <v>154</v>
      </c>
      <c r="AZ869" s="126" t="s">
        <v>154</v>
      </c>
      <c r="BA869" s="126" t="s">
        <v>132</v>
      </c>
      <c r="BB869" s="126" t="s">
        <v>70</v>
      </c>
      <c r="BC869" s="126" t="s">
        <v>7462</v>
      </c>
      <c r="BD869" s="126" t="s">
        <v>130</v>
      </c>
      <c r="BE869" s="126" t="s">
        <v>156</v>
      </c>
      <c r="BF869" s="126" t="s">
        <v>7463</v>
      </c>
      <c r="BG869" s="126" t="s">
        <v>7464</v>
      </c>
      <c r="BH869" s="126" t="s">
        <v>7465</v>
      </c>
      <c r="BI869" s="126" t="s">
        <v>138</v>
      </c>
      <c r="BJ869" s="126" t="s">
        <v>32</v>
      </c>
      <c r="BK869" s="126" t="s">
        <v>184</v>
      </c>
      <c r="BL869" s="126" t="s">
        <v>157</v>
      </c>
      <c r="BM869" s="126" t="s">
        <v>126</v>
      </c>
      <c r="BN869" s="126" t="s">
        <v>130</v>
      </c>
      <c r="BO869" s="126" t="s">
        <v>158</v>
      </c>
    </row>
    <row r="870" spans="1:67" ht="15">
      <c r="A870" s="58" t="str">
        <f t="shared" si="401"/>
        <v>2025-08-24</v>
      </c>
      <c r="B870" s="58" t="str">
        <f t="shared" si="402"/>
        <v>LHR</v>
      </c>
      <c r="C870" s="58" t="str">
        <f t="shared" si="403"/>
        <v>99431913814</v>
      </c>
      <c r="D870" s="58" t="str">
        <f t="shared" si="404"/>
        <v>PGB028762217</v>
      </c>
      <c r="E870" s="59" t="str">
        <f t="shared" si="405"/>
        <v>6094322902997</v>
      </c>
      <c r="F870" s="59" t="str">
        <f t="shared" si="406"/>
        <v>717-9852-DF-32</v>
      </c>
      <c r="G870" s="59" t="str">
        <f t="shared" si="407"/>
        <v>2210326</v>
      </c>
      <c r="H870" s="59" t="str">
        <f t="shared" si="408"/>
        <v>IPORTER (GB)</v>
      </c>
      <c r="I870" s="57" t="str">
        <f t="shared" si="409"/>
        <v>노우진</v>
      </c>
      <c r="J870" s="57">
        <f t="shared" si="410"/>
        <v>12924</v>
      </c>
      <c r="K870" s="57" t="str">
        <f t="shared" si="411"/>
        <v/>
      </c>
      <c r="L870" s="57">
        <f t="shared" si="412"/>
        <v>1</v>
      </c>
      <c r="M870" s="57">
        <f t="shared" si="413"/>
        <v>0.499</v>
      </c>
      <c r="N870" s="57">
        <f t="shared" si="414"/>
        <v>4.4999999999999998E-2</v>
      </c>
      <c r="O870" s="60">
        <f t="shared" si="415"/>
        <v>3.15E-2</v>
      </c>
      <c r="P870" s="60">
        <f>CEILING(IF(M870&gt;O870,M870,O870),$D$2)</f>
        <v>0.5</v>
      </c>
      <c r="Q870" s="61" t="str">
        <f t="shared" si="416"/>
        <v>목록(Manifest)</v>
      </c>
      <c r="R870" s="88">
        <f t="shared" si="417"/>
        <v>114.66</v>
      </c>
      <c r="S870" s="61" t="str">
        <f t="shared" si="418"/>
        <v>OZ522</v>
      </c>
      <c r="T870" s="61" t="str">
        <f t="shared" si="419"/>
        <v>ASIANA AIRLINES</v>
      </c>
      <c r="U870" s="61" t="str">
        <f t="shared" si="420"/>
        <v>신용</v>
      </c>
      <c r="V870" s="99">
        <f>CEILING($B$2+(P870-0.5)*$C$2,1)</f>
        <v>7445</v>
      </c>
      <c r="W870" s="61">
        <v>4000</v>
      </c>
      <c r="X870" s="100">
        <f t="shared" si="394"/>
        <v>0</v>
      </c>
      <c r="Y870" s="100">
        <f t="shared" si="399"/>
        <v>0</v>
      </c>
      <c r="Z870" s="100">
        <f t="shared" si="395"/>
        <v>0</v>
      </c>
      <c r="AA870" s="100">
        <f t="shared" si="400"/>
        <v>0</v>
      </c>
      <c r="AB870" s="101">
        <f t="shared" si="396"/>
        <v>0</v>
      </c>
      <c r="AC870" s="102" t="str">
        <f>_xlfn.IFNA(VLOOKUP(D870,'사업자 통관'!F:H,3,0),"")</f>
        <v/>
      </c>
      <c r="AD870" s="102"/>
      <c r="AE870" s="103">
        <f t="shared" si="397"/>
        <v>4000</v>
      </c>
      <c r="AF870" s="104">
        <f t="shared" si="398"/>
        <v>11445</v>
      </c>
      <c r="AH870" s="126" t="s">
        <v>7002</v>
      </c>
      <c r="AI870" s="126" t="s">
        <v>9</v>
      </c>
      <c r="AJ870" s="126" t="s">
        <v>7003</v>
      </c>
      <c r="AK870" s="126" t="s">
        <v>7466</v>
      </c>
      <c r="AL870" s="126" t="s">
        <v>7467</v>
      </c>
      <c r="AM870" s="126" t="s">
        <v>7468</v>
      </c>
      <c r="AN870" s="126">
        <v>12924</v>
      </c>
      <c r="AO870" s="126" t="s">
        <v>130</v>
      </c>
      <c r="AP870" s="127">
        <v>1</v>
      </c>
      <c r="AQ870" s="128">
        <v>0.499</v>
      </c>
      <c r="AR870" s="128">
        <v>4.4999999999999998E-2</v>
      </c>
      <c r="AS870" s="128">
        <v>0.5</v>
      </c>
      <c r="AT870" s="126" t="s">
        <v>4</v>
      </c>
      <c r="AU870" s="128">
        <v>114.66</v>
      </c>
      <c r="AV870" s="126" t="s">
        <v>154</v>
      </c>
      <c r="AW870" s="126" t="s">
        <v>154</v>
      </c>
      <c r="AX870" s="126" t="s">
        <v>154</v>
      </c>
      <c r="AY870" s="126" t="s">
        <v>154</v>
      </c>
      <c r="AZ870" s="126" t="s">
        <v>154</v>
      </c>
      <c r="BA870" s="126" t="s">
        <v>132</v>
      </c>
      <c r="BB870" s="126" t="s">
        <v>70</v>
      </c>
      <c r="BC870" s="126" t="s">
        <v>169</v>
      </c>
      <c r="BD870" s="126" t="s">
        <v>130</v>
      </c>
      <c r="BE870" s="126" t="s">
        <v>156</v>
      </c>
      <c r="BF870" s="126" t="s">
        <v>7469</v>
      </c>
      <c r="BG870" s="126" t="s">
        <v>7470</v>
      </c>
      <c r="BH870" s="126" t="s">
        <v>7471</v>
      </c>
      <c r="BI870" s="126" t="s">
        <v>138</v>
      </c>
      <c r="BJ870" s="126" t="s">
        <v>32</v>
      </c>
      <c r="BK870" s="126" t="s">
        <v>184</v>
      </c>
      <c r="BL870" s="126" t="s">
        <v>157</v>
      </c>
      <c r="BM870" s="126" t="s">
        <v>126</v>
      </c>
      <c r="BN870" s="126" t="s">
        <v>130</v>
      </c>
      <c r="BO870" s="126" t="s">
        <v>158</v>
      </c>
    </row>
    <row r="871" spans="1:67" ht="15">
      <c r="A871" s="58" t="str">
        <f t="shared" si="401"/>
        <v>2025-08-24</v>
      </c>
      <c r="B871" s="58" t="str">
        <f t="shared" si="402"/>
        <v>LHR</v>
      </c>
      <c r="C871" s="58" t="str">
        <f t="shared" si="403"/>
        <v>99431913814</v>
      </c>
      <c r="D871" s="58" t="str">
        <f t="shared" si="404"/>
        <v>PGB028762245</v>
      </c>
      <c r="E871" s="59" t="str">
        <f t="shared" si="405"/>
        <v>6094322903025</v>
      </c>
      <c r="F871" s="59" t="str">
        <f t="shared" si="406"/>
        <v>717-9848-EA-5</v>
      </c>
      <c r="G871" s="59" t="str">
        <f t="shared" si="407"/>
        <v>2210326</v>
      </c>
      <c r="H871" s="59" t="str">
        <f t="shared" si="408"/>
        <v>IPORTER (GB)</v>
      </c>
      <c r="I871" s="57" t="str">
        <f t="shared" si="409"/>
        <v>SCHRADER LAURA ANNE</v>
      </c>
      <c r="J871" s="57">
        <f t="shared" si="410"/>
        <v>13615</v>
      </c>
      <c r="K871" s="57" t="str">
        <f t="shared" si="411"/>
        <v/>
      </c>
      <c r="L871" s="57">
        <f t="shared" si="412"/>
        <v>1</v>
      </c>
      <c r="M871" s="57">
        <f t="shared" si="413"/>
        <v>0.499</v>
      </c>
      <c r="N871" s="57">
        <f t="shared" si="414"/>
        <v>4.4999999999999998E-2</v>
      </c>
      <c r="O871" s="60">
        <f t="shared" si="415"/>
        <v>3.15E-2</v>
      </c>
      <c r="P871" s="60">
        <f>CEILING(IF(M871&gt;O871,M871,O871),$D$2)</f>
        <v>0.5</v>
      </c>
      <c r="Q871" s="61" t="str">
        <f t="shared" si="416"/>
        <v>목록(Manifest)</v>
      </c>
      <c r="R871" s="88">
        <f t="shared" si="417"/>
        <v>8.09</v>
      </c>
      <c r="S871" s="61" t="str">
        <f t="shared" si="418"/>
        <v>OZ522</v>
      </c>
      <c r="T871" s="61" t="str">
        <f t="shared" si="419"/>
        <v>ASIANA AIRLINES</v>
      </c>
      <c r="U871" s="61" t="str">
        <f t="shared" si="420"/>
        <v>신용</v>
      </c>
      <c r="V871" s="99">
        <f>CEILING($B$2+(P871-0.5)*$C$2,1)</f>
        <v>7445</v>
      </c>
      <c r="W871" s="61">
        <v>4000</v>
      </c>
      <c r="X871" s="100">
        <f t="shared" si="394"/>
        <v>0</v>
      </c>
      <c r="Y871" s="100">
        <f t="shared" si="399"/>
        <v>0</v>
      </c>
      <c r="Z871" s="100">
        <f t="shared" si="395"/>
        <v>0</v>
      </c>
      <c r="AA871" s="100">
        <f t="shared" si="400"/>
        <v>0</v>
      </c>
      <c r="AB871" s="101">
        <f t="shared" si="396"/>
        <v>0</v>
      </c>
      <c r="AC871" s="102" t="str">
        <f>_xlfn.IFNA(VLOOKUP(D871,'사업자 통관'!F:H,3,0),"")</f>
        <v/>
      </c>
      <c r="AD871" s="102"/>
      <c r="AE871" s="103">
        <f t="shared" si="397"/>
        <v>4000</v>
      </c>
      <c r="AF871" s="104">
        <f t="shared" si="398"/>
        <v>11445</v>
      </c>
      <c r="AH871" s="126" t="s">
        <v>7002</v>
      </c>
      <c r="AI871" s="126" t="s">
        <v>9</v>
      </c>
      <c r="AJ871" s="126" t="s">
        <v>7003</v>
      </c>
      <c r="AK871" s="126" t="s">
        <v>7472</v>
      </c>
      <c r="AL871" s="126" t="s">
        <v>7473</v>
      </c>
      <c r="AM871" s="126" t="s">
        <v>7474</v>
      </c>
      <c r="AN871" s="126">
        <v>13615</v>
      </c>
      <c r="AO871" s="126" t="s">
        <v>130</v>
      </c>
      <c r="AP871" s="127">
        <v>1</v>
      </c>
      <c r="AQ871" s="128">
        <v>0.499</v>
      </c>
      <c r="AR871" s="128">
        <v>4.4999999999999998E-2</v>
      </c>
      <c r="AS871" s="128">
        <v>0.5</v>
      </c>
      <c r="AT871" s="126" t="s">
        <v>4</v>
      </c>
      <c r="AU871" s="128">
        <v>8.09</v>
      </c>
      <c r="AV871" s="126" t="s">
        <v>154</v>
      </c>
      <c r="AW871" s="126" t="s">
        <v>154</v>
      </c>
      <c r="AX871" s="126" t="s">
        <v>154</v>
      </c>
      <c r="AY871" s="126" t="s">
        <v>154</v>
      </c>
      <c r="AZ871" s="126" t="s">
        <v>154</v>
      </c>
      <c r="BA871" s="126" t="s">
        <v>132</v>
      </c>
      <c r="BB871" s="126" t="s">
        <v>70</v>
      </c>
      <c r="BC871" s="126" t="s">
        <v>7475</v>
      </c>
      <c r="BD871" s="126" t="s">
        <v>130</v>
      </c>
      <c r="BE871" s="126" t="s">
        <v>156</v>
      </c>
      <c r="BF871" s="126" t="s">
        <v>7476</v>
      </c>
      <c r="BG871" s="126" t="s">
        <v>7477</v>
      </c>
      <c r="BH871" s="126" t="s">
        <v>7478</v>
      </c>
      <c r="BI871" s="126" t="s">
        <v>138</v>
      </c>
      <c r="BJ871" s="126" t="s">
        <v>32</v>
      </c>
      <c r="BK871" s="126" t="s">
        <v>184</v>
      </c>
      <c r="BL871" s="126" t="s">
        <v>157</v>
      </c>
      <c r="BM871" s="126" t="s">
        <v>126</v>
      </c>
      <c r="BN871" s="126" t="s">
        <v>130</v>
      </c>
      <c r="BO871" s="126" t="s">
        <v>158</v>
      </c>
    </row>
    <row r="872" spans="1:67" ht="15">
      <c r="A872" s="58" t="str">
        <f t="shared" si="401"/>
        <v>2025-08-24</v>
      </c>
      <c r="B872" s="58" t="str">
        <f t="shared" si="402"/>
        <v>LHR</v>
      </c>
      <c r="C872" s="58" t="str">
        <f t="shared" si="403"/>
        <v>99431913814</v>
      </c>
      <c r="D872" s="58" t="str">
        <f t="shared" si="404"/>
        <v>PGB028761208</v>
      </c>
      <c r="E872" s="59" t="str">
        <f t="shared" si="405"/>
        <v>6094322901988</v>
      </c>
      <c r="F872" s="59" t="str">
        <f t="shared" si="406"/>
        <v>717-8036-EA-28</v>
      </c>
      <c r="G872" s="59" t="str">
        <f t="shared" si="407"/>
        <v>2210326</v>
      </c>
      <c r="H872" s="59" t="str">
        <f t="shared" si="408"/>
        <v>IPORTER (GB)</v>
      </c>
      <c r="I872" s="57" t="str">
        <f t="shared" si="409"/>
        <v>류호윤</v>
      </c>
      <c r="J872" s="57">
        <f t="shared" si="410"/>
        <v>5800</v>
      </c>
      <c r="K872" s="57" t="str">
        <f t="shared" si="411"/>
        <v/>
      </c>
      <c r="L872" s="57">
        <f t="shared" si="412"/>
        <v>1</v>
      </c>
      <c r="M872" s="57">
        <f t="shared" si="413"/>
        <v>0.499</v>
      </c>
      <c r="N872" s="57">
        <f t="shared" si="414"/>
        <v>4.4999999999999998E-2</v>
      </c>
      <c r="O872" s="60">
        <f t="shared" si="415"/>
        <v>3.15E-2</v>
      </c>
      <c r="P872" s="60">
        <f>CEILING(IF(M872&gt;O872,M872,O872),$D$2)</f>
        <v>0.5</v>
      </c>
      <c r="Q872" s="61" t="str">
        <f t="shared" si="416"/>
        <v>목록(Manifest)</v>
      </c>
      <c r="R872" s="88">
        <f t="shared" si="417"/>
        <v>51.26</v>
      </c>
      <c r="S872" s="61" t="str">
        <f t="shared" si="418"/>
        <v>OZ522</v>
      </c>
      <c r="T872" s="61" t="str">
        <f t="shared" si="419"/>
        <v>ASIANA AIRLINES</v>
      </c>
      <c r="U872" s="61" t="str">
        <f t="shared" si="420"/>
        <v>신용</v>
      </c>
      <c r="V872" s="99">
        <f>CEILING($B$2+(P872-0.5)*$C$2,1)</f>
        <v>7445</v>
      </c>
      <c r="W872" s="61">
        <v>4000</v>
      </c>
      <c r="X872" s="100">
        <f t="shared" si="394"/>
        <v>0</v>
      </c>
      <c r="Y872" s="100">
        <f t="shared" si="399"/>
        <v>0</v>
      </c>
      <c r="Z872" s="100">
        <f t="shared" si="395"/>
        <v>0</v>
      </c>
      <c r="AA872" s="100">
        <f t="shared" si="400"/>
        <v>0</v>
      </c>
      <c r="AB872" s="101">
        <f t="shared" si="396"/>
        <v>0</v>
      </c>
      <c r="AC872" s="102" t="str">
        <f>_xlfn.IFNA(VLOOKUP(D872,'사업자 통관'!F:H,3,0),"")</f>
        <v/>
      </c>
      <c r="AD872" s="102"/>
      <c r="AE872" s="103">
        <f t="shared" si="397"/>
        <v>4000</v>
      </c>
      <c r="AF872" s="104">
        <f t="shared" si="398"/>
        <v>11445</v>
      </c>
      <c r="AH872" s="126" t="s">
        <v>7002</v>
      </c>
      <c r="AI872" s="126" t="s">
        <v>9</v>
      </c>
      <c r="AJ872" s="126" t="s">
        <v>7003</v>
      </c>
      <c r="AK872" s="126" t="s">
        <v>7479</v>
      </c>
      <c r="AL872" s="126" t="s">
        <v>566</v>
      </c>
      <c r="AM872" s="126" t="s">
        <v>567</v>
      </c>
      <c r="AN872" s="126">
        <v>5800</v>
      </c>
      <c r="AO872" s="126" t="s">
        <v>130</v>
      </c>
      <c r="AP872" s="127">
        <v>1</v>
      </c>
      <c r="AQ872" s="128">
        <v>0.499</v>
      </c>
      <c r="AR872" s="128">
        <v>4.4999999999999998E-2</v>
      </c>
      <c r="AS872" s="128">
        <v>0.5</v>
      </c>
      <c r="AT872" s="126" t="s">
        <v>4</v>
      </c>
      <c r="AU872" s="128">
        <v>51.26</v>
      </c>
      <c r="AV872" s="126" t="s">
        <v>154</v>
      </c>
      <c r="AW872" s="126" t="s">
        <v>154</v>
      </c>
      <c r="AX872" s="126" t="s">
        <v>154</v>
      </c>
      <c r="AY872" s="126" t="s">
        <v>154</v>
      </c>
      <c r="AZ872" s="126" t="s">
        <v>154</v>
      </c>
      <c r="BA872" s="126" t="s">
        <v>132</v>
      </c>
      <c r="BB872" s="126" t="s">
        <v>70</v>
      </c>
      <c r="BC872" s="126" t="s">
        <v>169</v>
      </c>
      <c r="BD872" s="126" t="s">
        <v>130</v>
      </c>
      <c r="BE872" s="126" t="s">
        <v>156</v>
      </c>
      <c r="BF872" s="126" t="s">
        <v>7480</v>
      </c>
      <c r="BG872" s="126" t="s">
        <v>7481</v>
      </c>
      <c r="BH872" s="126" t="s">
        <v>7482</v>
      </c>
      <c r="BI872" s="126" t="s">
        <v>138</v>
      </c>
      <c r="BJ872" s="126" t="s">
        <v>32</v>
      </c>
      <c r="BK872" s="126" t="s">
        <v>184</v>
      </c>
      <c r="BL872" s="126" t="s">
        <v>157</v>
      </c>
      <c r="BM872" s="126" t="s">
        <v>126</v>
      </c>
      <c r="BN872" s="126" t="s">
        <v>130</v>
      </c>
      <c r="BO872" s="126" t="s">
        <v>158</v>
      </c>
    </row>
    <row r="873" spans="1:67" ht="15">
      <c r="A873" s="58" t="str">
        <f t="shared" si="401"/>
        <v>2025-08-24</v>
      </c>
      <c r="B873" s="58" t="str">
        <f t="shared" si="402"/>
        <v>LHR</v>
      </c>
      <c r="C873" s="58" t="str">
        <f t="shared" si="403"/>
        <v>99431913814</v>
      </c>
      <c r="D873" s="58" t="str">
        <f t="shared" si="404"/>
        <v>PGB028762344</v>
      </c>
      <c r="E873" s="59" t="str">
        <f t="shared" si="405"/>
        <v>6094322903124</v>
      </c>
      <c r="F873" s="59" t="str">
        <f t="shared" si="406"/>
        <v>717-9838-DE-36</v>
      </c>
      <c r="G873" s="59" t="str">
        <f t="shared" si="407"/>
        <v>2210326</v>
      </c>
      <c r="H873" s="59" t="str">
        <f t="shared" si="408"/>
        <v>IPORTER (GB)</v>
      </c>
      <c r="I873" s="57" t="str">
        <f t="shared" si="409"/>
        <v>황숙영</v>
      </c>
      <c r="J873" s="57">
        <f t="shared" si="410"/>
        <v>37167</v>
      </c>
      <c r="K873" s="57" t="str">
        <f t="shared" si="411"/>
        <v/>
      </c>
      <c r="L873" s="57">
        <f t="shared" si="412"/>
        <v>1</v>
      </c>
      <c r="M873" s="57">
        <f t="shared" si="413"/>
        <v>0.83899999999999997</v>
      </c>
      <c r="N873" s="57">
        <f t="shared" si="414"/>
        <v>4.4999999999999998E-2</v>
      </c>
      <c r="O873" s="60">
        <f t="shared" si="415"/>
        <v>3.15E-2</v>
      </c>
      <c r="P873" s="60">
        <f>CEILING(IF(M873&gt;O873,M873,O873),$D$2)</f>
        <v>1</v>
      </c>
      <c r="Q873" s="61" t="str">
        <f t="shared" si="416"/>
        <v>목록(Manifest)</v>
      </c>
      <c r="R873" s="88">
        <f t="shared" si="417"/>
        <v>93.08</v>
      </c>
      <c r="S873" s="61" t="str">
        <f t="shared" si="418"/>
        <v>OZ522</v>
      </c>
      <c r="T873" s="61" t="str">
        <f t="shared" si="419"/>
        <v>ASIANA AIRLINES</v>
      </c>
      <c r="U873" s="61" t="str">
        <f t="shared" si="420"/>
        <v>신용</v>
      </c>
      <c r="V873" s="99">
        <f>CEILING($B$2+(P873-0.5)*$C$2,1)</f>
        <v>10273</v>
      </c>
      <c r="W873" s="61">
        <v>4000</v>
      </c>
      <c r="X873" s="100">
        <f t="shared" si="394"/>
        <v>0</v>
      </c>
      <c r="Y873" s="100">
        <f t="shared" si="399"/>
        <v>0</v>
      </c>
      <c r="Z873" s="100">
        <f t="shared" si="395"/>
        <v>0</v>
      </c>
      <c r="AA873" s="100">
        <f t="shared" si="400"/>
        <v>0</v>
      </c>
      <c r="AB873" s="101">
        <f t="shared" si="396"/>
        <v>0</v>
      </c>
      <c r="AC873" s="102" t="str">
        <f>_xlfn.IFNA(VLOOKUP(D873,'사업자 통관'!F:H,3,0),"")</f>
        <v/>
      </c>
      <c r="AD873" s="102"/>
      <c r="AE873" s="103">
        <f t="shared" si="397"/>
        <v>4000</v>
      </c>
      <c r="AF873" s="104">
        <f t="shared" si="398"/>
        <v>14273</v>
      </c>
      <c r="AH873" s="126" t="s">
        <v>7002</v>
      </c>
      <c r="AI873" s="126" t="s">
        <v>9</v>
      </c>
      <c r="AJ873" s="126" t="s">
        <v>7003</v>
      </c>
      <c r="AK873" s="126" t="s">
        <v>7483</v>
      </c>
      <c r="AL873" s="126" t="s">
        <v>7484</v>
      </c>
      <c r="AM873" s="126" t="s">
        <v>7485</v>
      </c>
      <c r="AN873" s="126">
        <v>37167</v>
      </c>
      <c r="AO873" s="126" t="s">
        <v>130</v>
      </c>
      <c r="AP873" s="127">
        <v>1</v>
      </c>
      <c r="AQ873" s="128">
        <v>0.83899999999999997</v>
      </c>
      <c r="AR873" s="128">
        <v>4.4999999999999998E-2</v>
      </c>
      <c r="AS873" s="128">
        <v>0.9</v>
      </c>
      <c r="AT873" s="126" t="s">
        <v>4</v>
      </c>
      <c r="AU873" s="128">
        <v>93.08</v>
      </c>
      <c r="AV873" s="126" t="s">
        <v>154</v>
      </c>
      <c r="AW873" s="126" t="s">
        <v>154</v>
      </c>
      <c r="AX873" s="126" t="s">
        <v>154</v>
      </c>
      <c r="AY873" s="126" t="s">
        <v>154</v>
      </c>
      <c r="AZ873" s="126" t="s">
        <v>154</v>
      </c>
      <c r="BA873" s="126" t="s">
        <v>132</v>
      </c>
      <c r="BB873" s="126" t="s">
        <v>70</v>
      </c>
      <c r="BC873" s="126" t="s">
        <v>4879</v>
      </c>
      <c r="BD873" s="126" t="s">
        <v>130</v>
      </c>
      <c r="BE873" s="126" t="s">
        <v>156</v>
      </c>
      <c r="BF873" s="126" t="s">
        <v>7486</v>
      </c>
      <c r="BG873" s="126" t="s">
        <v>7487</v>
      </c>
      <c r="BH873" s="126" t="s">
        <v>7488</v>
      </c>
      <c r="BI873" s="126" t="s">
        <v>138</v>
      </c>
      <c r="BJ873" s="126" t="s">
        <v>32</v>
      </c>
      <c r="BK873" s="126" t="s">
        <v>184</v>
      </c>
      <c r="BL873" s="126" t="s">
        <v>157</v>
      </c>
      <c r="BM873" s="126" t="s">
        <v>126</v>
      </c>
      <c r="BN873" s="126" t="s">
        <v>130</v>
      </c>
      <c r="BO873" s="126" t="s">
        <v>158</v>
      </c>
    </row>
    <row r="874" spans="1:67" ht="15">
      <c r="A874" s="58" t="str">
        <f t="shared" si="401"/>
        <v>2025-08-24</v>
      </c>
      <c r="B874" s="58" t="str">
        <f t="shared" si="402"/>
        <v>LHR</v>
      </c>
      <c r="C874" s="58" t="str">
        <f t="shared" si="403"/>
        <v>99431913814</v>
      </c>
      <c r="D874" s="58" t="str">
        <f t="shared" si="404"/>
        <v>PGB028762358</v>
      </c>
      <c r="E874" s="59" t="str">
        <f t="shared" si="405"/>
        <v>6094322903138</v>
      </c>
      <c r="F874" s="59" t="str">
        <f t="shared" si="406"/>
        <v>717-9839-FE-43</v>
      </c>
      <c r="G874" s="59" t="str">
        <f t="shared" si="407"/>
        <v>2210326</v>
      </c>
      <c r="H874" s="59" t="str">
        <f t="shared" si="408"/>
        <v>IPORTER (GB)</v>
      </c>
      <c r="I874" s="57" t="str">
        <f t="shared" si="409"/>
        <v>김용현</v>
      </c>
      <c r="J874" s="57">
        <f t="shared" si="410"/>
        <v>22714</v>
      </c>
      <c r="K874" s="57" t="str">
        <f t="shared" si="411"/>
        <v/>
      </c>
      <c r="L874" s="57">
        <f t="shared" si="412"/>
        <v>1</v>
      </c>
      <c r="M874" s="57">
        <f t="shared" si="413"/>
        <v>0.499</v>
      </c>
      <c r="N874" s="57">
        <f t="shared" si="414"/>
        <v>4.4999999999999998E-2</v>
      </c>
      <c r="O874" s="60">
        <f t="shared" si="415"/>
        <v>3.15E-2</v>
      </c>
      <c r="P874" s="60">
        <f>CEILING(IF(M874&gt;O874,M874,O874),$D$2)</f>
        <v>0.5</v>
      </c>
      <c r="Q874" s="61" t="str">
        <f t="shared" si="416"/>
        <v>목록(Manifest)</v>
      </c>
      <c r="R874" s="88">
        <f t="shared" si="417"/>
        <v>43.17</v>
      </c>
      <c r="S874" s="61" t="str">
        <f t="shared" si="418"/>
        <v>OZ522</v>
      </c>
      <c r="T874" s="61" t="str">
        <f t="shared" si="419"/>
        <v>ASIANA AIRLINES</v>
      </c>
      <c r="U874" s="61" t="str">
        <f t="shared" si="420"/>
        <v>신용</v>
      </c>
      <c r="V874" s="99">
        <f>CEILING($B$2+(P874-0.5)*$C$2,1)</f>
        <v>7445</v>
      </c>
      <c r="W874" s="61">
        <v>4000</v>
      </c>
      <c r="X874" s="100">
        <f t="shared" si="394"/>
        <v>0</v>
      </c>
      <c r="Y874" s="100">
        <f t="shared" si="399"/>
        <v>0</v>
      </c>
      <c r="Z874" s="100">
        <f t="shared" si="395"/>
        <v>0</v>
      </c>
      <c r="AA874" s="100">
        <f t="shared" si="400"/>
        <v>0</v>
      </c>
      <c r="AB874" s="101">
        <f t="shared" si="396"/>
        <v>0</v>
      </c>
      <c r="AC874" s="102" t="str">
        <f>_xlfn.IFNA(VLOOKUP(D874,'사업자 통관'!F:H,3,0),"")</f>
        <v/>
      </c>
      <c r="AD874" s="102"/>
      <c r="AE874" s="103">
        <f t="shared" si="397"/>
        <v>4000</v>
      </c>
      <c r="AF874" s="104">
        <f t="shared" si="398"/>
        <v>11445</v>
      </c>
      <c r="AH874" s="126" t="s">
        <v>7002</v>
      </c>
      <c r="AI874" s="126" t="s">
        <v>9</v>
      </c>
      <c r="AJ874" s="126" t="s">
        <v>7003</v>
      </c>
      <c r="AK874" s="126" t="s">
        <v>7489</v>
      </c>
      <c r="AL874" s="126" t="s">
        <v>4129</v>
      </c>
      <c r="AM874" s="126" t="s">
        <v>4130</v>
      </c>
      <c r="AN874" s="126">
        <v>22714</v>
      </c>
      <c r="AO874" s="126" t="s">
        <v>130</v>
      </c>
      <c r="AP874" s="127">
        <v>1</v>
      </c>
      <c r="AQ874" s="128">
        <v>0.499</v>
      </c>
      <c r="AR874" s="128">
        <v>4.4999999999999998E-2</v>
      </c>
      <c r="AS874" s="128">
        <v>0.5</v>
      </c>
      <c r="AT874" s="126" t="s">
        <v>4</v>
      </c>
      <c r="AU874" s="128">
        <v>43.17</v>
      </c>
      <c r="AV874" s="126" t="s">
        <v>154</v>
      </c>
      <c r="AW874" s="126" t="s">
        <v>154</v>
      </c>
      <c r="AX874" s="126" t="s">
        <v>154</v>
      </c>
      <c r="AY874" s="126" t="s">
        <v>154</v>
      </c>
      <c r="AZ874" s="126" t="s">
        <v>154</v>
      </c>
      <c r="BA874" s="126" t="s">
        <v>132</v>
      </c>
      <c r="BB874" s="126" t="s">
        <v>70</v>
      </c>
      <c r="BC874" s="126" t="s">
        <v>159</v>
      </c>
      <c r="BD874" s="126" t="s">
        <v>130</v>
      </c>
      <c r="BE874" s="126" t="s">
        <v>156</v>
      </c>
      <c r="BF874" s="126" t="s">
        <v>7490</v>
      </c>
      <c r="BG874" s="126" t="s">
        <v>7491</v>
      </c>
      <c r="BH874" s="126" t="s">
        <v>7492</v>
      </c>
      <c r="BI874" s="126" t="s">
        <v>138</v>
      </c>
      <c r="BJ874" s="126" t="s">
        <v>32</v>
      </c>
      <c r="BK874" s="126" t="s">
        <v>184</v>
      </c>
      <c r="BL874" s="126" t="s">
        <v>157</v>
      </c>
      <c r="BM874" s="126" t="s">
        <v>126</v>
      </c>
      <c r="BN874" s="126" t="s">
        <v>130</v>
      </c>
      <c r="BO874" s="126" t="s">
        <v>158</v>
      </c>
    </row>
    <row r="875" spans="1:67" ht="15">
      <c r="A875" s="58" t="str">
        <f t="shared" si="401"/>
        <v>2025-08-24</v>
      </c>
      <c r="B875" s="58" t="str">
        <f t="shared" si="402"/>
        <v>LHR</v>
      </c>
      <c r="C875" s="58" t="str">
        <f t="shared" si="403"/>
        <v>99431913814</v>
      </c>
      <c r="D875" s="58" t="str">
        <f t="shared" si="404"/>
        <v>PGB028762002</v>
      </c>
      <c r="E875" s="59" t="str">
        <f t="shared" si="405"/>
        <v>6094322902782</v>
      </c>
      <c r="F875" s="59" t="str">
        <f t="shared" si="406"/>
        <v>717-9874-BE-8</v>
      </c>
      <c r="G875" s="59" t="str">
        <f t="shared" si="407"/>
        <v>2210326</v>
      </c>
      <c r="H875" s="59" t="str">
        <f t="shared" si="408"/>
        <v>IPORTER (GB)</v>
      </c>
      <c r="I875" s="57" t="str">
        <f t="shared" si="409"/>
        <v>김민서</v>
      </c>
      <c r="J875" s="57">
        <f t="shared" si="410"/>
        <v>48955</v>
      </c>
      <c r="K875" s="57" t="str">
        <f t="shared" si="411"/>
        <v/>
      </c>
      <c r="L875" s="57">
        <f t="shared" si="412"/>
        <v>1</v>
      </c>
      <c r="M875" s="57">
        <f t="shared" si="413"/>
        <v>0.499</v>
      </c>
      <c r="N875" s="57">
        <f t="shared" si="414"/>
        <v>4.4999999999999998E-2</v>
      </c>
      <c r="O875" s="60">
        <f t="shared" si="415"/>
        <v>3.15E-2</v>
      </c>
      <c r="P875" s="60">
        <f>CEILING(IF(M875&gt;O875,M875,O875),$D$2)</f>
        <v>0.5</v>
      </c>
      <c r="Q875" s="61" t="str">
        <f t="shared" si="416"/>
        <v>목록(Manifest)</v>
      </c>
      <c r="R875" s="88">
        <f t="shared" si="417"/>
        <v>9.36</v>
      </c>
      <c r="S875" s="61" t="str">
        <f t="shared" si="418"/>
        <v>OZ522</v>
      </c>
      <c r="T875" s="61" t="str">
        <f t="shared" si="419"/>
        <v>ASIANA AIRLINES</v>
      </c>
      <c r="U875" s="61" t="str">
        <f t="shared" si="420"/>
        <v>신용</v>
      </c>
      <c r="V875" s="99">
        <f>CEILING($B$2+(P875-0.5)*$C$2,1)</f>
        <v>7445</v>
      </c>
      <c r="W875" s="61">
        <v>4000</v>
      </c>
      <c r="X875" s="100">
        <f t="shared" si="394"/>
        <v>0</v>
      </c>
      <c r="Y875" s="100">
        <f t="shared" si="399"/>
        <v>0</v>
      </c>
      <c r="Z875" s="100">
        <f t="shared" si="395"/>
        <v>0</v>
      </c>
      <c r="AA875" s="100">
        <f t="shared" si="400"/>
        <v>0</v>
      </c>
      <c r="AB875" s="101">
        <f t="shared" si="396"/>
        <v>0</v>
      </c>
      <c r="AC875" s="102" t="str">
        <f>_xlfn.IFNA(VLOOKUP(D875,'사업자 통관'!F:H,3,0),"")</f>
        <v/>
      </c>
      <c r="AD875" s="102"/>
      <c r="AE875" s="103">
        <f t="shared" si="397"/>
        <v>4000</v>
      </c>
      <c r="AF875" s="104">
        <f t="shared" si="398"/>
        <v>11445</v>
      </c>
      <c r="AH875" s="126" t="s">
        <v>7002</v>
      </c>
      <c r="AI875" s="126" t="s">
        <v>9</v>
      </c>
      <c r="AJ875" s="126" t="s">
        <v>7003</v>
      </c>
      <c r="AK875" s="126" t="s">
        <v>7493</v>
      </c>
      <c r="AL875" s="126" t="s">
        <v>578</v>
      </c>
      <c r="AM875" s="126" t="s">
        <v>7494</v>
      </c>
      <c r="AN875" s="126">
        <v>48955</v>
      </c>
      <c r="AO875" s="126" t="s">
        <v>130</v>
      </c>
      <c r="AP875" s="127">
        <v>1</v>
      </c>
      <c r="AQ875" s="128">
        <v>0.499</v>
      </c>
      <c r="AR875" s="128">
        <v>4.4999999999999998E-2</v>
      </c>
      <c r="AS875" s="128">
        <v>0.5</v>
      </c>
      <c r="AT875" s="126" t="s">
        <v>4</v>
      </c>
      <c r="AU875" s="128">
        <v>9.36</v>
      </c>
      <c r="AV875" s="126" t="s">
        <v>154</v>
      </c>
      <c r="AW875" s="126" t="s">
        <v>154</v>
      </c>
      <c r="AX875" s="126" t="s">
        <v>154</v>
      </c>
      <c r="AY875" s="126" t="s">
        <v>154</v>
      </c>
      <c r="AZ875" s="126" t="s">
        <v>154</v>
      </c>
      <c r="BA875" s="126" t="s">
        <v>132</v>
      </c>
      <c r="BB875" s="126" t="s">
        <v>70</v>
      </c>
      <c r="BC875" s="126" t="s">
        <v>652</v>
      </c>
      <c r="BD875" s="126" t="s">
        <v>130</v>
      </c>
      <c r="BE875" s="126" t="s">
        <v>156</v>
      </c>
      <c r="BF875" s="126" t="s">
        <v>7495</v>
      </c>
      <c r="BG875" s="126" t="s">
        <v>7496</v>
      </c>
      <c r="BH875" s="126" t="s">
        <v>7497</v>
      </c>
      <c r="BI875" s="126" t="s">
        <v>138</v>
      </c>
      <c r="BJ875" s="126" t="s">
        <v>32</v>
      </c>
      <c r="BK875" s="126" t="s">
        <v>184</v>
      </c>
      <c r="BL875" s="126" t="s">
        <v>157</v>
      </c>
      <c r="BM875" s="126" t="s">
        <v>126</v>
      </c>
      <c r="BN875" s="126" t="s">
        <v>130</v>
      </c>
      <c r="BO875" s="126" t="s">
        <v>158</v>
      </c>
    </row>
    <row r="876" spans="1:67" ht="15">
      <c r="A876" s="58" t="str">
        <f t="shared" si="401"/>
        <v>2025-08-24</v>
      </c>
      <c r="B876" s="58" t="str">
        <f t="shared" si="402"/>
        <v>LHR</v>
      </c>
      <c r="C876" s="58" t="str">
        <f t="shared" si="403"/>
        <v>99431913814</v>
      </c>
      <c r="D876" s="58" t="str">
        <f t="shared" si="404"/>
        <v>PGB028761993</v>
      </c>
      <c r="E876" s="59" t="str">
        <f t="shared" si="405"/>
        <v>6094322902773</v>
      </c>
      <c r="F876" s="59" t="str">
        <f t="shared" si="406"/>
        <v>717-9834-BF-3</v>
      </c>
      <c r="G876" s="59" t="str">
        <f t="shared" si="407"/>
        <v>2210326</v>
      </c>
      <c r="H876" s="59" t="str">
        <f t="shared" si="408"/>
        <v>IPORTER (GB)</v>
      </c>
      <c r="I876" s="57" t="str">
        <f t="shared" si="409"/>
        <v>황순노</v>
      </c>
      <c r="J876" s="57">
        <f t="shared" si="410"/>
        <v>11346</v>
      </c>
      <c r="K876" s="57" t="str">
        <f t="shared" si="411"/>
        <v/>
      </c>
      <c r="L876" s="57">
        <f t="shared" si="412"/>
        <v>1</v>
      </c>
      <c r="M876" s="57">
        <f t="shared" si="413"/>
        <v>1.3879999999999999</v>
      </c>
      <c r="N876" s="57">
        <f t="shared" si="414"/>
        <v>1.3149999999999999</v>
      </c>
      <c r="O876" s="60">
        <f t="shared" si="415"/>
        <v>0.92049999999999987</v>
      </c>
      <c r="P876" s="60">
        <f>CEILING(IF(M876&gt;O876,M876,O876),$D$2)</f>
        <v>1.5</v>
      </c>
      <c r="Q876" s="61" t="str">
        <f t="shared" si="416"/>
        <v>목록(Manifest)</v>
      </c>
      <c r="R876" s="88">
        <f t="shared" si="417"/>
        <v>124.7</v>
      </c>
      <c r="S876" s="61" t="str">
        <f t="shared" si="418"/>
        <v>OZ522</v>
      </c>
      <c r="T876" s="61" t="str">
        <f t="shared" si="419"/>
        <v>ASIANA AIRLINES</v>
      </c>
      <c r="U876" s="61" t="str">
        <f t="shared" si="420"/>
        <v>신용</v>
      </c>
      <c r="V876" s="99">
        <f>CEILING($B$2+(P876-0.5)*$C$2,1)</f>
        <v>13100</v>
      </c>
      <c r="W876" s="61">
        <v>4000</v>
      </c>
      <c r="X876" s="100">
        <f t="shared" si="394"/>
        <v>0</v>
      </c>
      <c r="Y876" s="100">
        <f t="shared" si="399"/>
        <v>0</v>
      </c>
      <c r="Z876" s="100">
        <f t="shared" si="395"/>
        <v>0</v>
      </c>
      <c r="AA876" s="100">
        <f t="shared" si="400"/>
        <v>0</v>
      </c>
      <c r="AB876" s="101">
        <f t="shared" si="396"/>
        <v>0</v>
      </c>
      <c r="AC876" s="102" t="str">
        <f>_xlfn.IFNA(VLOOKUP(D876,'사업자 통관'!F:H,3,0),"")</f>
        <v/>
      </c>
      <c r="AD876" s="102"/>
      <c r="AE876" s="103">
        <f t="shared" si="397"/>
        <v>4000</v>
      </c>
      <c r="AF876" s="104">
        <f t="shared" si="398"/>
        <v>17100</v>
      </c>
      <c r="AH876" s="126" t="s">
        <v>7002</v>
      </c>
      <c r="AI876" s="126" t="s">
        <v>9</v>
      </c>
      <c r="AJ876" s="126" t="s">
        <v>7003</v>
      </c>
      <c r="AK876" s="126" t="s">
        <v>2624</v>
      </c>
      <c r="AL876" s="126" t="s">
        <v>238</v>
      </c>
      <c r="AM876" s="126" t="s">
        <v>239</v>
      </c>
      <c r="AN876" s="126">
        <v>11346</v>
      </c>
      <c r="AO876" s="126" t="s">
        <v>130</v>
      </c>
      <c r="AP876" s="127">
        <v>1</v>
      </c>
      <c r="AQ876" s="128">
        <v>1.3879999999999999</v>
      </c>
      <c r="AR876" s="128">
        <v>1.3149999999999999</v>
      </c>
      <c r="AS876" s="128">
        <v>1.4</v>
      </c>
      <c r="AT876" s="126" t="s">
        <v>4</v>
      </c>
      <c r="AU876" s="128">
        <v>124.7</v>
      </c>
      <c r="AV876" s="126" t="s">
        <v>154</v>
      </c>
      <c r="AW876" s="126" t="s">
        <v>154</v>
      </c>
      <c r="AX876" s="126" t="s">
        <v>154</v>
      </c>
      <c r="AY876" s="126" t="s">
        <v>154</v>
      </c>
      <c r="AZ876" s="126" t="s">
        <v>154</v>
      </c>
      <c r="BA876" s="126" t="s">
        <v>132</v>
      </c>
      <c r="BB876" s="126" t="s">
        <v>70</v>
      </c>
      <c r="BC876" s="126" t="s">
        <v>159</v>
      </c>
      <c r="BD876" s="126" t="s">
        <v>130</v>
      </c>
      <c r="BE876" s="126" t="s">
        <v>156</v>
      </c>
      <c r="BF876" s="126" t="s">
        <v>7498</v>
      </c>
      <c r="BG876" s="126" t="s">
        <v>7499</v>
      </c>
      <c r="BH876" s="126" t="s">
        <v>7500</v>
      </c>
      <c r="BI876" s="126" t="s">
        <v>138</v>
      </c>
      <c r="BJ876" s="126" t="s">
        <v>32</v>
      </c>
      <c r="BK876" s="126" t="s">
        <v>184</v>
      </c>
      <c r="BL876" s="126" t="s">
        <v>157</v>
      </c>
      <c r="BM876" s="126" t="s">
        <v>126</v>
      </c>
      <c r="BN876" s="126" t="s">
        <v>130</v>
      </c>
      <c r="BO876" s="126" t="s">
        <v>158</v>
      </c>
    </row>
    <row r="877" spans="1:67" ht="15">
      <c r="A877" s="58" t="str">
        <f t="shared" si="401"/>
        <v>2025-08-24</v>
      </c>
      <c r="B877" s="58" t="str">
        <f t="shared" si="402"/>
        <v>LHR</v>
      </c>
      <c r="C877" s="58" t="str">
        <f t="shared" si="403"/>
        <v>99431913814</v>
      </c>
      <c r="D877" s="58" t="str">
        <f t="shared" si="404"/>
        <v>PGB028762291</v>
      </c>
      <c r="E877" s="59" t="str">
        <f t="shared" si="405"/>
        <v>6094322903071</v>
      </c>
      <c r="F877" s="59" t="str">
        <f t="shared" si="406"/>
        <v>717-9024-DC-35</v>
      </c>
      <c r="G877" s="59" t="str">
        <f t="shared" si="407"/>
        <v>2210326</v>
      </c>
      <c r="H877" s="59" t="str">
        <f t="shared" si="408"/>
        <v>IPORTER (GB)</v>
      </c>
      <c r="I877" s="57" t="str">
        <f t="shared" si="409"/>
        <v>이소윤</v>
      </c>
      <c r="J877" s="57">
        <f t="shared" si="410"/>
        <v>16534</v>
      </c>
      <c r="K877" s="57" t="str">
        <f t="shared" si="411"/>
        <v/>
      </c>
      <c r="L877" s="57">
        <f t="shared" si="412"/>
        <v>1</v>
      </c>
      <c r="M877" s="57">
        <f t="shared" si="413"/>
        <v>0.499</v>
      </c>
      <c r="N877" s="57">
        <f t="shared" si="414"/>
        <v>4.4999999999999998E-2</v>
      </c>
      <c r="O877" s="60">
        <f t="shared" si="415"/>
        <v>3.15E-2</v>
      </c>
      <c r="P877" s="60">
        <f>CEILING(IF(M877&gt;O877,M877,O877),$D$2)</f>
        <v>0.5</v>
      </c>
      <c r="Q877" s="61" t="str">
        <f t="shared" si="416"/>
        <v>일반(목록배제,Normal-Manifest Exception)</v>
      </c>
      <c r="R877" s="88">
        <f t="shared" si="417"/>
        <v>18.89</v>
      </c>
      <c r="S877" s="61" t="str">
        <f t="shared" si="418"/>
        <v>OZ522</v>
      </c>
      <c r="T877" s="61" t="str">
        <f t="shared" si="419"/>
        <v>ASIANA AIRLINES</v>
      </c>
      <c r="U877" s="61" t="str">
        <f t="shared" si="420"/>
        <v>신용</v>
      </c>
      <c r="V877" s="99">
        <f>CEILING($B$2+(P877-0.5)*$C$2,1)</f>
        <v>7445</v>
      </c>
      <c r="W877" s="61">
        <v>4000</v>
      </c>
      <c r="X877" s="100">
        <f t="shared" si="394"/>
        <v>0</v>
      </c>
      <c r="Y877" s="100">
        <f t="shared" si="399"/>
        <v>0</v>
      </c>
      <c r="Z877" s="100">
        <f t="shared" si="395"/>
        <v>0</v>
      </c>
      <c r="AA877" s="100">
        <f t="shared" si="400"/>
        <v>0</v>
      </c>
      <c r="AB877" s="101">
        <f t="shared" si="396"/>
        <v>1000</v>
      </c>
      <c r="AC877" s="102" t="str">
        <f>_xlfn.IFNA(VLOOKUP(D877,'사업자 통관'!F:H,3,0),"")</f>
        <v/>
      </c>
      <c r="AD877" s="102"/>
      <c r="AE877" s="103">
        <f t="shared" si="397"/>
        <v>5000</v>
      </c>
      <c r="AF877" s="104">
        <f t="shared" si="398"/>
        <v>12445</v>
      </c>
      <c r="AH877" s="126" t="s">
        <v>7002</v>
      </c>
      <c r="AI877" s="126" t="s">
        <v>9</v>
      </c>
      <c r="AJ877" s="126" t="s">
        <v>7003</v>
      </c>
      <c r="AK877" s="126" t="s">
        <v>7501</v>
      </c>
      <c r="AL877" s="126" t="s">
        <v>7502</v>
      </c>
      <c r="AM877" s="126" t="s">
        <v>7503</v>
      </c>
      <c r="AN877" s="126">
        <v>16534</v>
      </c>
      <c r="AO877" s="126" t="s">
        <v>130</v>
      </c>
      <c r="AP877" s="127">
        <v>1</v>
      </c>
      <c r="AQ877" s="128">
        <v>0.499</v>
      </c>
      <c r="AR877" s="128">
        <v>4.4999999999999998E-2</v>
      </c>
      <c r="AS877" s="128">
        <v>0.5</v>
      </c>
      <c r="AT877" s="126" t="s">
        <v>5</v>
      </c>
      <c r="AU877" s="128">
        <v>18.89</v>
      </c>
      <c r="AV877" s="126" t="s">
        <v>154</v>
      </c>
      <c r="AW877" s="126" t="s">
        <v>154</v>
      </c>
      <c r="AX877" s="126" t="s">
        <v>154</v>
      </c>
      <c r="AY877" s="126" t="s">
        <v>154</v>
      </c>
      <c r="AZ877" s="126" t="s">
        <v>154</v>
      </c>
      <c r="BA877" s="126" t="s">
        <v>132</v>
      </c>
      <c r="BB877" s="126" t="s">
        <v>70</v>
      </c>
      <c r="BC877" s="126" t="s">
        <v>155</v>
      </c>
      <c r="BD877" s="126" t="s">
        <v>130</v>
      </c>
      <c r="BE877" s="126" t="s">
        <v>156</v>
      </c>
      <c r="BF877" s="126" t="s">
        <v>7504</v>
      </c>
      <c r="BG877" s="126" t="s">
        <v>7505</v>
      </c>
      <c r="BH877" s="126" t="s">
        <v>7506</v>
      </c>
      <c r="BI877" s="126" t="s">
        <v>138</v>
      </c>
      <c r="BJ877" s="126" t="s">
        <v>32</v>
      </c>
      <c r="BK877" s="126" t="s">
        <v>184</v>
      </c>
      <c r="BL877" s="126" t="s">
        <v>157</v>
      </c>
      <c r="BM877" s="126" t="s">
        <v>126</v>
      </c>
      <c r="BN877" s="126" t="s">
        <v>130</v>
      </c>
      <c r="BO877" s="126" t="s">
        <v>158</v>
      </c>
    </row>
    <row r="878" spans="1:67" ht="15">
      <c r="A878" s="58" t="str">
        <f t="shared" si="401"/>
        <v>2025-08-24</v>
      </c>
      <c r="B878" s="58" t="str">
        <f t="shared" si="402"/>
        <v>LHR</v>
      </c>
      <c r="C878" s="58" t="str">
        <f t="shared" si="403"/>
        <v>99431913814</v>
      </c>
      <c r="D878" s="58" t="str">
        <f t="shared" si="404"/>
        <v>PGB028762124</v>
      </c>
      <c r="E878" s="59" t="str">
        <f t="shared" si="405"/>
        <v>6094322902904</v>
      </c>
      <c r="F878" s="59" t="str">
        <f t="shared" si="406"/>
        <v>717-8168-CF-41</v>
      </c>
      <c r="G878" s="59" t="str">
        <f t="shared" si="407"/>
        <v>2210326</v>
      </c>
      <c r="H878" s="59" t="str">
        <f t="shared" si="408"/>
        <v>IPORTER (GB)</v>
      </c>
      <c r="I878" s="57" t="str">
        <f t="shared" si="409"/>
        <v>김민찬</v>
      </c>
      <c r="J878" s="57">
        <f t="shared" si="410"/>
        <v>14309</v>
      </c>
      <c r="K878" s="57" t="str">
        <f t="shared" si="411"/>
        <v/>
      </c>
      <c r="L878" s="57">
        <f t="shared" si="412"/>
        <v>1</v>
      </c>
      <c r="M878" s="57">
        <f t="shared" si="413"/>
        <v>0.499</v>
      </c>
      <c r="N878" s="57">
        <f t="shared" si="414"/>
        <v>4.4999999999999998E-2</v>
      </c>
      <c r="O878" s="60">
        <f t="shared" si="415"/>
        <v>3.15E-2</v>
      </c>
      <c r="P878" s="60">
        <f>CEILING(IF(M878&gt;O878,M878,O878),$D$2)</f>
        <v>0.5</v>
      </c>
      <c r="Q878" s="61" t="str">
        <f t="shared" si="416"/>
        <v>목록(Manifest)</v>
      </c>
      <c r="R878" s="88">
        <f t="shared" si="417"/>
        <v>84.97</v>
      </c>
      <c r="S878" s="61" t="str">
        <f t="shared" si="418"/>
        <v>OZ522</v>
      </c>
      <c r="T878" s="61" t="str">
        <f t="shared" si="419"/>
        <v>ASIANA AIRLINES</v>
      </c>
      <c r="U878" s="61" t="str">
        <f t="shared" si="420"/>
        <v>신용</v>
      </c>
      <c r="V878" s="99">
        <f>CEILING($B$2+(P878-0.5)*$C$2,1)</f>
        <v>7445</v>
      </c>
      <c r="W878" s="61">
        <v>4000</v>
      </c>
      <c r="X878" s="100">
        <f t="shared" si="394"/>
        <v>0</v>
      </c>
      <c r="Y878" s="100">
        <f t="shared" si="399"/>
        <v>0</v>
      </c>
      <c r="Z878" s="100">
        <f t="shared" si="395"/>
        <v>0</v>
      </c>
      <c r="AA878" s="100">
        <f t="shared" si="400"/>
        <v>0</v>
      </c>
      <c r="AB878" s="101">
        <f t="shared" si="396"/>
        <v>0</v>
      </c>
      <c r="AC878" s="102" t="str">
        <f>_xlfn.IFNA(VLOOKUP(D878,'사업자 통관'!F:H,3,0),"")</f>
        <v/>
      </c>
      <c r="AD878" s="102"/>
      <c r="AE878" s="103">
        <f t="shared" si="397"/>
        <v>4000</v>
      </c>
      <c r="AF878" s="104">
        <f t="shared" si="398"/>
        <v>11445</v>
      </c>
      <c r="AH878" s="126" t="s">
        <v>7002</v>
      </c>
      <c r="AI878" s="126" t="s">
        <v>9</v>
      </c>
      <c r="AJ878" s="126" t="s">
        <v>7003</v>
      </c>
      <c r="AK878" s="126" t="s">
        <v>7507</v>
      </c>
      <c r="AL878" s="126" t="s">
        <v>7508</v>
      </c>
      <c r="AM878" s="126" t="s">
        <v>7509</v>
      </c>
      <c r="AN878" s="126">
        <v>14309</v>
      </c>
      <c r="AO878" s="126" t="s">
        <v>130</v>
      </c>
      <c r="AP878" s="127">
        <v>1</v>
      </c>
      <c r="AQ878" s="128">
        <v>0.499</v>
      </c>
      <c r="AR878" s="128">
        <v>4.4999999999999998E-2</v>
      </c>
      <c r="AS878" s="128">
        <v>0.5</v>
      </c>
      <c r="AT878" s="126" t="s">
        <v>4</v>
      </c>
      <c r="AU878" s="128">
        <v>84.97</v>
      </c>
      <c r="AV878" s="126" t="s">
        <v>154</v>
      </c>
      <c r="AW878" s="126" t="s">
        <v>154</v>
      </c>
      <c r="AX878" s="126" t="s">
        <v>154</v>
      </c>
      <c r="AY878" s="126" t="s">
        <v>154</v>
      </c>
      <c r="AZ878" s="126" t="s">
        <v>154</v>
      </c>
      <c r="BA878" s="126" t="s">
        <v>132</v>
      </c>
      <c r="BB878" s="126" t="s">
        <v>70</v>
      </c>
      <c r="BC878" s="126" t="s">
        <v>185</v>
      </c>
      <c r="BD878" s="126" t="s">
        <v>130</v>
      </c>
      <c r="BE878" s="126" t="s">
        <v>156</v>
      </c>
      <c r="BF878" s="126" t="s">
        <v>7510</v>
      </c>
      <c r="BG878" s="126" t="s">
        <v>7511</v>
      </c>
      <c r="BH878" s="126" t="s">
        <v>7512</v>
      </c>
      <c r="BI878" s="126" t="s">
        <v>138</v>
      </c>
      <c r="BJ878" s="126" t="s">
        <v>32</v>
      </c>
      <c r="BK878" s="126" t="s">
        <v>184</v>
      </c>
      <c r="BL878" s="126" t="s">
        <v>157</v>
      </c>
      <c r="BM878" s="126" t="s">
        <v>126</v>
      </c>
      <c r="BN878" s="126" t="s">
        <v>130</v>
      </c>
      <c r="BO878" s="126" t="s">
        <v>158</v>
      </c>
    </row>
    <row r="879" spans="1:67" ht="15">
      <c r="A879" s="58" t="str">
        <f t="shared" si="401"/>
        <v>2025-08-24</v>
      </c>
      <c r="B879" s="58" t="str">
        <f t="shared" si="402"/>
        <v>LHR</v>
      </c>
      <c r="C879" s="58" t="str">
        <f t="shared" si="403"/>
        <v>99431913814</v>
      </c>
      <c r="D879" s="58" t="str">
        <f t="shared" si="404"/>
        <v>PGB028761991</v>
      </c>
      <c r="E879" s="59" t="str">
        <f t="shared" si="405"/>
        <v>6094322902771</v>
      </c>
      <c r="F879" s="59" t="str">
        <f t="shared" si="406"/>
        <v>717-9932-BA-1</v>
      </c>
      <c r="G879" s="59" t="str">
        <f t="shared" si="407"/>
        <v>2210326</v>
      </c>
      <c r="H879" s="59" t="str">
        <f t="shared" si="408"/>
        <v>IPORTER (GB)</v>
      </c>
      <c r="I879" s="57" t="str">
        <f t="shared" si="409"/>
        <v>이태은</v>
      </c>
      <c r="J879" s="57">
        <f t="shared" si="410"/>
        <v>46066</v>
      </c>
      <c r="K879" s="57" t="str">
        <f t="shared" si="411"/>
        <v/>
      </c>
      <c r="L879" s="57">
        <f t="shared" si="412"/>
        <v>1</v>
      </c>
      <c r="M879" s="57">
        <f t="shared" si="413"/>
        <v>1.139</v>
      </c>
      <c r="N879" s="57">
        <f t="shared" si="414"/>
        <v>4.4999999999999998E-2</v>
      </c>
      <c r="O879" s="60">
        <f t="shared" si="415"/>
        <v>3.15E-2</v>
      </c>
      <c r="P879" s="60">
        <f>CEILING(IF(M879&gt;O879,M879,O879),$D$2)</f>
        <v>1.5</v>
      </c>
      <c r="Q879" s="61" t="str">
        <f t="shared" si="416"/>
        <v>일반(목록배제,Normal-Manifest Exception)</v>
      </c>
      <c r="R879" s="88">
        <f t="shared" si="417"/>
        <v>56.67</v>
      </c>
      <c r="S879" s="61" t="str">
        <f t="shared" si="418"/>
        <v>OZ522</v>
      </c>
      <c r="T879" s="61" t="str">
        <f t="shared" si="419"/>
        <v>ASIANA AIRLINES</v>
      </c>
      <c r="U879" s="61" t="str">
        <f t="shared" si="420"/>
        <v>신용</v>
      </c>
      <c r="V879" s="99">
        <f>CEILING($B$2+(P879-0.5)*$C$2,1)</f>
        <v>13100</v>
      </c>
      <c r="W879" s="61">
        <v>4000</v>
      </c>
      <c r="X879" s="100">
        <f t="shared" si="394"/>
        <v>0</v>
      </c>
      <c r="Y879" s="100">
        <f t="shared" si="399"/>
        <v>0</v>
      </c>
      <c r="Z879" s="100">
        <f t="shared" si="395"/>
        <v>0</v>
      </c>
      <c r="AA879" s="100">
        <f t="shared" si="400"/>
        <v>0</v>
      </c>
      <c r="AB879" s="101">
        <f t="shared" si="396"/>
        <v>1000</v>
      </c>
      <c r="AC879" s="102" t="str">
        <f>_xlfn.IFNA(VLOOKUP(D879,'사업자 통관'!F:H,3,0),"")</f>
        <v/>
      </c>
      <c r="AD879" s="102"/>
      <c r="AE879" s="103">
        <f t="shared" si="397"/>
        <v>5000</v>
      </c>
      <c r="AF879" s="104">
        <f t="shared" si="398"/>
        <v>18100</v>
      </c>
      <c r="AH879" s="126" t="s">
        <v>7002</v>
      </c>
      <c r="AI879" s="126" t="s">
        <v>9</v>
      </c>
      <c r="AJ879" s="126" t="s">
        <v>7003</v>
      </c>
      <c r="AK879" s="126" t="s">
        <v>7513</v>
      </c>
      <c r="AL879" s="126" t="s">
        <v>7514</v>
      </c>
      <c r="AM879" s="126" t="s">
        <v>7515</v>
      </c>
      <c r="AN879" s="126">
        <v>46066</v>
      </c>
      <c r="AO879" s="126" t="s">
        <v>130</v>
      </c>
      <c r="AP879" s="127">
        <v>1</v>
      </c>
      <c r="AQ879" s="128">
        <v>1.139</v>
      </c>
      <c r="AR879" s="128">
        <v>4.4999999999999998E-2</v>
      </c>
      <c r="AS879" s="128">
        <v>1.2</v>
      </c>
      <c r="AT879" s="126" t="s">
        <v>5</v>
      </c>
      <c r="AU879" s="128">
        <v>56.67</v>
      </c>
      <c r="AV879" s="126" t="s">
        <v>154</v>
      </c>
      <c r="AW879" s="126" t="s">
        <v>154</v>
      </c>
      <c r="AX879" s="126" t="s">
        <v>154</v>
      </c>
      <c r="AY879" s="126" t="s">
        <v>154</v>
      </c>
      <c r="AZ879" s="126" t="s">
        <v>154</v>
      </c>
      <c r="BA879" s="126" t="s">
        <v>132</v>
      </c>
      <c r="BB879" s="126" t="s">
        <v>70</v>
      </c>
      <c r="BC879" s="126" t="s">
        <v>155</v>
      </c>
      <c r="BD879" s="126" t="s">
        <v>130</v>
      </c>
      <c r="BE879" s="126" t="s">
        <v>156</v>
      </c>
      <c r="BF879" s="126" t="s">
        <v>7516</v>
      </c>
      <c r="BG879" s="126" t="s">
        <v>7517</v>
      </c>
      <c r="BH879" s="126" t="s">
        <v>7518</v>
      </c>
      <c r="BI879" s="126" t="s">
        <v>138</v>
      </c>
      <c r="BJ879" s="126" t="s">
        <v>32</v>
      </c>
      <c r="BK879" s="126" t="s">
        <v>184</v>
      </c>
      <c r="BL879" s="126" t="s">
        <v>157</v>
      </c>
      <c r="BM879" s="126" t="s">
        <v>126</v>
      </c>
      <c r="BN879" s="126" t="s">
        <v>130</v>
      </c>
      <c r="BO879" s="126" t="s">
        <v>158</v>
      </c>
    </row>
    <row r="880" spans="1:67" ht="15">
      <c r="A880" s="58" t="str">
        <f t="shared" si="401"/>
        <v>2025-08-24</v>
      </c>
      <c r="B880" s="58" t="str">
        <f t="shared" si="402"/>
        <v>LHR</v>
      </c>
      <c r="C880" s="58" t="str">
        <f t="shared" si="403"/>
        <v>99431913814</v>
      </c>
      <c r="D880" s="58" t="str">
        <f t="shared" si="404"/>
        <v>PGB028762269</v>
      </c>
      <c r="E880" s="59" t="str">
        <f t="shared" si="405"/>
        <v>6094322903049</v>
      </c>
      <c r="F880" s="59" t="str">
        <f t="shared" si="406"/>
        <v>717-9915-DC-18</v>
      </c>
      <c r="G880" s="59" t="str">
        <f t="shared" si="407"/>
        <v>2210326</v>
      </c>
      <c r="H880" s="59" t="str">
        <f t="shared" si="408"/>
        <v>IPORTER (GB)</v>
      </c>
      <c r="I880" s="57" t="str">
        <f t="shared" si="409"/>
        <v>김준</v>
      </c>
      <c r="J880" s="57">
        <f t="shared" si="410"/>
        <v>48099</v>
      </c>
      <c r="K880" s="57" t="str">
        <f t="shared" si="411"/>
        <v/>
      </c>
      <c r="L880" s="57">
        <f t="shared" si="412"/>
        <v>1</v>
      </c>
      <c r="M880" s="57">
        <f t="shared" si="413"/>
        <v>1.3879999999999999</v>
      </c>
      <c r="N880" s="57">
        <f t="shared" si="414"/>
        <v>1.724</v>
      </c>
      <c r="O880" s="60">
        <f t="shared" si="415"/>
        <v>1.2067999999999999</v>
      </c>
      <c r="P880" s="60">
        <f>CEILING(IF(M880&gt;O880,M880,O880),$D$2)</f>
        <v>1.5</v>
      </c>
      <c r="Q880" s="61" t="str">
        <f t="shared" si="416"/>
        <v>목록(Manifest)</v>
      </c>
      <c r="R880" s="88">
        <f t="shared" si="417"/>
        <v>71.489999999999995</v>
      </c>
      <c r="S880" s="61" t="str">
        <f t="shared" si="418"/>
        <v>OZ522</v>
      </c>
      <c r="T880" s="61" t="str">
        <f t="shared" si="419"/>
        <v>ASIANA AIRLINES</v>
      </c>
      <c r="U880" s="61" t="str">
        <f t="shared" si="420"/>
        <v>신용</v>
      </c>
      <c r="V880" s="99">
        <f>CEILING($B$2+(P880-0.5)*$C$2,1)</f>
        <v>13100</v>
      </c>
      <c r="W880" s="61">
        <v>4000</v>
      </c>
      <c r="X880" s="100">
        <f t="shared" si="394"/>
        <v>0</v>
      </c>
      <c r="Y880" s="100">
        <f t="shared" si="399"/>
        <v>0</v>
      </c>
      <c r="Z880" s="100">
        <f t="shared" si="395"/>
        <v>0</v>
      </c>
      <c r="AA880" s="100">
        <f t="shared" si="400"/>
        <v>0</v>
      </c>
      <c r="AB880" s="101">
        <f t="shared" si="396"/>
        <v>0</v>
      </c>
      <c r="AC880" s="102" t="str">
        <f>_xlfn.IFNA(VLOOKUP(D880,'사업자 통관'!F:H,3,0),"")</f>
        <v/>
      </c>
      <c r="AD880" s="102"/>
      <c r="AE880" s="103">
        <f t="shared" si="397"/>
        <v>4000</v>
      </c>
      <c r="AF880" s="104">
        <f t="shared" si="398"/>
        <v>17100</v>
      </c>
      <c r="AH880" s="126" t="s">
        <v>7002</v>
      </c>
      <c r="AI880" s="126" t="s">
        <v>9</v>
      </c>
      <c r="AJ880" s="126" t="s">
        <v>7003</v>
      </c>
      <c r="AK880" s="126" t="s">
        <v>7519</v>
      </c>
      <c r="AL880" s="126" t="s">
        <v>7520</v>
      </c>
      <c r="AM880" s="126" t="s">
        <v>7521</v>
      </c>
      <c r="AN880" s="126">
        <v>48099</v>
      </c>
      <c r="AO880" s="126" t="s">
        <v>130</v>
      </c>
      <c r="AP880" s="127">
        <v>1</v>
      </c>
      <c r="AQ880" s="128">
        <v>1.3879999999999999</v>
      </c>
      <c r="AR880" s="128">
        <v>1.724</v>
      </c>
      <c r="AS880" s="128">
        <v>1.8</v>
      </c>
      <c r="AT880" s="126" t="s">
        <v>4</v>
      </c>
      <c r="AU880" s="128">
        <v>71.489999999999995</v>
      </c>
      <c r="AV880" s="126" t="s">
        <v>154</v>
      </c>
      <c r="AW880" s="126" t="s">
        <v>154</v>
      </c>
      <c r="AX880" s="126" t="s">
        <v>154</v>
      </c>
      <c r="AY880" s="126" t="s">
        <v>154</v>
      </c>
      <c r="AZ880" s="126" t="s">
        <v>154</v>
      </c>
      <c r="BA880" s="126" t="s">
        <v>132</v>
      </c>
      <c r="BB880" s="126" t="s">
        <v>70</v>
      </c>
      <c r="BC880" s="126" t="s">
        <v>7522</v>
      </c>
      <c r="BD880" s="126" t="s">
        <v>130</v>
      </c>
      <c r="BE880" s="126" t="s">
        <v>156</v>
      </c>
      <c r="BF880" s="126" t="s">
        <v>7523</v>
      </c>
      <c r="BG880" s="126" t="s">
        <v>7524</v>
      </c>
      <c r="BH880" s="126" t="s">
        <v>7525</v>
      </c>
      <c r="BI880" s="126" t="s">
        <v>138</v>
      </c>
      <c r="BJ880" s="126" t="s">
        <v>32</v>
      </c>
      <c r="BK880" s="126" t="s">
        <v>184</v>
      </c>
      <c r="BL880" s="126" t="s">
        <v>157</v>
      </c>
      <c r="BM880" s="126" t="s">
        <v>126</v>
      </c>
      <c r="BN880" s="126" t="s">
        <v>130</v>
      </c>
      <c r="BO880" s="126" t="s">
        <v>158</v>
      </c>
    </row>
    <row r="881" spans="1:67" ht="15">
      <c r="A881" s="58" t="str">
        <f t="shared" si="401"/>
        <v>2025-08-24</v>
      </c>
      <c r="B881" s="58" t="str">
        <f t="shared" si="402"/>
        <v>LHR</v>
      </c>
      <c r="C881" s="58" t="str">
        <f t="shared" si="403"/>
        <v>99431913814</v>
      </c>
      <c r="D881" s="58" t="str">
        <f t="shared" si="404"/>
        <v>PGB028762276</v>
      </c>
      <c r="E881" s="59" t="str">
        <f t="shared" si="405"/>
        <v>6094322903056</v>
      </c>
      <c r="F881" s="59" t="str">
        <f t="shared" si="406"/>
        <v>717-9971-FD-27</v>
      </c>
      <c r="G881" s="59" t="str">
        <f t="shared" si="407"/>
        <v>2210326</v>
      </c>
      <c r="H881" s="59" t="str">
        <f t="shared" si="408"/>
        <v>IPORTER (GB)</v>
      </c>
      <c r="I881" s="57" t="str">
        <f t="shared" si="409"/>
        <v>강진수</v>
      </c>
      <c r="J881" s="57">
        <f t="shared" si="410"/>
        <v>37774</v>
      </c>
      <c r="K881" s="57" t="str">
        <f t="shared" si="411"/>
        <v/>
      </c>
      <c r="L881" s="57">
        <f t="shared" si="412"/>
        <v>1</v>
      </c>
      <c r="M881" s="57">
        <f t="shared" si="413"/>
        <v>1.302</v>
      </c>
      <c r="N881" s="57">
        <f t="shared" si="414"/>
        <v>2.8119999999999998</v>
      </c>
      <c r="O881" s="60">
        <f t="shared" si="415"/>
        <v>1.9683999999999997</v>
      </c>
      <c r="P881" s="60">
        <f>CEILING(IF(M881&gt;O881,M881,O881),$D$2)</f>
        <v>2</v>
      </c>
      <c r="Q881" s="61" t="str">
        <f t="shared" si="416"/>
        <v>목록(Manifest)</v>
      </c>
      <c r="R881" s="88">
        <f t="shared" si="417"/>
        <v>144.32</v>
      </c>
      <c r="S881" s="61" t="str">
        <f t="shared" si="418"/>
        <v>OZ522</v>
      </c>
      <c r="T881" s="61" t="str">
        <f t="shared" si="419"/>
        <v>ASIANA AIRLINES</v>
      </c>
      <c r="U881" s="61" t="str">
        <f t="shared" si="420"/>
        <v>신용</v>
      </c>
      <c r="V881" s="99">
        <f>CEILING($B$2+(P881-0.5)*$C$2,1)</f>
        <v>15928</v>
      </c>
      <c r="W881" s="61">
        <v>4000</v>
      </c>
      <c r="X881" s="100">
        <f t="shared" si="394"/>
        <v>0</v>
      </c>
      <c r="Y881" s="100">
        <f t="shared" si="399"/>
        <v>0</v>
      </c>
      <c r="Z881" s="100">
        <f t="shared" si="395"/>
        <v>0</v>
      </c>
      <c r="AA881" s="100">
        <f t="shared" si="400"/>
        <v>0</v>
      </c>
      <c r="AB881" s="101">
        <f t="shared" si="396"/>
        <v>0</v>
      </c>
      <c r="AC881" s="102" t="str">
        <f>_xlfn.IFNA(VLOOKUP(D881,'사업자 통관'!F:H,3,0),"")</f>
        <v/>
      </c>
      <c r="AD881" s="102"/>
      <c r="AE881" s="103">
        <f t="shared" si="397"/>
        <v>4000</v>
      </c>
      <c r="AF881" s="104">
        <f t="shared" si="398"/>
        <v>19928</v>
      </c>
      <c r="AH881" s="126" t="s">
        <v>7002</v>
      </c>
      <c r="AI881" s="126" t="s">
        <v>9</v>
      </c>
      <c r="AJ881" s="126" t="s">
        <v>7003</v>
      </c>
      <c r="AK881" s="126" t="s">
        <v>7526</v>
      </c>
      <c r="AL881" s="126" t="s">
        <v>7527</v>
      </c>
      <c r="AM881" s="126" t="s">
        <v>7528</v>
      </c>
      <c r="AN881" s="126">
        <v>37774</v>
      </c>
      <c r="AO881" s="126" t="s">
        <v>130</v>
      </c>
      <c r="AP881" s="127">
        <v>1</v>
      </c>
      <c r="AQ881" s="128">
        <v>1.302</v>
      </c>
      <c r="AR881" s="128">
        <v>2.8119999999999998</v>
      </c>
      <c r="AS881" s="128">
        <v>2.9</v>
      </c>
      <c r="AT881" s="126" t="s">
        <v>4</v>
      </c>
      <c r="AU881" s="128">
        <v>144.32</v>
      </c>
      <c r="AV881" s="126" t="s">
        <v>154</v>
      </c>
      <c r="AW881" s="126" t="s">
        <v>154</v>
      </c>
      <c r="AX881" s="126" t="s">
        <v>154</v>
      </c>
      <c r="AY881" s="126" t="s">
        <v>154</v>
      </c>
      <c r="AZ881" s="126" t="s">
        <v>154</v>
      </c>
      <c r="BA881" s="126" t="s">
        <v>132</v>
      </c>
      <c r="BB881" s="126" t="s">
        <v>70</v>
      </c>
      <c r="BC881" s="126" t="s">
        <v>583</v>
      </c>
      <c r="BD881" s="126" t="s">
        <v>130</v>
      </c>
      <c r="BE881" s="126" t="s">
        <v>156</v>
      </c>
      <c r="BF881" s="126" t="s">
        <v>7529</v>
      </c>
      <c r="BG881" s="126" t="s">
        <v>7530</v>
      </c>
      <c r="BH881" s="126" t="s">
        <v>7531</v>
      </c>
      <c r="BI881" s="126" t="s">
        <v>138</v>
      </c>
      <c r="BJ881" s="126" t="s">
        <v>32</v>
      </c>
      <c r="BK881" s="126" t="s">
        <v>184</v>
      </c>
      <c r="BL881" s="126" t="s">
        <v>157</v>
      </c>
      <c r="BM881" s="126" t="s">
        <v>126</v>
      </c>
      <c r="BN881" s="126" t="s">
        <v>130</v>
      </c>
      <c r="BO881" s="126" t="s">
        <v>158</v>
      </c>
    </row>
    <row r="882" spans="1:67" ht="15">
      <c r="A882" s="58" t="str">
        <f t="shared" si="401"/>
        <v>2025-08-24</v>
      </c>
      <c r="B882" s="58" t="str">
        <f t="shared" si="402"/>
        <v>LHR</v>
      </c>
      <c r="C882" s="58" t="str">
        <f t="shared" si="403"/>
        <v>99431913814</v>
      </c>
      <c r="D882" s="58" t="str">
        <f t="shared" si="404"/>
        <v>PGB028762293</v>
      </c>
      <c r="E882" s="59" t="str">
        <f t="shared" si="405"/>
        <v>6094322903073</v>
      </c>
      <c r="F882" s="59" t="str">
        <f t="shared" si="406"/>
        <v>717-9965-DC-31</v>
      </c>
      <c r="G882" s="59" t="str">
        <f t="shared" si="407"/>
        <v>2210326</v>
      </c>
      <c r="H882" s="59" t="str">
        <f t="shared" si="408"/>
        <v>IPORTER (GB)</v>
      </c>
      <c r="I882" s="57" t="str">
        <f t="shared" si="409"/>
        <v>정현경</v>
      </c>
      <c r="J882" s="57">
        <f t="shared" si="410"/>
        <v>21303</v>
      </c>
      <c r="K882" s="57" t="str">
        <f t="shared" si="411"/>
        <v/>
      </c>
      <c r="L882" s="57">
        <f t="shared" si="412"/>
        <v>1</v>
      </c>
      <c r="M882" s="57">
        <f t="shared" si="413"/>
        <v>1.111</v>
      </c>
      <c r="N882" s="57">
        <f t="shared" si="414"/>
        <v>3.3570000000000002</v>
      </c>
      <c r="O882" s="60">
        <f t="shared" si="415"/>
        <v>2.3498999999999999</v>
      </c>
      <c r="P882" s="60">
        <f>CEILING(IF(M882&gt;O882,M882,O882),$D$2)</f>
        <v>2.5</v>
      </c>
      <c r="Q882" s="61" t="str">
        <f t="shared" si="416"/>
        <v>목록(Manifest)</v>
      </c>
      <c r="R882" s="88">
        <f t="shared" si="417"/>
        <v>32.020000000000003</v>
      </c>
      <c r="S882" s="61" t="str">
        <f t="shared" si="418"/>
        <v>OZ522</v>
      </c>
      <c r="T882" s="61" t="str">
        <f t="shared" si="419"/>
        <v>ASIANA AIRLINES</v>
      </c>
      <c r="U882" s="61" t="str">
        <f t="shared" si="420"/>
        <v>신용</v>
      </c>
      <c r="V882" s="99">
        <f>CEILING($B$2+(P882-0.5)*$C$2,1)</f>
        <v>18755</v>
      </c>
      <c r="W882" s="61">
        <v>4000</v>
      </c>
      <c r="X882" s="100">
        <f t="shared" si="394"/>
        <v>0</v>
      </c>
      <c r="Y882" s="100">
        <f t="shared" si="399"/>
        <v>0</v>
      </c>
      <c r="Z882" s="100">
        <f t="shared" si="395"/>
        <v>500</v>
      </c>
      <c r="AA882" s="100">
        <f t="shared" si="400"/>
        <v>0</v>
      </c>
      <c r="AB882" s="101">
        <f t="shared" si="396"/>
        <v>0</v>
      </c>
      <c r="AC882" s="102" t="str">
        <f>_xlfn.IFNA(VLOOKUP(D882,'사업자 통관'!F:H,3,0),"")</f>
        <v/>
      </c>
      <c r="AD882" s="102"/>
      <c r="AE882" s="103">
        <f t="shared" si="397"/>
        <v>4500</v>
      </c>
      <c r="AF882" s="104">
        <f t="shared" si="398"/>
        <v>23255</v>
      </c>
      <c r="AH882" s="126" t="s">
        <v>7002</v>
      </c>
      <c r="AI882" s="126" t="s">
        <v>9</v>
      </c>
      <c r="AJ882" s="126" t="s">
        <v>7003</v>
      </c>
      <c r="AK882" s="126" t="s">
        <v>7532</v>
      </c>
      <c r="AL882" s="126" t="s">
        <v>7533</v>
      </c>
      <c r="AM882" s="126" t="s">
        <v>7534</v>
      </c>
      <c r="AN882" s="126">
        <v>21303</v>
      </c>
      <c r="AO882" s="126" t="s">
        <v>130</v>
      </c>
      <c r="AP882" s="127">
        <v>1</v>
      </c>
      <c r="AQ882" s="128">
        <v>1.111</v>
      </c>
      <c r="AR882" s="128">
        <v>3.3570000000000002</v>
      </c>
      <c r="AS882" s="128">
        <v>3.4</v>
      </c>
      <c r="AT882" s="126" t="s">
        <v>4</v>
      </c>
      <c r="AU882" s="128">
        <v>32.020000000000003</v>
      </c>
      <c r="AV882" s="126" t="s">
        <v>154</v>
      </c>
      <c r="AW882" s="126" t="s">
        <v>154</v>
      </c>
      <c r="AX882" s="126" t="s">
        <v>154</v>
      </c>
      <c r="AY882" s="126" t="s">
        <v>154</v>
      </c>
      <c r="AZ882" s="126" t="s">
        <v>154</v>
      </c>
      <c r="BA882" s="126" t="s">
        <v>132</v>
      </c>
      <c r="BB882" s="126" t="s">
        <v>70</v>
      </c>
      <c r="BC882" s="126" t="s">
        <v>162</v>
      </c>
      <c r="BD882" s="126" t="s">
        <v>130</v>
      </c>
      <c r="BE882" s="126" t="s">
        <v>156</v>
      </c>
      <c r="BF882" s="126" t="s">
        <v>7535</v>
      </c>
      <c r="BG882" s="126" t="s">
        <v>7536</v>
      </c>
      <c r="BH882" s="126" t="s">
        <v>7537</v>
      </c>
      <c r="BI882" s="126" t="s">
        <v>138</v>
      </c>
      <c r="BJ882" s="126" t="s">
        <v>32</v>
      </c>
      <c r="BK882" s="126" t="s">
        <v>184</v>
      </c>
      <c r="BL882" s="126" t="s">
        <v>157</v>
      </c>
      <c r="BM882" s="126" t="s">
        <v>126</v>
      </c>
      <c r="BN882" s="126" t="s">
        <v>130</v>
      </c>
      <c r="BO882" s="126" t="s">
        <v>158</v>
      </c>
    </row>
    <row r="883" spans="1:67" ht="15">
      <c r="A883" s="58" t="str">
        <f t="shared" si="401"/>
        <v>2025-08-24</v>
      </c>
      <c r="B883" s="58" t="str">
        <f t="shared" si="402"/>
        <v>LHR</v>
      </c>
      <c r="C883" s="58" t="str">
        <f t="shared" si="403"/>
        <v>99431913814</v>
      </c>
      <c r="D883" s="58" t="str">
        <f t="shared" si="404"/>
        <v>PGB028762272</v>
      </c>
      <c r="E883" s="59" t="str">
        <f t="shared" si="405"/>
        <v>6094322903052</v>
      </c>
      <c r="F883" s="59" t="str">
        <f t="shared" si="406"/>
        <v>717-9894-AB-40</v>
      </c>
      <c r="G883" s="59" t="str">
        <f t="shared" si="407"/>
        <v>2210326</v>
      </c>
      <c r="H883" s="59" t="str">
        <f t="shared" si="408"/>
        <v>IPORTER (GB)</v>
      </c>
      <c r="I883" s="57" t="str">
        <f t="shared" si="409"/>
        <v>이철호</v>
      </c>
      <c r="J883" s="57">
        <f t="shared" si="410"/>
        <v>7509</v>
      </c>
      <c r="K883" s="57" t="str">
        <f t="shared" si="411"/>
        <v/>
      </c>
      <c r="L883" s="57">
        <f t="shared" si="412"/>
        <v>1</v>
      </c>
      <c r="M883" s="57">
        <f t="shared" si="413"/>
        <v>1.32</v>
      </c>
      <c r="N883" s="57">
        <f t="shared" si="414"/>
        <v>4.4999999999999998E-2</v>
      </c>
      <c r="O883" s="60">
        <f t="shared" si="415"/>
        <v>3.15E-2</v>
      </c>
      <c r="P883" s="60">
        <f>CEILING(IF(M883&gt;O883,M883,O883),$D$2)</f>
        <v>1.5</v>
      </c>
      <c r="Q883" s="61" t="str">
        <f t="shared" si="416"/>
        <v>목록(Manifest)</v>
      </c>
      <c r="R883" s="88">
        <f t="shared" si="417"/>
        <v>105.18</v>
      </c>
      <c r="S883" s="61" t="str">
        <f t="shared" si="418"/>
        <v>OZ522</v>
      </c>
      <c r="T883" s="61" t="str">
        <f t="shared" si="419"/>
        <v>ASIANA AIRLINES</v>
      </c>
      <c r="U883" s="61" t="str">
        <f t="shared" si="420"/>
        <v>신용</v>
      </c>
      <c r="V883" s="99">
        <f>CEILING($B$2+(P883-0.5)*$C$2,1)</f>
        <v>13100</v>
      </c>
      <c r="W883" s="61">
        <v>4000</v>
      </c>
      <c r="X883" s="100">
        <f t="shared" si="394"/>
        <v>0</v>
      </c>
      <c r="Y883" s="100">
        <f t="shared" si="399"/>
        <v>0</v>
      </c>
      <c r="Z883" s="100">
        <f t="shared" si="395"/>
        <v>0</v>
      </c>
      <c r="AA883" s="100">
        <f t="shared" si="400"/>
        <v>0</v>
      </c>
      <c r="AB883" s="101">
        <f t="shared" si="396"/>
        <v>0</v>
      </c>
      <c r="AC883" s="102" t="str">
        <f>_xlfn.IFNA(VLOOKUP(D883,'사업자 통관'!F:H,3,0),"")</f>
        <v/>
      </c>
      <c r="AD883" s="102"/>
      <c r="AE883" s="103">
        <f t="shared" si="397"/>
        <v>4000</v>
      </c>
      <c r="AF883" s="104">
        <f t="shared" si="398"/>
        <v>17100</v>
      </c>
      <c r="AH883" s="126" t="s">
        <v>7002</v>
      </c>
      <c r="AI883" s="126" t="s">
        <v>9</v>
      </c>
      <c r="AJ883" s="126" t="s">
        <v>7003</v>
      </c>
      <c r="AK883" s="126" t="s">
        <v>7538</v>
      </c>
      <c r="AL883" s="126" t="s">
        <v>216</v>
      </c>
      <c r="AM883" s="126" t="s">
        <v>231</v>
      </c>
      <c r="AN883" s="126">
        <v>7509</v>
      </c>
      <c r="AO883" s="126" t="s">
        <v>130</v>
      </c>
      <c r="AP883" s="127">
        <v>1</v>
      </c>
      <c r="AQ883" s="128">
        <v>1.32</v>
      </c>
      <c r="AR883" s="128">
        <v>4.4999999999999998E-2</v>
      </c>
      <c r="AS883" s="128">
        <v>1.4</v>
      </c>
      <c r="AT883" s="126" t="s">
        <v>4</v>
      </c>
      <c r="AU883" s="128">
        <v>105.18</v>
      </c>
      <c r="AV883" s="126" t="s">
        <v>154</v>
      </c>
      <c r="AW883" s="126" t="s">
        <v>154</v>
      </c>
      <c r="AX883" s="126" t="s">
        <v>154</v>
      </c>
      <c r="AY883" s="126" t="s">
        <v>154</v>
      </c>
      <c r="AZ883" s="126" t="s">
        <v>154</v>
      </c>
      <c r="BA883" s="126" t="s">
        <v>132</v>
      </c>
      <c r="BB883" s="126" t="s">
        <v>70</v>
      </c>
      <c r="BC883" s="126" t="s">
        <v>292</v>
      </c>
      <c r="BD883" s="126" t="s">
        <v>130</v>
      </c>
      <c r="BE883" s="126" t="s">
        <v>156</v>
      </c>
      <c r="BF883" s="126" t="s">
        <v>7539</v>
      </c>
      <c r="BG883" s="126" t="s">
        <v>7540</v>
      </c>
      <c r="BH883" s="126" t="s">
        <v>7541</v>
      </c>
      <c r="BI883" s="126" t="s">
        <v>138</v>
      </c>
      <c r="BJ883" s="126" t="s">
        <v>32</v>
      </c>
      <c r="BK883" s="126" t="s">
        <v>184</v>
      </c>
      <c r="BL883" s="126" t="s">
        <v>157</v>
      </c>
      <c r="BM883" s="126" t="s">
        <v>126</v>
      </c>
      <c r="BN883" s="126" t="s">
        <v>130</v>
      </c>
      <c r="BO883" s="126" t="s">
        <v>158</v>
      </c>
    </row>
    <row r="884" spans="1:67" ht="15">
      <c r="A884" s="58" t="str">
        <f t="shared" si="401"/>
        <v>2025-08-24</v>
      </c>
      <c r="B884" s="58" t="str">
        <f t="shared" si="402"/>
        <v>LHR</v>
      </c>
      <c r="C884" s="58" t="str">
        <f t="shared" si="403"/>
        <v>99431913814</v>
      </c>
      <c r="D884" s="58" t="str">
        <f t="shared" si="404"/>
        <v>PGB028762119</v>
      </c>
      <c r="E884" s="59" t="str">
        <f t="shared" si="405"/>
        <v>6094322902899</v>
      </c>
      <c r="F884" s="59" t="str">
        <f t="shared" si="406"/>
        <v>717-9891-FB-10</v>
      </c>
      <c r="G884" s="59" t="str">
        <f t="shared" si="407"/>
        <v>2210326</v>
      </c>
      <c r="H884" s="59" t="str">
        <f t="shared" si="408"/>
        <v>IPORTER (GB)</v>
      </c>
      <c r="I884" s="57" t="str">
        <f t="shared" si="409"/>
        <v>서지연</v>
      </c>
      <c r="J884" s="57">
        <f t="shared" si="410"/>
        <v>4574</v>
      </c>
      <c r="K884" s="57" t="str">
        <f t="shared" si="411"/>
        <v/>
      </c>
      <c r="L884" s="57">
        <f t="shared" si="412"/>
        <v>1</v>
      </c>
      <c r="M884" s="57">
        <f t="shared" si="413"/>
        <v>0.499</v>
      </c>
      <c r="N884" s="57">
        <f t="shared" si="414"/>
        <v>4.4999999999999998E-2</v>
      </c>
      <c r="O884" s="60">
        <f t="shared" si="415"/>
        <v>3.15E-2</v>
      </c>
      <c r="P884" s="60">
        <f>CEILING(IF(M884&gt;O884,M884,O884),$D$2)</f>
        <v>0.5</v>
      </c>
      <c r="Q884" s="61" t="str">
        <f t="shared" si="416"/>
        <v>목록(Manifest)</v>
      </c>
      <c r="R884" s="88">
        <f t="shared" si="417"/>
        <v>29.19</v>
      </c>
      <c r="S884" s="61" t="str">
        <f t="shared" si="418"/>
        <v>OZ522</v>
      </c>
      <c r="T884" s="61" t="str">
        <f t="shared" si="419"/>
        <v>ASIANA AIRLINES</v>
      </c>
      <c r="U884" s="61" t="str">
        <f t="shared" si="420"/>
        <v>신용</v>
      </c>
      <c r="V884" s="99">
        <f>CEILING($B$2+(P884-0.5)*$C$2,1)</f>
        <v>7445</v>
      </c>
      <c r="W884" s="61">
        <v>4000</v>
      </c>
      <c r="X884" s="100">
        <f t="shared" si="394"/>
        <v>0</v>
      </c>
      <c r="Y884" s="100">
        <f t="shared" si="399"/>
        <v>0</v>
      </c>
      <c r="Z884" s="100">
        <f t="shared" si="395"/>
        <v>0</v>
      </c>
      <c r="AA884" s="100">
        <f t="shared" si="400"/>
        <v>0</v>
      </c>
      <c r="AB884" s="101">
        <f t="shared" si="396"/>
        <v>0</v>
      </c>
      <c r="AC884" s="102" t="str">
        <f>_xlfn.IFNA(VLOOKUP(D884,'사업자 통관'!F:H,3,0),"")</f>
        <v/>
      </c>
      <c r="AD884" s="102"/>
      <c r="AE884" s="103">
        <f t="shared" si="397"/>
        <v>4000</v>
      </c>
      <c r="AF884" s="104">
        <f t="shared" si="398"/>
        <v>11445</v>
      </c>
      <c r="AH884" s="126" t="s">
        <v>7002</v>
      </c>
      <c r="AI884" s="126" t="s">
        <v>9</v>
      </c>
      <c r="AJ884" s="126" t="s">
        <v>7003</v>
      </c>
      <c r="AK884" s="126" t="s">
        <v>7542</v>
      </c>
      <c r="AL884" s="126" t="s">
        <v>2351</v>
      </c>
      <c r="AM884" s="126" t="s">
        <v>7543</v>
      </c>
      <c r="AN884" s="126">
        <v>4574</v>
      </c>
      <c r="AO884" s="126" t="s">
        <v>130</v>
      </c>
      <c r="AP884" s="127">
        <v>1</v>
      </c>
      <c r="AQ884" s="128">
        <v>0.499</v>
      </c>
      <c r="AR884" s="128">
        <v>4.4999999999999998E-2</v>
      </c>
      <c r="AS884" s="128">
        <v>0.5</v>
      </c>
      <c r="AT884" s="126" t="s">
        <v>4</v>
      </c>
      <c r="AU884" s="128">
        <v>29.19</v>
      </c>
      <c r="AV884" s="126" t="s">
        <v>154</v>
      </c>
      <c r="AW884" s="126" t="s">
        <v>154</v>
      </c>
      <c r="AX884" s="126" t="s">
        <v>154</v>
      </c>
      <c r="AY884" s="126" t="s">
        <v>154</v>
      </c>
      <c r="AZ884" s="126" t="s">
        <v>154</v>
      </c>
      <c r="BA884" s="126" t="s">
        <v>132</v>
      </c>
      <c r="BB884" s="126" t="s">
        <v>70</v>
      </c>
      <c r="BC884" s="126" t="s">
        <v>627</v>
      </c>
      <c r="BD884" s="126" t="s">
        <v>130</v>
      </c>
      <c r="BE884" s="126" t="s">
        <v>156</v>
      </c>
      <c r="BF884" s="126" t="s">
        <v>7544</v>
      </c>
      <c r="BG884" s="126" t="s">
        <v>7545</v>
      </c>
      <c r="BH884" s="126" t="s">
        <v>7546</v>
      </c>
      <c r="BI884" s="126" t="s">
        <v>138</v>
      </c>
      <c r="BJ884" s="126" t="s">
        <v>32</v>
      </c>
      <c r="BK884" s="126" t="s">
        <v>184</v>
      </c>
      <c r="BL884" s="126" t="s">
        <v>157</v>
      </c>
      <c r="BM884" s="126" t="s">
        <v>126</v>
      </c>
      <c r="BN884" s="126" t="s">
        <v>130</v>
      </c>
      <c r="BO884" s="126" t="s">
        <v>158</v>
      </c>
    </row>
    <row r="885" spans="1:67" ht="15">
      <c r="A885" s="58" t="str">
        <f t="shared" si="401"/>
        <v>2025-08-24</v>
      </c>
      <c r="B885" s="58" t="str">
        <f t="shared" si="402"/>
        <v>LHR</v>
      </c>
      <c r="C885" s="58" t="str">
        <f t="shared" si="403"/>
        <v>99431913814</v>
      </c>
      <c r="D885" s="58" t="str">
        <f t="shared" si="404"/>
        <v>PGB028762419</v>
      </c>
      <c r="E885" s="59" t="str">
        <f t="shared" si="405"/>
        <v>6094322903199</v>
      </c>
      <c r="F885" s="59" t="str">
        <f t="shared" si="406"/>
        <v>717-9908-BE-24</v>
      </c>
      <c r="G885" s="59" t="str">
        <f t="shared" si="407"/>
        <v>2210326</v>
      </c>
      <c r="H885" s="59" t="str">
        <f t="shared" si="408"/>
        <v>IPORTER (GB)</v>
      </c>
      <c r="I885" s="57" t="str">
        <f t="shared" si="409"/>
        <v>정은희</v>
      </c>
      <c r="J885" s="57">
        <f t="shared" si="410"/>
        <v>48753</v>
      </c>
      <c r="K885" s="57" t="str">
        <f t="shared" si="411"/>
        <v/>
      </c>
      <c r="L885" s="57">
        <f t="shared" si="412"/>
        <v>1</v>
      </c>
      <c r="M885" s="57">
        <f t="shared" si="413"/>
        <v>1.7190000000000001</v>
      </c>
      <c r="N885" s="57">
        <f t="shared" si="414"/>
        <v>2.3130000000000002</v>
      </c>
      <c r="O885" s="60">
        <f t="shared" si="415"/>
        <v>1.6191</v>
      </c>
      <c r="P885" s="60">
        <f>CEILING(IF(M885&gt;O885,M885,O885),$D$2)</f>
        <v>2</v>
      </c>
      <c r="Q885" s="61" t="str">
        <f t="shared" si="416"/>
        <v>간이(Simple)</v>
      </c>
      <c r="R885" s="88">
        <f t="shared" si="417"/>
        <v>264.66000000000003</v>
      </c>
      <c r="S885" s="61" t="str">
        <f t="shared" si="418"/>
        <v>OZ522</v>
      </c>
      <c r="T885" s="61" t="str">
        <f t="shared" si="419"/>
        <v>ASIANA AIRLINES</v>
      </c>
      <c r="U885" s="61" t="str">
        <f t="shared" si="420"/>
        <v>신용</v>
      </c>
      <c r="V885" s="99">
        <f>CEILING($B$2+(P885-0.5)*$C$2,1)</f>
        <v>15928</v>
      </c>
      <c r="W885" s="61">
        <v>4000</v>
      </c>
      <c r="X885" s="100">
        <f t="shared" si="394"/>
        <v>0</v>
      </c>
      <c r="Y885" s="100">
        <f t="shared" si="399"/>
        <v>0</v>
      </c>
      <c r="Z885" s="100">
        <f t="shared" si="395"/>
        <v>0</v>
      </c>
      <c r="AA885" s="100">
        <f t="shared" si="400"/>
        <v>0</v>
      </c>
      <c r="AB885" s="101">
        <f t="shared" si="396"/>
        <v>1000</v>
      </c>
      <c r="AC885" s="102" t="str">
        <f>_xlfn.IFNA(VLOOKUP(D885,'사업자 통관'!F:H,3,0),"")</f>
        <v/>
      </c>
      <c r="AD885" s="102"/>
      <c r="AE885" s="103">
        <f t="shared" si="397"/>
        <v>5000</v>
      </c>
      <c r="AF885" s="104">
        <f t="shared" si="398"/>
        <v>20928</v>
      </c>
      <c r="AH885" s="126" t="s">
        <v>7002</v>
      </c>
      <c r="AI885" s="126" t="s">
        <v>9</v>
      </c>
      <c r="AJ885" s="126" t="s">
        <v>7003</v>
      </c>
      <c r="AK885" s="126" t="s">
        <v>2627</v>
      </c>
      <c r="AL885" s="126" t="s">
        <v>330</v>
      </c>
      <c r="AM885" s="126" t="s">
        <v>345</v>
      </c>
      <c r="AN885" s="126">
        <v>48753</v>
      </c>
      <c r="AO885" s="126" t="s">
        <v>130</v>
      </c>
      <c r="AP885" s="127">
        <v>1</v>
      </c>
      <c r="AQ885" s="128">
        <v>1.7190000000000001</v>
      </c>
      <c r="AR885" s="128">
        <v>2.3130000000000002</v>
      </c>
      <c r="AS885" s="128">
        <v>2.4</v>
      </c>
      <c r="AT885" s="126" t="s">
        <v>6</v>
      </c>
      <c r="AU885" s="128">
        <v>264.66000000000003</v>
      </c>
      <c r="AV885" s="126" t="s">
        <v>154</v>
      </c>
      <c r="AW885" s="126" t="s">
        <v>154</v>
      </c>
      <c r="AX885" s="126" t="s">
        <v>154</v>
      </c>
      <c r="AY885" s="126" t="s">
        <v>154</v>
      </c>
      <c r="AZ885" s="126" t="s">
        <v>154</v>
      </c>
      <c r="BA885" s="126" t="s">
        <v>132</v>
      </c>
      <c r="BB885" s="126" t="s">
        <v>70</v>
      </c>
      <c r="BC885" s="126" t="s">
        <v>163</v>
      </c>
      <c r="BD885" s="126" t="s">
        <v>130</v>
      </c>
      <c r="BE885" s="126" t="s">
        <v>156</v>
      </c>
      <c r="BF885" s="126" t="s">
        <v>7547</v>
      </c>
      <c r="BG885" s="126" t="s">
        <v>7548</v>
      </c>
      <c r="BH885" s="126" t="s">
        <v>7549</v>
      </c>
      <c r="BI885" s="126" t="s">
        <v>138</v>
      </c>
      <c r="BJ885" s="126" t="s">
        <v>32</v>
      </c>
      <c r="BK885" s="126" t="s">
        <v>184</v>
      </c>
      <c r="BL885" s="126" t="s">
        <v>157</v>
      </c>
      <c r="BM885" s="126" t="s">
        <v>126</v>
      </c>
      <c r="BN885" s="126" t="s">
        <v>130</v>
      </c>
      <c r="BO885" s="126" t="s">
        <v>158</v>
      </c>
    </row>
    <row r="886" spans="1:67" ht="15">
      <c r="A886" s="58" t="str">
        <f t="shared" si="401"/>
        <v>2025-08-24</v>
      </c>
      <c r="B886" s="58" t="str">
        <f t="shared" si="402"/>
        <v>LHR</v>
      </c>
      <c r="C886" s="58" t="str">
        <f t="shared" si="403"/>
        <v>99431913814</v>
      </c>
      <c r="D886" s="58" t="str">
        <f t="shared" si="404"/>
        <v>PGB028762198</v>
      </c>
      <c r="E886" s="59" t="str">
        <f t="shared" si="405"/>
        <v>6094322902978</v>
      </c>
      <c r="F886" s="59" t="str">
        <f t="shared" si="406"/>
        <v>717-9914-AF-25</v>
      </c>
      <c r="G886" s="59" t="str">
        <f t="shared" si="407"/>
        <v>2210326</v>
      </c>
      <c r="H886" s="59" t="str">
        <f t="shared" si="408"/>
        <v>IPORTER (GB)</v>
      </c>
      <c r="I886" s="57" t="str">
        <f t="shared" si="409"/>
        <v>강현영</v>
      </c>
      <c r="J886" s="57">
        <f t="shared" si="410"/>
        <v>13217</v>
      </c>
      <c r="K886" s="57" t="str">
        <f t="shared" si="411"/>
        <v/>
      </c>
      <c r="L886" s="57">
        <f t="shared" si="412"/>
        <v>1</v>
      </c>
      <c r="M886" s="57">
        <f t="shared" si="413"/>
        <v>0.499</v>
      </c>
      <c r="N886" s="57">
        <f t="shared" si="414"/>
        <v>4.4999999999999998E-2</v>
      </c>
      <c r="O886" s="60">
        <f t="shared" si="415"/>
        <v>3.15E-2</v>
      </c>
      <c r="P886" s="60">
        <f>CEILING(IF(M886&gt;O886,M886,O886),$D$2)</f>
        <v>0.5</v>
      </c>
      <c r="Q886" s="61" t="str">
        <f t="shared" si="416"/>
        <v>목록(Manifest)</v>
      </c>
      <c r="R886" s="88">
        <f t="shared" si="417"/>
        <v>67.03</v>
      </c>
      <c r="S886" s="61" t="str">
        <f t="shared" si="418"/>
        <v>OZ522</v>
      </c>
      <c r="T886" s="61" t="str">
        <f t="shared" si="419"/>
        <v>ASIANA AIRLINES</v>
      </c>
      <c r="U886" s="61" t="str">
        <f t="shared" si="420"/>
        <v>신용</v>
      </c>
      <c r="V886" s="99">
        <f>CEILING($B$2+(P886-0.5)*$C$2,1)</f>
        <v>7445</v>
      </c>
      <c r="W886" s="61">
        <v>4000</v>
      </c>
      <c r="X886" s="100">
        <f t="shared" si="394"/>
        <v>0</v>
      </c>
      <c r="Y886" s="100">
        <f t="shared" si="399"/>
        <v>0</v>
      </c>
      <c r="Z886" s="100">
        <f t="shared" si="395"/>
        <v>0</v>
      </c>
      <c r="AA886" s="100">
        <f t="shared" si="400"/>
        <v>0</v>
      </c>
      <c r="AB886" s="101">
        <f t="shared" si="396"/>
        <v>0</v>
      </c>
      <c r="AC886" s="102" t="str">
        <f>_xlfn.IFNA(VLOOKUP(D886,'사업자 통관'!F:H,3,0),"")</f>
        <v/>
      </c>
      <c r="AD886" s="102"/>
      <c r="AE886" s="103">
        <f t="shared" si="397"/>
        <v>4000</v>
      </c>
      <c r="AF886" s="104">
        <f t="shared" si="398"/>
        <v>11445</v>
      </c>
      <c r="AH886" s="126" t="s">
        <v>7002</v>
      </c>
      <c r="AI886" s="126" t="s">
        <v>9</v>
      </c>
      <c r="AJ886" s="126" t="s">
        <v>7003</v>
      </c>
      <c r="AK886" s="126" t="s">
        <v>7550</v>
      </c>
      <c r="AL886" s="126" t="s">
        <v>307</v>
      </c>
      <c r="AM886" s="126" t="s">
        <v>308</v>
      </c>
      <c r="AN886" s="126">
        <v>13217</v>
      </c>
      <c r="AO886" s="126" t="s">
        <v>130</v>
      </c>
      <c r="AP886" s="127">
        <v>1</v>
      </c>
      <c r="AQ886" s="128">
        <v>0.499</v>
      </c>
      <c r="AR886" s="128">
        <v>4.4999999999999998E-2</v>
      </c>
      <c r="AS886" s="128">
        <v>0.5</v>
      </c>
      <c r="AT886" s="126" t="s">
        <v>4</v>
      </c>
      <c r="AU886" s="128">
        <v>67.03</v>
      </c>
      <c r="AV886" s="126" t="s">
        <v>154</v>
      </c>
      <c r="AW886" s="126" t="s">
        <v>154</v>
      </c>
      <c r="AX886" s="126" t="s">
        <v>154</v>
      </c>
      <c r="AY886" s="126" t="s">
        <v>154</v>
      </c>
      <c r="AZ886" s="126" t="s">
        <v>154</v>
      </c>
      <c r="BA886" s="126" t="s">
        <v>132</v>
      </c>
      <c r="BB886" s="126" t="s">
        <v>70</v>
      </c>
      <c r="BC886" s="126" t="s">
        <v>309</v>
      </c>
      <c r="BD886" s="126" t="s">
        <v>130</v>
      </c>
      <c r="BE886" s="126" t="s">
        <v>156</v>
      </c>
      <c r="BF886" s="126" t="s">
        <v>7551</v>
      </c>
      <c r="BG886" s="126" t="s">
        <v>7552</v>
      </c>
      <c r="BH886" s="126" t="s">
        <v>7553</v>
      </c>
      <c r="BI886" s="126" t="s">
        <v>138</v>
      </c>
      <c r="BJ886" s="126" t="s">
        <v>32</v>
      </c>
      <c r="BK886" s="126" t="s">
        <v>184</v>
      </c>
      <c r="BL886" s="126" t="s">
        <v>157</v>
      </c>
      <c r="BM886" s="126" t="s">
        <v>126</v>
      </c>
      <c r="BN886" s="126" t="s">
        <v>130</v>
      </c>
      <c r="BO886" s="126" t="s">
        <v>158</v>
      </c>
    </row>
    <row r="887" spans="1:67" ht="15">
      <c r="A887" s="58" t="str">
        <f t="shared" si="401"/>
        <v>2025-08-24</v>
      </c>
      <c r="B887" s="58" t="str">
        <f t="shared" si="402"/>
        <v>LHR</v>
      </c>
      <c r="C887" s="58" t="str">
        <f t="shared" si="403"/>
        <v>99431913814</v>
      </c>
      <c r="D887" s="58" t="str">
        <f t="shared" si="404"/>
        <v>PGB028762271</v>
      </c>
      <c r="E887" s="59" t="str">
        <f t="shared" si="405"/>
        <v>6094322903051</v>
      </c>
      <c r="F887" s="59" t="str">
        <f t="shared" si="406"/>
        <v>717-9922-BD-38</v>
      </c>
      <c r="G887" s="59" t="str">
        <f t="shared" si="407"/>
        <v>2210326</v>
      </c>
      <c r="H887" s="59" t="str">
        <f t="shared" si="408"/>
        <v>IPORTER (GB)</v>
      </c>
      <c r="I887" s="57" t="str">
        <f t="shared" si="409"/>
        <v>신예리</v>
      </c>
      <c r="J887" s="57">
        <f t="shared" si="410"/>
        <v>2775</v>
      </c>
      <c r="K887" s="57" t="str">
        <f t="shared" si="411"/>
        <v/>
      </c>
      <c r="L887" s="57">
        <f t="shared" si="412"/>
        <v>1</v>
      </c>
      <c r="M887" s="57">
        <f t="shared" si="413"/>
        <v>1.619</v>
      </c>
      <c r="N887" s="57">
        <f t="shared" si="414"/>
        <v>4.4999999999999998E-2</v>
      </c>
      <c r="O887" s="60">
        <f t="shared" si="415"/>
        <v>3.15E-2</v>
      </c>
      <c r="P887" s="60">
        <f>CEILING(IF(M887&gt;O887,M887,O887),$D$2)</f>
        <v>2</v>
      </c>
      <c r="Q887" s="61" t="str">
        <f t="shared" si="416"/>
        <v>목록(Manifest)</v>
      </c>
      <c r="R887" s="88">
        <f t="shared" si="417"/>
        <v>105.22</v>
      </c>
      <c r="S887" s="61" t="str">
        <f t="shared" si="418"/>
        <v>OZ522</v>
      </c>
      <c r="T887" s="61" t="str">
        <f t="shared" si="419"/>
        <v>ASIANA AIRLINES</v>
      </c>
      <c r="U887" s="61" t="str">
        <f t="shared" si="420"/>
        <v>신용</v>
      </c>
      <c r="V887" s="99">
        <f>CEILING($B$2+(P887-0.5)*$C$2,1)</f>
        <v>15928</v>
      </c>
      <c r="W887" s="61">
        <v>4000</v>
      </c>
      <c r="X887" s="100">
        <f t="shared" si="394"/>
        <v>0</v>
      </c>
      <c r="Y887" s="100">
        <f t="shared" si="399"/>
        <v>0</v>
      </c>
      <c r="Z887" s="100">
        <f t="shared" si="395"/>
        <v>0</v>
      </c>
      <c r="AA887" s="100">
        <f t="shared" si="400"/>
        <v>0</v>
      </c>
      <c r="AB887" s="101">
        <f t="shared" si="396"/>
        <v>0</v>
      </c>
      <c r="AC887" s="102" t="str">
        <f>_xlfn.IFNA(VLOOKUP(D887,'사업자 통관'!F:H,3,0),"")</f>
        <v/>
      </c>
      <c r="AD887" s="102"/>
      <c r="AE887" s="103">
        <f t="shared" si="397"/>
        <v>4000</v>
      </c>
      <c r="AF887" s="104">
        <f t="shared" si="398"/>
        <v>19928</v>
      </c>
      <c r="AH887" s="126" t="s">
        <v>7002</v>
      </c>
      <c r="AI887" s="126" t="s">
        <v>9</v>
      </c>
      <c r="AJ887" s="126" t="s">
        <v>7003</v>
      </c>
      <c r="AK887" s="126" t="s">
        <v>7554</v>
      </c>
      <c r="AL887" s="126" t="s">
        <v>7555</v>
      </c>
      <c r="AM887" s="126" t="s">
        <v>7556</v>
      </c>
      <c r="AN887" s="126">
        <v>2775</v>
      </c>
      <c r="AO887" s="126" t="s">
        <v>130</v>
      </c>
      <c r="AP887" s="127">
        <v>1</v>
      </c>
      <c r="AQ887" s="128">
        <v>1.619</v>
      </c>
      <c r="AR887" s="128">
        <v>4.4999999999999998E-2</v>
      </c>
      <c r="AS887" s="128">
        <v>1.7</v>
      </c>
      <c r="AT887" s="126" t="s">
        <v>4</v>
      </c>
      <c r="AU887" s="128">
        <v>105.22</v>
      </c>
      <c r="AV887" s="126" t="s">
        <v>154</v>
      </c>
      <c r="AW887" s="126" t="s">
        <v>154</v>
      </c>
      <c r="AX887" s="126" t="s">
        <v>154</v>
      </c>
      <c r="AY887" s="126" t="s">
        <v>154</v>
      </c>
      <c r="AZ887" s="126" t="s">
        <v>154</v>
      </c>
      <c r="BA887" s="126" t="s">
        <v>132</v>
      </c>
      <c r="BB887" s="126" t="s">
        <v>70</v>
      </c>
      <c r="BC887" s="126" t="s">
        <v>168</v>
      </c>
      <c r="BD887" s="126" t="s">
        <v>130</v>
      </c>
      <c r="BE887" s="126" t="s">
        <v>156</v>
      </c>
      <c r="BF887" s="126" t="s">
        <v>7557</v>
      </c>
      <c r="BG887" s="126" t="s">
        <v>7558</v>
      </c>
      <c r="BH887" s="126" t="s">
        <v>7559</v>
      </c>
      <c r="BI887" s="126" t="s">
        <v>138</v>
      </c>
      <c r="BJ887" s="126" t="s">
        <v>32</v>
      </c>
      <c r="BK887" s="126" t="s">
        <v>184</v>
      </c>
      <c r="BL887" s="126" t="s">
        <v>157</v>
      </c>
      <c r="BM887" s="126" t="s">
        <v>126</v>
      </c>
      <c r="BN887" s="126" t="s">
        <v>130</v>
      </c>
      <c r="BO887" s="126" t="s">
        <v>158</v>
      </c>
    </row>
    <row r="888" spans="1:67" ht="15">
      <c r="A888" s="58" t="str">
        <f t="shared" si="401"/>
        <v>2025-08-24</v>
      </c>
      <c r="B888" s="58" t="str">
        <f t="shared" si="402"/>
        <v>LHR</v>
      </c>
      <c r="C888" s="58" t="str">
        <f t="shared" si="403"/>
        <v>99431913814</v>
      </c>
      <c r="D888" s="58" t="str">
        <f t="shared" si="404"/>
        <v>PGB028762197</v>
      </c>
      <c r="E888" s="59" t="str">
        <f t="shared" si="405"/>
        <v>6094322902977</v>
      </c>
      <c r="F888" s="59" t="str">
        <f t="shared" si="406"/>
        <v>717-9862-FE-22</v>
      </c>
      <c r="G888" s="59" t="str">
        <f t="shared" si="407"/>
        <v>2210326</v>
      </c>
      <c r="H888" s="59" t="str">
        <f t="shared" si="408"/>
        <v>IPORTER (GB)</v>
      </c>
      <c r="I888" s="57" t="str">
        <f t="shared" si="409"/>
        <v>김지우</v>
      </c>
      <c r="J888" s="57">
        <f t="shared" si="410"/>
        <v>42139</v>
      </c>
      <c r="K888" s="57" t="str">
        <f t="shared" si="411"/>
        <v/>
      </c>
      <c r="L888" s="57">
        <f t="shared" si="412"/>
        <v>1</v>
      </c>
      <c r="M888" s="57">
        <f t="shared" si="413"/>
        <v>2.98</v>
      </c>
      <c r="N888" s="57">
        <f t="shared" si="414"/>
        <v>4.4999999999999998E-2</v>
      </c>
      <c r="O888" s="60">
        <f t="shared" si="415"/>
        <v>3.15E-2</v>
      </c>
      <c r="P888" s="60">
        <f>CEILING(IF(M888&gt;O888,M888,O888),$D$2)</f>
        <v>3</v>
      </c>
      <c r="Q888" s="61" t="str">
        <f t="shared" si="416"/>
        <v>간이(Simple)</v>
      </c>
      <c r="R888" s="88">
        <f t="shared" si="417"/>
        <v>159.76</v>
      </c>
      <c r="S888" s="61" t="str">
        <f t="shared" si="418"/>
        <v>OZ522</v>
      </c>
      <c r="T888" s="61" t="str">
        <f t="shared" si="419"/>
        <v>ASIANA AIRLINES</v>
      </c>
      <c r="U888" s="61" t="str">
        <f t="shared" si="420"/>
        <v>신용</v>
      </c>
      <c r="V888" s="99">
        <f>CEILING($B$2+(P888-0.5)*$C$2,1)</f>
        <v>21583</v>
      </c>
      <c r="W888" s="61">
        <v>4000</v>
      </c>
      <c r="X888" s="100">
        <f t="shared" si="394"/>
        <v>0</v>
      </c>
      <c r="Y888" s="100">
        <f t="shared" si="399"/>
        <v>0</v>
      </c>
      <c r="Z888" s="100">
        <f t="shared" si="395"/>
        <v>500</v>
      </c>
      <c r="AA888" s="100">
        <f t="shared" si="400"/>
        <v>0</v>
      </c>
      <c r="AB888" s="101">
        <f t="shared" si="396"/>
        <v>1000</v>
      </c>
      <c r="AC888" s="102" t="str">
        <f>_xlfn.IFNA(VLOOKUP(D888,'사업자 통관'!F:H,3,0),"")</f>
        <v/>
      </c>
      <c r="AD888" s="102"/>
      <c r="AE888" s="103">
        <f t="shared" si="397"/>
        <v>5500</v>
      </c>
      <c r="AF888" s="104">
        <f t="shared" si="398"/>
        <v>27083</v>
      </c>
      <c r="AH888" s="126" t="s">
        <v>7002</v>
      </c>
      <c r="AI888" s="126" t="s">
        <v>9</v>
      </c>
      <c r="AJ888" s="126" t="s">
        <v>7003</v>
      </c>
      <c r="AK888" s="126" t="s">
        <v>7560</v>
      </c>
      <c r="AL888" s="126" t="s">
        <v>7561</v>
      </c>
      <c r="AM888" s="126" t="s">
        <v>7562</v>
      </c>
      <c r="AN888" s="126">
        <v>42139</v>
      </c>
      <c r="AO888" s="126" t="s">
        <v>130</v>
      </c>
      <c r="AP888" s="127">
        <v>1</v>
      </c>
      <c r="AQ888" s="128">
        <v>2.98</v>
      </c>
      <c r="AR888" s="128">
        <v>4.4999999999999998E-2</v>
      </c>
      <c r="AS888" s="128">
        <v>3</v>
      </c>
      <c r="AT888" s="126" t="s">
        <v>6</v>
      </c>
      <c r="AU888" s="128">
        <v>159.76</v>
      </c>
      <c r="AV888" s="126" t="s">
        <v>154</v>
      </c>
      <c r="AW888" s="126" t="s">
        <v>154</v>
      </c>
      <c r="AX888" s="126" t="s">
        <v>154</v>
      </c>
      <c r="AY888" s="126" t="s">
        <v>154</v>
      </c>
      <c r="AZ888" s="126" t="s">
        <v>154</v>
      </c>
      <c r="BA888" s="126" t="s">
        <v>132</v>
      </c>
      <c r="BB888" s="126" t="s">
        <v>70</v>
      </c>
      <c r="BC888" s="126" t="s">
        <v>176</v>
      </c>
      <c r="BD888" s="126" t="s">
        <v>130</v>
      </c>
      <c r="BE888" s="126" t="s">
        <v>156</v>
      </c>
      <c r="BF888" s="126" t="s">
        <v>7563</v>
      </c>
      <c r="BG888" s="126" t="s">
        <v>7564</v>
      </c>
      <c r="BH888" s="126" t="s">
        <v>7565</v>
      </c>
      <c r="BI888" s="126" t="s">
        <v>138</v>
      </c>
      <c r="BJ888" s="126" t="s">
        <v>32</v>
      </c>
      <c r="BK888" s="126" t="s">
        <v>184</v>
      </c>
      <c r="BL888" s="126" t="s">
        <v>157</v>
      </c>
      <c r="BM888" s="126" t="s">
        <v>126</v>
      </c>
      <c r="BN888" s="126" t="s">
        <v>130</v>
      </c>
      <c r="BO888" s="126" t="s">
        <v>158</v>
      </c>
    </row>
    <row r="889" spans="1:67" ht="15">
      <c r="A889" s="58" t="str">
        <f t="shared" si="401"/>
        <v>2025-08-24</v>
      </c>
      <c r="B889" s="58" t="str">
        <f t="shared" si="402"/>
        <v>LHR</v>
      </c>
      <c r="C889" s="58" t="str">
        <f t="shared" si="403"/>
        <v>99431913814</v>
      </c>
      <c r="D889" s="58" t="str">
        <f t="shared" si="404"/>
        <v>PGB028762317</v>
      </c>
      <c r="E889" s="59" t="str">
        <f t="shared" si="405"/>
        <v>6094322903097</v>
      </c>
      <c r="F889" s="59" t="str">
        <f t="shared" si="406"/>
        <v>717-8994-BD-2</v>
      </c>
      <c r="G889" s="59" t="str">
        <f t="shared" si="407"/>
        <v>2210326</v>
      </c>
      <c r="H889" s="59" t="str">
        <f t="shared" si="408"/>
        <v>IPORTER (GB)</v>
      </c>
      <c r="I889" s="57" t="str">
        <f t="shared" si="409"/>
        <v>이준성</v>
      </c>
      <c r="J889" s="57">
        <f t="shared" si="410"/>
        <v>4740</v>
      </c>
      <c r="K889" s="57" t="str">
        <f t="shared" si="411"/>
        <v>[대신착불]/규격</v>
      </c>
      <c r="L889" s="57">
        <f t="shared" si="412"/>
        <v>1</v>
      </c>
      <c r="M889" s="57">
        <f t="shared" si="413"/>
        <v>13</v>
      </c>
      <c r="N889" s="57">
        <f t="shared" si="414"/>
        <v>52.661999999999999</v>
      </c>
      <c r="O889" s="60">
        <f t="shared" si="415"/>
        <v>36.863399999999999</v>
      </c>
      <c r="P889" s="60">
        <f>CEILING(IF(M889&gt;O889,M889,O889),$D$2)</f>
        <v>37</v>
      </c>
      <c r="Q889" s="61" t="str">
        <f t="shared" si="416"/>
        <v>목록(Manifest)</v>
      </c>
      <c r="R889" s="88">
        <f t="shared" si="417"/>
        <v>79.59</v>
      </c>
      <c r="S889" s="61" t="str">
        <f t="shared" si="418"/>
        <v>OZ522</v>
      </c>
      <c r="T889" s="61" t="str">
        <f t="shared" si="419"/>
        <v>ASIANA AIRLINES</v>
      </c>
      <c r="U889" s="61" t="str">
        <f t="shared" si="420"/>
        <v>신용</v>
      </c>
      <c r="V889" s="99">
        <f>CEILING($B$2+(P889-0.5)*$C$2,1)</f>
        <v>213853</v>
      </c>
      <c r="W889" s="61">
        <v>4000</v>
      </c>
      <c r="X889" s="100">
        <f t="shared" si="394"/>
        <v>0</v>
      </c>
      <c r="Y889" s="100">
        <f t="shared" si="399"/>
        <v>0</v>
      </c>
      <c r="Z889" s="100">
        <v>0</v>
      </c>
      <c r="AA889" s="100">
        <f t="shared" si="400"/>
        <v>2800</v>
      </c>
      <c r="AB889" s="101">
        <f t="shared" si="396"/>
        <v>0</v>
      </c>
      <c r="AC889" s="102" t="str">
        <f>_xlfn.IFNA(VLOOKUP(D889,'사업자 통관'!F:H,3,0),"")</f>
        <v/>
      </c>
      <c r="AD889" s="102"/>
      <c r="AE889" s="103">
        <f t="shared" si="397"/>
        <v>6800</v>
      </c>
      <c r="AF889" s="104">
        <f t="shared" si="398"/>
        <v>220653</v>
      </c>
      <c r="AH889" s="126" t="s">
        <v>7002</v>
      </c>
      <c r="AI889" s="126" t="s">
        <v>9</v>
      </c>
      <c r="AJ889" s="126" t="s">
        <v>7003</v>
      </c>
      <c r="AK889" s="126" t="s">
        <v>7566</v>
      </c>
      <c r="AL889" s="126" t="s">
        <v>6174</v>
      </c>
      <c r="AM889" s="126" t="s">
        <v>6175</v>
      </c>
      <c r="AN889" s="126">
        <v>4740</v>
      </c>
      <c r="AO889" s="126" t="s">
        <v>7567</v>
      </c>
      <c r="AP889" s="127">
        <v>1</v>
      </c>
      <c r="AQ889" s="128">
        <v>13</v>
      </c>
      <c r="AR889" s="128">
        <v>52.661999999999999</v>
      </c>
      <c r="AS889" s="128">
        <v>53</v>
      </c>
      <c r="AT889" s="126" t="s">
        <v>4</v>
      </c>
      <c r="AU889" s="128">
        <v>79.59</v>
      </c>
      <c r="AV889" s="126" t="s">
        <v>154</v>
      </c>
      <c r="AW889" s="126" t="s">
        <v>154</v>
      </c>
      <c r="AX889" s="126" t="s">
        <v>154</v>
      </c>
      <c r="AY889" s="126" t="s">
        <v>130</v>
      </c>
      <c r="AZ889" s="126" t="s">
        <v>130</v>
      </c>
      <c r="BA889" s="126" t="s">
        <v>132</v>
      </c>
      <c r="BB889" s="126" t="s">
        <v>70</v>
      </c>
      <c r="BC889" s="126" t="s">
        <v>6176</v>
      </c>
      <c r="BD889" s="126" t="s">
        <v>130</v>
      </c>
      <c r="BE889" s="126" t="s">
        <v>156</v>
      </c>
      <c r="BF889" s="126" t="s">
        <v>7568</v>
      </c>
      <c r="BG889" s="126" t="s">
        <v>7569</v>
      </c>
      <c r="BH889" s="126" t="s">
        <v>7570</v>
      </c>
      <c r="BI889" s="126" t="s">
        <v>138</v>
      </c>
      <c r="BJ889" s="126" t="s">
        <v>32</v>
      </c>
      <c r="BK889" s="126" t="s">
        <v>184</v>
      </c>
      <c r="BL889" s="126" t="s">
        <v>157</v>
      </c>
      <c r="BM889" s="126" t="s">
        <v>126</v>
      </c>
      <c r="BN889" s="126" t="s">
        <v>130</v>
      </c>
      <c r="BO889" s="126" t="s">
        <v>158</v>
      </c>
    </row>
    <row r="890" spans="1:67" ht="15">
      <c r="A890" s="58" t="str">
        <f t="shared" si="401"/>
        <v>2025-08-24</v>
      </c>
      <c r="B890" s="58" t="str">
        <f t="shared" si="402"/>
        <v>LHR</v>
      </c>
      <c r="C890" s="58" t="str">
        <f t="shared" si="403"/>
        <v>99431913814</v>
      </c>
      <c r="D890" s="58" t="str">
        <f t="shared" si="404"/>
        <v>PGB028762157</v>
      </c>
      <c r="E890" s="59" t="str">
        <f t="shared" si="405"/>
        <v>6094322902937</v>
      </c>
      <c r="F890" s="59" t="str">
        <f t="shared" si="406"/>
        <v>717-9920-FE-15</v>
      </c>
      <c r="G890" s="59" t="str">
        <f t="shared" si="407"/>
        <v>2210326</v>
      </c>
      <c r="H890" s="59" t="str">
        <f t="shared" si="408"/>
        <v>IPORTER (GB)</v>
      </c>
      <c r="I890" s="57" t="str">
        <f t="shared" si="409"/>
        <v>김도윤</v>
      </c>
      <c r="J890" s="57">
        <f t="shared" si="410"/>
        <v>5779</v>
      </c>
      <c r="K890" s="57" t="str">
        <f t="shared" si="411"/>
        <v/>
      </c>
      <c r="L890" s="57">
        <f t="shared" si="412"/>
        <v>1</v>
      </c>
      <c r="M890" s="57">
        <f t="shared" si="413"/>
        <v>0.998</v>
      </c>
      <c r="N890" s="57">
        <f t="shared" si="414"/>
        <v>1.4510000000000001</v>
      </c>
      <c r="O890" s="60">
        <f t="shared" si="415"/>
        <v>1.0157</v>
      </c>
      <c r="P890" s="60">
        <f>CEILING(IF(M890&gt;O890,M890,O890),$D$2)</f>
        <v>1.5</v>
      </c>
      <c r="Q890" s="61" t="str">
        <f t="shared" si="416"/>
        <v>목록(Manifest)</v>
      </c>
      <c r="R890" s="88">
        <f t="shared" si="417"/>
        <v>121.41</v>
      </c>
      <c r="S890" s="61" t="str">
        <f t="shared" si="418"/>
        <v>OZ522</v>
      </c>
      <c r="T890" s="61" t="str">
        <f t="shared" si="419"/>
        <v>ASIANA AIRLINES</v>
      </c>
      <c r="U890" s="61" t="str">
        <f t="shared" si="420"/>
        <v>신용</v>
      </c>
      <c r="V890" s="99">
        <f>CEILING($B$2+(P890-0.5)*$C$2,1)</f>
        <v>13100</v>
      </c>
      <c r="W890" s="61">
        <v>4000</v>
      </c>
      <c r="X890" s="100">
        <f t="shared" si="394"/>
        <v>0</v>
      </c>
      <c r="Y890" s="100">
        <f t="shared" si="399"/>
        <v>0</v>
      </c>
      <c r="Z890" s="100">
        <f t="shared" si="395"/>
        <v>0</v>
      </c>
      <c r="AA890" s="100">
        <f t="shared" si="400"/>
        <v>0</v>
      </c>
      <c r="AB890" s="101">
        <f t="shared" si="396"/>
        <v>0</v>
      </c>
      <c r="AC890" s="102" t="str">
        <f>_xlfn.IFNA(VLOOKUP(D890,'사업자 통관'!F:H,3,0),"")</f>
        <v/>
      </c>
      <c r="AD890" s="102"/>
      <c r="AE890" s="103">
        <f t="shared" si="397"/>
        <v>4000</v>
      </c>
      <c r="AF890" s="104">
        <f t="shared" si="398"/>
        <v>17100</v>
      </c>
      <c r="AH890" s="126" t="s">
        <v>7002</v>
      </c>
      <c r="AI890" s="126" t="s">
        <v>9</v>
      </c>
      <c r="AJ890" s="126" t="s">
        <v>7003</v>
      </c>
      <c r="AK890" s="126" t="s">
        <v>7571</v>
      </c>
      <c r="AL890" s="126" t="s">
        <v>488</v>
      </c>
      <c r="AM890" s="126" t="s">
        <v>7572</v>
      </c>
      <c r="AN890" s="126">
        <v>5779</v>
      </c>
      <c r="AO890" s="126" t="s">
        <v>130</v>
      </c>
      <c r="AP890" s="127">
        <v>1</v>
      </c>
      <c r="AQ890" s="128">
        <v>0.998</v>
      </c>
      <c r="AR890" s="128">
        <v>1.4510000000000001</v>
      </c>
      <c r="AS890" s="128">
        <v>1.5</v>
      </c>
      <c r="AT890" s="126" t="s">
        <v>4</v>
      </c>
      <c r="AU890" s="128">
        <v>121.41</v>
      </c>
      <c r="AV890" s="126" t="s">
        <v>154</v>
      </c>
      <c r="AW890" s="126" t="s">
        <v>154</v>
      </c>
      <c r="AX890" s="126" t="s">
        <v>154</v>
      </c>
      <c r="AY890" s="126" t="s">
        <v>154</v>
      </c>
      <c r="AZ890" s="126" t="s">
        <v>154</v>
      </c>
      <c r="BA890" s="126" t="s">
        <v>132</v>
      </c>
      <c r="BB890" s="126" t="s">
        <v>70</v>
      </c>
      <c r="BC890" s="126" t="s">
        <v>7573</v>
      </c>
      <c r="BD890" s="126" t="s">
        <v>130</v>
      </c>
      <c r="BE890" s="126" t="s">
        <v>156</v>
      </c>
      <c r="BF890" s="126" t="s">
        <v>7574</v>
      </c>
      <c r="BG890" s="126" t="s">
        <v>7575</v>
      </c>
      <c r="BH890" s="126" t="s">
        <v>7576</v>
      </c>
      <c r="BI890" s="126" t="s">
        <v>138</v>
      </c>
      <c r="BJ890" s="126" t="s">
        <v>32</v>
      </c>
      <c r="BK890" s="126" t="s">
        <v>184</v>
      </c>
      <c r="BL890" s="126" t="s">
        <v>157</v>
      </c>
      <c r="BM890" s="126" t="s">
        <v>126</v>
      </c>
      <c r="BN890" s="126" t="s">
        <v>130</v>
      </c>
      <c r="BO890" s="126" t="s">
        <v>158</v>
      </c>
    </row>
    <row r="891" spans="1:67" ht="15">
      <c r="A891" s="58" t="str">
        <f t="shared" si="401"/>
        <v>2025-08-24</v>
      </c>
      <c r="B891" s="58" t="str">
        <f t="shared" si="402"/>
        <v>LHR</v>
      </c>
      <c r="C891" s="58" t="str">
        <f t="shared" si="403"/>
        <v>99431913814</v>
      </c>
      <c r="D891" s="58" t="str">
        <f t="shared" si="404"/>
        <v>PGB028762237</v>
      </c>
      <c r="E891" s="59" t="str">
        <f t="shared" si="405"/>
        <v>6094322903017</v>
      </c>
      <c r="F891" s="59" t="str">
        <f t="shared" si="406"/>
        <v>717-9884-AA-9</v>
      </c>
      <c r="G891" s="59" t="str">
        <f t="shared" si="407"/>
        <v>2210326</v>
      </c>
      <c r="H891" s="59" t="str">
        <f t="shared" si="408"/>
        <v>IPORTER (GB)</v>
      </c>
      <c r="I891" s="57" t="str">
        <f t="shared" si="409"/>
        <v>김자올</v>
      </c>
      <c r="J891" s="57">
        <f t="shared" si="410"/>
        <v>54913</v>
      </c>
      <c r="K891" s="57" t="str">
        <f t="shared" si="411"/>
        <v/>
      </c>
      <c r="L891" s="57">
        <f t="shared" si="412"/>
        <v>1</v>
      </c>
      <c r="M891" s="57">
        <f t="shared" si="413"/>
        <v>0.499</v>
      </c>
      <c r="N891" s="57">
        <f t="shared" si="414"/>
        <v>4.4999999999999998E-2</v>
      </c>
      <c r="O891" s="60">
        <f t="shared" si="415"/>
        <v>3.15E-2</v>
      </c>
      <c r="P891" s="60">
        <f>CEILING(IF(M891&gt;O891,M891,O891),$D$2)</f>
        <v>0.5</v>
      </c>
      <c r="Q891" s="61" t="str">
        <f t="shared" si="416"/>
        <v>목록(Manifest)</v>
      </c>
      <c r="R891" s="88">
        <f t="shared" si="417"/>
        <v>33.700000000000003</v>
      </c>
      <c r="S891" s="61" t="str">
        <f t="shared" si="418"/>
        <v>OZ522</v>
      </c>
      <c r="T891" s="61" t="str">
        <f t="shared" si="419"/>
        <v>ASIANA AIRLINES</v>
      </c>
      <c r="U891" s="61" t="str">
        <f t="shared" si="420"/>
        <v>신용</v>
      </c>
      <c r="V891" s="99">
        <f>CEILING($B$2+(P891-0.5)*$C$2,1)</f>
        <v>7445</v>
      </c>
      <c r="W891" s="61">
        <v>4000</v>
      </c>
      <c r="X891" s="100">
        <f t="shared" si="394"/>
        <v>0</v>
      </c>
      <c r="Y891" s="100">
        <f t="shared" si="399"/>
        <v>0</v>
      </c>
      <c r="Z891" s="100">
        <f t="shared" si="395"/>
        <v>0</v>
      </c>
      <c r="AA891" s="100">
        <f t="shared" si="400"/>
        <v>0</v>
      </c>
      <c r="AB891" s="101">
        <f t="shared" si="396"/>
        <v>0</v>
      </c>
      <c r="AC891" s="102" t="str">
        <f>_xlfn.IFNA(VLOOKUP(D891,'사업자 통관'!F:H,3,0),"")</f>
        <v/>
      </c>
      <c r="AD891" s="102"/>
      <c r="AE891" s="103">
        <f t="shared" si="397"/>
        <v>4000</v>
      </c>
      <c r="AF891" s="104">
        <f t="shared" si="398"/>
        <v>11445</v>
      </c>
      <c r="AH891" s="126" t="s">
        <v>7002</v>
      </c>
      <c r="AI891" s="126" t="s">
        <v>9</v>
      </c>
      <c r="AJ891" s="126" t="s">
        <v>7003</v>
      </c>
      <c r="AK891" s="126" t="s">
        <v>7577</v>
      </c>
      <c r="AL891" s="126" t="s">
        <v>7578</v>
      </c>
      <c r="AM891" s="126" t="s">
        <v>7579</v>
      </c>
      <c r="AN891" s="126">
        <v>54913</v>
      </c>
      <c r="AO891" s="126" t="s">
        <v>130</v>
      </c>
      <c r="AP891" s="127">
        <v>1</v>
      </c>
      <c r="AQ891" s="128">
        <v>0.499</v>
      </c>
      <c r="AR891" s="128">
        <v>4.4999999999999998E-2</v>
      </c>
      <c r="AS891" s="128">
        <v>0.5</v>
      </c>
      <c r="AT891" s="126" t="s">
        <v>4</v>
      </c>
      <c r="AU891" s="128">
        <v>33.700000000000003</v>
      </c>
      <c r="AV891" s="126" t="s">
        <v>154</v>
      </c>
      <c r="AW891" s="126" t="s">
        <v>154</v>
      </c>
      <c r="AX891" s="126" t="s">
        <v>154</v>
      </c>
      <c r="AY891" s="126" t="s">
        <v>154</v>
      </c>
      <c r="AZ891" s="126" t="s">
        <v>154</v>
      </c>
      <c r="BA891" s="126" t="s">
        <v>132</v>
      </c>
      <c r="BB891" s="126" t="s">
        <v>70</v>
      </c>
      <c r="BC891" s="126" t="s">
        <v>7580</v>
      </c>
      <c r="BD891" s="126" t="s">
        <v>130</v>
      </c>
      <c r="BE891" s="126" t="s">
        <v>156</v>
      </c>
      <c r="BF891" s="126" t="s">
        <v>7581</v>
      </c>
      <c r="BG891" s="126" t="s">
        <v>7582</v>
      </c>
      <c r="BH891" s="126" t="s">
        <v>7583</v>
      </c>
      <c r="BI891" s="126" t="s">
        <v>138</v>
      </c>
      <c r="BJ891" s="126" t="s">
        <v>32</v>
      </c>
      <c r="BK891" s="126" t="s">
        <v>184</v>
      </c>
      <c r="BL891" s="126" t="s">
        <v>157</v>
      </c>
      <c r="BM891" s="126" t="s">
        <v>126</v>
      </c>
      <c r="BN891" s="126" t="s">
        <v>130</v>
      </c>
      <c r="BO891" s="126" t="s">
        <v>158</v>
      </c>
    </row>
    <row r="892" spans="1:67" ht="15">
      <c r="A892" s="58" t="str">
        <f t="shared" si="401"/>
        <v>2025-08-24</v>
      </c>
      <c r="B892" s="58" t="str">
        <f t="shared" si="402"/>
        <v>LHR</v>
      </c>
      <c r="C892" s="58" t="str">
        <f t="shared" si="403"/>
        <v>99431913814</v>
      </c>
      <c r="D892" s="58" t="str">
        <f t="shared" si="404"/>
        <v>PGB028762257</v>
      </c>
      <c r="E892" s="59" t="str">
        <f t="shared" si="405"/>
        <v>6094322903037</v>
      </c>
      <c r="F892" s="59" t="str">
        <f t="shared" si="406"/>
        <v>717-9850-CA-6</v>
      </c>
      <c r="G892" s="59" t="str">
        <f t="shared" si="407"/>
        <v>2210326</v>
      </c>
      <c r="H892" s="59" t="str">
        <f t="shared" si="408"/>
        <v>IPORTER (GB)</v>
      </c>
      <c r="I892" s="57" t="str">
        <f t="shared" si="409"/>
        <v>이동식</v>
      </c>
      <c r="J892" s="57">
        <f t="shared" si="410"/>
        <v>16635</v>
      </c>
      <c r="K892" s="57" t="str">
        <f t="shared" si="411"/>
        <v/>
      </c>
      <c r="L892" s="57">
        <f t="shared" si="412"/>
        <v>1</v>
      </c>
      <c r="M892" s="57">
        <f t="shared" si="413"/>
        <v>0.499</v>
      </c>
      <c r="N892" s="57">
        <f t="shared" si="414"/>
        <v>4.4999999999999998E-2</v>
      </c>
      <c r="O892" s="60">
        <f t="shared" si="415"/>
        <v>3.15E-2</v>
      </c>
      <c r="P892" s="60">
        <f>CEILING(IF(M892&gt;O892,M892,O892),$D$2)</f>
        <v>0.5</v>
      </c>
      <c r="Q892" s="61" t="str">
        <f t="shared" si="416"/>
        <v>일반(목록배제,Normal-Manifest Exception)</v>
      </c>
      <c r="R892" s="88">
        <f t="shared" si="417"/>
        <v>12.13</v>
      </c>
      <c r="S892" s="61" t="str">
        <f t="shared" si="418"/>
        <v>OZ522</v>
      </c>
      <c r="T892" s="61" t="str">
        <f t="shared" si="419"/>
        <v>ASIANA AIRLINES</v>
      </c>
      <c r="U892" s="61" t="str">
        <f t="shared" si="420"/>
        <v>신용</v>
      </c>
      <c r="V892" s="99">
        <f>CEILING($B$2+(P892-0.5)*$C$2,1)</f>
        <v>7445</v>
      </c>
      <c r="W892" s="61">
        <v>4000</v>
      </c>
      <c r="X892" s="100">
        <f t="shared" si="394"/>
        <v>0</v>
      </c>
      <c r="Y892" s="100">
        <f t="shared" si="399"/>
        <v>0</v>
      </c>
      <c r="Z892" s="100">
        <f t="shared" si="395"/>
        <v>0</v>
      </c>
      <c r="AA892" s="100">
        <f t="shared" si="400"/>
        <v>0</v>
      </c>
      <c r="AB892" s="101">
        <f t="shared" si="396"/>
        <v>1000</v>
      </c>
      <c r="AC892" s="102" t="str">
        <f>_xlfn.IFNA(VLOOKUP(D892,'사업자 통관'!F:H,3,0),"")</f>
        <v/>
      </c>
      <c r="AD892" s="102"/>
      <c r="AE892" s="103">
        <f t="shared" si="397"/>
        <v>5000</v>
      </c>
      <c r="AF892" s="104">
        <f t="shared" si="398"/>
        <v>12445</v>
      </c>
      <c r="AH892" s="126" t="s">
        <v>7002</v>
      </c>
      <c r="AI892" s="126" t="s">
        <v>9</v>
      </c>
      <c r="AJ892" s="126" t="s">
        <v>7003</v>
      </c>
      <c r="AK892" s="126" t="s">
        <v>7584</v>
      </c>
      <c r="AL892" s="126" t="s">
        <v>7585</v>
      </c>
      <c r="AM892" s="126" t="s">
        <v>7586</v>
      </c>
      <c r="AN892" s="126">
        <v>16635</v>
      </c>
      <c r="AO892" s="126" t="s">
        <v>130</v>
      </c>
      <c r="AP892" s="127">
        <v>1</v>
      </c>
      <c r="AQ892" s="128">
        <v>0.499</v>
      </c>
      <c r="AR892" s="128">
        <v>4.4999999999999998E-2</v>
      </c>
      <c r="AS892" s="128">
        <v>0.5</v>
      </c>
      <c r="AT892" s="126" t="s">
        <v>5</v>
      </c>
      <c r="AU892" s="128">
        <v>12.13</v>
      </c>
      <c r="AV892" s="126" t="s">
        <v>154</v>
      </c>
      <c r="AW892" s="126" t="s">
        <v>154</v>
      </c>
      <c r="AX892" s="126" t="s">
        <v>154</v>
      </c>
      <c r="AY892" s="126" t="s">
        <v>154</v>
      </c>
      <c r="AZ892" s="126" t="s">
        <v>154</v>
      </c>
      <c r="BA892" s="126" t="s">
        <v>132</v>
      </c>
      <c r="BB892" s="126" t="s">
        <v>70</v>
      </c>
      <c r="BC892" s="126" t="s">
        <v>162</v>
      </c>
      <c r="BD892" s="126" t="s">
        <v>130</v>
      </c>
      <c r="BE892" s="126" t="s">
        <v>156</v>
      </c>
      <c r="BF892" s="126" t="s">
        <v>7587</v>
      </c>
      <c r="BG892" s="126" t="s">
        <v>7588</v>
      </c>
      <c r="BH892" s="126" t="s">
        <v>7589</v>
      </c>
      <c r="BI892" s="126" t="s">
        <v>138</v>
      </c>
      <c r="BJ892" s="126" t="s">
        <v>32</v>
      </c>
      <c r="BK892" s="126" t="s">
        <v>184</v>
      </c>
      <c r="BL892" s="126" t="s">
        <v>157</v>
      </c>
      <c r="BM892" s="126" t="s">
        <v>126</v>
      </c>
      <c r="BN892" s="126" t="s">
        <v>130</v>
      </c>
      <c r="BO892" s="126" t="s">
        <v>158</v>
      </c>
    </row>
    <row r="893" spans="1:67" ht="15">
      <c r="A893" s="58" t="str">
        <f t="shared" si="401"/>
        <v>2025-08-24</v>
      </c>
      <c r="B893" s="58" t="str">
        <f t="shared" si="402"/>
        <v>LHR</v>
      </c>
      <c r="C893" s="58" t="str">
        <f t="shared" si="403"/>
        <v>99431913814</v>
      </c>
      <c r="D893" s="58" t="str">
        <f t="shared" si="404"/>
        <v>PGB028762194</v>
      </c>
      <c r="E893" s="59" t="str">
        <f t="shared" si="405"/>
        <v>6094322902974</v>
      </c>
      <c r="F893" s="59" t="str">
        <f t="shared" si="406"/>
        <v>717-9034-DA-19</v>
      </c>
      <c r="G893" s="59" t="str">
        <f t="shared" si="407"/>
        <v>2210326</v>
      </c>
      <c r="H893" s="59" t="str">
        <f t="shared" si="408"/>
        <v>IPORTER (GB)</v>
      </c>
      <c r="I893" s="57" t="str">
        <f t="shared" si="409"/>
        <v>김보철</v>
      </c>
      <c r="J893" s="57">
        <f t="shared" si="410"/>
        <v>7973</v>
      </c>
      <c r="K893" s="57" t="str">
        <f t="shared" si="411"/>
        <v/>
      </c>
      <c r="L893" s="57">
        <f t="shared" si="412"/>
        <v>1</v>
      </c>
      <c r="M893" s="57">
        <f t="shared" si="413"/>
        <v>0.499</v>
      </c>
      <c r="N893" s="57">
        <f t="shared" si="414"/>
        <v>4.4999999999999998E-2</v>
      </c>
      <c r="O893" s="60">
        <f t="shared" si="415"/>
        <v>3.15E-2</v>
      </c>
      <c r="P893" s="60">
        <f>CEILING(IF(M893&gt;O893,M893,O893),$D$2)</f>
        <v>0.5</v>
      </c>
      <c r="Q893" s="61" t="str">
        <f t="shared" si="416"/>
        <v>목록(Manifest)</v>
      </c>
      <c r="R893" s="88">
        <f t="shared" si="417"/>
        <v>129.5</v>
      </c>
      <c r="S893" s="61" t="str">
        <f t="shared" si="418"/>
        <v>OZ522</v>
      </c>
      <c r="T893" s="61" t="str">
        <f t="shared" si="419"/>
        <v>ASIANA AIRLINES</v>
      </c>
      <c r="U893" s="61" t="str">
        <f t="shared" si="420"/>
        <v>신용</v>
      </c>
      <c r="V893" s="99">
        <f>CEILING($B$2+(P893-0.5)*$C$2,1)</f>
        <v>7445</v>
      </c>
      <c r="W893" s="61">
        <v>4000</v>
      </c>
      <c r="X893" s="100">
        <f t="shared" si="394"/>
        <v>0</v>
      </c>
      <c r="Y893" s="100">
        <f t="shared" si="399"/>
        <v>0</v>
      </c>
      <c r="Z893" s="100">
        <f t="shared" si="395"/>
        <v>0</v>
      </c>
      <c r="AA893" s="100">
        <f t="shared" si="400"/>
        <v>0</v>
      </c>
      <c r="AB893" s="101">
        <f t="shared" si="396"/>
        <v>0</v>
      </c>
      <c r="AC893" s="102" t="str">
        <f>_xlfn.IFNA(VLOOKUP(D893,'사업자 통관'!F:H,3,0),"")</f>
        <v/>
      </c>
      <c r="AD893" s="102"/>
      <c r="AE893" s="103">
        <f t="shared" si="397"/>
        <v>4000</v>
      </c>
      <c r="AF893" s="104">
        <f t="shared" si="398"/>
        <v>11445</v>
      </c>
      <c r="AH893" s="126" t="s">
        <v>7002</v>
      </c>
      <c r="AI893" s="126" t="s">
        <v>9</v>
      </c>
      <c r="AJ893" s="126" t="s">
        <v>7003</v>
      </c>
      <c r="AK893" s="126" t="s">
        <v>7590</v>
      </c>
      <c r="AL893" s="126" t="s">
        <v>7591</v>
      </c>
      <c r="AM893" s="126" t="s">
        <v>7592</v>
      </c>
      <c r="AN893" s="126">
        <v>7973</v>
      </c>
      <c r="AO893" s="126" t="s">
        <v>130</v>
      </c>
      <c r="AP893" s="127">
        <v>1</v>
      </c>
      <c r="AQ893" s="128">
        <v>0.499</v>
      </c>
      <c r="AR893" s="128">
        <v>4.4999999999999998E-2</v>
      </c>
      <c r="AS893" s="128">
        <v>0.5</v>
      </c>
      <c r="AT893" s="126" t="s">
        <v>4</v>
      </c>
      <c r="AU893" s="128">
        <v>129.5</v>
      </c>
      <c r="AV893" s="126" t="s">
        <v>154</v>
      </c>
      <c r="AW893" s="126" t="s">
        <v>154</v>
      </c>
      <c r="AX893" s="126" t="s">
        <v>154</v>
      </c>
      <c r="AY893" s="126" t="s">
        <v>154</v>
      </c>
      <c r="AZ893" s="126" t="s">
        <v>154</v>
      </c>
      <c r="BA893" s="126" t="s">
        <v>132</v>
      </c>
      <c r="BB893" s="126" t="s">
        <v>70</v>
      </c>
      <c r="BC893" s="126" t="s">
        <v>7593</v>
      </c>
      <c r="BD893" s="126" t="s">
        <v>130</v>
      </c>
      <c r="BE893" s="126" t="s">
        <v>156</v>
      </c>
      <c r="BF893" s="126" t="s">
        <v>7594</v>
      </c>
      <c r="BG893" s="126" t="s">
        <v>7595</v>
      </c>
      <c r="BH893" s="126" t="s">
        <v>7596</v>
      </c>
      <c r="BI893" s="126" t="s">
        <v>138</v>
      </c>
      <c r="BJ893" s="126" t="s">
        <v>32</v>
      </c>
      <c r="BK893" s="126" t="s">
        <v>184</v>
      </c>
      <c r="BL893" s="126" t="s">
        <v>157</v>
      </c>
      <c r="BM893" s="126" t="s">
        <v>126</v>
      </c>
      <c r="BN893" s="126" t="s">
        <v>130</v>
      </c>
      <c r="BO893" s="126" t="s">
        <v>158</v>
      </c>
    </row>
    <row r="894" spans="1:67" ht="15">
      <c r="A894" s="58" t="str">
        <f t="shared" si="401"/>
        <v>2025-08-24</v>
      </c>
      <c r="B894" s="58" t="str">
        <f t="shared" si="402"/>
        <v>LHR</v>
      </c>
      <c r="C894" s="58" t="str">
        <f t="shared" si="403"/>
        <v>99431913814</v>
      </c>
      <c r="D894" s="58" t="str">
        <f t="shared" si="404"/>
        <v>PGB028762251</v>
      </c>
      <c r="E894" s="59" t="str">
        <f t="shared" si="405"/>
        <v>6094322903031</v>
      </c>
      <c r="F894" s="59" t="str">
        <f t="shared" si="406"/>
        <v>717-9916-AB-14</v>
      </c>
      <c r="G894" s="59" t="str">
        <f t="shared" si="407"/>
        <v>2210326</v>
      </c>
      <c r="H894" s="59" t="str">
        <f t="shared" si="408"/>
        <v>IPORTER (GB)</v>
      </c>
      <c r="I894" s="57" t="str">
        <f t="shared" si="409"/>
        <v>양동석</v>
      </c>
      <c r="J894" s="57">
        <f t="shared" si="410"/>
        <v>61188</v>
      </c>
      <c r="K894" s="57" t="str">
        <f t="shared" si="411"/>
        <v/>
      </c>
      <c r="L894" s="57">
        <f t="shared" si="412"/>
        <v>1</v>
      </c>
      <c r="M894" s="57">
        <f t="shared" si="413"/>
        <v>0.63</v>
      </c>
      <c r="N894" s="57">
        <f t="shared" si="414"/>
        <v>4.4999999999999998E-2</v>
      </c>
      <c r="O894" s="60">
        <f t="shared" si="415"/>
        <v>3.15E-2</v>
      </c>
      <c r="P894" s="60">
        <f>CEILING(IF(M894&gt;O894,M894,O894),$D$2)</f>
        <v>1</v>
      </c>
      <c r="Q894" s="61" t="str">
        <f t="shared" si="416"/>
        <v>목록(Manifest)</v>
      </c>
      <c r="R894" s="88">
        <f t="shared" si="417"/>
        <v>114.66</v>
      </c>
      <c r="S894" s="61" t="str">
        <f t="shared" si="418"/>
        <v>OZ522</v>
      </c>
      <c r="T894" s="61" t="str">
        <f t="shared" si="419"/>
        <v>ASIANA AIRLINES</v>
      </c>
      <c r="U894" s="61" t="str">
        <f t="shared" si="420"/>
        <v>신용</v>
      </c>
      <c r="V894" s="99">
        <f>CEILING($B$2+(P894-0.5)*$C$2,1)</f>
        <v>10273</v>
      </c>
      <c r="W894" s="61">
        <v>4000</v>
      </c>
      <c r="X894" s="100">
        <f t="shared" si="394"/>
        <v>0</v>
      </c>
      <c r="Y894" s="100">
        <f t="shared" si="399"/>
        <v>0</v>
      </c>
      <c r="Z894" s="100">
        <f t="shared" si="395"/>
        <v>0</v>
      </c>
      <c r="AA894" s="100">
        <f t="shared" si="400"/>
        <v>0</v>
      </c>
      <c r="AB894" s="101">
        <f t="shared" si="396"/>
        <v>0</v>
      </c>
      <c r="AC894" s="102" t="str">
        <f>_xlfn.IFNA(VLOOKUP(D894,'사업자 통관'!F:H,3,0),"")</f>
        <v/>
      </c>
      <c r="AD894" s="102"/>
      <c r="AE894" s="103">
        <f t="shared" si="397"/>
        <v>4000</v>
      </c>
      <c r="AF894" s="104">
        <f t="shared" si="398"/>
        <v>14273</v>
      </c>
      <c r="AH894" s="126" t="s">
        <v>7002</v>
      </c>
      <c r="AI894" s="126" t="s">
        <v>9</v>
      </c>
      <c r="AJ894" s="126" t="s">
        <v>7003</v>
      </c>
      <c r="AK894" s="126" t="s">
        <v>7597</v>
      </c>
      <c r="AL894" s="126" t="s">
        <v>7598</v>
      </c>
      <c r="AM894" s="126" t="s">
        <v>7599</v>
      </c>
      <c r="AN894" s="126">
        <v>61188</v>
      </c>
      <c r="AO894" s="126" t="s">
        <v>130</v>
      </c>
      <c r="AP894" s="127">
        <v>1</v>
      </c>
      <c r="AQ894" s="128">
        <v>0.63</v>
      </c>
      <c r="AR894" s="128">
        <v>4.4999999999999998E-2</v>
      </c>
      <c r="AS894" s="128">
        <v>0.7</v>
      </c>
      <c r="AT894" s="126" t="s">
        <v>4</v>
      </c>
      <c r="AU894" s="128">
        <v>114.66</v>
      </c>
      <c r="AV894" s="126" t="s">
        <v>154</v>
      </c>
      <c r="AW894" s="126" t="s">
        <v>154</v>
      </c>
      <c r="AX894" s="126" t="s">
        <v>154</v>
      </c>
      <c r="AY894" s="126" t="s">
        <v>154</v>
      </c>
      <c r="AZ894" s="126" t="s">
        <v>154</v>
      </c>
      <c r="BA894" s="126" t="s">
        <v>132</v>
      </c>
      <c r="BB894" s="126" t="s">
        <v>70</v>
      </c>
      <c r="BC894" s="126" t="s">
        <v>169</v>
      </c>
      <c r="BD894" s="126" t="s">
        <v>130</v>
      </c>
      <c r="BE894" s="126" t="s">
        <v>156</v>
      </c>
      <c r="BF894" s="126" t="s">
        <v>7600</v>
      </c>
      <c r="BG894" s="126" t="s">
        <v>7601</v>
      </c>
      <c r="BH894" s="126" t="s">
        <v>7602</v>
      </c>
      <c r="BI894" s="126" t="s">
        <v>138</v>
      </c>
      <c r="BJ894" s="126" t="s">
        <v>32</v>
      </c>
      <c r="BK894" s="126" t="s">
        <v>184</v>
      </c>
      <c r="BL894" s="126" t="s">
        <v>157</v>
      </c>
      <c r="BM894" s="126" t="s">
        <v>126</v>
      </c>
      <c r="BN894" s="126" t="s">
        <v>130</v>
      </c>
      <c r="BO894" s="126" t="s">
        <v>158</v>
      </c>
    </row>
    <row r="895" spans="1:67" ht="15">
      <c r="A895" s="58" t="str">
        <f t="shared" si="401"/>
        <v>2025-08-24</v>
      </c>
      <c r="B895" s="58" t="str">
        <f t="shared" si="402"/>
        <v>LHR</v>
      </c>
      <c r="C895" s="58" t="str">
        <f t="shared" si="403"/>
        <v>99431913814</v>
      </c>
      <c r="D895" s="58" t="str">
        <f t="shared" si="404"/>
        <v>PGB028762234</v>
      </c>
      <c r="E895" s="59" t="str">
        <f t="shared" si="405"/>
        <v>6094322903014</v>
      </c>
      <c r="F895" s="59" t="str">
        <f t="shared" si="406"/>
        <v>717-9925-EC-21</v>
      </c>
      <c r="G895" s="59" t="str">
        <f t="shared" si="407"/>
        <v>2210326</v>
      </c>
      <c r="H895" s="59" t="str">
        <f t="shared" si="408"/>
        <v>IPORTER (GB)</v>
      </c>
      <c r="I895" s="57" t="str">
        <f t="shared" si="409"/>
        <v>김진숙</v>
      </c>
      <c r="J895" s="57">
        <f t="shared" si="410"/>
        <v>59039</v>
      </c>
      <c r="K895" s="57" t="str">
        <f t="shared" si="411"/>
        <v/>
      </c>
      <c r="L895" s="57">
        <f t="shared" si="412"/>
        <v>1</v>
      </c>
      <c r="M895" s="57">
        <f t="shared" si="413"/>
        <v>1.819</v>
      </c>
      <c r="N895" s="57">
        <f t="shared" si="414"/>
        <v>4.4999999999999998E-2</v>
      </c>
      <c r="O895" s="60">
        <f t="shared" si="415"/>
        <v>3.15E-2</v>
      </c>
      <c r="P895" s="60">
        <f>CEILING(IF(M895&gt;O895,M895,O895),$D$2)</f>
        <v>2</v>
      </c>
      <c r="Q895" s="61" t="str">
        <f t="shared" si="416"/>
        <v>목록(Manifest)</v>
      </c>
      <c r="R895" s="88">
        <f t="shared" si="417"/>
        <v>70.400000000000006</v>
      </c>
      <c r="S895" s="61" t="str">
        <f t="shared" si="418"/>
        <v>OZ522</v>
      </c>
      <c r="T895" s="61" t="str">
        <f t="shared" si="419"/>
        <v>ASIANA AIRLINES</v>
      </c>
      <c r="U895" s="61" t="str">
        <f t="shared" si="420"/>
        <v>신용</v>
      </c>
      <c r="V895" s="99">
        <f>CEILING($B$2+(P895-0.5)*$C$2,1)</f>
        <v>15928</v>
      </c>
      <c r="W895" s="61">
        <v>4000</v>
      </c>
      <c r="X895" s="100">
        <f t="shared" si="394"/>
        <v>0</v>
      </c>
      <c r="Y895" s="100">
        <f t="shared" si="399"/>
        <v>0</v>
      </c>
      <c r="Z895" s="100">
        <f t="shared" si="395"/>
        <v>0</v>
      </c>
      <c r="AA895" s="100">
        <f t="shared" si="400"/>
        <v>0</v>
      </c>
      <c r="AB895" s="101">
        <f t="shared" si="396"/>
        <v>0</v>
      </c>
      <c r="AC895" s="102" t="str">
        <f>_xlfn.IFNA(VLOOKUP(D895,'사업자 통관'!F:H,3,0),"")</f>
        <v/>
      </c>
      <c r="AD895" s="102"/>
      <c r="AE895" s="103">
        <f t="shared" si="397"/>
        <v>4000</v>
      </c>
      <c r="AF895" s="104">
        <f t="shared" si="398"/>
        <v>19928</v>
      </c>
      <c r="AH895" s="126" t="s">
        <v>7002</v>
      </c>
      <c r="AI895" s="126" t="s">
        <v>9</v>
      </c>
      <c r="AJ895" s="126" t="s">
        <v>7003</v>
      </c>
      <c r="AK895" s="126" t="s">
        <v>2743</v>
      </c>
      <c r="AL895" s="126" t="s">
        <v>7603</v>
      </c>
      <c r="AM895" s="126" t="s">
        <v>7604</v>
      </c>
      <c r="AN895" s="126">
        <v>59039</v>
      </c>
      <c r="AO895" s="126" t="s">
        <v>130</v>
      </c>
      <c r="AP895" s="127">
        <v>1</v>
      </c>
      <c r="AQ895" s="128">
        <v>1.819</v>
      </c>
      <c r="AR895" s="128">
        <v>4.4999999999999998E-2</v>
      </c>
      <c r="AS895" s="128">
        <v>1.9</v>
      </c>
      <c r="AT895" s="126" t="s">
        <v>4</v>
      </c>
      <c r="AU895" s="128">
        <v>70.400000000000006</v>
      </c>
      <c r="AV895" s="126" t="s">
        <v>154</v>
      </c>
      <c r="AW895" s="126" t="s">
        <v>154</v>
      </c>
      <c r="AX895" s="126" t="s">
        <v>154</v>
      </c>
      <c r="AY895" s="126" t="s">
        <v>154</v>
      </c>
      <c r="AZ895" s="126" t="s">
        <v>154</v>
      </c>
      <c r="BA895" s="126" t="s">
        <v>132</v>
      </c>
      <c r="BB895" s="126" t="s">
        <v>70</v>
      </c>
      <c r="BC895" s="126" t="s">
        <v>7605</v>
      </c>
      <c r="BD895" s="126" t="s">
        <v>130</v>
      </c>
      <c r="BE895" s="126" t="s">
        <v>156</v>
      </c>
      <c r="BF895" s="126" t="s">
        <v>7606</v>
      </c>
      <c r="BG895" s="126" t="s">
        <v>7607</v>
      </c>
      <c r="BH895" s="126" t="s">
        <v>7608</v>
      </c>
      <c r="BI895" s="126" t="s">
        <v>138</v>
      </c>
      <c r="BJ895" s="126" t="s">
        <v>32</v>
      </c>
      <c r="BK895" s="126" t="s">
        <v>184</v>
      </c>
      <c r="BL895" s="126" t="s">
        <v>157</v>
      </c>
      <c r="BM895" s="126" t="s">
        <v>126</v>
      </c>
      <c r="BN895" s="126" t="s">
        <v>130</v>
      </c>
      <c r="BO895" s="126" t="s">
        <v>158</v>
      </c>
    </row>
    <row r="896" spans="1:67" ht="15">
      <c r="A896" s="58" t="str">
        <f t="shared" si="401"/>
        <v>2025-08-24</v>
      </c>
      <c r="B896" s="58" t="str">
        <f t="shared" si="402"/>
        <v>LHR</v>
      </c>
      <c r="C896" s="58" t="str">
        <f t="shared" si="403"/>
        <v>99431913814</v>
      </c>
      <c r="D896" s="58" t="str">
        <f t="shared" si="404"/>
        <v>PGB028762143</v>
      </c>
      <c r="E896" s="59" t="str">
        <f t="shared" si="405"/>
        <v>6094322902923</v>
      </c>
      <c r="F896" s="59" t="str">
        <f t="shared" si="406"/>
        <v>717-9880-BA-26</v>
      </c>
      <c r="G896" s="59" t="str">
        <f t="shared" si="407"/>
        <v>2210326</v>
      </c>
      <c r="H896" s="59" t="str">
        <f t="shared" si="408"/>
        <v>IPORTER (GB)</v>
      </c>
      <c r="I896" s="57" t="str">
        <f t="shared" si="409"/>
        <v>이유주</v>
      </c>
      <c r="J896" s="57">
        <f t="shared" si="410"/>
        <v>11945</v>
      </c>
      <c r="K896" s="57" t="str">
        <f t="shared" si="411"/>
        <v/>
      </c>
      <c r="L896" s="57">
        <f t="shared" si="412"/>
        <v>1</v>
      </c>
      <c r="M896" s="57">
        <f t="shared" si="413"/>
        <v>6.7</v>
      </c>
      <c r="N896" s="57">
        <f t="shared" si="414"/>
        <v>4.4999999999999998E-2</v>
      </c>
      <c r="O896" s="60">
        <f t="shared" si="415"/>
        <v>3.15E-2</v>
      </c>
      <c r="P896" s="60">
        <f>CEILING(IF(M896&gt;O896,M896,O896),$D$2)</f>
        <v>7</v>
      </c>
      <c r="Q896" s="61" t="str">
        <f t="shared" si="416"/>
        <v>일반(목록배제,Normal-Manifest Exception)</v>
      </c>
      <c r="R896" s="88">
        <f t="shared" si="417"/>
        <v>39.6</v>
      </c>
      <c r="S896" s="61" t="str">
        <f t="shared" si="418"/>
        <v>OZ522</v>
      </c>
      <c r="T896" s="61" t="str">
        <f t="shared" si="419"/>
        <v>ASIANA AIRLINES</v>
      </c>
      <c r="U896" s="61" t="str">
        <f t="shared" si="420"/>
        <v>신용</v>
      </c>
      <c r="V896" s="99">
        <f>CEILING($B$2+(P896-0.5)*$C$2,1)</f>
        <v>44203</v>
      </c>
      <c r="W896" s="61">
        <v>4000</v>
      </c>
      <c r="X896" s="100">
        <f t="shared" si="394"/>
        <v>0</v>
      </c>
      <c r="Y896" s="100">
        <f t="shared" si="399"/>
        <v>0</v>
      </c>
      <c r="Z896" s="100">
        <f t="shared" si="395"/>
        <v>1000</v>
      </c>
      <c r="AA896" s="100">
        <f t="shared" si="400"/>
        <v>0</v>
      </c>
      <c r="AB896" s="101">
        <f t="shared" si="396"/>
        <v>1000</v>
      </c>
      <c r="AC896" s="102" t="str">
        <f>_xlfn.IFNA(VLOOKUP(D896,'사업자 통관'!F:H,3,0),"")</f>
        <v/>
      </c>
      <c r="AD896" s="102"/>
      <c r="AE896" s="103">
        <f t="shared" si="397"/>
        <v>6000</v>
      </c>
      <c r="AF896" s="104">
        <f t="shared" si="398"/>
        <v>50203</v>
      </c>
      <c r="AH896" s="126" t="s">
        <v>7002</v>
      </c>
      <c r="AI896" s="126" t="s">
        <v>9</v>
      </c>
      <c r="AJ896" s="126" t="s">
        <v>7003</v>
      </c>
      <c r="AK896" s="126" t="s">
        <v>7609</v>
      </c>
      <c r="AL896" s="126" t="s">
        <v>7610</v>
      </c>
      <c r="AM896" s="126" t="s">
        <v>7611</v>
      </c>
      <c r="AN896" s="126">
        <v>11945</v>
      </c>
      <c r="AO896" s="126" t="s">
        <v>130</v>
      </c>
      <c r="AP896" s="127">
        <v>1</v>
      </c>
      <c r="AQ896" s="128">
        <v>6.7</v>
      </c>
      <c r="AR896" s="128">
        <v>4.4999999999999998E-2</v>
      </c>
      <c r="AS896" s="128">
        <v>7</v>
      </c>
      <c r="AT896" s="126" t="s">
        <v>5</v>
      </c>
      <c r="AU896" s="128">
        <v>39.6</v>
      </c>
      <c r="AV896" s="126" t="s">
        <v>154</v>
      </c>
      <c r="AW896" s="126" t="s">
        <v>154</v>
      </c>
      <c r="AX896" s="126" t="s">
        <v>154</v>
      </c>
      <c r="AY896" s="126" t="s">
        <v>154</v>
      </c>
      <c r="AZ896" s="126" t="s">
        <v>154</v>
      </c>
      <c r="BA896" s="126" t="s">
        <v>132</v>
      </c>
      <c r="BB896" s="126" t="s">
        <v>70</v>
      </c>
      <c r="BC896" s="126" t="s">
        <v>162</v>
      </c>
      <c r="BD896" s="126" t="s">
        <v>130</v>
      </c>
      <c r="BE896" s="126" t="s">
        <v>156</v>
      </c>
      <c r="BF896" s="126" t="s">
        <v>7612</v>
      </c>
      <c r="BG896" s="126" t="s">
        <v>7613</v>
      </c>
      <c r="BH896" s="126" t="s">
        <v>7614</v>
      </c>
      <c r="BI896" s="126" t="s">
        <v>138</v>
      </c>
      <c r="BJ896" s="126" t="s">
        <v>32</v>
      </c>
      <c r="BK896" s="126" t="s">
        <v>184</v>
      </c>
      <c r="BL896" s="126" t="s">
        <v>157</v>
      </c>
      <c r="BM896" s="126" t="s">
        <v>126</v>
      </c>
      <c r="BN896" s="126" t="s">
        <v>130</v>
      </c>
      <c r="BO896" s="126" t="s">
        <v>158</v>
      </c>
    </row>
    <row r="897" spans="1:67" ht="15">
      <c r="A897" s="58" t="str">
        <f t="shared" si="401"/>
        <v>2025-08-24</v>
      </c>
      <c r="B897" s="58" t="str">
        <f t="shared" si="402"/>
        <v>LHR</v>
      </c>
      <c r="C897" s="58" t="str">
        <f t="shared" si="403"/>
        <v>99431913814</v>
      </c>
      <c r="D897" s="58" t="str">
        <f t="shared" si="404"/>
        <v>PGB028762290</v>
      </c>
      <c r="E897" s="59" t="str">
        <f t="shared" si="405"/>
        <v>6094322903070</v>
      </c>
      <c r="F897" s="59" t="str">
        <f t="shared" si="406"/>
        <v>717-9023-FA-34</v>
      </c>
      <c r="G897" s="59" t="str">
        <f t="shared" si="407"/>
        <v>2210326</v>
      </c>
      <c r="H897" s="59" t="str">
        <f t="shared" si="408"/>
        <v>IPORTER (GB)</v>
      </c>
      <c r="I897" s="57" t="str">
        <f t="shared" si="409"/>
        <v>김성민</v>
      </c>
      <c r="J897" s="57">
        <f t="shared" si="410"/>
        <v>38208</v>
      </c>
      <c r="K897" s="57" t="str">
        <f t="shared" si="411"/>
        <v/>
      </c>
      <c r="L897" s="57">
        <f t="shared" si="412"/>
        <v>1</v>
      </c>
      <c r="M897" s="57">
        <f t="shared" si="413"/>
        <v>0.499</v>
      </c>
      <c r="N897" s="57">
        <f t="shared" si="414"/>
        <v>4.4999999999999998E-2</v>
      </c>
      <c r="O897" s="60">
        <f t="shared" si="415"/>
        <v>3.15E-2</v>
      </c>
      <c r="P897" s="60">
        <f>CEILING(IF(M897&gt;O897,M897,O897),$D$2)</f>
        <v>0.5</v>
      </c>
      <c r="Q897" s="61" t="str">
        <f t="shared" si="416"/>
        <v>일반(목록배제,Normal-Manifest Exception)</v>
      </c>
      <c r="R897" s="88">
        <f t="shared" si="417"/>
        <v>18.89</v>
      </c>
      <c r="S897" s="61" t="str">
        <f t="shared" si="418"/>
        <v>OZ522</v>
      </c>
      <c r="T897" s="61" t="str">
        <f t="shared" si="419"/>
        <v>ASIANA AIRLINES</v>
      </c>
      <c r="U897" s="61" t="str">
        <f t="shared" si="420"/>
        <v>신용</v>
      </c>
      <c r="V897" s="99">
        <f>CEILING($B$2+(P897-0.5)*$C$2,1)</f>
        <v>7445</v>
      </c>
      <c r="W897" s="61">
        <v>4000</v>
      </c>
      <c r="X897" s="100">
        <f t="shared" si="394"/>
        <v>0</v>
      </c>
      <c r="Y897" s="100">
        <f t="shared" si="399"/>
        <v>0</v>
      </c>
      <c r="Z897" s="100">
        <f t="shared" si="395"/>
        <v>0</v>
      </c>
      <c r="AA897" s="100">
        <f t="shared" si="400"/>
        <v>0</v>
      </c>
      <c r="AB897" s="101">
        <f t="shared" si="396"/>
        <v>1000</v>
      </c>
      <c r="AC897" s="102" t="str">
        <f>_xlfn.IFNA(VLOOKUP(D897,'사업자 통관'!F:H,3,0),"")</f>
        <v/>
      </c>
      <c r="AD897" s="102"/>
      <c r="AE897" s="103">
        <f t="shared" si="397"/>
        <v>5000</v>
      </c>
      <c r="AF897" s="104">
        <f t="shared" si="398"/>
        <v>12445</v>
      </c>
      <c r="AH897" s="126" t="s">
        <v>7002</v>
      </c>
      <c r="AI897" s="126" t="s">
        <v>9</v>
      </c>
      <c r="AJ897" s="126" t="s">
        <v>7003</v>
      </c>
      <c r="AK897" s="126" t="s">
        <v>7615</v>
      </c>
      <c r="AL897" s="126" t="s">
        <v>7616</v>
      </c>
      <c r="AM897" s="126" t="s">
        <v>7617</v>
      </c>
      <c r="AN897" s="126">
        <v>38208</v>
      </c>
      <c r="AO897" s="126" t="s">
        <v>130</v>
      </c>
      <c r="AP897" s="127">
        <v>1</v>
      </c>
      <c r="AQ897" s="128">
        <v>0.499</v>
      </c>
      <c r="AR897" s="128">
        <v>4.4999999999999998E-2</v>
      </c>
      <c r="AS897" s="128">
        <v>0.5</v>
      </c>
      <c r="AT897" s="126" t="s">
        <v>5</v>
      </c>
      <c r="AU897" s="128">
        <v>18.89</v>
      </c>
      <c r="AV897" s="126" t="s">
        <v>154</v>
      </c>
      <c r="AW897" s="126" t="s">
        <v>154</v>
      </c>
      <c r="AX897" s="126" t="s">
        <v>154</v>
      </c>
      <c r="AY897" s="126" t="s">
        <v>154</v>
      </c>
      <c r="AZ897" s="126" t="s">
        <v>154</v>
      </c>
      <c r="BA897" s="126" t="s">
        <v>132</v>
      </c>
      <c r="BB897" s="126" t="s">
        <v>70</v>
      </c>
      <c r="BC897" s="126" t="s">
        <v>155</v>
      </c>
      <c r="BD897" s="126" t="s">
        <v>130</v>
      </c>
      <c r="BE897" s="126" t="s">
        <v>156</v>
      </c>
      <c r="BF897" s="126" t="s">
        <v>7618</v>
      </c>
      <c r="BG897" s="126" t="s">
        <v>7619</v>
      </c>
      <c r="BH897" s="126" t="s">
        <v>7620</v>
      </c>
      <c r="BI897" s="126" t="s">
        <v>138</v>
      </c>
      <c r="BJ897" s="126" t="s">
        <v>32</v>
      </c>
      <c r="BK897" s="126" t="s">
        <v>184</v>
      </c>
      <c r="BL897" s="126" t="s">
        <v>157</v>
      </c>
      <c r="BM897" s="126" t="s">
        <v>126</v>
      </c>
      <c r="BN897" s="126" t="s">
        <v>130</v>
      </c>
      <c r="BO897" s="126" t="s">
        <v>158</v>
      </c>
    </row>
    <row r="898" spans="1:67" ht="15">
      <c r="A898" s="58" t="str">
        <f t="shared" si="401"/>
        <v>2025-08-24</v>
      </c>
      <c r="B898" s="58" t="str">
        <f t="shared" si="402"/>
        <v>LHR</v>
      </c>
      <c r="C898" s="58" t="str">
        <f t="shared" si="403"/>
        <v>99431913814</v>
      </c>
      <c r="D898" s="58" t="str">
        <f t="shared" si="404"/>
        <v>PGB028760873</v>
      </c>
      <c r="E898" s="59" t="str">
        <f t="shared" si="405"/>
        <v>6094322901653</v>
      </c>
      <c r="F898" s="59" t="str">
        <f t="shared" si="406"/>
        <v>715-7993-CD-39</v>
      </c>
      <c r="G898" s="59" t="str">
        <f t="shared" si="407"/>
        <v>2210326</v>
      </c>
      <c r="H898" s="59" t="str">
        <f t="shared" si="408"/>
        <v>IPORTER (GB)</v>
      </c>
      <c r="I898" s="57" t="str">
        <f t="shared" si="409"/>
        <v>이진희</v>
      </c>
      <c r="J898" s="57">
        <f t="shared" si="410"/>
        <v>1855</v>
      </c>
      <c r="K898" s="57"/>
      <c r="L898" s="57">
        <f t="shared" si="412"/>
        <v>1</v>
      </c>
      <c r="M898" s="57">
        <f t="shared" si="413"/>
        <v>0.499</v>
      </c>
      <c r="N898" s="57">
        <f t="shared" si="414"/>
        <v>4.4999999999999998E-2</v>
      </c>
      <c r="O898" s="60">
        <f t="shared" si="415"/>
        <v>3.15E-2</v>
      </c>
      <c r="P898" s="60">
        <f>CEILING(IF(M898&gt;O898,M898,O898),$D$2)</f>
        <v>0.5</v>
      </c>
      <c r="Q898" s="61" t="str">
        <f t="shared" si="416"/>
        <v>목록(Manifest)</v>
      </c>
      <c r="R898" s="88">
        <f t="shared" si="417"/>
        <v>43.12</v>
      </c>
      <c r="S898" s="61" t="str">
        <f t="shared" si="418"/>
        <v>OZ522</v>
      </c>
      <c r="T898" s="61" t="str">
        <f t="shared" si="419"/>
        <v>ASIANA AIRLINES</v>
      </c>
      <c r="U898" s="61" t="str">
        <f t="shared" si="420"/>
        <v>신용</v>
      </c>
      <c r="V898" s="99">
        <f>CEILING($B$2+(P898-0.5)*$C$2,1)</f>
        <v>7445</v>
      </c>
      <c r="W898" s="61">
        <v>4000</v>
      </c>
      <c r="X898" s="100">
        <f t="shared" si="394"/>
        <v>0</v>
      </c>
      <c r="Y898" s="100">
        <f t="shared" si="399"/>
        <v>0</v>
      </c>
      <c r="Z898" s="100">
        <f t="shared" si="395"/>
        <v>0</v>
      </c>
      <c r="AA898" s="100">
        <f t="shared" si="400"/>
        <v>0</v>
      </c>
      <c r="AB898" s="101">
        <f t="shared" si="396"/>
        <v>0</v>
      </c>
      <c r="AC898" s="102" t="str">
        <f>_xlfn.IFNA(VLOOKUP(D898,'사업자 통관'!F:H,3,0),"")</f>
        <v/>
      </c>
      <c r="AD898" s="102"/>
      <c r="AE898" s="103">
        <f t="shared" si="397"/>
        <v>4000</v>
      </c>
      <c r="AF898" s="104">
        <f t="shared" si="398"/>
        <v>11445</v>
      </c>
      <c r="AH898" s="126" t="s">
        <v>7002</v>
      </c>
      <c r="AI898" s="126" t="s">
        <v>9</v>
      </c>
      <c r="AJ898" s="126" t="s">
        <v>7003</v>
      </c>
      <c r="AK898" s="126" t="s">
        <v>2563</v>
      </c>
      <c r="AL898" s="126" t="s">
        <v>472</v>
      </c>
      <c r="AM898" s="126" t="s">
        <v>7621</v>
      </c>
      <c r="AN898" s="126">
        <v>1855</v>
      </c>
      <c r="AO898" s="126" t="s">
        <v>130</v>
      </c>
      <c r="AP898" s="127">
        <v>1</v>
      </c>
      <c r="AQ898" s="128">
        <v>0.499</v>
      </c>
      <c r="AR898" s="128">
        <v>4.4999999999999998E-2</v>
      </c>
      <c r="AS898" s="128">
        <v>0.5</v>
      </c>
      <c r="AT898" s="126" t="s">
        <v>4</v>
      </c>
      <c r="AU898" s="128">
        <v>43.12</v>
      </c>
      <c r="AV898" s="126" t="s">
        <v>154</v>
      </c>
      <c r="AW898" s="126" t="s">
        <v>154</v>
      </c>
      <c r="AX898" s="126" t="s">
        <v>154</v>
      </c>
      <c r="AY898" s="126" t="s">
        <v>154</v>
      </c>
      <c r="AZ898" s="126" t="s">
        <v>154</v>
      </c>
      <c r="BA898" s="126" t="s">
        <v>132</v>
      </c>
      <c r="BB898" s="126" t="s">
        <v>70</v>
      </c>
      <c r="BC898" s="126" t="s">
        <v>542</v>
      </c>
      <c r="BD898" s="126" t="s">
        <v>130</v>
      </c>
      <c r="BE898" s="126" t="s">
        <v>156</v>
      </c>
      <c r="BF898" s="126" t="s">
        <v>7622</v>
      </c>
      <c r="BG898" s="126" t="s">
        <v>7623</v>
      </c>
      <c r="BH898" s="126" t="s">
        <v>7624</v>
      </c>
      <c r="BI898" s="126" t="s">
        <v>138</v>
      </c>
      <c r="BJ898" s="126" t="s">
        <v>32</v>
      </c>
      <c r="BK898" s="126" t="s">
        <v>184</v>
      </c>
      <c r="BL898" s="126" t="s">
        <v>157</v>
      </c>
      <c r="BM898" s="126" t="s">
        <v>126</v>
      </c>
      <c r="BN898" s="126" t="s">
        <v>130</v>
      </c>
      <c r="BO898" s="126" t="s">
        <v>158</v>
      </c>
    </row>
    <row r="899" spans="1:67" ht="15">
      <c r="A899" s="58" t="str">
        <f t="shared" si="401"/>
        <v>2025-08-24</v>
      </c>
      <c r="B899" s="58" t="str">
        <f t="shared" si="402"/>
        <v>LHR</v>
      </c>
      <c r="C899" s="58" t="str">
        <f t="shared" si="403"/>
        <v>99431913814</v>
      </c>
      <c r="D899" s="58" t="str">
        <f t="shared" si="404"/>
        <v>PGB028762359</v>
      </c>
      <c r="E899" s="59" t="str">
        <f t="shared" si="405"/>
        <v>6094322903139</v>
      </c>
      <c r="F899" s="59" t="str">
        <f t="shared" si="406"/>
        <v>717-9841-EB-44</v>
      </c>
      <c r="G899" s="59" t="str">
        <f t="shared" si="407"/>
        <v>2210326</v>
      </c>
      <c r="H899" s="59" t="str">
        <f t="shared" si="408"/>
        <v>IPORTER (GB)</v>
      </c>
      <c r="I899" s="57" t="str">
        <f t="shared" si="409"/>
        <v>김용현</v>
      </c>
      <c r="J899" s="57">
        <f t="shared" si="410"/>
        <v>22714</v>
      </c>
      <c r="K899" s="57" t="str">
        <f t="shared" si="411"/>
        <v/>
      </c>
      <c r="L899" s="57">
        <f t="shared" si="412"/>
        <v>1</v>
      </c>
      <c r="M899" s="57">
        <f t="shared" si="413"/>
        <v>0.499</v>
      </c>
      <c r="N899" s="57">
        <f t="shared" si="414"/>
        <v>4.4999999999999998E-2</v>
      </c>
      <c r="O899" s="60">
        <f t="shared" si="415"/>
        <v>3.15E-2</v>
      </c>
      <c r="P899" s="60">
        <f>CEILING(IF(M899&gt;O899,M899,O899),$D$2)</f>
        <v>0.5</v>
      </c>
      <c r="Q899" s="61" t="str">
        <f t="shared" si="416"/>
        <v>목록(Manifest)</v>
      </c>
      <c r="R899" s="88">
        <f t="shared" si="417"/>
        <v>52.61</v>
      </c>
      <c r="S899" s="61" t="str">
        <f t="shared" si="418"/>
        <v>OZ522</v>
      </c>
      <c r="T899" s="61" t="str">
        <f t="shared" si="419"/>
        <v>ASIANA AIRLINES</v>
      </c>
      <c r="U899" s="61" t="str">
        <f t="shared" si="420"/>
        <v>신용</v>
      </c>
      <c r="V899" s="99">
        <f>CEILING($B$2+(P899-0.5)*$C$2,1)</f>
        <v>7445</v>
      </c>
      <c r="W899" s="61">
        <v>4000</v>
      </c>
      <c r="X899" s="100">
        <f t="shared" si="394"/>
        <v>0</v>
      </c>
      <c r="Y899" s="100">
        <f t="shared" si="399"/>
        <v>0</v>
      </c>
      <c r="Z899" s="100">
        <f t="shared" si="395"/>
        <v>0</v>
      </c>
      <c r="AA899" s="100">
        <f t="shared" si="400"/>
        <v>0</v>
      </c>
      <c r="AB899" s="101">
        <f t="shared" si="396"/>
        <v>0</v>
      </c>
      <c r="AC899" s="102" t="str">
        <f>_xlfn.IFNA(VLOOKUP(D899,'사업자 통관'!F:H,3,0),"")</f>
        <v/>
      </c>
      <c r="AD899" s="102"/>
      <c r="AE899" s="103">
        <f t="shared" si="397"/>
        <v>4000</v>
      </c>
      <c r="AF899" s="104">
        <f t="shared" si="398"/>
        <v>11445</v>
      </c>
      <c r="AH899" s="126" t="s">
        <v>7002</v>
      </c>
      <c r="AI899" s="126" t="s">
        <v>9</v>
      </c>
      <c r="AJ899" s="126" t="s">
        <v>7003</v>
      </c>
      <c r="AK899" s="126" t="s">
        <v>7625</v>
      </c>
      <c r="AL899" s="126" t="s">
        <v>4129</v>
      </c>
      <c r="AM899" s="126" t="s">
        <v>4130</v>
      </c>
      <c r="AN899" s="126">
        <v>22714</v>
      </c>
      <c r="AO899" s="126" t="s">
        <v>130</v>
      </c>
      <c r="AP899" s="127">
        <v>1</v>
      </c>
      <c r="AQ899" s="128">
        <v>0.499</v>
      </c>
      <c r="AR899" s="128">
        <v>4.4999999999999998E-2</v>
      </c>
      <c r="AS899" s="128">
        <v>0.5</v>
      </c>
      <c r="AT899" s="126" t="s">
        <v>4</v>
      </c>
      <c r="AU899" s="128">
        <v>52.61</v>
      </c>
      <c r="AV899" s="126" t="s">
        <v>154</v>
      </c>
      <c r="AW899" s="126" t="s">
        <v>154</v>
      </c>
      <c r="AX899" s="126" t="s">
        <v>154</v>
      </c>
      <c r="AY899" s="126" t="s">
        <v>154</v>
      </c>
      <c r="AZ899" s="126" t="s">
        <v>154</v>
      </c>
      <c r="BA899" s="126" t="s">
        <v>132</v>
      </c>
      <c r="BB899" s="126" t="s">
        <v>70</v>
      </c>
      <c r="BC899" s="126" t="s">
        <v>159</v>
      </c>
      <c r="BD899" s="126" t="s">
        <v>130</v>
      </c>
      <c r="BE899" s="126" t="s">
        <v>156</v>
      </c>
      <c r="BF899" s="126" t="s">
        <v>7626</v>
      </c>
      <c r="BG899" s="126" t="s">
        <v>7627</v>
      </c>
      <c r="BH899" s="126" t="s">
        <v>7628</v>
      </c>
      <c r="BI899" s="126" t="s">
        <v>138</v>
      </c>
      <c r="BJ899" s="126" t="s">
        <v>32</v>
      </c>
      <c r="BK899" s="126" t="s">
        <v>184</v>
      </c>
      <c r="BL899" s="126" t="s">
        <v>157</v>
      </c>
      <c r="BM899" s="126" t="s">
        <v>126</v>
      </c>
      <c r="BN899" s="126" t="s">
        <v>130</v>
      </c>
      <c r="BO899" s="126" t="s">
        <v>158</v>
      </c>
    </row>
    <row r="900" spans="1:67" ht="15">
      <c r="A900" s="58" t="str">
        <f t="shared" si="401"/>
        <v>2025-08-24</v>
      </c>
      <c r="B900" s="58" t="str">
        <f t="shared" si="402"/>
        <v>LHR</v>
      </c>
      <c r="C900" s="58" t="str">
        <f t="shared" si="403"/>
        <v>99431913814</v>
      </c>
      <c r="D900" s="58" t="str">
        <f t="shared" si="404"/>
        <v>PGB028762121</v>
      </c>
      <c r="E900" s="59" t="str">
        <f t="shared" si="405"/>
        <v>6094322902901</v>
      </c>
      <c r="F900" s="59" t="str">
        <f t="shared" si="406"/>
        <v>717-9979-BF-30</v>
      </c>
      <c r="G900" s="59" t="str">
        <f t="shared" si="407"/>
        <v>2210326</v>
      </c>
      <c r="H900" s="59" t="str">
        <f t="shared" si="408"/>
        <v>IPORTER (GB)</v>
      </c>
      <c r="I900" s="57" t="str">
        <f t="shared" si="409"/>
        <v>윤산</v>
      </c>
      <c r="J900" s="57">
        <f t="shared" si="410"/>
        <v>61420</v>
      </c>
      <c r="K900" s="57" t="str">
        <f t="shared" si="411"/>
        <v/>
      </c>
      <c r="L900" s="57">
        <f t="shared" si="412"/>
        <v>1</v>
      </c>
      <c r="M900" s="57">
        <f t="shared" si="413"/>
        <v>0.82099999999999995</v>
      </c>
      <c r="N900" s="57">
        <f t="shared" si="414"/>
        <v>5.9870000000000001</v>
      </c>
      <c r="O900" s="60">
        <f t="shared" si="415"/>
        <v>4.1909000000000001</v>
      </c>
      <c r="P900" s="60">
        <f>CEILING(IF(M900&gt;O900,M900,O900),$D$2)</f>
        <v>4.5</v>
      </c>
      <c r="Q900" s="61" t="str">
        <f t="shared" si="416"/>
        <v>목록(Manifest)</v>
      </c>
      <c r="R900" s="88">
        <f t="shared" si="417"/>
        <v>102.04</v>
      </c>
      <c r="S900" s="61" t="str">
        <f t="shared" si="418"/>
        <v>OZ522</v>
      </c>
      <c r="T900" s="61" t="str">
        <f t="shared" si="419"/>
        <v>ASIANA AIRLINES</v>
      </c>
      <c r="U900" s="61" t="str">
        <f t="shared" si="420"/>
        <v>신용</v>
      </c>
      <c r="V900" s="99">
        <f>CEILING($B$2+(P900-0.5)*$C$2,1)</f>
        <v>30065</v>
      </c>
      <c r="W900" s="61">
        <v>4000</v>
      </c>
      <c r="X900" s="100">
        <f t="shared" si="394"/>
        <v>0</v>
      </c>
      <c r="Y900" s="100">
        <f t="shared" si="399"/>
        <v>0</v>
      </c>
      <c r="Z900" s="100">
        <f t="shared" si="395"/>
        <v>500</v>
      </c>
      <c r="AA900" s="100">
        <f t="shared" si="400"/>
        <v>0</v>
      </c>
      <c r="AB900" s="101">
        <f t="shared" si="396"/>
        <v>0</v>
      </c>
      <c r="AC900" s="102" t="str">
        <f>_xlfn.IFNA(VLOOKUP(D900,'사업자 통관'!F:H,3,0),"")</f>
        <v/>
      </c>
      <c r="AD900" s="102"/>
      <c r="AE900" s="103">
        <f t="shared" si="397"/>
        <v>4500</v>
      </c>
      <c r="AF900" s="104">
        <f t="shared" si="398"/>
        <v>34565</v>
      </c>
      <c r="AH900" s="126" t="s">
        <v>7002</v>
      </c>
      <c r="AI900" s="126" t="s">
        <v>9</v>
      </c>
      <c r="AJ900" s="126" t="s">
        <v>7003</v>
      </c>
      <c r="AK900" s="126" t="s">
        <v>7629</v>
      </c>
      <c r="AL900" s="126" t="s">
        <v>7630</v>
      </c>
      <c r="AM900" s="126" t="s">
        <v>7631</v>
      </c>
      <c r="AN900" s="126">
        <v>61420</v>
      </c>
      <c r="AO900" s="126" t="s">
        <v>130</v>
      </c>
      <c r="AP900" s="127">
        <v>1</v>
      </c>
      <c r="AQ900" s="128">
        <v>0.82099999999999995</v>
      </c>
      <c r="AR900" s="128">
        <v>5.9870000000000001</v>
      </c>
      <c r="AS900" s="128">
        <v>6</v>
      </c>
      <c r="AT900" s="126" t="s">
        <v>4</v>
      </c>
      <c r="AU900" s="128">
        <v>102.04</v>
      </c>
      <c r="AV900" s="126" t="s">
        <v>154</v>
      </c>
      <c r="AW900" s="126" t="s">
        <v>154</v>
      </c>
      <c r="AX900" s="126" t="s">
        <v>154</v>
      </c>
      <c r="AY900" s="126" t="s">
        <v>154</v>
      </c>
      <c r="AZ900" s="126" t="s">
        <v>154</v>
      </c>
      <c r="BA900" s="126" t="s">
        <v>132</v>
      </c>
      <c r="BB900" s="126" t="s">
        <v>70</v>
      </c>
      <c r="BC900" s="126" t="s">
        <v>7632</v>
      </c>
      <c r="BD900" s="126" t="s">
        <v>130</v>
      </c>
      <c r="BE900" s="126" t="s">
        <v>156</v>
      </c>
      <c r="BF900" s="126" t="s">
        <v>7633</v>
      </c>
      <c r="BG900" s="126" t="s">
        <v>7634</v>
      </c>
      <c r="BH900" s="126" t="s">
        <v>7635</v>
      </c>
      <c r="BI900" s="126" t="s">
        <v>138</v>
      </c>
      <c r="BJ900" s="126" t="s">
        <v>32</v>
      </c>
      <c r="BK900" s="126" t="s">
        <v>184</v>
      </c>
      <c r="BL900" s="126" t="s">
        <v>157</v>
      </c>
      <c r="BM900" s="126" t="s">
        <v>126</v>
      </c>
      <c r="BN900" s="126" t="s">
        <v>130</v>
      </c>
      <c r="BO900" s="126" t="s">
        <v>158</v>
      </c>
    </row>
    <row r="901" spans="1:67" ht="15">
      <c r="A901" s="58" t="str">
        <f t="shared" si="401"/>
        <v>2025-08-24</v>
      </c>
      <c r="B901" s="58" t="str">
        <f t="shared" si="402"/>
        <v>LHR</v>
      </c>
      <c r="C901" s="58" t="str">
        <f t="shared" si="403"/>
        <v>99431913814</v>
      </c>
      <c r="D901" s="58" t="str">
        <f t="shared" si="404"/>
        <v>PGB028762295</v>
      </c>
      <c r="E901" s="59" t="str">
        <f t="shared" si="405"/>
        <v>6094322903075</v>
      </c>
      <c r="F901" s="59" t="str">
        <f t="shared" si="406"/>
        <v>717-9899-BF-13</v>
      </c>
      <c r="G901" s="59" t="str">
        <f t="shared" si="407"/>
        <v>2210326</v>
      </c>
      <c r="H901" s="59" t="str">
        <f t="shared" si="408"/>
        <v>IPORTER (GB)</v>
      </c>
      <c r="I901" s="57" t="str">
        <f t="shared" si="409"/>
        <v>안정우</v>
      </c>
      <c r="J901" s="57">
        <f t="shared" si="410"/>
        <v>12645</v>
      </c>
      <c r="K901" s="57" t="str">
        <f t="shared" si="411"/>
        <v/>
      </c>
      <c r="L901" s="57">
        <f t="shared" si="412"/>
        <v>1</v>
      </c>
      <c r="M901" s="57">
        <f t="shared" si="413"/>
        <v>0.499</v>
      </c>
      <c r="N901" s="57">
        <f t="shared" si="414"/>
        <v>4.4999999999999998E-2</v>
      </c>
      <c r="O901" s="60">
        <f t="shared" si="415"/>
        <v>3.15E-2</v>
      </c>
      <c r="P901" s="60">
        <f>CEILING(IF(M901&gt;O901,M901,O901),$D$2)</f>
        <v>0.5</v>
      </c>
      <c r="Q901" s="61" t="str">
        <f t="shared" si="416"/>
        <v>목록(Manifest)</v>
      </c>
      <c r="R901" s="88">
        <f t="shared" si="417"/>
        <v>24.94</v>
      </c>
      <c r="S901" s="61" t="str">
        <f t="shared" si="418"/>
        <v>OZ522</v>
      </c>
      <c r="T901" s="61" t="str">
        <f t="shared" si="419"/>
        <v>ASIANA AIRLINES</v>
      </c>
      <c r="U901" s="61" t="str">
        <f t="shared" si="420"/>
        <v>신용</v>
      </c>
      <c r="V901" s="99">
        <f>CEILING($B$2+(P901-0.5)*$C$2,1)</f>
        <v>7445</v>
      </c>
      <c r="W901" s="61">
        <v>4000</v>
      </c>
      <c r="X901" s="100">
        <f t="shared" ref="X901:X964" si="421">(L901-1)*1500</f>
        <v>0</v>
      </c>
      <c r="Y901" s="100">
        <f t="shared" si="399"/>
        <v>0</v>
      </c>
      <c r="Z901" s="100">
        <f t="shared" ref="Z901:Z964" si="422">IF(U901="신용",_xlfn.IFNA(_xlfn.IFS(
AND(P901/L901&gt;2,P901/L901&lt;=5),500*L901,
AND(P901/L901&gt;5,P901/L901&lt;=10),1000*L901,
AND(P901/L901&gt;10,P901/L901&lt;=20),3000*L901,
AND(P901/L901&gt;20,P901/L901&lt;=25),11000*L901,
AND(P901/L901&gt;25,P901/L901&lt;=999),15000*L901
),0),0)</f>
        <v>0</v>
      </c>
      <c r="AA901" s="100">
        <f t="shared" si="400"/>
        <v>0</v>
      </c>
      <c r="AB901" s="101">
        <f t="shared" ref="AB901:AB964" si="423">IF(LEFT(AC901,3)="사업자",10000,IF(OR(Q901="일반(목록배제,Normal-Manifest Exception)",Q901="간이(Simple)",Q901="목록취하(허용배제,Manifest-Drop)",Q901="일반(NORMAL)"),1000,0))</f>
        <v>0</v>
      </c>
      <c r="AC901" s="102" t="str">
        <f>_xlfn.IFNA(VLOOKUP(D901,'사업자 통관'!F:H,3,0),"")</f>
        <v/>
      </c>
      <c r="AD901" s="102"/>
      <c r="AE901" s="103">
        <f t="shared" ref="AE901:AE911" si="424">SUM(W901:AD901)</f>
        <v>4000</v>
      </c>
      <c r="AF901" s="104">
        <f t="shared" ref="AF901:AF911" si="425">SUM(V901,AE901)</f>
        <v>11445</v>
      </c>
      <c r="AH901" s="126" t="s">
        <v>7002</v>
      </c>
      <c r="AI901" s="126" t="s">
        <v>9</v>
      </c>
      <c r="AJ901" s="126" t="s">
        <v>7003</v>
      </c>
      <c r="AK901" s="126" t="s">
        <v>7636</v>
      </c>
      <c r="AL901" s="126" t="s">
        <v>7637</v>
      </c>
      <c r="AM901" s="126" t="s">
        <v>7638</v>
      </c>
      <c r="AN901" s="126">
        <v>12645</v>
      </c>
      <c r="AO901" s="126" t="s">
        <v>130</v>
      </c>
      <c r="AP901" s="127">
        <v>1</v>
      </c>
      <c r="AQ901" s="128">
        <v>0.499</v>
      </c>
      <c r="AR901" s="128">
        <v>4.4999999999999998E-2</v>
      </c>
      <c r="AS901" s="128">
        <v>0.5</v>
      </c>
      <c r="AT901" s="126" t="s">
        <v>4</v>
      </c>
      <c r="AU901" s="128">
        <v>24.94</v>
      </c>
      <c r="AV901" s="126" t="s">
        <v>154</v>
      </c>
      <c r="AW901" s="126" t="s">
        <v>154</v>
      </c>
      <c r="AX901" s="126" t="s">
        <v>154</v>
      </c>
      <c r="AY901" s="126" t="s">
        <v>154</v>
      </c>
      <c r="AZ901" s="126" t="s">
        <v>154</v>
      </c>
      <c r="BA901" s="126" t="s">
        <v>132</v>
      </c>
      <c r="BB901" s="126" t="s">
        <v>70</v>
      </c>
      <c r="BC901" s="126" t="s">
        <v>159</v>
      </c>
      <c r="BD901" s="126" t="s">
        <v>130</v>
      </c>
      <c r="BE901" s="126" t="s">
        <v>156</v>
      </c>
      <c r="BF901" s="126" t="s">
        <v>7639</v>
      </c>
      <c r="BG901" s="126" t="s">
        <v>7640</v>
      </c>
      <c r="BH901" s="126" t="s">
        <v>7641</v>
      </c>
      <c r="BI901" s="126" t="s">
        <v>138</v>
      </c>
      <c r="BJ901" s="126" t="s">
        <v>32</v>
      </c>
      <c r="BK901" s="126" t="s">
        <v>184</v>
      </c>
      <c r="BL901" s="126" t="s">
        <v>157</v>
      </c>
      <c r="BM901" s="126" t="s">
        <v>126</v>
      </c>
      <c r="BN901" s="126" t="s">
        <v>130</v>
      </c>
      <c r="BO901" s="126" t="s">
        <v>158</v>
      </c>
    </row>
    <row r="902" spans="1:67" ht="15">
      <c r="A902" s="58" t="str">
        <f t="shared" si="401"/>
        <v>2025-08-24</v>
      </c>
      <c r="B902" s="58" t="str">
        <f t="shared" si="402"/>
        <v>LHR</v>
      </c>
      <c r="C902" s="58" t="str">
        <f t="shared" si="403"/>
        <v>99431913814</v>
      </c>
      <c r="D902" s="58" t="str">
        <f t="shared" si="404"/>
        <v>PGB028762262</v>
      </c>
      <c r="E902" s="59" t="str">
        <f t="shared" si="405"/>
        <v>6094322903042</v>
      </c>
      <c r="F902" s="59" t="str">
        <f t="shared" si="406"/>
        <v>717-9856-BC-20</v>
      </c>
      <c r="G902" s="59" t="str">
        <f t="shared" si="407"/>
        <v>2210326</v>
      </c>
      <c r="H902" s="59" t="str">
        <f t="shared" si="408"/>
        <v>IPORTER (GB)</v>
      </c>
      <c r="I902" s="57" t="str">
        <f t="shared" si="409"/>
        <v>정우성</v>
      </c>
      <c r="J902" s="57">
        <f t="shared" si="410"/>
        <v>14963</v>
      </c>
      <c r="K902" s="57" t="str">
        <f t="shared" si="411"/>
        <v/>
      </c>
      <c r="L902" s="57">
        <f t="shared" si="412"/>
        <v>1</v>
      </c>
      <c r="M902" s="57">
        <f t="shared" si="413"/>
        <v>1.47</v>
      </c>
      <c r="N902" s="57">
        <f t="shared" si="414"/>
        <v>3.4470000000000001</v>
      </c>
      <c r="O902" s="60">
        <f t="shared" si="415"/>
        <v>2.4129</v>
      </c>
      <c r="P902" s="60">
        <f>CEILING(IF(M902&gt;O902,M902,O902),$D$2)</f>
        <v>2.5</v>
      </c>
      <c r="Q902" s="61" t="str">
        <f t="shared" si="416"/>
        <v>목록(Manifest)</v>
      </c>
      <c r="R902" s="88">
        <f t="shared" si="417"/>
        <v>144.34</v>
      </c>
      <c r="S902" s="61" t="str">
        <f t="shared" si="418"/>
        <v>OZ522</v>
      </c>
      <c r="T902" s="61" t="str">
        <f t="shared" si="419"/>
        <v>ASIANA AIRLINES</v>
      </c>
      <c r="U902" s="61" t="str">
        <f t="shared" si="420"/>
        <v>신용</v>
      </c>
      <c r="V902" s="99">
        <f>CEILING($B$2+(P902-0.5)*$C$2,1)</f>
        <v>18755</v>
      </c>
      <c r="W902" s="61">
        <v>4000</v>
      </c>
      <c r="X902" s="100">
        <f t="shared" si="421"/>
        <v>0</v>
      </c>
      <c r="Y902" s="100">
        <f t="shared" ref="Y902:Y965" si="426">IF(LEFT(AN902,2)="63",500,0)</f>
        <v>0</v>
      </c>
      <c r="Z902" s="100">
        <f t="shared" si="422"/>
        <v>500</v>
      </c>
      <c r="AA902" s="100">
        <f t="shared" ref="AA902:AA965" si="427">IF(_xlfn.CEILING.MATH(P902-30,1)&lt;0,0,_xlfn.CEILING.MATH(P902-30,1))*400</f>
        <v>0</v>
      </c>
      <c r="AB902" s="101">
        <f t="shared" si="423"/>
        <v>0</v>
      </c>
      <c r="AC902" s="102" t="str">
        <f>_xlfn.IFNA(VLOOKUP(D902,'사업자 통관'!F:H,3,0),"")</f>
        <v/>
      </c>
      <c r="AD902" s="102"/>
      <c r="AE902" s="103">
        <f t="shared" si="424"/>
        <v>4500</v>
      </c>
      <c r="AF902" s="104">
        <f t="shared" si="425"/>
        <v>23255</v>
      </c>
      <c r="AH902" s="126" t="s">
        <v>7002</v>
      </c>
      <c r="AI902" s="126" t="s">
        <v>9</v>
      </c>
      <c r="AJ902" s="126" t="s">
        <v>7003</v>
      </c>
      <c r="AK902" s="126" t="s">
        <v>7642</v>
      </c>
      <c r="AL902" s="126" t="s">
        <v>7643</v>
      </c>
      <c r="AM902" s="126" t="s">
        <v>7644</v>
      </c>
      <c r="AN902" s="126">
        <v>14963</v>
      </c>
      <c r="AO902" s="126" t="s">
        <v>130</v>
      </c>
      <c r="AP902" s="127">
        <v>1</v>
      </c>
      <c r="AQ902" s="128">
        <v>1.47</v>
      </c>
      <c r="AR902" s="128">
        <v>3.4470000000000001</v>
      </c>
      <c r="AS902" s="128">
        <v>3.5</v>
      </c>
      <c r="AT902" s="126" t="s">
        <v>4</v>
      </c>
      <c r="AU902" s="128">
        <v>144.34</v>
      </c>
      <c r="AV902" s="126" t="s">
        <v>154</v>
      </c>
      <c r="AW902" s="126" t="s">
        <v>154</v>
      </c>
      <c r="AX902" s="126" t="s">
        <v>154</v>
      </c>
      <c r="AY902" s="126" t="s">
        <v>154</v>
      </c>
      <c r="AZ902" s="126" t="s">
        <v>154</v>
      </c>
      <c r="BA902" s="126" t="s">
        <v>132</v>
      </c>
      <c r="BB902" s="126" t="s">
        <v>70</v>
      </c>
      <c r="BC902" s="126" t="s">
        <v>7266</v>
      </c>
      <c r="BD902" s="126" t="s">
        <v>130</v>
      </c>
      <c r="BE902" s="126" t="s">
        <v>156</v>
      </c>
      <c r="BF902" s="126" t="s">
        <v>7645</v>
      </c>
      <c r="BG902" s="126" t="s">
        <v>7646</v>
      </c>
      <c r="BH902" s="126" t="s">
        <v>7647</v>
      </c>
      <c r="BI902" s="126" t="s">
        <v>138</v>
      </c>
      <c r="BJ902" s="126" t="s">
        <v>32</v>
      </c>
      <c r="BK902" s="126" t="s">
        <v>184</v>
      </c>
      <c r="BL902" s="126" t="s">
        <v>157</v>
      </c>
      <c r="BM902" s="126" t="s">
        <v>126</v>
      </c>
      <c r="BN902" s="126" t="s">
        <v>130</v>
      </c>
      <c r="BO902" s="126" t="s">
        <v>158</v>
      </c>
    </row>
    <row r="903" spans="1:67" ht="15">
      <c r="A903" s="58" t="str">
        <f t="shared" si="401"/>
        <v>2025-08-24</v>
      </c>
      <c r="B903" s="58" t="str">
        <f t="shared" si="402"/>
        <v>LHR</v>
      </c>
      <c r="C903" s="58" t="str">
        <f t="shared" si="403"/>
        <v>99431913814</v>
      </c>
      <c r="D903" s="58" t="str">
        <f t="shared" si="404"/>
        <v>PGB028762211</v>
      </c>
      <c r="E903" s="59" t="str">
        <f t="shared" si="405"/>
        <v>6094322902991</v>
      </c>
      <c r="F903" s="59" t="str">
        <f t="shared" si="406"/>
        <v>717-9885-AC-45</v>
      </c>
      <c r="G903" s="59" t="str">
        <f t="shared" si="407"/>
        <v>2210326</v>
      </c>
      <c r="H903" s="59" t="str">
        <f t="shared" si="408"/>
        <v>IPORTER (GB)</v>
      </c>
      <c r="I903" s="57" t="str">
        <f t="shared" si="409"/>
        <v>박지은</v>
      </c>
      <c r="J903" s="57">
        <f t="shared" si="410"/>
        <v>17172</v>
      </c>
      <c r="K903" s="57" t="str">
        <f t="shared" si="411"/>
        <v/>
      </c>
      <c r="L903" s="57">
        <f t="shared" si="412"/>
        <v>1</v>
      </c>
      <c r="M903" s="57">
        <f t="shared" si="413"/>
        <v>0.499</v>
      </c>
      <c r="N903" s="57">
        <f t="shared" si="414"/>
        <v>0.77100000000000002</v>
      </c>
      <c r="O903" s="60">
        <f t="shared" si="415"/>
        <v>0.53969999999999996</v>
      </c>
      <c r="P903" s="60">
        <f>CEILING(IF(M903&gt;O903,M903,O903),$D$2)</f>
        <v>1</v>
      </c>
      <c r="Q903" s="61" t="str">
        <f t="shared" si="416"/>
        <v>목록(Manifest)</v>
      </c>
      <c r="R903" s="88">
        <f t="shared" si="417"/>
        <v>114.66</v>
      </c>
      <c r="S903" s="61" t="str">
        <f t="shared" si="418"/>
        <v>OZ522</v>
      </c>
      <c r="T903" s="61" t="str">
        <f t="shared" si="419"/>
        <v>ASIANA AIRLINES</v>
      </c>
      <c r="U903" s="61" t="str">
        <f t="shared" si="420"/>
        <v>신용</v>
      </c>
      <c r="V903" s="99">
        <f>CEILING($B$2+(P903-0.5)*$C$2,1)</f>
        <v>10273</v>
      </c>
      <c r="W903" s="61">
        <v>4000</v>
      </c>
      <c r="X903" s="100">
        <f t="shared" si="421"/>
        <v>0</v>
      </c>
      <c r="Y903" s="100">
        <f t="shared" si="426"/>
        <v>0</v>
      </c>
      <c r="Z903" s="100">
        <f t="shared" si="422"/>
        <v>0</v>
      </c>
      <c r="AA903" s="100">
        <f t="shared" si="427"/>
        <v>0</v>
      </c>
      <c r="AB903" s="101">
        <f t="shared" si="423"/>
        <v>0</v>
      </c>
      <c r="AC903" s="102" t="str">
        <f>_xlfn.IFNA(VLOOKUP(D903,'사업자 통관'!F:H,3,0),"")</f>
        <v/>
      </c>
      <c r="AD903" s="102"/>
      <c r="AE903" s="103">
        <f t="shared" si="424"/>
        <v>4000</v>
      </c>
      <c r="AF903" s="104">
        <f t="shared" si="425"/>
        <v>14273</v>
      </c>
      <c r="AH903" s="126" t="s">
        <v>7002</v>
      </c>
      <c r="AI903" s="126" t="s">
        <v>9</v>
      </c>
      <c r="AJ903" s="126" t="s">
        <v>7003</v>
      </c>
      <c r="AK903" s="126" t="s">
        <v>7648</v>
      </c>
      <c r="AL903" s="126" t="s">
        <v>7649</v>
      </c>
      <c r="AM903" s="126" t="s">
        <v>7650</v>
      </c>
      <c r="AN903" s="126">
        <v>17172</v>
      </c>
      <c r="AO903" s="126" t="s">
        <v>130</v>
      </c>
      <c r="AP903" s="127">
        <v>1</v>
      </c>
      <c r="AQ903" s="128">
        <v>0.499</v>
      </c>
      <c r="AR903" s="128">
        <v>0.77100000000000002</v>
      </c>
      <c r="AS903" s="128">
        <v>0.8</v>
      </c>
      <c r="AT903" s="126" t="s">
        <v>4</v>
      </c>
      <c r="AU903" s="128">
        <v>114.66</v>
      </c>
      <c r="AV903" s="126" t="s">
        <v>154</v>
      </c>
      <c r="AW903" s="126" t="s">
        <v>154</v>
      </c>
      <c r="AX903" s="126" t="s">
        <v>154</v>
      </c>
      <c r="AY903" s="126" t="s">
        <v>154</v>
      </c>
      <c r="AZ903" s="126" t="s">
        <v>154</v>
      </c>
      <c r="BA903" s="126" t="s">
        <v>132</v>
      </c>
      <c r="BB903" s="126" t="s">
        <v>70</v>
      </c>
      <c r="BC903" s="126" t="s">
        <v>7651</v>
      </c>
      <c r="BD903" s="126" t="s">
        <v>130</v>
      </c>
      <c r="BE903" s="126" t="s">
        <v>156</v>
      </c>
      <c r="BF903" s="126" t="s">
        <v>7652</v>
      </c>
      <c r="BG903" s="126" t="s">
        <v>7653</v>
      </c>
      <c r="BH903" s="126" t="s">
        <v>7654</v>
      </c>
      <c r="BI903" s="126" t="s">
        <v>138</v>
      </c>
      <c r="BJ903" s="126" t="s">
        <v>32</v>
      </c>
      <c r="BK903" s="126" t="s">
        <v>184</v>
      </c>
      <c r="BL903" s="126" t="s">
        <v>157</v>
      </c>
      <c r="BM903" s="126" t="s">
        <v>126</v>
      </c>
      <c r="BN903" s="126" t="s">
        <v>130</v>
      </c>
      <c r="BO903" s="126" t="s">
        <v>158</v>
      </c>
    </row>
    <row r="904" spans="1:67" ht="15">
      <c r="A904" s="58" t="str">
        <f t="shared" si="401"/>
        <v>2025-08-24</v>
      </c>
      <c r="B904" s="58" t="str">
        <f t="shared" si="402"/>
        <v>LHR</v>
      </c>
      <c r="C904" s="58" t="str">
        <f t="shared" si="403"/>
        <v>99431913814</v>
      </c>
      <c r="D904" s="58" t="str">
        <f t="shared" si="404"/>
        <v>PGB028762261</v>
      </c>
      <c r="E904" s="59" t="str">
        <f t="shared" si="405"/>
        <v>6094322903041</v>
      </c>
      <c r="F904" s="59" t="str">
        <f t="shared" si="406"/>
        <v>717-9886-BE-46</v>
      </c>
      <c r="G904" s="59" t="str">
        <f t="shared" si="407"/>
        <v>2210326</v>
      </c>
      <c r="H904" s="59" t="str">
        <f t="shared" si="408"/>
        <v>IPORTER (GB)</v>
      </c>
      <c r="I904" s="57" t="str">
        <f t="shared" si="409"/>
        <v>정영준</v>
      </c>
      <c r="J904" s="57">
        <f t="shared" si="410"/>
        <v>38018</v>
      </c>
      <c r="K904" s="57" t="str">
        <f t="shared" si="411"/>
        <v/>
      </c>
      <c r="L904" s="57">
        <f t="shared" si="412"/>
        <v>1</v>
      </c>
      <c r="M904" s="57">
        <f t="shared" si="413"/>
        <v>0.499</v>
      </c>
      <c r="N904" s="57">
        <f t="shared" si="414"/>
        <v>0.95299999999999996</v>
      </c>
      <c r="O904" s="60">
        <f t="shared" si="415"/>
        <v>0.66709999999999992</v>
      </c>
      <c r="P904" s="60">
        <f>CEILING(IF(M904&gt;O904,M904,O904),$D$2)</f>
        <v>1</v>
      </c>
      <c r="Q904" s="61" t="str">
        <f t="shared" si="416"/>
        <v>목록(Manifest)</v>
      </c>
      <c r="R904" s="88">
        <f t="shared" si="417"/>
        <v>25.63</v>
      </c>
      <c r="S904" s="61" t="str">
        <f t="shared" si="418"/>
        <v>OZ522</v>
      </c>
      <c r="T904" s="61" t="str">
        <f t="shared" si="419"/>
        <v>ASIANA AIRLINES</v>
      </c>
      <c r="U904" s="61" t="str">
        <f t="shared" si="420"/>
        <v>신용</v>
      </c>
      <c r="V904" s="99">
        <f>CEILING($B$2+(P904-0.5)*$C$2,1)</f>
        <v>10273</v>
      </c>
      <c r="W904" s="61">
        <v>4000</v>
      </c>
      <c r="X904" s="100">
        <f t="shared" si="421"/>
        <v>0</v>
      </c>
      <c r="Y904" s="100">
        <f t="shared" si="426"/>
        <v>0</v>
      </c>
      <c r="Z904" s="100">
        <f t="shared" si="422"/>
        <v>0</v>
      </c>
      <c r="AA904" s="100">
        <f t="shared" si="427"/>
        <v>0</v>
      </c>
      <c r="AB904" s="101">
        <f t="shared" si="423"/>
        <v>0</v>
      </c>
      <c r="AC904" s="102" t="str">
        <f>_xlfn.IFNA(VLOOKUP(D904,'사업자 통관'!F:H,3,0),"")</f>
        <v/>
      </c>
      <c r="AD904" s="102"/>
      <c r="AE904" s="103">
        <f t="shared" si="424"/>
        <v>4000</v>
      </c>
      <c r="AF904" s="104">
        <f t="shared" si="425"/>
        <v>14273</v>
      </c>
      <c r="AH904" s="126" t="s">
        <v>7002</v>
      </c>
      <c r="AI904" s="126" t="s">
        <v>9</v>
      </c>
      <c r="AJ904" s="126" t="s">
        <v>7003</v>
      </c>
      <c r="AK904" s="126" t="s">
        <v>7655</v>
      </c>
      <c r="AL904" s="126" t="s">
        <v>430</v>
      </c>
      <c r="AM904" s="126" t="s">
        <v>431</v>
      </c>
      <c r="AN904" s="126">
        <v>38018</v>
      </c>
      <c r="AO904" s="126" t="s">
        <v>130</v>
      </c>
      <c r="AP904" s="127">
        <v>1</v>
      </c>
      <c r="AQ904" s="128">
        <v>0.499</v>
      </c>
      <c r="AR904" s="128">
        <v>0.95299999999999996</v>
      </c>
      <c r="AS904" s="128">
        <v>1</v>
      </c>
      <c r="AT904" s="126" t="s">
        <v>4</v>
      </c>
      <c r="AU904" s="128">
        <v>25.63</v>
      </c>
      <c r="AV904" s="126" t="s">
        <v>154</v>
      </c>
      <c r="AW904" s="126" t="s">
        <v>154</v>
      </c>
      <c r="AX904" s="126" t="s">
        <v>154</v>
      </c>
      <c r="AY904" s="126" t="s">
        <v>154</v>
      </c>
      <c r="AZ904" s="126" t="s">
        <v>154</v>
      </c>
      <c r="BA904" s="126" t="s">
        <v>132</v>
      </c>
      <c r="BB904" s="126" t="s">
        <v>70</v>
      </c>
      <c r="BC904" s="126" t="s">
        <v>432</v>
      </c>
      <c r="BD904" s="126" t="s">
        <v>130</v>
      </c>
      <c r="BE904" s="126" t="s">
        <v>156</v>
      </c>
      <c r="BF904" s="126" t="s">
        <v>7656</v>
      </c>
      <c r="BG904" s="126" t="s">
        <v>7657</v>
      </c>
      <c r="BH904" s="126" t="s">
        <v>7658</v>
      </c>
      <c r="BI904" s="126" t="s">
        <v>138</v>
      </c>
      <c r="BJ904" s="126" t="s">
        <v>32</v>
      </c>
      <c r="BK904" s="126" t="s">
        <v>184</v>
      </c>
      <c r="BL904" s="126" t="s">
        <v>157</v>
      </c>
      <c r="BM904" s="126" t="s">
        <v>126</v>
      </c>
      <c r="BN904" s="126" t="s">
        <v>130</v>
      </c>
      <c r="BO904" s="126" t="s">
        <v>158</v>
      </c>
    </row>
    <row r="905" spans="1:67" ht="15">
      <c r="A905" s="58" t="str">
        <f t="shared" ref="A905:A911" si="428">AH905</f>
        <v>2025-08-24</v>
      </c>
      <c r="B905" s="58" t="str">
        <f t="shared" ref="B905:B911" si="429">AI905</f>
        <v>LHR</v>
      </c>
      <c r="C905" s="58" t="str">
        <f t="shared" ref="C905:C911" si="430">AJ905</f>
        <v>99431913814</v>
      </c>
      <c r="D905" s="58" t="str">
        <f t="shared" ref="D905:D911" si="431">AK905</f>
        <v>PGB028762053</v>
      </c>
      <c r="E905" s="59" t="str">
        <f t="shared" ref="E905:E911" si="432">BF905</f>
        <v>6094322902833</v>
      </c>
      <c r="F905" s="59" t="str">
        <f t="shared" ref="F905:F911" si="433">BG905</f>
        <v>717-9888-BA-23</v>
      </c>
      <c r="G905" s="59" t="str">
        <f t="shared" ref="G905:G911" si="434">BA905</f>
        <v>2210326</v>
      </c>
      <c r="H905" s="59" t="str">
        <f t="shared" ref="H905:H911" si="435">BB905</f>
        <v>IPORTER (GB)</v>
      </c>
      <c r="I905" s="57" t="str">
        <f t="shared" ref="I905:I911" si="436">AL905</f>
        <v>장미희</v>
      </c>
      <c r="J905" s="57">
        <f t="shared" ref="J905:J911" si="437">AN905</f>
        <v>12262</v>
      </c>
      <c r="K905" s="57" t="str">
        <f t="shared" ref="K905:K911" si="438">AO905</f>
        <v/>
      </c>
      <c r="L905" s="57">
        <f t="shared" ref="L905:L911" si="439">AP905</f>
        <v>1</v>
      </c>
      <c r="M905" s="57">
        <f t="shared" ref="M905:M911" si="440">AQ905</f>
        <v>2.98</v>
      </c>
      <c r="N905" s="57">
        <f t="shared" ref="N905:N911" si="441">AR905</f>
        <v>4.4999999999999998E-2</v>
      </c>
      <c r="O905" s="60">
        <f t="shared" ref="O905:O911" si="442">N905*0.7</f>
        <v>3.15E-2</v>
      </c>
      <c r="P905" s="60">
        <f>CEILING(IF(M905&gt;O905,M905,O905),$D$2)</f>
        <v>3</v>
      </c>
      <c r="Q905" s="61" t="str">
        <f t="shared" ref="Q905:Q911" si="443">AT905</f>
        <v>일반(목록배제,Normal-Manifest Exception)</v>
      </c>
      <c r="R905" s="88">
        <f t="shared" ref="R905:R911" si="444">AU905</f>
        <v>86.66</v>
      </c>
      <c r="S905" s="61" t="str">
        <f t="shared" ref="S905:S911" si="445">BI905</f>
        <v>OZ522</v>
      </c>
      <c r="T905" s="61" t="str">
        <f t="shared" ref="T905:T911" si="446">BJ905</f>
        <v>ASIANA AIRLINES</v>
      </c>
      <c r="U905" s="61" t="str">
        <f t="shared" ref="U905:U911" si="447">BM905</f>
        <v>신용</v>
      </c>
      <c r="V905" s="99">
        <f>CEILING($B$2+(P905-0.5)*$C$2,1)</f>
        <v>21583</v>
      </c>
      <c r="W905" s="61">
        <v>4000</v>
      </c>
      <c r="X905" s="100">
        <f t="shared" si="421"/>
        <v>0</v>
      </c>
      <c r="Y905" s="100">
        <f t="shared" si="426"/>
        <v>0</v>
      </c>
      <c r="Z905" s="100">
        <f t="shared" si="422"/>
        <v>500</v>
      </c>
      <c r="AA905" s="100">
        <f t="shared" si="427"/>
        <v>0</v>
      </c>
      <c r="AB905" s="101">
        <f t="shared" si="423"/>
        <v>1000</v>
      </c>
      <c r="AC905" s="102" t="str">
        <f>_xlfn.IFNA(VLOOKUP(D905,'사업자 통관'!F:H,3,0),"")</f>
        <v/>
      </c>
      <c r="AD905" s="102"/>
      <c r="AE905" s="103">
        <f t="shared" si="424"/>
        <v>5500</v>
      </c>
      <c r="AF905" s="104">
        <f t="shared" si="425"/>
        <v>27083</v>
      </c>
      <c r="AH905" s="126" t="s">
        <v>7002</v>
      </c>
      <c r="AI905" s="126" t="s">
        <v>9</v>
      </c>
      <c r="AJ905" s="126" t="s">
        <v>7003</v>
      </c>
      <c r="AK905" s="126" t="s">
        <v>7659</v>
      </c>
      <c r="AL905" s="126" t="s">
        <v>299</v>
      </c>
      <c r="AM905" s="126" t="s">
        <v>300</v>
      </c>
      <c r="AN905" s="126">
        <v>12262</v>
      </c>
      <c r="AO905" s="126" t="s">
        <v>130</v>
      </c>
      <c r="AP905" s="127">
        <v>1</v>
      </c>
      <c r="AQ905" s="128">
        <v>2.98</v>
      </c>
      <c r="AR905" s="128">
        <v>4.4999999999999998E-2</v>
      </c>
      <c r="AS905" s="128">
        <v>3</v>
      </c>
      <c r="AT905" s="126" t="s">
        <v>5</v>
      </c>
      <c r="AU905" s="128">
        <v>86.66</v>
      </c>
      <c r="AV905" s="126" t="s">
        <v>154</v>
      </c>
      <c r="AW905" s="126" t="s">
        <v>154</v>
      </c>
      <c r="AX905" s="126" t="s">
        <v>154</v>
      </c>
      <c r="AY905" s="126" t="s">
        <v>154</v>
      </c>
      <c r="AZ905" s="126" t="s">
        <v>154</v>
      </c>
      <c r="BA905" s="126" t="s">
        <v>132</v>
      </c>
      <c r="BB905" s="126" t="s">
        <v>70</v>
      </c>
      <c r="BC905" s="126" t="s">
        <v>3029</v>
      </c>
      <c r="BD905" s="126" t="s">
        <v>130</v>
      </c>
      <c r="BE905" s="126" t="s">
        <v>156</v>
      </c>
      <c r="BF905" s="126" t="s">
        <v>7660</v>
      </c>
      <c r="BG905" s="126" t="s">
        <v>7661</v>
      </c>
      <c r="BH905" s="126" t="s">
        <v>7662</v>
      </c>
      <c r="BI905" s="126" t="s">
        <v>138</v>
      </c>
      <c r="BJ905" s="126" t="s">
        <v>32</v>
      </c>
      <c r="BK905" s="126" t="s">
        <v>184</v>
      </c>
      <c r="BL905" s="126" t="s">
        <v>157</v>
      </c>
      <c r="BM905" s="126" t="s">
        <v>126</v>
      </c>
      <c r="BN905" s="126" t="s">
        <v>130</v>
      </c>
      <c r="BO905" s="126" t="s">
        <v>158</v>
      </c>
    </row>
    <row r="906" spans="1:67" ht="15">
      <c r="A906" s="58" t="str">
        <f t="shared" si="428"/>
        <v>2025-08-24</v>
      </c>
      <c r="B906" s="58" t="str">
        <f t="shared" si="429"/>
        <v>LHR</v>
      </c>
      <c r="C906" s="58" t="str">
        <f t="shared" si="430"/>
        <v>99431913814</v>
      </c>
      <c r="D906" s="58" t="str">
        <f t="shared" si="431"/>
        <v>PGB028762174</v>
      </c>
      <c r="E906" s="59" t="str">
        <f t="shared" si="432"/>
        <v>6094322902954</v>
      </c>
      <c r="F906" s="59" t="str">
        <f t="shared" si="433"/>
        <v>717-9089-DD-29</v>
      </c>
      <c r="G906" s="59" t="str">
        <f t="shared" si="434"/>
        <v>2210326</v>
      </c>
      <c r="H906" s="59" t="str">
        <f t="shared" si="435"/>
        <v>IPORTER (GB)</v>
      </c>
      <c r="I906" s="57" t="str">
        <f t="shared" si="436"/>
        <v>김성유</v>
      </c>
      <c r="J906" s="57">
        <f t="shared" si="437"/>
        <v>26460</v>
      </c>
      <c r="K906" s="57" t="str">
        <f t="shared" si="438"/>
        <v/>
      </c>
      <c r="L906" s="57">
        <f t="shared" si="439"/>
        <v>1</v>
      </c>
      <c r="M906" s="57">
        <f t="shared" si="440"/>
        <v>0.499</v>
      </c>
      <c r="N906" s="57">
        <f t="shared" si="441"/>
        <v>4.4999999999999998E-2</v>
      </c>
      <c r="O906" s="60">
        <f t="shared" si="442"/>
        <v>3.15E-2</v>
      </c>
      <c r="P906" s="60">
        <f>CEILING(IF(M906&gt;O906,M906,O906),$D$2)</f>
        <v>0.5</v>
      </c>
      <c r="Q906" s="61" t="str">
        <f t="shared" si="443"/>
        <v>목록(Manifest)</v>
      </c>
      <c r="R906" s="88">
        <f t="shared" si="444"/>
        <v>99.83</v>
      </c>
      <c r="S906" s="61" t="str">
        <f t="shared" si="445"/>
        <v>OZ522</v>
      </c>
      <c r="T906" s="61" t="str">
        <f t="shared" si="446"/>
        <v>ASIANA AIRLINES</v>
      </c>
      <c r="U906" s="61" t="str">
        <f t="shared" si="447"/>
        <v>신용</v>
      </c>
      <c r="V906" s="99">
        <f>CEILING($B$2+(P906-0.5)*$C$2,1)</f>
        <v>7445</v>
      </c>
      <c r="W906" s="61">
        <v>4000</v>
      </c>
      <c r="X906" s="100">
        <f t="shared" si="421"/>
        <v>0</v>
      </c>
      <c r="Y906" s="100">
        <f t="shared" si="426"/>
        <v>0</v>
      </c>
      <c r="Z906" s="100">
        <f t="shared" si="422"/>
        <v>0</v>
      </c>
      <c r="AA906" s="100">
        <f t="shared" si="427"/>
        <v>0</v>
      </c>
      <c r="AB906" s="101">
        <f t="shared" si="423"/>
        <v>0</v>
      </c>
      <c r="AC906" s="102" t="str">
        <f>_xlfn.IFNA(VLOOKUP(D906,'사업자 통관'!F:H,3,0),"")</f>
        <v/>
      </c>
      <c r="AD906" s="102"/>
      <c r="AE906" s="103">
        <f t="shared" si="424"/>
        <v>4000</v>
      </c>
      <c r="AF906" s="104">
        <f t="shared" si="425"/>
        <v>11445</v>
      </c>
      <c r="AH906" s="126" t="s">
        <v>7002</v>
      </c>
      <c r="AI906" s="126" t="s">
        <v>9</v>
      </c>
      <c r="AJ906" s="126" t="s">
        <v>7003</v>
      </c>
      <c r="AK906" s="126" t="s">
        <v>2628</v>
      </c>
      <c r="AL906" s="126" t="s">
        <v>336</v>
      </c>
      <c r="AM906" s="126" t="s">
        <v>337</v>
      </c>
      <c r="AN906" s="126">
        <v>26460</v>
      </c>
      <c r="AO906" s="126" t="s">
        <v>130</v>
      </c>
      <c r="AP906" s="127">
        <v>1</v>
      </c>
      <c r="AQ906" s="128">
        <v>0.499</v>
      </c>
      <c r="AR906" s="128">
        <v>4.4999999999999998E-2</v>
      </c>
      <c r="AS906" s="128">
        <v>0.5</v>
      </c>
      <c r="AT906" s="126" t="s">
        <v>4</v>
      </c>
      <c r="AU906" s="128">
        <v>99.83</v>
      </c>
      <c r="AV906" s="126" t="s">
        <v>154</v>
      </c>
      <c r="AW906" s="126" t="s">
        <v>154</v>
      </c>
      <c r="AX906" s="126" t="s">
        <v>154</v>
      </c>
      <c r="AY906" s="126" t="s">
        <v>154</v>
      </c>
      <c r="AZ906" s="126" t="s">
        <v>154</v>
      </c>
      <c r="BA906" s="126" t="s">
        <v>132</v>
      </c>
      <c r="BB906" s="126" t="s">
        <v>70</v>
      </c>
      <c r="BC906" s="126" t="s">
        <v>159</v>
      </c>
      <c r="BD906" s="126" t="s">
        <v>130</v>
      </c>
      <c r="BE906" s="126" t="s">
        <v>156</v>
      </c>
      <c r="BF906" s="126" t="s">
        <v>7663</v>
      </c>
      <c r="BG906" s="126" t="s">
        <v>7664</v>
      </c>
      <c r="BH906" s="126" t="s">
        <v>7665</v>
      </c>
      <c r="BI906" s="126" t="s">
        <v>138</v>
      </c>
      <c r="BJ906" s="126" t="s">
        <v>32</v>
      </c>
      <c r="BK906" s="126" t="s">
        <v>184</v>
      </c>
      <c r="BL906" s="126" t="s">
        <v>157</v>
      </c>
      <c r="BM906" s="126" t="s">
        <v>126</v>
      </c>
      <c r="BN906" s="126" t="s">
        <v>130</v>
      </c>
      <c r="BO906" s="126" t="s">
        <v>158</v>
      </c>
    </row>
    <row r="907" spans="1:67" ht="15">
      <c r="A907" s="58" t="str">
        <f t="shared" si="428"/>
        <v>2025-08-24</v>
      </c>
      <c r="B907" s="58" t="str">
        <f t="shared" si="429"/>
        <v>LHR</v>
      </c>
      <c r="C907" s="58" t="str">
        <f t="shared" si="430"/>
        <v>99431913814</v>
      </c>
      <c r="D907" s="58" t="str">
        <f t="shared" si="431"/>
        <v>PGB028762116</v>
      </c>
      <c r="E907" s="59" t="str">
        <f t="shared" si="432"/>
        <v>6094322902896</v>
      </c>
      <c r="F907" s="59" t="str">
        <f t="shared" si="433"/>
        <v>717-7258-BD-4</v>
      </c>
      <c r="G907" s="59" t="str">
        <f t="shared" si="434"/>
        <v>2210326</v>
      </c>
      <c r="H907" s="59" t="str">
        <f t="shared" si="435"/>
        <v>IPORTER (GB)</v>
      </c>
      <c r="I907" s="57" t="str">
        <f t="shared" si="436"/>
        <v>우희주</v>
      </c>
      <c r="J907" s="57">
        <f t="shared" si="437"/>
        <v>21430</v>
      </c>
      <c r="K907" s="57" t="str">
        <f t="shared" si="438"/>
        <v/>
      </c>
      <c r="L907" s="57">
        <f t="shared" si="439"/>
        <v>1</v>
      </c>
      <c r="M907" s="57">
        <f t="shared" si="440"/>
        <v>0.499</v>
      </c>
      <c r="N907" s="57">
        <f t="shared" si="441"/>
        <v>4.4999999999999998E-2</v>
      </c>
      <c r="O907" s="60">
        <f t="shared" si="442"/>
        <v>3.15E-2</v>
      </c>
      <c r="P907" s="60">
        <f>CEILING(IF(M907&gt;O907,M907,O907),$D$2)</f>
        <v>0.5</v>
      </c>
      <c r="Q907" s="61" t="str">
        <f t="shared" si="443"/>
        <v>목록(Manifest)</v>
      </c>
      <c r="R907" s="88">
        <f t="shared" si="444"/>
        <v>22.93</v>
      </c>
      <c r="S907" s="61" t="str">
        <f t="shared" si="445"/>
        <v>OZ522</v>
      </c>
      <c r="T907" s="61" t="str">
        <f t="shared" si="446"/>
        <v>ASIANA AIRLINES</v>
      </c>
      <c r="U907" s="61" t="str">
        <f t="shared" si="447"/>
        <v>신용</v>
      </c>
      <c r="V907" s="99">
        <f>CEILING($B$2+(P907-0.5)*$C$2,1)</f>
        <v>7445</v>
      </c>
      <c r="W907" s="61">
        <v>4000</v>
      </c>
      <c r="X907" s="100">
        <f t="shared" si="421"/>
        <v>0</v>
      </c>
      <c r="Y907" s="100">
        <f t="shared" si="426"/>
        <v>0</v>
      </c>
      <c r="Z907" s="100">
        <f t="shared" si="422"/>
        <v>0</v>
      </c>
      <c r="AA907" s="100">
        <f t="shared" si="427"/>
        <v>0</v>
      </c>
      <c r="AB907" s="101">
        <f t="shared" si="423"/>
        <v>0</v>
      </c>
      <c r="AC907" s="102" t="str">
        <f>_xlfn.IFNA(VLOOKUP(D907,'사업자 통관'!F:H,3,0),"")</f>
        <v/>
      </c>
      <c r="AD907" s="102"/>
      <c r="AE907" s="103">
        <f t="shared" si="424"/>
        <v>4000</v>
      </c>
      <c r="AF907" s="104">
        <f t="shared" si="425"/>
        <v>11445</v>
      </c>
      <c r="AH907" s="126" t="s">
        <v>7002</v>
      </c>
      <c r="AI907" s="126" t="s">
        <v>9</v>
      </c>
      <c r="AJ907" s="126" t="s">
        <v>7003</v>
      </c>
      <c r="AK907" s="126" t="s">
        <v>7666</v>
      </c>
      <c r="AL907" s="126" t="s">
        <v>7667</v>
      </c>
      <c r="AM907" s="126" t="s">
        <v>7668</v>
      </c>
      <c r="AN907" s="126">
        <v>21430</v>
      </c>
      <c r="AO907" s="126" t="s">
        <v>130</v>
      </c>
      <c r="AP907" s="127">
        <v>1</v>
      </c>
      <c r="AQ907" s="128">
        <v>0.499</v>
      </c>
      <c r="AR907" s="128">
        <v>4.4999999999999998E-2</v>
      </c>
      <c r="AS907" s="128">
        <v>0.5</v>
      </c>
      <c r="AT907" s="126" t="s">
        <v>4</v>
      </c>
      <c r="AU907" s="128">
        <v>22.93</v>
      </c>
      <c r="AV907" s="126" t="s">
        <v>154</v>
      </c>
      <c r="AW907" s="126" t="s">
        <v>154</v>
      </c>
      <c r="AX907" s="126" t="s">
        <v>154</v>
      </c>
      <c r="AY907" s="126" t="s">
        <v>154</v>
      </c>
      <c r="AZ907" s="126" t="s">
        <v>154</v>
      </c>
      <c r="BA907" s="126" t="s">
        <v>132</v>
      </c>
      <c r="BB907" s="126" t="s">
        <v>70</v>
      </c>
      <c r="BC907" s="126" t="s">
        <v>6460</v>
      </c>
      <c r="BD907" s="126" t="s">
        <v>130</v>
      </c>
      <c r="BE907" s="126" t="s">
        <v>156</v>
      </c>
      <c r="BF907" s="126" t="s">
        <v>7669</v>
      </c>
      <c r="BG907" s="126" t="s">
        <v>7670</v>
      </c>
      <c r="BH907" s="126" t="s">
        <v>7671</v>
      </c>
      <c r="BI907" s="126" t="s">
        <v>138</v>
      </c>
      <c r="BJ907" s="126" t="s">
        <v>32</v>
      </c>
      <c r="BK907" s="126" t="s">
        <v>184</v>
      </c>
      <c r="BL907" s="126" t="s">
        <v>157</v>
      </c>
      <c r="BM907" s="126" t="s">
        <v>126</v>
      </c>
      <c r="BN907" s="126" t="s">
        <v>130</v>
      </c>
      <c r="BO907" s="126" t="s">
        <v>158</v>
      </c>
    </row>
    <row r="908" spans="1:67" ht="15">
      <c r="A908" s="58" t="str">
        <f t="shared" si="428"/>
        <v>2025-08-24</v>
      </c>
      <c r="B908" s="58" t="str">
        <f t="shared" si="429"/>
        <v>LHR</v>
      </c>
      <c r="C908" s="58" t="str">
        <f t="shared" si="430"/>
        <v>99431913814</v>
      </c>
      <c r="D908" s="58" t="str">
        <f t="shared" si="431"/>
        <v>PGB028762118</v>
      </c>
      <c r="E908" s="59" t="str">
        <f t="shared" si="432"/>
        <v>6094322902898</v>
      </c>
      <c r="F908" s="59" t="str">
        <f t="shared" si="433"/>
        <v>717-9897-FD-16</v>
      </c>
      <c r="G908" s="59" t="str">
        <f t="shared" si="434"/>
        <v>2210326</v>
      </c>
      <c r="H908" s="59" t="str">
        <f t="shared" si="435"/>
        <v>IPORTER (GB)</v>
      </c>
      <c r="I908" s="57" t="str">
        <f t="shared" si="436"/>
        <v>홍승기</v>
      </c>
      <c r="J908" s="57">
        <f t="shared" si="437"/>
        <v>13611</v>
      </c>
      <c r="K908" s="57" t="str">
        <f t="shared" si="438"/>
        <v/>
      </c>
      <c r="L908" s="57">
        <f t="shared" si="439"/>
        <v>1</v>
      </c>
      <c r="M908" s="57">
        <f t="shared" si="440"/>
        <v>0.499</v>
      </c>
      <c r="N908" s="57">
        <f t="shared" si="441"/>
        <v>4.4999999999999998E-2</v>
      </c>
      <c r="O908" s="60">
        <f t="shared" si="442"/>
        <v>3.15E-2</v>
      </c>
      <c r="P908" s="60">
        <f>CEILING(IF(M908&gt;O908,M908,O908),$D$2)</f>
        <v>0.5</v>
      </c>
      <c r="Q908" s="61" t="str">
        <f t="shared" si="443"/>
        <v>목록(Manifest)</v>
      </c>
      <c r="R908" s="88">
        <f t="shared" si="444"/>
        <v>45.12</v>
      </c>
      <c r="S908" s="61" t="str">
        <f t="shared" si="445"/>
        <v>OZ522</v>
      </c>
      <c r="T908" s="61" t="str">
        <f t="shared" si="446"/>
        <v>ASIANA AIRLINES</v>
      </c>
      <c r="U908" s="61" t="str">
        <f t="shared" si="447"/>
        <v>신용</v>
      </c>
      <c r="V908" s="99">
        <f>CEILING($B$2+(P908-0.5)*$C$2,1)</f>
        <v>7445</v>
      </c>
      <c r="W908" s="61">
        <v>4000</v>
      </c>
      <c r="X908" s="100">
        <f t="shared" si="421"/>
        <v>0</v>
      </c>
      <c r="Y908" s="100">
        <f t="shared" si="426"/>
        <v>0</v>
      </c>
      <c r="Z908" s="100">
        <f t="shared" si="422"/>
        <v>0</v>
      </c>
      <c r="AA908" s="100">
        <f t="shared" si="427"/>
        <v>0</v>
      </c>
      <c r="AB908" s="101">
        <f t="shared" si="423"/>
        <v>0</v>
      </c>
      <c r="AC908" s="102" t="str">
        <f>_xlfn.IFNA(VLOOKUP(D908,'사업자 통관'!F:H,3,0),"")</f>
        <v/>
      </c>
      <c r="AD908" s="102"/>
      <c r="AE908" s="103">
        <f t="shared" si="424"/>
        <v>4000</v>
      </c>
      <c r="AF908" s="104">
        <f t="shared" si="425"/>
        <v>11445</v>
      </c>
      <c r="AH908" s="126" t="s">
        <v>7002</v>
      </c>
      <c r="AI908" s="126" t="s">
        <v>9</v>
      </c>
      <c r="AJ908" s="126" t="s">
        <v>7003</v>
      </c>
      <c r="AK908" s="126" t="s">
        <v>7672</v>
      </c>
      <c r="AL908" s="126" t="s">
        <v>7673</v>
      </c>
      <c r="AM908" s="126" t="s">
        <v>7674</v>
      </c>
      <c r="AN908" s="126">
        <v>13611</v>
      </c>
      <c r="AO908" s="126" t="s">
        <v>130</v>
      </c>
      <c r="AP908" s="127">
        <v>1</v>
      </c>
      <c r="AQ908" s="128">
        <v>0.499</v>
      </c>
      <c r="AR908" s="128">
        <v>4.4999999999999998E-2</v>
      </c>
      <c r="AS908" s="128">
        <v>0.5</v>
      </c>
      <c r="AT908" s="126" t="s">
        <v>4</v>
      </c>
      <c r="AU908" s="128">
        <v>45.12</v>
      </c>
      <c r="AV908" s="126" t="s">
        <v>154</v>
      </c>
      <c r="AW908" s="126" t="s">
        <v>154</v>
      </c>
      <c r="AX908" s="126" t="s">
        <v>154</v>
      </c>
      <c r="AY908" s="126" t="s">
        <v>154</v>
      </c>
      <c r="AZ908" s="126" t="s">
        <v>154</v>
      </c>
      <c r="BA908" s="126" t="s">
        <v>132</v>
      </c>
      <c r="BB908" s="126" t="s">
        <v>70</v>
      </c>
      <c r="BC908" s="126" t="s">
        <v>7675</v>
      </c>
      <c r="BD908" s="126" t="s">
        <v>130</v>
      </c>
      <c r="BE908" s="126" t="s">
        <v>156</v>
      </c>
      <c r="BF908" s="126" t="s">
        <v>7676</v>
      </c>
      <c r="BG908" s="126" t="s">
        <v>7677</v>
      </c>
      <c r="BH908" s="126" t="s">
        <v>7678</v>
      </c>
      <c r="BI908" s="126" t="s">
        <v>138</v>
      </c>
      <c r="BJ908" s="126" t="s">
        <v>32</v>
      </c>
      <c r="BK908" s="126" t="s">
        <v>184</v>
      </c>
      <c r="BL908" s="126" t="s">
        <v>157</v>
      </c>
      <c r="BM908" s="126" t="s">
        <v>126</v>
      </c>
      <c r="BN908" s="126" t="s">
        <v>130</v>
      </c>
      <c r="BO908" s="126" t="s">
        <v>158</v>
      </c>
    </row>
    <row r="909" spans="1:67" ht="15">
      <c r="A909" s="58" t="str">
        <f t="shared" si="428"/>
        <v>2025-08-24</v>
      </c>
      <c r="B909" s="58" t="str">
        <f t="shared" si="429"/>
        <v>LHR</v>
      </c>
      <c r="C909" s="58" t="str">
        <f t="shared" si="430"/>
        <v>99431913814</v>
      </c>
      <c r="D909" s="58" t="str">
        <f t="shared" si="431"/>
        <v>PGB028762073</v>
      </c>
      <c r="E909" s="59" t="str">
        <f t="shared" si="432"/>
        <v>6094322902853</v>
      </c>
      <c r="F909" s="59" t="str">
        <f t="shared" si="433"/>
        <v>717-7225-BD-37</v>
      </c>
      <c r="G909" s="59" t="str">
        <f t="shared" si="434"/>
        <v>2210326</v>
      </c>
      <c r="H909" s="59" t="str">
        <f t="shared" si="435"/>
        <v>IPORTER (GB)</v>
      </c>
      <c r="I909" s="57" t="str">
        <f t="shared" si="436"/>
        <v>최우영</v>
      </c>
      <c r="J909" s="57">
        <f t="shared" si="437"/>
        <v>49108</v>
      </c>
      <c r="K909" s="57" t="str">
        <f t="shared" si="438"/>
        <v/>
      </c>
      <c r="L909" s="57">
        <f t="shared" si="439"/>
        <v>1</v>
      </c>
      <c r="M909" s="57">
        <f t="shared" si="440"/>
        <v>2.4990000000000001</v>
      </c>
      <c r="N909" s="57">
        <f t="shared" si="441"/>
        <v>4.4999999999999998E-2</v>
      </c>
      <c r="O909" s="60">
        <f t="shared" si="442"/>
        <v>3.15E-2</v>
      </c>
      <c r="P909" s="60">
        <f>CEILING(IF(M909&gt;O909,M909,O909),$D$2)</f>
        <v>2.5</v>
      </c>
      <c r="Q909" s="61" t="str">
        <f t="shared" si="443"/>
        <v>목록(Manifest)</v>
      </c>
      <c r="R909" s="88">
        <f t="shared" si="444"/>
        <v>57.47</v>
      </c>
      <c r="S909" s="61" t="str">
        <f t="shared" si="445"/>
        <v>OZ522</v>
      </c>
      <c r="T909" s="61" t="str">
        <f t="shared" si="446"/>
        <v>ASIANA AIRLINES</v>
      </c>
      <c r="U909" s="61" t="str">
        <f t="shared" si="447"/>
        <v>신용</v>
      </c>
      <c r="V909" s="99">
        <f>CEILING($B$2+(P909-0.5)*$C$2,1)</f>
        <v>18755</v>
      </c>
      <c r="W909" s="61">
        <v>4000</v>
      </c>
      <c r="X909" s="100">
        <f t="shared" si="421"/>
        <v>0</v>
      </c>
      <c r="Y909" s="100">
        <f t="shared" si="426"/>
        <v>0</v>
      </c>
      <c r="Z909" s="100">
        <f t="shared" si="422"/>
        <v>500</v>
      </c>
      <c r="AA909" s="100">
        <f t="shared" si="427"/>
        <v>0</v>
      </c>
      <c r="AB909" s="101">
        <f t="shared" si="423"/>
        <v>0</v>
      </c>
      <c r="AC909" s="102" t="str">
        <f>_xlfn.IFNA(VLOOKUP(D909,'사업자 통관'!F:H,3,0),"")</f>
        <v/>
      </c>
      <c r="AD909" s="102"/>
      <c r="AE909" s="103">
        <f t="shared" si="424"/>
        <v>4500</v>
      </c>
      <c r="AF909" s="104">
        <f t="shared" si="425"/>
        <v>23255</v>
      </c>
      <c r="AH909" s="126" t="s">
        <v>7002</v>
      </c>
      <c r="AI909" s="126" t="s">
        <v>9</v>
      </c>
      <c r="AJ909" s="126" t="s">
        <v>7003</v>
      </c>
      <c r="AK909" s="126" t="s">
        <v>7679</v>
      </c>
      <c r="AL909" s="126" t="s">
        <v>241</v>
      </c>
      <c r="AM909" s="126" t="s">
        <v>242</v>
      </c>
      <c r="AN909" s="126">
        <v>49108</v>
      </c>
      <c r="AO909" s="126" t="s">
        <v>130</v>
      </c>
      <c r="AP909" s="127">
        <v>1</v>
      </c>
      <c r="AQ909" s="128">
        <v>2.4990000000000001</v>
      </c>
      <c r="AR909" s="128">
        <v>4.4999999999999998E-2</v>
      </c>
      <c r="AS909" s="128">
        <v>2.5</v>
      </c>
      <c r="AT909" s="126" t="s">
        <v>4</v>
      </c>
      <c r="AU909" s="128">
        <v>57.47</v>
      </c>
      <c r="AV909" s="126" t="s">
        <v>154</v>
      </c>
      <c r="AW909" s="126" t="s">
        <v>154</v>
      </c>
      <c r="AX909" s="126" t="s">
        <v>154</v>
      </c>
      <c r="AY909" s="126" t="s">
        <v>154</v>
      </c>
      <c r="AZ909" s="126" t="s">
        <v>154</v>
      </c>
      <c r="BA909" s="126" t="s">
        <v>132</v>
      </c>
      <c r="BB909" s="126" t="s">
        <v>70</v>
      </c>
      <c r="BC909" s="126" t="s">
        <v>7680</v>
      </c>
      <c r="BD909" s="126" t="s">
        <v>130</v>
      </c>
      <c r="BE909" s="126" t="s">
        <v>156</v>
      </c>
      <c r="BF909" s="126" t="s">
        <v>7681</v>
      </c>
      <c r="BG909" s="126" t="s">
        <v>7682</v>
      </c>
      <c r="BH909" s="126" t="s">
        <v>7683</v>
      </c>
      <c r="BI909" s="126" t="s">
        <v>138</v>
      </c>
      <c r="BJ909" s="126" t="s">
        <v>32</v>
      </c>
      <c r="BK909" s="126" t="s">
        <v>184</v>
      </c>
      <c r="BL909" s="126" t="s">
        <v>157</v>
      </c>
      <c r="BM909" s="126" t="s">
        <v>126</v>
      </c>
      <c r="BN909" s="126" t="s">
        <v>130</v>
      </c>
      <c r="BO909" s="126" t="s">
        <v>158</v>
      </c>
    </row>
    <row r="910" spans="1:67" ht="15">
      <c r="A910" s="58" t="str">
        <f t="shared" si="428"/>
        <v>2025-08-24</v>
      </c>
      <c r="B910" s="58" t="str">
        <f t="shared" si="429"/>
        <v>LHR</v>
      </c>
      <c r="C910" s="58" t="str">
        <f t="shared" si="430"/>
        <v>99431913814</v>
      </c>
      <c r="D910" s="58" t="str">
        <f t="shared" si="431"/>
        <v>PGB028762195</v>
      </c>
      <c r="E910" s="59" t="str">
        <f t="shared" si="432"/>
        <v>6094322902975</v>
      </c>
      <c r="F910" s="59" t="str">
        <f t="shared" si="433"/>
        <v>717-9844-FD-42</v>
      </c>
      <c r="G910" s="59" t="str">
        <f t="shared" si="434"/>
        <v>2210326</v>
      </c>
      <c r="H910" s="59" t="str">
        <f t="shared" si="435"/>
        <v>IPORTER (GB)</v>
      </c>
      <c r="I910" s="57" t="str">
        <f t="shared" si="436"/>
        <v>박선형</v>
      </c>
      <c r="J910" s="57">
        <f t="shared" si="437"/>
        <v>1676</v>
      </c>
      <c r="K910" s="57" t="str">
        <f t="shared" si="438"/>
        <v/>
      </c>
      <c r="L910" s="57">
        <f t="shared" si="439"/>
        <v>1</v>
      </c>
      <c r="M910" s="57">
        <f t="shared" si="440"/>
        <v>1.3109999999999999</v>
      </c>
      <c r="N910" s="57">
        <f t="shared" si="441"/>
        <v>4.4999999999999998E-2</v>
      </c>
      <c r="O910" s="60">
        <f t="shared" si="442"/>
        <v>3.15E-2</v>
      </c>
      <c r="P910" s="60">
        <f>CEILING(IF(M910&gt;O910,M910,O910),$D$2)</f>
        <v>1.5</v>
      </c>
      <c r="Q910" s="61" t="str">
        <f t="shared" si="443"/>
        <v>목록(Manifest)</v>
      </c>
      <c r="R910" s="88">
        <f t="shared" si="444"/>
        <v>25.55</v>
      </c>
      <c r="S910" s="61" t="str">
        <f t="shared" si="445"/>
        <v>OZ522</v>
      </c>
      <c r="T910" s="61" t="str">
        <f t="shared" si="446"/>
        <v>ASIANA AIRLINES</v>
      </c>
      <c r="U910" s="61" t="str">
        <f t="shared" si="447"/>
        <v>신용</v>
      </c>
      <c r="V910" s="99">
        <f>CEILING($B$2+(P910-0.5)*$C$2,1)</f>
        <v>13100</v>
      </c>
      <c r="W910" s="61">
        <v>4000</v>
      </c>
      <c r="X910" s="100">
        <f t="shared" si="421"/>
        <v>0</v>
      </c>
      <c r="Y910" s="100">
        <f t="shared" si="426"/>
        <v>0</v>
      </c>
      <c r="Z910" s="100">
        <f t="shared" si="422"/>
        <v>0</v>
      </c>
      <c r="AA910" s="100">
        <f t="shared" si="427"/>
        <v>0</v>
      </c>
      <c r="AB910" s="101">
        <f t="shared" si="423"/>
        <v>0</v>
      </c>
      <c r="AC910" s="102" t="str">
        <f>_xlfn.IFNA(VLOOKUP(D910,'사업자 통관'!F:H,3,0),"")</f>
        <v/>
      </c>
      <c r="AD910" s="102"/>
      <c r="AE910" s="103">
        <f t="shared" si="424"/>
        <v>4000</v>
      </c>
      <c r="AF910" s="104">
        <f t="shared" si="425"/>
        <v>17100</v>
      </c>
      <c r="AH910" s="126" t="s">
        <v>7002</v>
      </c>
      <c r="AI910" s="126" t="s">
        <v>9</v>
      </c>
      <c r="AJ910" s="126" t="s">
        <v>7003</v>
      </c>
      <c r="AK910" s="126" t="s">
        <v>7684</v>
      </c>
      <c r="AL910" s="126" t="s">
        <v>7685</v>
      </c>
      <c r="AM910" s="126" t="s">
        <v>7686</v>
      </c>
      <c r="AN910" s="126">
        <v>1676</v>
      </c>
      <c r="AO910" s="126" t="s">
        <v>130</v>
      </c>
      <c r="AP910" s="127">
        <v>1</v>
      </c>
      <c r="AQ910" s="128">
        <v>1.3109999999999999</v>
      </c>
      <c r="AR910" s="128">
        <v>4.4999999999999998E-2</v>
      </c>
      <c r="AS910" s="128">
        <v>1.4</v>
      </c>
      <c r="AT910" s="126" t="s">
        <v>4</v>
      </c>
      <c r="AU910" s="128">
        <v>25.55</v>
      </c>
      <c r="AV910" s="126" t="s">
        <v>154</v>
      </c>
      <c r="AW910" s="126" t="s">
        <v>154</v>
      </c>
      <c r="AX910" s="126" t="s">
        <v>154</v>
      </c>
      <c r="AY910" s="126" t="s">
        <v>154</v>
      </c>
      <c r="AZ910" s="126" t="s">
        <v>154</v>
      </c>
      <c r="BA910" s="126" t="s">
        <v>132</v>
      </c>
      <c r="BB910" s="126" t="s">
        <v>70</v>
      </c>
      <c r="BC910" s="126" t="s">
        <v>582</v>
      </c>
      <c r="BD910" s="126" t="s">
        <v>130</v>
      </c>
      <c r="BE910" s="126" t="s">
        <v>156</v>
      </c>
      <c r="BF910" s="126" t="s">
        <v>7687</v>
      </c>
      <c r="BG910" s="126" t="s">
        <v>7688</v>
      </c>
      <c r="BH910" s="126" t="s">
        <v>7689</v>
      </c>
      <c r="BI910" s="126" t="s">
        <v>138</v>
      </c>
      <c r="BJ910" s="126" t="s">
        <v>32</v>
      </c>
      <c r="BK910" s="126" t="s">
        <v>184</v>
      </c>
      <c r="BL910" s="126" t="s">
        <v>157</v>
      </c>
      <c r="BM910" s="126" t="s">
        <v>126</v>
      </c>
      <c r="BN910" s="126" t="s">
        <v>130</v>
      </c>
      <c r="BO910" s="126" t="s">
        <v>158</v>
      </c>
    </row>
    <row r="911" spans="1:67" ht="15">
      <c r="A911" s="58" t="str">
        <f t="shared" si="428"/>
        <v>2025-08-28</v>
      </c>
      <c r="B911" s="58" t="str">
        <f t="shared" si="429"/>
        <v>LHR</v>
      </c>
      <c r="C911" s="58" t="str">
        <f t="shared" si="430"/>
        <v>99431913825</v>
      </c>
      <c r="D911" s="58" t="str">
        <f t="shared" si="431"/>
        <v>PGB028762247</v>
      </c>
      <c r="E911" s="59" t="str">
        <f t="shared" si="432"/>
        <v>6094322903027</v>
      </c>
      <c r="F911" s="59" t="str">
        <f t="shared" si="433"/>
        <v>717-8120-BE-2</v>
      </c>
      <c r="G911" s="59" t="str">
        <f t="shared" si="434"/>
        <v>2210326</v>
      </c>
      <c r="H911" s="59" t="str">
        <f t="shared" si="435"/>
        <v>IPORTER (GB)</v>
      </c>
      <c r="I911" s="57" t="str">
        <f t="shared" si="436"/>
        <v>김호완</v>
      </c>
      <c r="J911" s="57">
        <f t="shared" si="437"/>
        <v>3773</v>
      </c>
      <c r="K911" s="57" t="str">
        <f t="shared" si="438"/>
        <v/>
      </c>
      <c r="L911" s="57">
        <f t="shared" si="439"/>
        <v>1</v>
      </c>
      <c r="M911" s="57">
        <f t="shared" si="440"/>
        <v>1.5009999999999999</v>
      </c>
      <c r="N911" s="57">
        <f t="shared" si="441"/>
        <v>3.0390000000000001</v>
      </c>
      <c r="O911" s="60">
        <f t="shared" si="442"/>
        <v>2.1273</v>
      </c>
      <c r="P911" s="60">
        <f>CEILING(IF(M911&gt;O911,M911,O911),$D$2)</f>
        <v>2.5</v>
      </c>
      <c r="Q911" s="61" t="str">
        <f t="shared" si="443"/>
        <v>목록(Manifest)</v>
      </c>
      <c r="R911" s="88">
        <f t="shared" si="444"/>
        <v>111.24</v>
      </c>
      <c r="S911" s="61" t="str">
        <f t="shared" si="445"/>
        <v>OZ522</v>
      </c>
      <c r="T911" s="61" t="str">
        <f t="shared" si="446"/>
        <v>AIRZETA CO., LTD</v>
      </c>
      <c r="U911" s="61" t="str">
        <f t="shared" si="447"/>
        <v>신용</v>
      </c>
      <c r="V911" s="99">
        <f>CEILING($B$2+(P911-0.5)*$C$2,1)</f>
        <v>18755</v>
      </c>
      <c r="W911" s="61">
        <v>4000</v>
      </c>
      <c r="X911" s="100">
        <f t="shared" si="421"/>
        <v>0</v>
      </c>
      <c r="Y911" s="100">
        <f t="shared" si="426"/>
        <v>0</v>
      </c>
      <c r="Z911" s="100">
        <f t="shared" si="422"/>
        <v>500</v>
      </c>
      <c r="AA911" s="100">
        <f t="shared" si="427"/>
        <v>0</v>
      </c>
      <c r="AB911" s="101">
        <f t="shared" si="423"/>
        <v>0</v>
      </c>
      <c r="AC911" s="102" t="str">
        <f>_xlfn.IFNA(VLOOKUP(D911,'사업자 통관'!F:H,3,0),"")</f>
        <v/>
      </c>
      <c r="AD911" s="102"/>
      <c r="AE911" s="103">
        <f t="shared" si="424"/>
        <v>4500</v>
      </c>
      <c r="AF911" s="104">
        <f t="shared" si="425"/>
        <v>23255</v>
      </c>
      <c r="AH911" s="126" t="s">
        <v>7690</v>
      </c>
      <c r="AI911" s="126" t="s">
        <v>9</v>
      </c>
      <c r="AJ911" s="126" t="s">
        <v>7691</v>
      </c>
      <c r="AK911" s="126" t="s">
        <v>7692</v>
      </c>
      <c r="AL911" s="126" t="s">
        <v>7693</v>
      </c>
      <c r="AM911" s="126" t="s">
        <v>7694</v>
      </c>
      <c r="AN911" s="126">
        <v>3773</v>
      </c>
      <c r="AO911" s="126" t="s">
        <v>130</v>
      </c>
      <c r="AP911" s="127">
        <v>1</v>
      </c>
      <c r="AQ911" s="128">
        <v>1.5009999999999999</v>
      </c>
      <c r="AR911" s="128">
        <v>3.0390000000000001</v>
      </c>
      <c r="AS911" s="128">
        <v>3.1</v>
      </c>
      <c r="AT911" s="126" t="s">
        <v>4</v>
      </c>
      <c r="AU911" s="128">
        <v>111.24</v>
      </c>
      <c r="AV911" s="126" t="s">
        <v>154</v>
      </c>
      <c r="AW911" s="126" t="s">
        <v>154</v>
      </c>
      <c r="AX911" s="126" t="s">
        <v>154</v>
      </c>
      <c r="AY911" s="126" t="s">
        <v>154</v>
      </c>
      <c r="AZ911" s="126" t="s">
        <v>154</v>
      </c>
      <c r="BA911" s="126" t="s">
        <v>132</v>
      </c>
      <c r="BB911" s="126" t="s">
        <v>70</v>
      </c>
      <c r="BC911" s="126" t="s">
        <v>169</v>
      </c>
      <c r="BD911" s="126" t="s">
        <v>130</v>
      </c>
      <c r="BE911" s="126" t="s">
        <v>156</v>
      </c>
      <c r="BF911" s="126" t="s">
        <v>7695</v>
      </c>
      <c r="BG911" s="126" t="s">
        <v>7696</v>
      </c>
      <c r="BH911" s="126" t="s">
        <v>7697</v>
      </c>
      <c r="BI911" s="126" t="s">
        <v>138</v>
      </c>
      <c r="BJ911" s="126" t="s">
        <v>2758</v>
      </c>
      <c r="BK911" s="126" t="s">
        <v>184</v>
      </c>
      <c r="BL911" s="126" t="s">
        <v>157</v>
      </c>
      <c r="BM911" s="126" t="s">
        <v>126</v>
      </c>
      <c r="BN911" s="126" t="s">
        <v>130</v>
      </c>
      <c r="BO911" s="126" t="s">
        <v>158</v>
      </c>
    </row>
    <row r="912" spans="1:67" ht="15">
      <c r="A912" s="58" t="str">
        <f t="shared" ref="A912:A975" si="448">AH912</f>
        <v>2025-08-28</v>
      </c>
      <c r="B912" s="58" t="str">
        <f t="shared" ref="B912:B975" si="449">AI912</f>
        <v>LHR</v>
      </c>
      <c r="C912" s="58" t="str">
        <f t="shared" ref="C912:C975" si="450">AJ912</f>
        <v>99431913825</v>
      </c>
      <c r="D912" s="58" t="str">
        <f t="shared" ref="D912:D975" si="451">AK912</f>
        <v>PGB028762253</v>
      </c>
      <c r="E912" s="59" t="str">
        <f t="shared" ref="E912:E975" si="452">BF912</f>
        <v>6094322903033</v>
      </c>
      <c r="F912" s="59" t="str">
        <f t="shared" ref="F912:F975" si="453">BG912</f>
        <v>718-0632-EC-47</v>
      </c>
      <c r="G912" s="59" t="str">
        <f t="shared" ref="G912:G975" si="454">BA912</f>
        <v>2210326</v>
      </c>
      <c r="H912" s="59" t="str">
        <f t="shared" ref="H912:H975" si="455">BB912</f>
        <v>IPORTER (GB)</v>
      </c>
      <c r="I912" s="57" t="str">
        <f t="shared" ref="I912:I975" si="456">AL912</f>
        <v>김진환</v>
      </c>
      <c r="J912" s="57">
        <f t="shared" ref="J912:J975" si="457">AN912</f>
        <v>47300</v>
      </c>
      <c r="K912" s="57" t="str">
        <f t="shared" ref="K912:K975" si="458">AO912</f>
        <v/>
      </c>
      <c r="L912" s="57">
        <f t="shared" ref="L912:L975" si="459">AP912</f>
        <v>1</v>
      </c>
      <c r="M912" s="57">
        <f t="shared" ref="M912:M975" si="460">AQ912</f>
        <v>0.499</v>
      </c>
      <c r="N912" s="57">
        <f t="shared" ref="N912:N975" si="461">AR912</f>
        <v>4.4999999999999998E-2</v>
      </c>
      <c r="O912" s="60">
        <f t="shared" ref="O912:O975" si="462">N912*0.7</f>
        <v>3.15E-2</v>
      </c>
      <c r="P912" s="60">
        <f>CEILING(IF(M912&gt;O912,M912,O912),$D$2)</f>
        <v>0.5</v>
      </c>
      <c r="Q912" s="61" t="str">
        <f t="shared" ref="Q912:Q975" si="463">AT912</f>
        <v>목록(Manifest)</v>
      </c>
      <c r="R912" s="88">
        <f t="shared" ref="R912:R975" si="464">AU912</f>
        <v>121.35</v>
      </c>
      <c r="S912" s="61" t="str">
        <f t="shared" ref="S912:S975" si="465">BI912</f>
        <v>OZ522</v>
      </c>
      <c r="T912" s="61" t="str">
        <f t="shared" ref="T912:T975" si="466">BJ912</f>
        <v>AIRZETA CO., LTD</v>
      </c>
      <c r="U912" s="61" t="str">
        <f t="shared" ref="U912:U975" si="467">BM912</f>
        <v>신용</v>
      </c>
      <c r="V912" s="99">
        <f>CEILING($B$2+(P912-0.5)*$C$2,1)</f>
        <v>7445</v>
      </c>
      <c r="W912" s="61">
        <v>4000</v>
      </c>
      <c r="X912" s="100">
        <f t="shared" si="421"/>
        <v>0</v>
      </c>
      <c r="Y912" s="100">
        <f t="shared" si="426"/>
        <v>0</v>
      </c>
      <c r="Z912" s="100">
        <f t="shared" si="422"/>
        <v>0</v>
      </c>
      <c r="AA912" s="100">
        <f t="shared" si="427"/>
        <v>0</v>
      </c>
      <c r="AB912" s="101">
        <f t="shared" si="423"/>
        <v>0</v>
      </c>
      <c r="AC912" s="102" t="str">
        <f>_xlfn.IFNA(VLOOKUP(D912,'사업자 통관'!F:H,3,0),"")</f>
        <v/>
      </c>
      <c r="AD912" s="102"/>
      <c r="AE912" s="103">
        <f t="shared" ref="AE912:AE975" si="468">SUM(W912:AD912)</f>
        <v>4000</v>
      </c>
      <c r="AF912" s="104">
        <f t="shared" ref="AF912:AF975" si="469">SUM(V912,AE912)</f>
        <v>11445</v>
      </c>
      <c r="AH912" s="126" t="s">
        <v>7690</v>
      </c>
      <c r="AI912" s="126" t="s">
        <v>9</v>
      </c>
      <c r="AJ912" s="126" t="s">
        <v>7691</v>
      </c>
      <c r="AK912" s="126" t="s">
        <v>7698</v>
      </c>
      <c r="AL912" s="126" t="s">
        <v>592</v>
      </c>
      <c r="AM912" s="126" t="s">
        <v>7699</v>
      </c>
      <c r="AN912" s="126">
        <v>47300</v>
      </c>
      <c r="AO912" s="126" t="s">
        <v>130</v>
      </c>
      <c r="AP912" s="127">
        <v>1</v>
      </c>
      <c r="AQ912" s="128">
        <v>0.499</v>
      </c>
      <c r="AR912" s="128">
        <v>4.4999999999999998E-2</v>
      </c>
      <c r="AS912" s="128">
        <v>0.5</v>
      </c>
      <c r="AT912" s="126" t="s">
        <v>4</v>
      </c>
      <c r="AU912" s="128">
        <v>121.35</v>
      </c>
      <c r="AV912" s="126" t="s">
        <v>154</v>
      </c>
      <c r="AW912" s="126" t="s">
        <v>154</v>
      </c>
      <c r="AX912" s="126" t="s">
        <v>154</v>
      </c>
      <c r="AY912" s="126" t="s">
        <v>154</v>
      </c>
      <c r="AZ912" s="126" t="s">
        <v>154</v>
      </c>
      <c r="BA912" s="126" t="s">
        <v>132</v>
      </c>
      <c r="BB912" s="126" t="s">
        <v>70</v>
      </c>
      <c r="BC912" s="126" t="s">
        <v>185</v>
      </c>
      <c r="BD912" s="126" t="s">
        <v>130</v>
      </c>
      <c r="BE912" s="126" t="s">
        <v>156</v>
      </c>
      <c r="BF912" s="126" t="s">
        <v>7700</v>
      </c>
      <c r="BG912" s="126" t="s">
        <v>7701</v>
      </c>
      <c r="BH912" s="126" t="s">
        <v>7702</v>
      </c>
      <c r="BI912" s="126" t="s">
        <v>138</v>
      </c>
      <c r="BJ912" s="126" t="s">
        <v>2758</v>
      </c>
      <c r="BK912" s="126" t="s">
        <v>184</v>
      </c>
      <c r="BL912" s="126" t="s">
        <v>157</v>
      </c>
      <c r="BM912" s="126" t="s">
        <v>126</v>
      </c>
      <c r="BN912" s="126" t="s">
        <v>130</v>
      </c>
      <c r="BO912" s="126" t="s">
        <v>158</v>
      </c>
    </row>
    <row r="913" spans="1:67" ht="15">
      <c r="A913" s="58" t="str">
        <f t="shared" si="448"/>
        <v>2025-08-28</v>
      </c>
      <c r="B913" s="58" t="str">
        <f t="shared" si="449"/>
        <v>LHR</v>
      </c>
      <c r="C913" s="58" t="str">
        <f t="shared" si="450"/>
        <v>99431913825</v>
      </c>
      <c r="D913" s="58" t="str">
        <f t="shared" si="451"/>
        <v>PGB028762368</v>
      </c>
      <c r="E913" s="59" t="str">
        <f t="shared" si="452"/>
        <v>6094322903148</v>
      </c>
      <c r="F913" s="59" t="str">
        <f t="shared" si="453"/>
        <v>718-0679-AE-10</v>
      </c>
      <c r="G913" s="59" t="str">
        <f t="shared" si="454"/>
        <v>2210326</v>
      </c>
      <c r="H913" s="59" t="str">
        <f t="shared" si="455"/>
        <v>IPORTER (GB)</v>
      </c>
      <c r="I913" s="57" t="str">
        <f t="shared" si="456"/>
        <v>조성식</v>
      </c>
      <c r="J913" s="57">
        <f t="shared" si="457"/>
        <v>5576</v>
      </c>
      <c r="K913" s="57" t="str">
        <f t="shared" si="458"/>
        <v/>
      </c>
      <c r="L913" s="57">
        <f t="shared" si="459"/>
        <v>1</v>
      </c>
      <c r="M913" s="57">
        <f t="shared" si="460"/>
        <v>0.88900000000000001</v>
      </c>
      <c r="N913" s="57">
        <f t="shared" si="461"/>
        <v>4.4999999999999998E-2</v>
      </c>
      <c r="O913" s="60">
        <f t="shared" si="462"/>
        <v>3.15E-2</v>
      </c>
      <c r="P913" s="60">
        <f>CEILING(IF(M913&gt;O913,M913,O913),$D$2)</f>
        <v>1</v>
      </c>
      <c r="Q913" s="61" t="str">
        <f t="shared" si="463"/>
        <v>간이(Simple)</v>
      </c>
      <c r="R913" s="88">
        <f t="shared" si="464"/>
        <v>179.33</v>
      </c>
      <c r="S913" s="61" t="str">
        <f t="shared" si="465"/>
        <v>OZ522</v>
      </c>
      <c r="T913" s="61" t="str">
        <f t="shared" si="466"/>
        <v>AIRZETA CO., LTD</v>
      </c>
      <c r="U913" s="61" t="str">
        <f t="shared" si="467"/>
        <v>신용</v>
      </c>
      <c r="V913" s="99">
        <f>CEILING($B$2+(P913-0.5)*$C$2,1)</f>
        <v>10273</v>
      </c>
      <c r="W913" s="61">
        <v>4000</v>
      </c>
      <c r="X913" s="100">
        <f t="shared" si="421"/>
        <v>0</v>
      </c>
      <c r="Y913" s="100">
        <f t="shared" si="426"/>
        <v>0</v>
      </c>
      <c r="Z913" s="100">
        <f t="shared" si="422"/>
        <v>0</v>
      </c>
      <c r="AA913" s="100">
        <f t="shared" si="427"/>
        <v>0</v>
      </c>
      <c r="AB913" s="101">
        <f t="shared" si="423"/>
        <v>1000</v>
      </c>
      <c r="AC913" s="102" t="str">
        <f>_xlfn.IFNA(VLOOKUP(D913,'사업자 통관'!F:H,3,0),"")</f>
        <v/>
      </c>
      <c r="AD913" s="102"/>
      <c r="AE913" s="103">
        <f t="shared" si="468"/>
        <v>5000</v>
      </c>
      <c r="AF913" s="104">
        <f t="shared" si="469"/>
        <v>15273</v>
      </c>
      <c r="AH913" s="126" t="s">
        <v>7690</v>
      </c>
      <c r="AI913" s="126" t="s">
        <v>9</v>
      </c>
      <c r="AJ913" s="126" t="s">
        <v>7691</v>
      </c>
      <c r="AK913" s="126" t="s">
        <v>7703</v>
      </c>
      <c r="AL913" s="126" t="s">
        <v>7704</v>
      </c>
      <c r="AM913" s="126" t="s">
        <v>7705</v>
      </c>
      <c r="AN913" s="126">
        <v>5576</v>
      </c>
      <c r="AO913" s="126" t="s">
        <v>130</v>
      </c>
      <c r="AP913" s="127">
        <v>1</v>
      </c>
      <c r="AQ913" s="128">
        <v>0.88900000000000001</v>
      </c>
      <c r="AR913" s="128">
        <v>4.4999999999999998E-2</v>
      </c>
      <c r="AS913" s="128">
        <v>0.9</v>
      </c>
      <c r="AT913" s="126" t="s">
        <v>6</v>
      </c>
      <c r="AU913" s="128">
        <v>179.33</v>
      </c>
      <c r="AV913" s="126" t="s">
        <v>154</v>
      </c>
      <c r="AW913" s="126" t="s">
        <v>154</v>
      </c>
      <c r="AX913" s="126" t="s">
        <v>154</v>
      </c>
      <c r="AY913" s="126" t="s">
        <v>154</v>
      </c>
      <c r="AZ913" s="126" t="s">
        <v>130</v>
      </c>
      <c r="BA913" s="126" t="s">
        <v>132</v>
      </c>
      <c r="BB913" s="126" t="s">
        <v>70</v>
      </c>
      <c r="BC913" s="126" t="s">
        <v>163</v>
      </c>
      <c r="BD913" s="126" t="s">
        <v>130</v>
      </c>
      <c r="BE913" s="126" t="s">
        <v>156</v>
      </c>
      <c r="BF913" s="126" t="s">
        <v>7706</v>
      </c>
      <c r="BG913" s="126" t="s">
        <v>7707</v>
      </c>
      <c r="BH913" s="126" t="s">
        <v>7708</v>
      </c>
      <c r="BI913" s="126" t="s">
        <v>138</v>
      </c>
      <c r="BJ913" s="126" t="s">
        <v>2758</v>
      </c>
      <c r="BK913" s="126" t="s">
        <v>184</v>
      </c>
      <c r="BL913" s="126" t="s">
        <v>157</v>
      </c>
      <c r="BM913" s="126" t="s">
        <v>126</v>
      </c>
      <c r="BN913" s="126" t="s">
        <v>130</v>
      </c>
      <c r="BO913" s="126" t="s">
        <v>158</v>
      </c>
    </row>
    <row r="914" spans="1:67" ht="15">
      <c r="A914" s="58" t="str">
        <f t="shared" si="448"/>
        <v>2025-08-28</v>
      </c>
      <c r="B914" s="58" t="str">
        <f t="shared" si="449"/>
        <v>LHR</v>
      </c>
      <c r="C914" s="58" t="str">
        <f t="shared" si="450"/>
        <v>99431913825</v>
      </c>
      <c r="D914" s="58" t="str">
        <f t="shared" si="451"/>
        <v>PGB028762287</v>
      </c>
      <c r="E914" s="59" t="str">
        <f t="shared" si="452"/>
        <v>6094322903067</v>
      </c>
      <c r="F914" s="59" t="str">
        <f t="shared" si="453"/>
        <v>718-0642-EE-13</v>
      </c>
      <c r="G914" s="59" t="str">
        <f t="shared" si="454"/>
        <v>2210326</v>
      </c>
      <c r="H914" s="59" t="str">
        <f t="shared" si="455"/>
        <v>IPORTER (GB)</v>
      </c>
      <c r="I914" s="57" t="str">
        <f t="shared" si="456"/>
        <v>신형우</v>
      </c>
      <c r="J914" s="57">
        <f t="shared" si="457"/>
        <v>16517</v>
      </c>
      <c r="K914" s="57" t="str">
        <f t="shared" si="458"/>
        <v/>
      </c>
      <c r="L914" s="57">
        <f t="shared" si="459"/>
        <v>1</v>
      </c>
      <c r="M914" s="57">
        <f t="shared" si="460"/>
        <v>4.9989999999999997</v>
      </c>
      <c r="N914" s="57">
        <f t="shared" si="461"/>
        <v>4.4999999999999998E-2</v>
      </c>
      <c r="O914" s="60">
        <f t="shared" si="462"/>
        <v>3.15E-2</v>
      </c>
      <c r="P914" s="60">
        <f>CEILING(IF(M914&gt;O914,M914,O914),$D$2)</f>
        <v>5</v>
      </c>
      <c r="Q914" s="61" t="str">
        <f t="shared" si="463"/>
        <v>일반(목록배제,Normal-Manifest Exception)</v>
      </c>
      <c r="R914" s="88">
        <f t="shared" si="464"/>
        <v>139.72</v>
      </c>
      <c r="S914" s="61" t="str">
        <f t="shared" si="465"/>
        <v>OZ522</v>
      </c>
      <c r="T914" s="61" t="str">
        <f t="shared" si="466"/>
        <v>AIRZETA CO., LTD</v>
      </c>
      <c r="U914" s="61" t="str">
        <f t="shared" si="467"/>
        <v>신용</v>
      </c>
      <c r="V914" s="99">
        <f>CEILING($B$2+(P914-0.5)*$C$2,1)</f>
        <v>32893</v>
      </c>
      <c r="W914" s="61">
        <v>4000</v>
      </c>
      <c r="X914" s="100">
        <f t="shared" si="421"/>
        <v>0</v>
      </c>
      <c r="Y914" s="100">
        <f t="shared" si="426"/>
        <v>0</v>
      </c>
      <c r="Z914" s="100">
        <f t="shared" si="422"/>
        <v>500</v>
      </c>
      <c r="AA914" s="100">
        <f t="shared" si="427"/>
        <v>0</v>
      </c>
      <c r="AB914" s="101">
        <f t="shared" si="423"/>
        <v>1000</v>
      </c>
      <c r="AC914" s="102" t="str">
        <f>_xlfn.IFNA(VLOOKUP(D914,'사업자 통관'!F:H,3,0),"")</f>
        <v/>
      </c>
      <c r="AD914" s="102"/>
      <c r="AE914" s="103">
        <f t="shared" si="468"/>
        <v>5500</v>
      </c>
      <c r="AF914" s="104">
        <f t="shared" si="469"/>
        <v>38393</v>
      </c>
      <c r="AH914" s="126" t="s">
        <v>7690</v>
      </c>
      <c r="AI914" s="126" t="s">
        <v>9</v>
      </c>
      <c r="AJ914" s="126" t="s">
        <v>7691</v>
      </c>
      <c r="AK914" s="126" t="s">
        <v>7709</v>
      </c>
      <c r="AL914" s="126" t="s">
        <v>7710</v>
      </c>
      <c r="AM914" s="126" t="s">
        <v>7711</v>
      </c>
      <c r="AN914" s="126">
        <v>16517</v>
      </c>
      <c r="AO914" s="126" t="s">
        <v>130</v>
      </c>
      <c r="AP914" s="127">
        <v>1</v>
      </c>
      <c r="AQ914" s="128">
        <v>4.9989999999999997</v>
      </c>
      <c r="AR914" s="128">
        <v>4.4999999999999998E-2</v>
      </c>
      <c r="AS914" s="128">
        <v>5</v>
      </c>
      <c r="AT914" s="126" t="s">
        <v>5</v>
      </c>
      <c r="AU914" s="128">
        <v>139.72</v>
      </c>
      <c r="AV914" s="126" t="s">
        <v>154</v>
      </c>
      <c r="AW914" s="126" t="s">
        <v>154</v>
      </c>
      <c r="AX914" s="126" t="s">
        <v>154</v>
      </c>
      <c r="AY914" s="126" t="s">
        <v>154</v>
      </c>
      <c r="AZ914" s="126" t="s">
        <v>154</v>
      </c>
      <c r="BA914" s="126" t="s">
        <v>132</v>
      </c>
      <c r="BB914" s="126" t="s">
        <v>70</v>
      </c>
      <c r="BC914" s="126" t="s">
        <v>343</v>
      </c>
      <c r="BD914" s="126" t="s">
        <v>130</v>
      </c>
      <c r="BE914" s="126" t="s">
        <v>156</v>
      </c>
      <c r="BF914" s="126" t="s">
        <v>7712</v>
      </c>
      <c r="BG914" s="126" t="s">
        <v>7713</v>
      </c>
      <c r="BH914" s="126" t="s">
        <v>7714</v>
      </c>
      <c r="BI914" s="126" t="s">
        <v>138</v>
      </c>
      <c r="BJ914" s="126" t="s">
        <v>2758</v>
      </c>
      <c r="BK914" s="126" t="s">
        <v>184</v>
      </c>
      <c r="BL914" s="126" t="s">
        <v>157</v>
      </c>
      <c r="BM914" s="126" t="s">
        <v>126</v>
      </c>
      <c r="BN914" s="126" t="s">
        <v>130</v>
      </c>
      <c r="BO914" s="126" t="s">
        <v>158</v>
      </c>
    </row>
    <row r="915" spans="1:67" ht="15">
      <c r="A915" s="58" t="str">
        <f t="shared" si="448"/>
        <v>2025-08-28</v>
      </c>
      <c r="B915" s="58" t="str">
        <f t="shared" si="449"/>
        <v>LHR</v>
      </c>
      <c r="C915" s="58" t="str">
        <f t="shared" si="450"/>
        <v>99431913825</v>
      </c>
      <c r="D915" s="58" t="str">
        <f t="shared" si="451"/>
        <v>PGB028762350</v>
      </c>
      <c r="E915" s="59" t="str">
        <f t="shared" si="452"/>
        <v>6094322903130</v>
      </c>
      <c r="F915" s="59" t="str">
        <f t="shared" si="453"/>
        <v>718-0730-EB-15</v>
      </c>
      <c r="G915" s="59" t="str">
        <f t="shared" si="454"/>
        <v>2210326</v>
      </c>
      <c r="H915" s="59" t="str">
        <f t="shared" si="455"/>
        <v>IPORTER (GB)</v>
      </c>
      <c r="I915" s="57" t="str">
        <f t="shared" si="456"/>
        <v>박소담</v>
      </c>
      <c r="J915" s="57">
        <f t="shared" si="457"/>
        <v>63274</v>
      </c>
      <c r="K915" s="57" t="str">
        <f t="shared" si="458"/>
        <v/>
      </c>
      <c r="L915" s="57">
        <f t="shared" si="459"/>
        <v>1</v>
      </c>
      <c r="M915" s="57">
        <f t="shared" si="460"/>
        <v>0.499</v>
      </c>
      <c r="N915" s="57">
        <f t="shared" si="461"/>
        <v>4.4999999999999998E-2</v>
      </c>
      <c r="O915" s="60">
        <f t="shared" si="462"/>
        <v>3.15E-2</v>
      </c>
      <c r="P915" s="60">
        <f>CEILING(IF(M915&gt;O915,M915,O915),$D$2)</f>
        <v>0.5</v>
      </c>
      <c r="Q915" s="61" t="str">
        <f t="shared" si="463"/>
        <v>목록(Manifest)</v>
      </c>
      <c r="R915" s="88">
        <f t="shared" si="464"/>
        <v>113.94</v>
      </c>
      <c r="S915" s="61" t="str">
        <f t="shared" si="465"/>
        <v>OZ522</v>
      </c>
      <c r="T915" s="61" t="str">
        <f t="shared" si="466"/>
        <v>AIRZETA CO., LTD</v>
      </c>
      <c r="U915" s="61" t="str">
        <f t="shared" si="467"/>
        <v>신용</v>
      </c>
      <c r="V915" s="99">
        <f>CEILING($B$2+(P915-0.5)*$C$2,1)</f>
        <v>7445</v>
      </c>
      <c r="W915" s="61">
        <v>4000</v>
      </c>
      <c r="X915" s="100">
        <f t="shared" si="421"/>
        <v>0</v>
      </c>
      <c r="Y915" s="100">
        <f t="shared" si="426"/>
        <v>500</v>
      </c>
      <c r="Z915" s="100">
        <f t="shared" si="422"/>
        <v>0</v>
      </c>
      <c r="AA915" s="100">
        <f t="shared" si="427"/>
        <v>0</v>
      </c>
      <c r="AB915" s="101">
        <f t="shared" si="423"/>
        <v>0</v>
      </c>
      <c r="AC915" s="102" t="str">
        <f>_xlfn.IFNA(VLOOKUP(D915,'사업자 통관'!F:H,3,0),"")</f>
        <v/>
      </c>
      <c r="AD915" s="102"/>
      <c r="AE915" s="103">
        <f t="shared" si="468"/>
        <v>4500</v>
      </c>
      <c r="AF915" s="104">
        <f t="shared" si="469"/>
        <v>11945</v>
      </c>
      <c r="AH915" s="126" t="s">
        <v>7690</v>
      </c>
      <c r="AI915" s="126" t="s">
        <v>9</v>
      </c>
      <c r="AJ915" s="126" t="s">
        <v>7691</v>
      </c>
      <c r="AK915" s="126" t="s">
        <v>7715</v>
      </c>
      <c r="AL915" s="126" t="s">
        <v>5346</v>
      </c>
      <c r="AM915" s="126" t="s">
        <v>5347</v>
      </c>
      <c r="AN915" s="126">
        <v>63274</v>
      </c>
      <c r="AO915" s="126" t="s">
        <v>130</v>
      </c>
      <c r="AP915" s="127">
        <v>1</v>
      </c>
      <c r="AQ915" s="128">
        <v>0.499</v>
      </c>
      <c r="AR915" s="128">
        <v>4.4999999999999998E-2</v>
      </c>
      <c r="AS915" s="128">
        <v>0.5</v>
      </c>
      <c r="AT915" s="126" t="s">
        <v>4</v>
      </c>
      <c r="AU915" s="128">
        <v>113.94</v>
      </c>
      <c r="AV915" s="126" t="s">
        <v>154</v>
      </c>
      <c r="AW915" s="126" t="s">
        <v>154</v>
      </c>
      <c r="AX915" s="126" t="s">
        <v>154</v>
      </c>
      <c r="AY915" s="126" t="s">
        <v>154</v>
      </c>
      <c r="AZ915" s="126" t="s">
        <v>130</v>
      </c>
      <c r="BA915" s="126" t="s">
        <v>132</v>
      </c>
      <c r="BB915" s="126" t="s">
        <v>70</v>
      </c>
      <c r="BC915" s="126" t="s">
        <v>7716</v>
      </c>
      <c r="BD915" s="126" t="s">
        <v>130</v>
      </c>
      <c r="BE915" s="126" t="s">
        <v>156</v>
      </c>
      <c r="BF915" s="126" t="s">
        <v>7717</v>
      </c>
      <c r="BG915" s="126" t="s">
        <v>7718</v>
      </c>
      <c r="BH915" s="126" t="s">
        <v>7719</v>
      </c>
      <c r="BI915" s="126" t="s">
        <v>138</v>
      </c>
      <c r="BJ915" s="126" t="s">
        <v>2758</v>
      </c>
      <c r="BK915" s="126" t="s">
        <v>184</v>
      </c>
      <c r="BL915" s="126" t="s">
        <v>157</v>
      </c>
      <c r="BM915" s="126" t="s">
        <v>126</v>
      </c>
      <c r="BN915" s="126" t="s">
        <v>130</v>
      </c>
      <c r="BO915" s="126" t="s">
        <v>158</v>
      </c>
    </row>
    <row r="916" spans="1:67" ht="15">
      <c r="A916" s="58" t="str">
        <f t="shared" si="448"/>
        <v>2025-08-28</v>
      </c>
      <c r="B916" s="58" t="str">
        <f t="shared" si="449"/>
        <v>LHR</v>
      </c>
      <c r="C916" s="58" t="str">
        <f t="shared" si="450"/>
        <v>99431913825</v>
      </c>
      <c r="D916" s="58" t="str">
        <f t="shared" si="451"/>
        <v>PGB028762333</v>
      </c>
      <c r="E916" s="59" t="str">
        <f t="shared" si="452"/>
        <v>6094322903113</v>
      </c>
      <c r="F916" s="59" t="str">
        <f t="shared" si="453"/>
        <v>718-0622-FF-20</v>
      </c>
      <c r="G916" s="59" t="str">
        <f t="shared" si="454"/>
        <v>2210326</v>
      </c>
      <c r="H916" s="59" t="str">
        <f t="shared" si="455"/>
        <v>IPORTER (GB)</v>
      </c>
      <c r="I916" s="57" t="str">
        <f t="shared" si="456"/>
        <v>이상엽</v>
      </c>
      <c r="J916" s="57">
        <f t="shared" si="457"/>
        <v>16899</v>
      </c>
      <c r="K916" s="57" t="str">
        <f t="shared" si="458"/>
        <v/>
      </c>
      <c r="L916" s="57">
        <f t="shared" si="459"/>
        <v>1</v>
      </c>
      <c r="M916" s="57">
        <f t="shared" si="460"/>
        <v>1.302</v>
      </c>
      <c r="N916" s="57">
        <f t="shared" si="461"/>
        <v>4.4999999999999998E-2</v>
      </c>
      <c r="O916" s="60">
        <f t="shared" si="462"/>
        <v>3.15E-2</v>
      </c>
      <c r="P916" s="60">
        <f>CEILING(IF(M916&gt;O916,M916,O916),$D$2)</f>
        <v>1.5</v>
      </c>
      <c r="Q916" s="61" t="str">
        <f t="shared" si="463"/>
        <v>목록(Manifest)</v>
      </c>
      <c r="R916" s="88">
        <f t="shared" si="464"/>
        <v>61.34</v>
      </c>
      <c r="S916" s="61" t="str">
        <f t="shared" si="465"/>
        <v>OZ522</v>
      </c>
      <c r="T916" s="61" t="str">
        <f t="shared" si="466"/>
        <v>AIRZETA CO., LTD</v>
      </c>
      <c r="U916" s="61" t="str">
        <f t="shared" si="467"/>
        <v>신용</v>
      </c>
      <c r="V916" s="99">
        <f>CEILING($B$2+(P916-0.5)*$C$2,1)</f>
        <v>13100</v>
      </c>
      <c r="W916" s="61">
        <v>4000</v>
      </c>
      <c r="X916" s="100">
        <f t="shared" si="421"/>
        <v>0</v>
      </c>
      <c r="Y916" s="100">
        <f t="shared" si="426"/>
        <v>0</v>
      </c>
      <c r="Z916" s="100">
        <f t="shared" si="422"/>
        <v>0</v>
      </c>
      <c r="AA916" s="100">
        <f t="shared" si="427"/>
        <v>0</v>
      </c>
      <c r="AB916" s="101">
        <f t="shared" si="423"/>
        <v>0</v>
      </c>
      <c r="AC916" s="102" t="str">
        <f>_xlfn.IFNA(VLOOKUP(D916,'사업자 통관'!F:H,3,0),"")</f>
        <v/>
      </c>
      <c r="AD916" s="102"/>
      <c r="AE916" s="103">
        <f t="shared" si="468"/>
        <v>4000</v>
      </c>
      <c r="AF916" s="104">
        <f t="shared" si="469"/>
        <v>17100</v>
      </c>
      <c r="AH916" s="126" t="s">
        <v>7690</v>
      </c>
      <c r="AI916" s="126" t="s">
        <v>9</v>
      </c>
      <c r="AJ916" s="126" t="s">
        <v>7691</v>
      </c>
      <c r="AK916" s="126" t="s">
        <v>7720</v>
      </c>
      <c r="AL916" s="126" t="s">
        <v>7721</v>
      </c>
      <c r="AM916" s="126" t="s">
        <v>7722</v>
      </c>
      <c r="AN916" s="126">
        <v>16899</v>
      </c>
      <c r="AO916" s="126" t="s">
        <v>130</v>
      </c>
      <c r="AP916" s="127">
        <v>1</v>
      </c>
      <c r="AQ916" s="128">
        <v>1.302</v>
      </c>
      <c r="AR916" s="128">
        <v>4.4999999999999998E-2</v>
      </c>
      <c r="AS916" s="128">
        <v>1.4</v>
      </c>
      <c r="AT916" s="126" t="s">
        <v>4</v>
      </c>
      <c r="AU916" s="128">
        <v>61.34</v>
      </c>
      <c r="AV916" s="126" t="s">
        <v>154</v>
      </c>
      <c r="AW916" s="126" t="s">
        <v>154</v>
      </c>
      <c r="AX916" s="126" t="s">
        <v>154</v>
      </c>
      <c r="AY916" s="126" t="s">
        <v>154</v>
      </c>
      <c r="AZ916" s="126" t="s">
        <v>154</v>
      </c>
      <c r="BA916" s="126" t="s">
        <v>132</v>
      </c>
      <c r="BB916" s="126" t="s">
        <v>70</v>
      </c>
      <c r="BC916" s="126" t="s">
        <v>311</v>
      </c>
      <c r="BD916" s="126" t="s">
        <v>130</v>
      </c>
      <c r="BE916" s="126" t="s">
        <v>156</v>
      </c>
      <c r="BF916" s="126" t="s">
        <v>7723</v>
      </c>
      <c r="BG916" s="126" t="s">
        <v>7724</v>
      </c>
      <c r="BH916" s="126" t="s">
        <v>7725</v>
      </c>
      <c r="BI916" s="126" t="s">
        <v>138</v>
      </c>
      <c r="BJ916" s="126" t="s">
        <v>2758</v>
      </c>
      <c r="BK916" s="126" t="s">
        <v>184</v>
      </c>
      <c r="BL916" s="126" t="s">
        <v>157</v>
      </c>
      <c r="BM916" s="126" t="s">
        <v>126</v>
      </c>
      <c r="BN916" s="126" t="s">
        <v>130</v>
      </c>
      <c r="BO916" s="126" t="s">
        <v>158</v>
      </c>
    </row>
    <row r="917" spans="1:67" ht="15">
      <c r="A917" s="58" t="str">
        <f t="shared" si="448"/>
        <v>2025-08-28</v>
      </c>
      <c r="B917" s="58" t="str">
        <f t="shared" si="449"/>
        <v>LHR</v>
      </c>
      <c r="C917" s="58" t="str">
        <f t="shared" si="450"/>
        <v>99431913825</v>
      </c>
      <c r="D917" s="58" t="str">
        <f t="shared" si="451"/>
        <v>PGB028762341</v>
      </c>
      <c r="E917" s="59" t="str">
        <f t="shared" si="452"/>
        <v>6094322903121</v>
      </c>
      <c r="F917" s="59" t="str">
        <f t="shared" si="453"/>
        <v>717-9919-AF-22</v>
      </c>
      <c r="G917" s="59" t="str">
        <f t="shared" si="454"/>
        <v>2210326</v>
      </c>
      <c r="H917" s="59" t="str">
        <f t="shared" si="455"/>
        <v>IPORTER (GB)</v>
      </c>
      <c r="I917" s="57" t="str">
        <f t="shared" si="456"/>
        <v>김영수</v>
      </c>
      <c r="J917" s="57">
        <f t="shared" si="457"/>
        <v>30124</v>
      </c>
      <c r="K917" s="57" t="str">
        <f t="shared" si="458"/>
        <v/>
      </c>
      <c r="L917" s="57">
        <f t="shared" si="459"/>
        <v>1</v>
      </c>
      <c r="M917" s="57">
        <f t="shared" si="460"/>
        <v>0.998</v>
      </c>
      <c r="N917" s="57">
        <f t="shared" si="461"/>
        <v>4.4999999999999998E-2</v>
      </c>
      <c r="O917" s="60">
        <f t="shared" si="462"/>
        <v>3.15E-2</v>
      </c>
      <c r="P917" s="60">
        <f>CEILING(IF(M917&gt;O917,M917,O917),$D$2)</f>
        <v>1</v>
      </c>
      <c r="Q917" s="61" t="str">
        <f t="shared" si="463"/>
        <v>목록(Manifest)</v>
      </c>
      <c r="R917" s="88">
        <f t="shared" si="464"/>
        <v>20.23</v>
      </c>
      <c r="S917" s="61" t="str">
        <f t="shared" si="465"/>
        <v>OZ522</v>
      </c>
      <c r="T917" s="61" t="str">
        <f t="shared" si="466"/>
        <v>AIRZETA CO., LTD</v>
      </c>
      <c r="U917" s="61" t="str">
        <f t="shared" si="467"/>
        <v>신용</v>
      </c>
      <c r="V917" s="99">
        <f>CEILING($B$2+(P917-0.5)*$C$2,1)</f>
        <v>10273</v>
      </c>
      <c r="W917" s="61">
        <v>4000</v>
      </c>
      <c r="X917" s="100">
        <f t="shared" si="421"/>
        <v>0</v>
      </c>
      <c r="Y917" s="100">
        <f t="shared" si="426"/>
        <v>0</v>
      </c>
      <c r="Z917" s="100">
        <f t="shared" si="422"/>
        <v>0</v>
      </c>
      <c r="AA917" s="100">
        <f t="shared" si="427"/>
        <v>0</v>
      </c>
      <c r="AB917" s="101">
        <f t="shared" si="423"/>
        <v>0</v>
      </c>
      <c r="AC917" s="102" t="str">
        <f>_xlfn.IFNA(VLOOKUP(D917,'사업자 통관'!F:H,3,0),"")</f>
        <v/>
      </c>
      <c r="AD917" s="102"/>
      <c r="AE917" s="103">
        <f t="shared" si="468"/>
        <v>4000</v>
      </c>
      <c r="AF917" s="104">
        <f t="shared" si="469"/>
        <v>14273</v>
      </c>
      <c r="AH917" s="126" t="s">
        <v>7690</v>
      </c>
      <c r="AI917" s="126" t="s">
        <v>9</v>
      </c>
      <c r="AJ917" s="126" t="s">
        <v>7691</v>
      </c>
      <c r="AK917" s="126" t="s">
        <v>7726</v>
      </c>
      <c r="AL917" s="126" t="s">
        <v>7727</v>
      </c>
      <c r="AM917" s="126" t="s">
        <v>7728</v>
      </c>
      <c r="AN917" s="126">
        <v>30124</v>
      </c>
      <c r="AO917" s="126" t="s">
        <v>130</v>
      </c>
      <c r="AP917" s="127">
        <v>1</v>
      </c>
      <c r="AQ917" s="128">
        <v>0.998</v>
      </c>
      <c r="AR917" s="128">
        <v>4.4999999999999998E-2</v>
      </c>
      <c r="AS917" s="128">
        <v>1</v>
      </c>
      <c r="AT917" s="126" t="s">
        <v>4</v>
      </c>
      <c r="AU917" s="128">
        <v>20.23</v>
      </c>
      <c r="AV917" s="126" t="s">
        <v>154</v>
      </c>
      <c r="AW917" s="126" t="s">
        <v>154</v>
      </c>
      <c r="AX917" s="126" t="s">
        <v>154</v>
      </c>
      <c r="AY917" s="126" t="s">
        <v>154</v>
      </c>
      <c r="AZ917" s="126" t="s">
        <v>154</v>
      </c>
      <c r="BA917" s="126" t="s">
        <v>132</v>
      </c>
      <c r="BB917" s="126" t="s">
        <v>70</v>
      </c>
      <c r="BC917" s="126" t="s">
        <v>159</v>
      </c>
      <c r="BD917" s="126" t="s">
        <v>130</v>
      </c>
      <c r="BE917" s="126" t="s">
        <v>156</v>
      </c>
      <c r="BF917" s="126" t="s">
        <v>7729</v>
      </c>
      <c r="BG917" s="126" t="s">
        <v>7730</v>
      </c>
      <c r="BH917" s="126" t="s">
        <v>7731</v>
      </c>
      <c r="BI917" s="126" t="s">
        <v>138</v>
      </c>
      <c r="BJ917" s="126" t="s">
        <v>2758</v>
      </c>
      <c r="BK917" s="126" t="s">
        <v>184</v>
      </c>
      <c r="BL917" s="126" t="s">
        <v>157</v>
      </c>
      <c r="BM917" s="126" t="s">
        <v>126</v>
      </c>
      <c r="BN917" s="126" t="s">
        <v>130</v>
      </c>
      <c r="BO917" s="126" t="s">
        <v>158</v>
      </c>
    </row>
    <row r="918" spans="1:67" ht="15">
      <c r="A918" s="58" t="str">
        <f t="shared" si="448"/>
        <v>2025-08-28</v>
      </c>
      <c r="B918" s="58" t="str">
        <f t="shared" si="449"/>
        <v>LHR</v>
      </c>
      <c r="C918" s="58" t="str">
        <f t="shared" si="450"/>
        <v>99431913825</v>
      </c>
      <c r="D918" s="58" t="str">
        <f t="shared" si="451"/>
        <v>PGB028762337</v>
      </c>
      <c r="E918" s="59" t="str">
        <f t="shared" si="452"/>
        <v>6094322903117</v>
      </c>
      <c r="F918" s="59" t="str">
        <f t="shared" si="453"/>
        <v>718-0716-FC-32</v>
      </c>
      <c r="G918" s="59" t="str">
        <f t="shared" si="454"/>
        <v>2210326</v>
      </c>
      <c r="H918" s="59" t="str">
        <f t="shared" si="455"/>
        <v>IPORTER (GB)</v>
      </c>
      <c r="I918" s="57" t="str">
        <f t="shared" si="456"/>
        <v>최원준</v>
      </c>
      <c r="J918" s="57">
        <f t="shared" si="457"/>
        <v>2858</v>
      </c>
      <c r="K918" s="57" t="str">
        <f t="shared" si="458"/>
        <v/>
      </c>
      <c r="L918" s="57">
        <f t="shared" si="459"/>
        <v>1</v>
      </c>
      <c r="M918" s="57">
        <f t="shared" si="460"/>
        <v>2.7989999999999999</v>
      </c>
      <c r="N918" s="57">
        <f t="shared" si="461"/>
        <v>4.8079999999999998</v>
      </c>
      <c r="O918" s="60">
        <f t="shared" si="462"/>
        <v>3.3655999999999997</v>
      </c>
      <c r="P918" s="60">
        <f>CEILING(IF(M918&gt;O918,M918,O918),$D$2)</f>
        <v>3.5</v>
      </c>
      <c r="Q918" s="61" t="str">
        <f t="shared" si="463"/>
        <v>목록(Manifest)</v>
      </c>
      <c r="R918" s="88">
        <f t="shared" si="464"/>
        <v>124.97</v>
      </c>
      <c r="S918" s="61" t="str">
        <f t="shared" si="465"/>
        <v>OZ522</v>
      </c>
      <c r="T918" s="61" t="str">
        <f t="shared" si="466"/>
        <v>AIRZETA CO., LTD</v>
      </c>
      <c r="U918" s="61" t="str">
        <f t="shared" si="467"/>
        <v>신용</v>
      </c>
      <c r="V918" s="99">
        <f>CEILING($B$2+(P918-0.5)*$C$2,1)</f>
        <v>24410</v>
      </c>
      <c r="W918" s="61">
        <v>4000</v>
      </c>
      <c r="X918" s="100">
        <f t="shared" si="421"/>
        <v>0</v>
      </c>
      <c r="Y918" s="100">
        <f t="shared" si="426"/>
        <v>0</v>
      </c>
      <c r="Z918" s="100">
        <f t="shared" si="422"/>
        <v>500</v>
      </c>
      <c r="AA918" s="100">
        <f t="shared" si="427"/>
        <v>0</v>
      </c>
      <c r="AB918" s="101">
        <f t="shared" si="423"/>
        <v>0</v>
      </c>
      <c r="AC918" s="102" t="str">
        <f>_xlfn.IFNA(VLOOKUP(D918,'사업자 통관'!F:H,3,0),"")</f>
        <v/>
      </c>
      <c r="AD918" s="102"/>
      <c r="AE918" s="103">
        <f t="shared" si="468"/>
        <v>4500</v>
      </c>
      <c r="AF918" s="104">
        <f t="shared" si="469"/>
        <v>28910</v>
      </c>
      <c r="AH918" s="126" t="s">
        <v>7690</v>
      </c>
      <c r="AI918" s="126" t="s">
        <v>9</v>
      </c>
      <c r="AJ918" s="126" t="s">
        <v>7691</v>
      </c>
      <c r="AK918" s="126" t="s">
        <v>2655</v>
      </c>
      <c r="AL918" s="126" t="s">
        <v>258</v>
      </c>
      <c r="AM918" s="126" t="s">
        <v>259</v>
      </c>
      <c r="AN918" s="126">
        <v>2858</v>
      </c>
      <c r="AO918" s="126" t="s">
        <v>130</v>
      </c>
      <c r="AP918" s="127">
        <v>1</v>
      </c>
      <c r="AQ918" s="128">
        <v>2.7989999999999999</v>
      </c>
      <c r="AR918" s="128">
        <v>4.8079999999999998</v>
      </c>
      <c r="AS918" s="128">
        <v>4.9000000000000004</v>
      </c>
      <c r="AT918" s="126" t="s">
        <v>4</v>
      </c>
      <c r="AU918" s="128">
        <v>124.97</v>
      </c>
      <c r="AV918" s="126" t="s">
        <v>154</v>
      </c>
      <c r="AW918" s="126" t="s">
        <v>154</v>
      </c>
      <c r="AX918" s="126" t="s">
        <v>154</v>
      </c>
      <c r="AY918" s="126" t="s">
        <v>154</v>
      </c>
      <c r="AZ918" s="126" t="s">
        <v>130</v>
      </c>
      <c r="BA918" s="126" t="s">
        <v>132</v>
      </c>
      <c r="BB918" s="126" t="s">
        <v>70</v>
      </c>
      <c r="BC918" s="126" t="s">
        <v>163</v>
      </c>
      <c r="BD918" s="126" t="s">
        <v>130</v>
      </c>
      <c r="BE918" s="126" t="s">
        <v>156</v>
      </c>
      <c r="BF918" s="126" t="s">
        <v>7732</v>
      </c>
      <c r="BG918" s="126" t="s">
        <v>7733</v>
      </c>
      <c r="BH918" s="126" t="s">
        <v>7734</v>
      </c>
      <c r="BI918" s="126" t="s">
        <v>138</v>
      </c>
      <c r="BJ918" s="126" t="s">
        <v>2758</v>
      </c>
      <c r="BK918" s="126" t="s">
        <v>184</v>
      </c>
      <c r="BL918" s="126" t="s">
        <v>157</v>
      </c>
      <c r="BM918" s="126" t="s">
        <v>126</v>
      </c>
      <c r="BN918" s="126" t="s">
        <v>130</v>
      </c>
      <c r="BO918" s="126" t="s">
        <v>158</v>
      </c>
    </row>
    <row r="919" spans="1:67" ht="15">
      <c r="A919" s="58" t="str">
        <f t="shared" si="448"/>
        <v>2025-08-28</v>
      </c>
      <c r="B919" s="58" t="str">
        <f t="shared" si="449"/>
        <v>LHR</v>
      </c>
      <c r="C919" s="58" t="str">
        <f t="shared" si="450"/>
        <v>99431913825</v>
      </c>
      <c r="D919" s="58" t="str">
        <f t="shared" si="451"/>
        <v>PGB028762208</v>
      </c>
      <c r="E919" s="59" t="str">
        <f t="shared" si="452"/>
        <v>6094322902988</v>
      </c>
      <c r="F919" s="59" t="str">
        <f t="shared" si="453"/>
        <v>717-9967-CD-34</v>
      </c>
      <c r="G919" s="59" t="str">
        <f t="shared" si="454"/>
        <v>2210326</v>
      </c>
      <c r="H919" s="59" t="str">
        <f t="shared" si="455"/>
        <v>IPORTER (GB)</v>
      </c>
      <c r="I919" s="57" t="str">
        <f t="shared" si="456"/>
        <v>전태환</v>
      </c>
      <c r="J919" s="57">
        <f t="shared" si="457"/>
        <v>3368</v>
      </c>
      <c r="K919" s="57" t="str">
        <f t="shared" si="458"/>
        <v/>
      </c>
      <c r="L919" s="57">
        <f t="shared" si="459"/>
        <v>1</v>
      </c>
      <c r="M919" s="57">
        <f t="shared" si="460"/>
        <v>4.1909999999999998</v>
      </c>
      <c r="N919" s="57">
        <f t="shared" si="461"/>
        <v>3.992</v>
      </c>
      <c r="O919" s="60">
        <f t="shared" si="462"/>
        <v>2.7944</v>
      </c>
      <c r="P919" s="60">
        <f>CEILING(IF(M919&gt;O919,M919,O919),$D$2)</f>
        <v>4.5</v>
      </c>
      <c r="Q919" s="61" t="str">
        <f t="shared" si="463"/>
        <v>목록(Manifest)</v>
      </c>
      <c r="R919" s="88">
        <f t="shared" si="464"/>
        <v>34.369999999999997</v>
      </c>
      <c r="S919" s="61" t="str">
        <f t="shared" si="465"/>
        <v>OZ522</v>
      </c>
      <c r="T919" s="61" t="str">
        <f t="shared" si="466"/>
        <v>AIRZETA CO., LTD</v>
      </c>
      <c r="U919" s="61" t="str">
        <f t="shared" si="467"/>
        <v>신용</v>
      </c>
      <c r="V919" s="99">
        <f>CEILING($B$2+(P919-0.5)*$C$2,1)</f>
        <v>30065</v>
      </c>
      <c r="W919" s="61">
        <v>4000</v>
      </c>
      <c r="X919" s="100">
        <f t="shared" si="421"/>
        <v>0</v>
      </c>
      <c r="Y919" s="100">
        <f t="shared" si="426"/>
        <v>0</v>
      </c>
      <c r="Z919" s="100">
        <f t="shared" si="422"/>
        <v>500</v>
      </c>
      <c r="AA919" s="100">
        <f t="shared" si="427"/>
        <v>0</v>
      </c>
      <c r="AB919" s="101">
        <f t="shared" si="423"/>
        <v>0</v>
      </c>
      <c r="AC919" s="102" t="str">
        <f>_xlfn.IFNA(VLOOKUP(D919,'사업자 통관'!F:H,3,0),"")</f>
        <v/>
      </c>
      <c r="AD919" s="102"/>
      <c r="AE919" s="103">
        <f t="shared" si="468"/>
        <v>4500</v>
      </c>
      <c r="AF919" s="104">
        <f t="shared" si="469"/>
        <v>34565</v>
      </c>
      <c r="AH919" s="126" t="s">
        <v>7690</v>
      </c>
      <c r="AI919" s="126" t="s">
        <v>9</v>
      </c>
      <c r="AJ919" s="126" t="s">
        <v>7691</v>
      </c>
      <c r="AK919" s="126" t="s">
        <v>7735</v>
      </c>
      <c r="AL919" s="126" t="s">
        <v>7736</v>
      </c>
      <c r="AM919" s="126" t="s">
        <v>7737</v>
      </c>
      <c r="AN919" s="126">
        <v>3368</v>
      </c>
      <c r="AO919" s="126" t="s">
        <v>130</v>
      </c>
      <c r="AP919" s="127">
        <v>1</v>
      </c>
      <c r="AQ919" s="128">
        <v>4.1909999999999998</v>
      </c>
      <c r="AR919" s="128">
        <v>3.992</v>
      </c>
      <c r="AS919" s="128">
        <v>4.2</v>
      </c>
      <c r="AT919" s="126" t="s">
        <v>4</v>
      </c>
      <c r="AU919" s="128">
        <v>34.369999999999997</v>
      </c>
      <c r="AV919" s="126" t="s">
        <v>154</v>
      </c>
      <c r="AW919" s="126" t="s">
        <v>154</v>
      </c>
      <c r="AX919" s="126" t="s">
        <v>154</v>
      </c>
      <c r="AY919" s="126" t="s">
        <v>154</v>
      </c>
      <c r="AZ919" s="126" t="s">
        <v>154</v>
      </c>
      <c r="BA919" s="126" t="s">
        <v>132</v>
      </c>
      <c r="BB919" s="126" t="s">
        <v>70</v>
      </c>
      <c r="BC919" s="126" t="s">
        <v>159</v>
      </c>
      <c r="BD919" s="126" t="s">
        <v>130</v>
      </c>
      <c r="BE919" s="126" t="s">
        <v>156</v>
      </c>
      <c r="BF919" s="126" t="s">
        <v>7738</v>
      </c>
      <c r="BG919" s="126" t="s">
        <v>7739</v>
      </c>
      <c r="BH919" s="126" t="s">
        <v>7740</v>
      </c>
      <c r="BI919" s="126" t="s">
        <v>138</v>
      </c>
      <c r="BJ919" s="126" t="s">
        <v>2758</v>
      </c>
      <c r="BK919" s="126" t="s">
        <v>184</v>
      </c>
      <c r="BL919" s="126" t="s">
        <v>157</v>
      </c>
      <c r="BM919" s="126" t="s">
        <v>126</v>
      </c>
      <c r="BN919" s="126" t="s">
        <v>130</v>
      </c>
      <c r="BO919" s="126" t="s">
        <v>158</v>
      </c>
    </row>
    <row r="920" spans="1:67" ht="15">
      <c r="A920" s="58" t="str">
        <f t="shared" si="448"/>
        <v>2025-08-28</v>
      </c>
      <c r="B920" s="58" t="str">
        <f t="shared" si="449"/>
        <v>LHR</v>
      </c>
      <c r="C920" s="58" t="str">
        <f t="shared" si="450"/>
        <v>99431913825</v>
      </c>
      <c r="D920" s="58" t="str">
        <f t="shared" si="451"/>
        <v>PGB028762296</v>
      </c>
      <c r="E920" s="59" t="str">
        <f t="shared" si="452"/>
        <v>6094322903076</v>
      </c>
      <c r="F920" s="59" t="str">
        <f t="shared" si="453"/>
        <v>717-9963-FC-36</v>
      </c>
      <c r="G920" s="59" t="str">
        <f t="shared" si="454"/>
        <v>2210326</v>
      </c>
      <c r="H920" s="59" t="str">
        <f t="shared" si="455"/>
        <v>IPORTER (GB)</v>
      </c>
      <c r="I920" s="57" t="str">
        <f t="shared" si="456"/>
        <v>김세현</v>
      </c>
      <c r="J920" s="57">
        <f t="shared" si="457"/>
        <v>1799</v>
      </c>
      <c r="K920" s="57" t="str">
        <f t="shared" si="458"/>
        <v/>
      </c>
      <c r="L920" s="57">
        <f t="shared" si="459"/>
        <v>1</v>
      </c>
      <c r="M920" s="57">
        <f t="shared" si="460"/>
        <v>0.998</v>
      </c>
      <c r="N920" s="57">
        <f t="shared" si="461"/>
        <v>1.2250000000000001</v>
      </c>
      <c r="O920" s="60">
        <f t="shared" si="462"/>
        <v>0.85750000000000004</v>
      </c>
      <c r="P920" s="60">
        <f>CEILING(IF(M920&gt;O920,M920,O920),$D$2)</f>
        <v>1</v>
      </c>
      <c r="Q920" s="61" t="str">
        <f t="shared" si="463"/>
        <v>목록(Manifest)</v>
      </c>
      <c r="R920" s="88">
        <f t="shared" si="464"/>
        <v>60.68</v>
      </c>
      <c r="S920" s="61" t="str">
        <f t="shared" si="465"/>
        <v>OZ522</v>
      </c>
      <c r="T920" s="61" t="str">
        <f t="shared" si="466"/>
        <v>AIRZETA CO., LTD</v>
      </c>
      <c r="U920" s="61" t="str">
        <f t="shared" si="467"/>
        <v>신용</v>
      </c>
      <c r="V920" s="99">
        <f>CEILING($B$2+(P920-0.5)*$C$2,1)</f>
        <v>10273</v>
      </c>
      <c r="W920" s="61">
        <v>4000</v>
      </c>
      <c r="X920" s="100">
        <f t="shared" si="421"/>
        <v>0</v>
      </c>
      <c r="Y920" s="100">
        <f t="shared" si="426"/>
        <v>0</v>
      </c>
      <c r="Z920" s="100">
        <f t="shared" si="422"/>
        <v>0</v>
      </c>
      <c r="AA920" s="100">
        <f t="shared" si="427"/>
        <v>0</v>
      </c>
      <c r="AB920" s="101">
        <f t="shared" si="423"/>
        <v>0</v>
      </c>
      <c r="AC920" s="102" t="str">
        <f>_xlfn.IFNA(VLOOKUP(D920,'사업자 통관'!F:H,3,0),"")</f>
        <v/>
      </c>
      <c r="AD920" s="102"/>
      <c r="AE920" s="103">
        <f t="shared" si="468"/>
        <v>4000</v>
      </c>
      <c r="AF920" s="104">
        <f t="shared" si="469"/>
        <v>14273</v>
      </c>
      <c r="AH920" s="126" t="s">
        <v>7690</v>
      </c>
      <c r="AI920" s="126" t="s">
        <v>9</v>
      </c>
      <c r="AJ920" s="126" t="s">
        <v>7691</v>
      </c>
      <c r="AK920" s="126" t="s">
        <v>2745</v>
      </c>
      <c r="AL920" s="126" t="s">
        <v>539</v>
      </c>
      <c r="AM920" s="126" t="s">
        <v>540</v>
      </c>
      <c r="AN920" s="126">
        <v>1799</v>
      </c>
      <c r="AO920" s="126" t="s">
        <v>130</v>
      </c>
      <c r="AP920" s="127">
        <v>1</v>
      </c>
      <c r="AQ920" s="128">
        <v>0.998</v>
      </c>
      <c r="AR920" s="128">
        <v>1.2250000000000001</v>
      </c>
      <c r="AS920" s="128">
        <v>1.3</v>
      </c>
      <c r="AT920" s="126" t="s">
        <v>4</v>
      </c>
      <c r="AU920" s="128">
        <v>60.68</v>
      </c>
      <c r="AV920" s="126" t="s">
        <v>154</v>
      </c>
      <c r="AW920" s="126" t="s">
        <v>154</v>
      </c>
      <c r="AX920" s="126" t="s">
        <v>154</v>
      </c>
      <c r="AY920" s="126" t="s">
        <v>154</v>
      </c>
      <c r="AZ920" s="126" t="s">
        <v>154</v>
      </c>
      <c r="BA920" s="126" t="s">
        <v>132</v>
      </c>
      <c r="BB920" s="126" t="s">
        <v>70</v>
      </c>
      <c r="BC920" s="126" t="s">
        <v>159</v>
      </c>
      <c r="BD920" s="126" t="s">
        <v>130</v>
      </c>
      <c r="BE920" s="126" t="s">
        <v>156</v>
      </c>
      <c r="BF920" s="126" t="s">
        <v>7741</v>
      </c>
      <c r="BG920" s="126" t="s">
        <v>7742</v>
      </c>
      <c r="BH920" s="126" t="s">
        <v>7743</v>
      </c>
      <c r="BI920" s="126" t="s">
        <v>138</v>
      </c>
      <c r="BJ920" s="126" t="s">
        <v>2758</v>
      </c>
      <c r="BK920" s="126" t="s">
        <v>184</v>
      </c>
      <c r="BL920" s="126" t="s">
        <v>157</v>
      </c>
      <c r="BM920" s="126" t="s">
        <v>126</v>
      </c>
      <c r="BN920" s="126" t="s">
        <v>130</v>
      </c>
      <c r="BO920" s="126" t="s">
        <v>158</v>
      </c>
    </row>
    <row r="921" spans="1:67" ht="15">
      <c r="A921" s="58" t="str">
        <f t="shared" si="448"/>
        <v>2025-08-28</v>
      </c>
      <c r="B921" s="58" t="str">
        <f t="shared" si="449"/>
        <v>LHR</v>
      </c>
      <c r="C921" s="58" t="str">
        <f t="shared" si="450"/>
        <v>99431913825</v>
      </c>
      <c r="D921" s="58" t="str">
        <f t="shared" si="451"/>
        <v>PGB028762260</v>
      </c>
      <c r="E921" s="59" t="str">
        <f t="shared" si="452"/>
        <v>6094322903040</v>
      </c>
      <c r="F921" s="59" t="str">
        <f t="shared" si="453"/>
        <v>717-9904-BE-44</v>
      </c>
      <c r="G921" s="59" t="str">
        <f t="shared" si="454"/>
        <v>2210326</v>
      </c>
      <c r="H921" s="59" t="str">
        <f t="shared" si="455"/>
        <v>IPORTER (GB)</v>
      </c>
      <c r="I921" s="57" t="str">
        <f t="shared" si="456"/>
        <v>김성유</v>
      </c>
      <c r="J921" s="57">
        <f t="shared" si="457"/>
        <v>26460</v>
      </c>
      <c r="K921" s="57" t="str">
        <f t="shared" si="458"/>
        <v/>
      </c>
      <c r="L921" s="57">
        <f t="shared" si="459"/>
        <v>1</v>
      </c>
      <c r="M921" s="57">
        <f t="shared" si="460"/>
        <v>0.81200000000000006</v>
      </c>
      <c r="N921" s="57">
        <f t="shared" si="461"/>
        <v>4.4999999999999998E-2</v>
      </c>
      <c r="O921" s="60">
        <f t="shared" si="462"/>
        <v>3.15E-2</v>
      </c>
      <c r="P921" s="60">
        <f>CEILING(IF(M921&gt;O921,M921,O921),$D$2)</f>
        <v>1</v>
      </c>
      <c r="Q921" s="61" t="str">
        <f t="shared" si="463"/>
        <v>목록(Manifest)</v>
      </c>
      <c r="R921" s="88">
        <f t="shared" si="464"/>
        <v>122.7</v>
      </c>
      <c r="S921" s="61" t="str">
        <f t="shared" si="465"/>
        <v>OZ522</v>
      </c>
      <c r="T921" s="61" t="str">
        <f t="shared" si="466"/>
        <v>AIRZETA CO., LTD</v>
      </c>
      <c r="U921" s="61" t="str">
        <f t="shared" si="467"/>
        <v>신용</v>
      </c>
      <c r="V921" s="99">
        <f>CEILING($B$2+(P921-0.5)*$C$2,1)</f>
        <v>10273</v>
      </c>
      <c r="W921" s="61">
        <v>4000</v>
      </c>
      <c r="X921" s="100">
        <f t="shared" si="421"/>
        <v>0</v>
      </c>
      <c r="Y921" s="100">
        <f t="shared" si="426"/>
        <v>0</v>
      </c>
      <c r="Z921" s="100">
        <f t="shared" si="422"/>
        <v>0</v>
      </c>
      <c r="AA921" s="100">
        <f t="shared" si="427"/>
        <v>0</v>
      </c>
      <c r="AB921" s="101">
        <f t="shared" si="423"/>
        <v>0</v>
      </c>
      <c r="AC921" s="102" t="str">
        <f>_xlfn.IFNA(VLOOKUP(D921,'사업자 통관'!F:H,3,0),"")</f>
        <v/>
      </c>
      <c r="AD921" s="102"/>
      <c r="AE921" s="103">
        <f t="shared" si="468"/>
        <v>4000</v>
      </c>
      <c r="AF921" s="104">
        <f t="shared" si="469"/>
        <v>14273</v>
      </c>
      <c r="AH921" s="126" t="s">
        <v>7690</v>
      </c>
      <c r="AI921" s="126" t="s">
        <v>9</v>
      </c>
      <c r="AJ921" s="126" t="s">
        <v>7691</v>
      </c>
      <c r="AK921" s="126" t="s">
        <v>2633</v>
      </c>
      <c r="AL921" s="126" t="s">
        <v>336</v>
      </c>
      <c r="AM921" s="126" t="s">
        <v>337</v>
      </c>
      <c r="AN921" s="126">
        <v>26460</v>
      </c>
      <c r="AO921" s="126" t="s">
        <v>130</v>
      </c>
      <c r="AP921" s="127">
        <v>1</v>
      </c>
      <c r="AQ921" s="128">
        <v>0.81200000000000006</v>
      </c>
      <c r="AR921" s="128">
        <v>4.4999999999999998E-2</v>
      </c>
      <c r="AS921" s="128">
        <v>0.9</v>
      </c>
      <c r="AT921" s="126" t="s">
        <v>4</v>
      </c>
      <c r="AU921" s="128">
        <v>122.7</v>
      </c>
      <c r="AV921" s="126" t="s">
        <v>154</v>
      </c>
      <c r="AW921" s="126" t="s">
        <v>154</v>
      </c>
      <c r="AX921" s="126" t="s">
        <v>154</v>
      </c>
      <c r="AY921" s="126" t="s">
        <v>154</v>
      </c>
      <c r="AZ921" s="126" t="s">
        <v>154</v>
      </c>
      <c r="BA921" s="126" t="s">
        <v>132</v>
      </c>
      <c r="BB921" s="126" t="s">
        <v>70</v>
      </c>
      <c r="BC921" s="126" t="s">
        <v>159</v>
      </c>
      <c r="BD921" s="126" t="s">
        <v>130</v>
      </c>
      <c r="BE921" s="126" t="s">
        <v>156</v>
      </c>
      <c r="BF921" s="126" t="s">
        <v>7744</v>
      </c>
      <c r="BG921" s="126" t="s">
        <v>7745</v>
      </c>
      <c r="BH921" s="126" t="s">
        <v>7746</v>
      </c>
      <c r="BI921" s="126" t="s">
        <v>138</v>
      </c>
      <c r="BJ921" s="126" t="s">
        <v>2758</v>
      </c>
      <c r="BK921" s="126" t="s">
        <v>184</v>
      </c>
      <c r="BL921" s="126" t="s">
        <v>157</v>
      </c>
      <c r="BM921" s="126" t="s">
        <v>126</v>
      </c>
      <c r="BN921" s="126" t="s">
        <v>130</v>
      </c>
      <c r="BO921" s="126" t="s">
        <v>158</v>
      </c>
    </row>
    <row r="922" spans="1:67" ht="15">
      <c r="A922" s="58" t="str">
        <f t="shared" si="448"/>
        <v>2025-08-28</v>
      </c>
      <c r="B922" s="58" t="str">
        <f t="shared" si="449"/>
        <v>LHR</v>
      </c>
      <c r="C922" s="58" t="str">
        <f t="shared" si="450"/>
        <v>99431913825</v>
      </c>
      <c r="D922" s="58" t="str">
        <f t="shared" si="451"/>
        <v>PGB028762331</v>
      </c>
      <c r="E922" s="59" t="str">
        <f t="shared" si="452"/>
        <v>6094322903111</v>
      </c>
      <c r="F922" s="59" t="str">
        <f t="shared" si="453"/>
        <v>718-0708-CD-46</v>
      </c>
      <c r="G922" s="59" t="str">
        <f t="shared" si="454"/>
        <v>2210326</v>
      </c>
      <c r="H922" s="59" t="str">
        <f t="shared" si="455"/>
        <v>IPORTER (GB)</v>
      </c>
      <c r="I922" s="57" t="str">
        <f t="shared" si="456"/>
        <v>강현모</v>
      </c>
      <c r="J922" s="57">
        <f t="shared" si="457"/>
        <v>11927</v>
      </c>
      <c r="K922" s="57" t="str">
        <f t="shared" si="458"/>
        <v/>
      </c>
      <c r="L922" s="57">
        <f t="shared" si="459"/>
        <v>1</v>
      </c>
      <c r="M922" s="57">
        <f t="shared" si="460"/>
        <v>0.499</v>
      </c>
      <c r="N922" s="57">
        <f t="shared" si="461"/>
        <v>4.4999999999999998E-2</v>
      </c>
      <c r="O922" s="60">
        <f t="shared" si="462"/>
        <v>3.15E-2</v>
      </c>
      <c r="P922" s="60">
        <f>CEILING(IF(M922&gt;O922,M922,O922),$D$2)</f>
        <v>0.5</v>
      </c>
      <c r="Q922" s="61" t="str">
        <f t="shared" si="463"/>
        <v>목록(Manifest)</v>
      </c>
      <c r="R922" s="88">
        <f t="shared" si="464"/>
        <v>66.75</v>
      </c>
      <c r="S922" s="61" t="str">
        <f t="shared" si="465"/>
        <v>OZ522</v>
      </c>
      <c r="T922" s="61" t="str">
        <f t="shared" si="466"/>
        <v>AIRZETA CO., LTD</v>
      </c>
      <c r="U922" s="61" t="str">
        <f t="shared" si="467"/>
        <v>신용</v>
      </c>
      <c r="V922" s="99">
        <f>CEILING($B$2+(P922-0.5)*$C$2,1)</f>
        <v>7445</v>
      </c>
      <c r="W922" s="61">
        <v>4000</v>
      </c>
      <c r="X922" s="100">
        <f t="shared" si="421"/>
        <v>0</v>
      </c>
      <c r="Y922" s="100">
        <f t="shared" si="426"/>
        <v>0</v>
      </c>
      <c r="Z922" s="100">
        <f t="shared" si="422"/>
        <v>0</v>
      </c>
      <c r="AA922" s="100">
        <f t="shared" si="427"/>
        <v>0</v>
      </c>
      <c r="AB922" s="101">
        <f t="shared" si="423"/>
        <v>0</v>
      </c>
      <c r="AC922" s="102" t="str">
        <f>_xlfn.IFNA(VLOOKUP(D922,'사업자 통관'!F:H,3,0),"")</f>
        <v/>
      </c>
      <c r="AD922" s="102"/>
      <c r="AE922" s="103">
        <f t="shared" si="468"/>
        <v>4000</v>
      </c>
      <c r="AF922" s="104">
        <f t="shared" si="469"/>
        <v>11445</v>
      </c>
      <c r="AH922" s="126" t="s">
        <v>7690</v>
      </c>
      <c r="AI922" s="126" t="s">
        <v>9</v>
      </c>
      <c r="AJ922" s="126" t="s">
        <v>7691</v>
      </c>
      <c r="AK922" s="126" t="s">
        <v>7747</v>
      </c>
      <c r="AL922" s="126" t="s">
        <v>7748</v>
      </c>
      <c r="AM922" s="126" t="s">
        <v>7749</v>
      </c>
      <c r="AN922" s="126">
        <v>11927</v>
      </c>
      <c r="AO922" s="126" t="s">
        <v>130</v>
      </c>
      <c r="AP922" s="127">
        <v>1</v>
      </c>
      <c r="AQ922" s="128">
        <v>0.499</v>
      </c>
      <c r="AR922" s="128">
        <v>4.4999999999999998E-2</v>
      </c>
      <c r="AS922" s="128">
        <v>0.5</v>
      </c>
      <c r="AT922" s="126" t="s">
        <v>4</v>
      </c>
      <c r="AU922" s="128">
        <v>66.75</v>
      </c>
      <c r="AV922" s="126" t="s">
        <v>154</v>
      </c>
      <c r="AW922" s="126" t="s">
        <v>154</v>
      </c>
      <c r="AX922" s="126" t="s">
        <v>154</v>
      </c>
      <c r="AY922" s="126" t="s">
        <v>154</v>
      </c>
      <c r="AZ922" s="126" t="s">
        <v>154</v>
      </c>
      <c r="BA922" s="126" t="s">
        <v>132</v>
      </c>
      <c r="BB922" s="126" t="s">
        <v>70</v>
      </c>
      <c r="BC922" s="126" t="s">
        <v>185</v>
      </c>
      <c r="BD922" s="126" t="s">
        <v>130</v>
      </c>
      <c r="BE922" s="126" t="s">
        <v>156</v>
      </c>
      <c r="BF922" s="126" t="s">
        <v>7750</v>
      </c>
      <c r="BG922" s="126" t="s">
        <v>7751</v>
      </c>
      <c r="BH922" s="126" t="s">
        <v>7752</v>
      </c>
      <c r="BI922" s="126" t="s">
        <v>138</v>
      </c>
      <c r="BJ922" s="126" t="s">
        <v>2758</v>
      </c>
      <c r="BK922" s="126" t="s">
        <v>184</v>
      </c>
      <c r="BL922" s="126" t="s">
        <v>157</v>
      </c>
      <c r="BM922" s="126" t="s">
        <v>126</v>
      </c>
      <c r="BN922" s="126" t="s">
        <v>130</v>
      </c>
      <c r="BO922" s="126" t="s">
        <v>158</v>
      </c>
    </row>
    <row r="923" spans="1:67" ht="15">
      <c r="A923" s="58" t="str">
        <f t="shared" si="448"/>
        <v>2025-08-28</v>
      </c>
      <c r="B923" s="58" t="str">
        <f t="shared" si="449"/>
        <v>LHR</v>
      </c>
      <c r="C923" s="58" t="str">
        <f t="shared" si="450"/>
        <v>99431913825</v>
      </c>
      <c r="D923" s="58" t="str">
        <f t="shared" si="451"/>
        <v>PGB028762244</v>
      </c>
      <c r="E923" s="59" t="str">
        <f t="shared" si="452"/>
        <v>6094322903024</v>
      </c>
      <c r="F923" s="59" t="str">
        <f t="shared" si="453"/>
        <v>718-0668-FD-48</v>
      </c>
      <c r="G923" s="59" t="str">
        <f t="shared" si="454"/>
        <v>2210326</v>
      </c>
      <c r="H923" s="59" t="str">
        <f t="shared" si="455"/>
        <v>IPORTER (GB)</v>
      </c>
      <c r="I923" s="57" t="str">
        <f t="shared" si="456"/>
        <v>고정혁</v>
      </c>
      <c r="J923" s="57">
        <f t="shared" si="457"/>
        <v>14537</v>
      </c>
      <c r="K923" s="57" t="str">
        <f t="shared" si="458"/>
        <v/>
      </c>
      <c r="L923" s="57">
        <f t="shared" si="459"/>
        <v>1</v>
      </c>
      <c r="M923" s="57">
        <f t="shared" si="460"/>
        <v>0.499</v>
      </c>
      <c r="N923" s="57">
        <f t="shared" si="461"/>
        <v>4.4999999999999998E-2</v>
      </c>
      <c r="O923" s="60">
        <f t="shared" si="462"/>
        <v>3.15E-2</v>
      </c>
      <c r="P923" s="60">
        <f>CEILING(IF(M923&gt;O923,M923,O923),$D$2)</f>
        <v>0.5</v>
      </c>
      <c r="Q923" s="61" t="str">
        <f t="shared" si="463"/>
        <v>일반(목록배제,Normal-Manifest Exception)</v>
      </c>
      <c r="R923" s="88">
        <f t="shared" si="464"/>
        <v>55.2</v>
      </c>
      <c r="S923" s="61" t="str">
        <f t="shared" si="465"/>
        <v>OZ522</v>
      </c>
      <c r="T923" s="61" t="str">
        <f t="shared" si="466"/>
        <v>AIRZETA CO., LTD</v>
      </c>
      <c r="U923" s="61" t="str">
        <f t="shared" si="467"/>
        <v>신용</v>
      </c>
      <c r="V923" s="99">
        <f>CEILING($B$2+(P923-0.5)*$C$2,1)</f>
        <v>7445</v>
      </c>
      <c r="W923" s="61">
        <v>4000</v>
      </c>
      <c r="X923" s="100">
        <f t="shared" si="421"/>
        <v>0</v>
      </c>
      <c r="Y923" s="100">
        <f t="shared" si="426"/>
        <v>0</v>
      </c>
      <c r="Z923" s="100">
        <f t="shared" si="422"/>
        <v>0</v>
      </c>
      <c r="AA923" s="100">
        <f t="shared" si="427"/>
        <v>0</v>
      </c>
      <c r="AB923" s="101">
        <f t="shared" si="423"/>
        <v>1000</v>
      </c>
      <c r="AC923" s="102" t="str">
        <f>_xlfn.IFNA(VLOOKUP(D923,'사업자 통관'!F:H,3,0),"")</f>
        <v/>
      </c>
      <c r="AD923" s="102"/>
      <c r="AE923" s="103">
        <f t="shared" si="468"/>
        <v>5000</v>
      </c>
      <c r="AF923" s="104">
        <f t="shared" si="469"/>
        <v>12445</v>
      </c>
      <c r="AH923" s="126" t="s">
        <v>7690</v>
      </c>
      <c r="AI923" s="126" t="s">
        <v>9</v>
      </c>
      <c r="AJ923" s="126" t="s">
        <v>7691</v>
      </c>
      <c r="AK923" s="126" t="s">
        <v>7753</v>
      </c>
      <c r="AL923" s="126" t="s">
        <v>7754</v>
      </c>
      <c r="AM923" s="126" t="s">
        <v>7755</v>
      </c>
      <c r="AN923" s="126">
        <v>14537</v>
      </c>
      <c r="AO923" s="126" t="s">
        <v>130</v>
      </c>
      <c r="AP923" s="127">
        <v>1</v>
      </c>
      <c r="AQ923" s="128">
        <v>0.499</v>
      </c>
      <c r="AR923" s="128">
        <v>4.4999999999999998E-2</v>
      </c>
      <c r="AS923" s="128">
        <v>0.5</v>
      </c>
      <c r="AT923" s="126" t="s">
        <v>5</v>
      </c>
      <c r="AU923" s="128">
        <v>55.2</v>
      </c>
      <c r="AV923" s="126" t="s">
        <v>154</v>
      </c>
      <c r="AW923" s="126" t="s">
        <v>154</v>
      </c>
      <c r="AX923" s="126" t="s">
        <v>154</v>
      </c>
      <c r="AY923" s="126" t="s">
        <v>154</v>
      </c>
      <c r="AZ923" s="126" t="s">
        <v>130</v>
      </c>
      <c r="BA923" s="126" t="s">
        <v>132</v>
      </c>
      <c r="BB923" s="126" t="s">
        <v>70</v>
      </c>
      <c r="BC923" s="126" t="s">
        <v>313</v>
      </c>
      <c r="BD923" s="126" t="s">
        <v>130</v>
      </c>
      <c r="BE923" s="126" t="s">
        <v>156</v>
      </c>
      <c r="BF923" s="126" t="s">
        <v>7756</v>
      </c>
      <c r="BG923" s="126" t="s">
        <v>7757</v>
      </c>
      <c r="BH923" s="126" t="s">
        <v>7758</v>
      </c>
      <c r="BI923" s="126" t="s">
        <v>138</v>
      </c>
      <c r="BJ923" s="126" t="s">
        <v>2758</v>
      </c>
      <c r="BK923" s="126" t="s">
        <v>184</v>
      </c>
      <c r="BL923" s="126" t="s">
        <v>157</v>
      </c>
      <c r="BM923" s="126" t="s">
        <v>126</v>
      </c>
      <c r="BN923" s="126" t="s">
        <v>130</v>
      </c>
      <c r="BO923" s="126" t="s">
        <v>158</v>
      </c>
    </row>
    <row r="924" spans="1:67" ht="15">
      <c r="A924" s="58" t="str">
        <f t="shared" si="448"/>
        <v>2025-08-28</v>
      </c>
      <c r="B924" s="58" t="str">
        <f t="shared" si="449"/>
        <v>LHR</v>
      </c>
      <c r="C924" s="58" t="str">
        <f t="shared" si="450"/>
        <v>99431913825</v>
      </c>
      <c r="D924" s="58" t="str">
        <f t="shared" si="451"/>
        <v>PGB028762306</v>
      </c>
      <c r="E924" s="59" t="str">
        <f t="shared" si="452"/>
        <v>6094322903086</v>
      </c>
      <c r="F924" s="59" t="str">
        <f t="shared" si="453"/>
        <v>718-0721-CF-25</v>
      </c>
      <c r="G924" s="59" t="str">
        <f t="shared" si="454"/>
        <v>2210326</v>
      </c>
      <c r="H924" s="59" t="str">
        <f t="shared" si="455"/>
        <v>IPORTER (GB)</v>
      </c>
      <c r="I924" s="57" t="str">
        <f t="shared" si="456"/>
        <v>이후영</v>
      </c>
      <c r="J924" s="57">
        <f t="shared" si="457"/>
        <v>13606</v>
      </c>
      <c r="K924" s="57" t="str">
        <f t="shared" si="458"/>
        <v/>
      </c>
      <c r="L924" s="57">
        <f t="shared" si="459"/>
        <v>1</v>
      </c>
      <c r="M924" s="57">
        <f t="shared" si="460"/>
        <v>0.499</v>
      </c>
      <c r="N924" s="57">
        <f t="shared" si="461"/>
        <v>4.4999999999999998E-2</v>
      </c>
      <c r="O924" s="60">
        <f t="shared" si="462"/>
        <v>3.15E-2</v>
      </c>
      <c r="P924" s="60">
        <f>CEILING(IF(M924&gt;O924,M924,O924),$D$2)</f>
        <v>0.5</v>
      </c>
      <c r="Q924" s="61" t="str">
        <f t="shared" si="463"/>
        <v>목록(Manifest)</v>
      </c>
      <c r="R924" s="88">
        <f t="shared" si="464"/>
        <v>13.48</v>
      </c>
      <c r="S924" s="61" t="str">
        <f t="shared" si="465"/>
        <v>OZ522</v>
      </c>
      <c r="T924" s="61" t="str">
        <f t="shared" si="466"/>
        <v>AIRZETA CO., LTD</v>
      </c>
      <c r="U924" s="61" t="str">
        <f t="shared" si="467"/>
        <v>신용</v>
      </c>
      <c r="V924" s="99">
        <f>CEILING($B$2+(P924-0.5)*$C$2,1)</f>
        <v>7445</v>
      </c>
      <c r="W924" s="61">
        <v>4000</v>
      </c>
      <c r="X924" s="100">
        <f t="shared" si="421"/>
        <v>0</v>
      </c>
      <c r="Y924" s="100">
        <f t="shared" si="426"/>
        <v>0</v>
      </c>
      <c r="Z924" s="100">
        <f t="shared" si="422"/>
        <v>0</v>
      </c>
      <c r="AA924" s="100">
        <f t="shared" si="427"/>
        <v>0</v>
      </c>
      <c r="AB924" s="101">
        <f t="shared" si="423"/>
        <v>0</v>
      </c>
      <c r="AC924" s="102" t="str">
        <f>_xlfn.IFNA(VLOOKUP(D924,'사업자 통관'!F:H,3,0),"")</f>
        <v/>
      </c>
      <c r="AD924" s="102"/>
      <c r="AE924" s="103">
        <f t="shared" si="468"/>
        <v>4000</v>
      </c>
      <c r="AF924" s="104">
        <f t="shared" si="469"/>
        <v>11445</v>
      </c>
      <c r="AH924" s="126" t="s">
        <v>7690</v>
      </c>
      <c r="AI924" s="126" t="s">
        <v>9</v>
      </c>
      <c r="AJ924" s="126" t="s">
        <v>7691</v>
      </c>
      <c r="AK924" s="126" t="s">
        <v>7759</v>
      </c>
      <c r="AL924" s="126" t="s">
        <v>3199</v>
      </c>
      <c r="AM924" s="126" t="s">
        <v>3200</v>
      </c>
      <c r="AN924" s="126">
        <v>13606</v>
      </c>
      <c r="AO924" s="126" t="s">
        <v>130</v>
      </c>
      <c r="AP924" s="127">
        <v>1</v>
      </c>
      <c r="AQ924" s="128">
        <v>0.499</v>
      </c>
      <c r="AR924" s="128">
        <v>4.4999999999999998E-2</v>
      </c>
      <c r="AS924" s="128">
        <v>0.5</v>
      </c>
      <c r="AT924" s="126" t="s">
        <v>4</v>
      </c>
      <c r="AU924" s="128">
        <v>13.48</v>
      </c>
      <c r="AV924" s="126" t="s">
        <v>154</v>
      </c>
      <c r="AW924" s="126" t="s">
        <v>154</v>
      </c>
      <c r="AX924" s="126" t="s">
        <v>154</v>
      </c>
      <c r="AY924" s="126" t="s">
        <v>154</v>
      </c>
      <c r="AZ924" s="126" t="s">
        <v>154</v>
      </c>
      <c r="BA924" s="126" t="s">
        <v>132</v>
      </c>
      <c r="BB924" s="126" t="s">
        <v>70</v>
      </c>
      <c r="BC924" s="126" t="s">
        <v>159</v>
      </c>
      <c r="BD924" s="126" t="s">
        <v>130</v>
      </c>
      <c r="BE924" s="126" t="s">
        <v>156</v>
      </c>
      <c r="BF924" s="126" t="s">
        <v>7760</v>
      </c>
      <c r="BG924" s="126" t="s">
        <v>7761</v>
      </c>
      <c r="BH924" s="126" t="s">
        <v>7762</v>
      </c>
      <c r="BI924" s="126" t="s">
        <v>138</v>
      </c>
      <c r="BJ924" s="126" t="s">
        <v>2758</v>
      </c>
      <c r="BK924" s="126" t="s">
        <v>184</v>
      </c>
      <c r="BL924" s="126" t="s">
        <v>157</v>
      </c>
      <c r="BM924" s="126" t="s">
        <v>126</v>
      </c>
      <c r="BN924" s="126" t="s">
        <v>130</v>
      </c>
      <c r="BO924" s="126" t="s">
        <v>158</v>
      </c>
    </row>
    <row r="925" spans="1:67" ht="15">
      <c r="A925" s="58" t="str">
        <f t="shared" si="448"/>
        <v>2025-08-28</v>
      </c>
      <c r="B925" s="58" t="str">
        <f t="shared" si="449"/>
        <v>LHR</v>
      </c>
      <c r="C925" s="58" t="str">
        <f t="shared" si="450"/>
        <v>99431913825</v>
      </c>
      <c r="D925" s="58" t="str">
        <f t="shared" si="451"/>
        <v>PGB028762313</v>
      </c>
      <c r="E925" s="59" t="str">
        <f t="shared" si="452"/>
        <v>6094322903093</v>
      </c>
      <c r="F925" s="59" t="str">
        <f t="shared" si="453"/>
        <v>718-0674-BF-14</v>
      </c>
      <c r="G925" s="59" t="str">
        <f t="shared" si="454"/>
        <v>2210326</v>
      </c>
      <c r="H925" s="59" t="str">
        <f t="shared" si="455"/>
        <v>IPORTER (GB)</v>
      </c>
      <c r="I925" s="57" t="str">
        <f t="shared" si="456"/>
        <v>김강현</v>
      </c>
      <c r="J925" s="57">
        <f t="shared" si="457"/>
        <v>4074</v>
      </c>
      <c r="K925" s="57" t="str">
        <f t="shared" si="458"/>
        <v/>
      </c>
      <c r="L925" s="57">
        <f t="shared" si="459"/>
        <v>1</v>
      </c>
      <c r="M925" s="57">
        <f t="shared" si="460"/>
        <v>1.379</v>
      </c>
      <c r="N925" s="57">
        <f t="shared" si="461"/>
        <v>2.4489999999999998</v>
      </c>
      <c r="O925" s="60">
        <f t="shared" si="462"/>
        <v>1.7142999999999997</v>
      </c>
      <c r="P925" s="60">
        <f>CEILING(IF(M925&gt;O925,M925,O925),$D$2)</f>
        <v>2</v>
      </c>
      <c r="Q925" s="61" t="str">
        <f t="shared" si="463"/>
        <v>목록(Manifest)</v>
      </c>
      <c r="R925" s="88">
        <f t="shared" si="464"/>
        <v>121.37</v>
      </c>
      <c r="S925" s="61" t="str">
        <f t="shared" si="465"/>
        <v>OZ522</v>
      </c>
      <c r="T925" s="61" t="str">
        <f t="shared" si="466"/>
        <v>AIRZETA CO., LTD</v>
      </c>
      <c r="U925" s="61" t="str">
        <f t="shared" si="467"/>
        <v>신용</v>
      </c>
      <c r="V925" s="99">
        <f>CEILING($B$2+(P925-0.5)*$C$2,1)</f>
        <v>15928</v>
      </c>
      <c r="W925" s="61">
        <v>4000</v>
      </c>
      <c r="X925" s="100">
        <f t="shared" si="421"/>
        <v>0</v>
      </c>
      <c r="Y925" s="100">
        <f t="shared" si="426"/>
        <v>0</v>
      </c>
      <c r="Z925" s="100">
        <f t="shared" si="422"/>
        <v>0</v>
      </c>
      <c r="AA925" s="100">
        <f t="shared" si="427"/>
        <v>0</v>
      </c>
      <c r="AB925" s="101">
        <f t="shared" si="423"/>
        <v>0</v>
      </c>
      <c r="AC925" s="102" t="str">
        <f>_xlfn.IFNA(VLOOKUP(D925,'사업자 통관'!F:H,3,0),"")</f>
        <v/>
      </c>
      <c r="AD925" s="102"/>
      <c r="AE925" s="103">
        <f t="shared" si="468"/>
        <v>4000</v>
      </c>
      <c r="AF925" s="104">
        <f t="shared" si="469"/>
        <v>19928</v>
      </c>
      <c r="AH925" s="126" t="s">
        <v>7690</v>
      </c>
      <c r="AI925" s="126" t="s">
        <v>9</v>
      </c>
      <c r="AJ925" s="126" t="s">
        <v>7691</v>
      </c>
      <c r="AK925" s="126" t="s">
        <v>2629</v>
      </c>
      <c r="AL925" s="126" t="s">
        <v>7763</v>
      </c>
      <c r="AM925" s="126" t="s">
        <v>7764</v>
      </c>
      <c r="AN925" s="126">
        <v>4074</v>
      </c>
      <c r="AO925" s="126" t="s">
        <v>130</v>
      </c>
      <c r="AP925" s="127">
        <v>1</v>
      </c>
      <c r="AQ925" s="128">
        <v>1.379</v>
      </c>
      <c r="AR925" s="128">
        <v>2.4489999999999998</v>
      </c>
      <c r="AS925" s="128">
        <v>2.5</v>
      </c>
      <c r="AT925" s="126" t="s">
        <v>4</v>
      </c>
      <c r="AU925" s="128">
        <v>121.37</v>
      </c>
      <c r="AV925" s="126" t="s">
        <v>154</v>
      </c>
      <c r="AW925" s="126" t="s">
        <v>154</v>
      </c>
      <c r="AX925" s="126" t="s">
        <v>154</v>
      </c>
      <c r="AY925" s="126" t="s">
        <v>154</v>
      </c>
      <c r="AZ925" s="126" t="s">
        <v>154</v>
      </c>
      <c r="BA925" s="126" t="s">
        <v>132</v>
      </c>
      <c r="BB925" s="126" t="s">
        <v>70</v>
      </c>
      <c r="BC925" s="126" t="s">
        <v>6460</v>
      </c>
      <c r="BD925" s="126" t="s">
        <v>130</v>
      </c>
      <c r="BE925" s="126" t="s">
        <v>156</v>
      </c>
      <c r="BF925" s="126" t="s">
        <v>7765</v>
      </c>
      <c r="BG925" s="126" t="s">
        <v>7766</v>
      </c>
      <c r="BH925" s="126" t="s">
        <v>7767</v>
      </c>
      <c r="BI925" s="126" t="s">
        <v>138</v>
      </c>
      <c r="BJ925" s="126" t="s">
        <v>2758</v>
      </c>
      <c r="BK925" s="126" t="s">
        <v>184</v>
      </c>
      <c r="BL925" s="126" t="s">
        <v>157</v>
      </c>
      <c r="BM925" s="126" t="s">
        <v>126</v>
      </c>
      <c r="BN925" s="126" t="s">
        <v>130</v>
      </c>
      <c r="BO925" s="126" t="s">
        <v>158</v>
      </c>
    </row>
    <row r="926" spans="1:67" ht="15">
      <c r="A926" s="58" t="str">
        <f t="shared" si="448"/>
        <v>2025-08-28</v>
      </c>
      <c r="B926" s="58" t="str">
        <f t="shared" si="449"/>
        <v>LHR</v>
      </c>
      <c r="C926" s="58" t="str">
        <f t="shared" si="450"/>
        <v>99431913825</v>
      </c>
      <c r="D926" s="58" t="str">
        <f t="shared" si="451"/>
        <v>PGB028762279</v>
      </c>
      <c r="E926" s="59" t="str">
        <f t="shared" si="452"/>
        <v>6094322903059</v>
      </c>
      <c r="F926" s="59" t="str">
        <f t="shared" si="453"/>
        <v>717-9047-EC-24</v>
      </c>
      <c r="G926" s="59" t="str">
        <f t="shared" si="454"/>
        <v>2210326</v>
      </c>
      <c r="H926" s="59" t="str">
        <f t="shared" si="455"/>
        <v>IPORTER (GB)</v>
      </c>
      <c r="I926" s="57" t="str">
        <f t="shared" si="456"/>
        <v>김은미</v>
      </c>
      <c r="J926" s="57">
        <f t="shared" si="457"/>
        <v>34128</v>
      </c>
      <c r="K926" s="57" t="str">
        <f t="shared" si="458"/>
        <v/>
      </c>
      <c r="L926" s="57">
        <f t="shared" si="459"/>
        <v>1</v>
      </c>
      <c r="M926" s="57">
        <f t="shared" si="460"/>
        <v>0.499</v>
      </c>
      <c r="N926" s="57">
        <f t="shared" si="461"/>
        <v>4.4999999999999998E-2</v>
      </c>
      <c r="O926" s="60">
        <f t="shared" si="462"/>
        <v>3.15E-2</v>
      </c>
      <c r="P926" s="60">
        <f>CEILING(IF(M926&gt;O926,M926,O926),$D$2)</f>
        <v>0.5</v>
      </c>
      <c r="Q926" s="61" t="str">
        <f t="shared" si="463"/>
        <v>목록(Manifest)</v>
      </c>
      <c r="R926" s="88">
        <f t="shared" si="464"/>
        <v>67.42</v>
      </c>
      <c r="S926" s="61" t="str">
        <f t="shared" si="465"/>
        <v>OZ522</v>
      </c>
      <c r="T926" s="61" t="str">
        <f t="shared" si="466"/>
        <v>AIRZETA CO., LTD</v>
      </c>
      <c r="U926" s="61" t="str">
        <f t="shared" si="467"/>
        <v>신용</v>
      </c>
      <c r="V926" s="99">
        <f>CEILING($B$2+(P926-0.5)*$C$2,1)</f>
        <v>7445</v>
      </c>
      <c r="W926" s="61">
        <v>4000</v>
      </c>
      <c r="X926" s="100">
        <f t="shared" si="421"/>
        <v>0</v>
      </c>
      <c r="Y926" s="100">
        <f t="shared" si="426"/>
        <v>0</v>
      </c>
      <c r="Z926" s="100">
        <f t="shared" si="422"/>
        <v>0</v>
      </c>
      <c r="AA926" s="100">
        <f t="shared" si="427"/>
        <v>0</v>
      </c>
      <c r="AB926" s="101">
        <f t="shared" si="423"/>
        <v>0</v>
      </c>
      <c r="AC926" s="102" t="str">
        <f>_xlfn.IFNA(VLOOKUP(D926,'사업자 통관'!F:H,3,0),"")</f>
        <v/>
      </c>
      <c r="AD926" s="102"/>
      <c r="AE926" s="103">
        <f t="shared" si="468"/>
        <v>4000</v>
      </c>
      <c r="AF926" s="104">
        <f t="shared" si="469"/>
        <v>11445</v>
      </c>
      <c r="AH926" s="126" t="s">
        <v>7690</v>
      </c>
      <c r="AI926" s="126" t="s">
        <v>9</v>
      </c>
      <c r="AJ926" s="126" t="s">
        <v>7691</v>
      </c>
      <c r="AK926" s="126" t="s">
        <v>7768</v>
      </c>
      <c r="AL926" s="126" t="s">
        <v>329</v>
      </c>
      <c r="AM926" s="126" t="s">
        <v>7769</v>
      </c>
      <c r="AN926" s="126">
        <v>34128</v>
      </c>
      <c r="AO926" s="126" t="s">
        <v>130</v>
      </c>
      <c r="AP926" s="127">
        <v>1</v>
      </c>
      <c r="AQ926" s="128">
        <v>0.499</v>
      </c>
      <c r="AR926" s="128">
        <v>4.4999999999999998E-2</v>
      </c>
      <c r="AS926" s="128">
        <v>0.5</v>
      </c>
      <c r="AT926" s="126" t="s">
        <v>4</v>
      </c>
      <c r="AU926" s="128">
        <v>67.42</v>
      </c>
      <c r="AV926" s="126" t="s">
        <v>154</v>
      </c>
      <c r="AW926" s="126" t="s">
        <v>154</v>
      </c>
      <c r="AX926" s="126" t="s">
        <v>154</v>
      </c>
      <c r="AY926" s="126" t="s">
        <v>154</v>
      </c>
      <c r="AZ926" s="126" t="s">
        <v>130</v>
      </c>
      <c r="BA926" s="126" t="s">
        <v>132</v>
      </c>
      <c r="BB926" s="126" t="s">
        <v>70</v>
      </c>
      <c r="BC926" s="126" t="s">
        <v>164</v>
      </c>
      <c r="BD926" s="126" t="s">
        <v>130</v>
      </c>
      <c r="BE926" s="126" t="s">
        <v>156</v>
      </c>
      <c r="BF926" s="126" t="s">
        <v>7770</v>
      </c>
      <c r="BG926" s="126" t="s">
        <v>7771</v>
      </c>
      <c r="BH926" s="126" t="s">
        <v>7772</v>
      </c>
      <c r="BI926" s="126" t="s">
        <v>138</v>
      </c>
      <c r="BJ926" s="126" t="s">
        <v>2758</v>
      </c>
      <c r="BK926" s="126" t="s">
        <v>184</v>
      </c>
      <c r="BL926" s="126" t="s">
        <v>157</v>
      </c>
      <c r="BM926" s="126" t="s">
        <v>126</v>
      </c>
      <c r="BN926" s="126" t="s">
        <v>130</v>
      </c>
      <c r="BO926" s="126" t="s">
        <v>158</v>
      </c>
    </row>
    <row r="927" spans="1:67" ht="15">
      <c r="A927" s="58" t="str">
        <f t="shared" si="448"/>
        <v>2025-08-28</v>
      </c>
      <c r="B927" s="58" t="str">
        <f t="shared" si="449"/>
        <v>LHR</v>
      </c>
      <c r="C927" s="58" t="str">
        <f t="shared" si="450"/>
        <v>99431913825</v>
      </c>
      <c r="D927" s="58" t="str">
        <f t="shared" si="451"/>
        <v>PGB028762242</v>
      </c>
      <c r="E927" s="59" t="str">
        <f t="shared" si="452"/>
        <v>6094322903022</v>
      </c>
      <c r="F927" s="59" t="str">
        <f t="shared" si="453"/>
        <v>718-0666-BE-35</v>
      </c>
      <c r="G927" s="59" t="str">
        <f t="shared" si="454"/>
        <v>2210326</v>
      </c>
      <c r="H927" s="59" t="str">
        <f t="shared" si="455"/>
        <v>IPORTER (GB)</v>
      </c>
      <c r="I927" s="57" t="str">
        <f t="shared" si="456"/>
        <v>이주연</v>
      </c>
      <c r="J927" s="57">
        <f t="shared" si="457"/>
        <v>5326</v>
      </c>
      <c r="K927" s="57" t="str">
        <f t="shared" si="458"/>
        <v/>
      </c>
      <c r="L927" s="57">
        <f t="shared" si="459"/>
        <v>1</v>
      </c>
      <c r="M927" s="57">
        <f t="shared" si="460"/>
        <v>0.499</v>
      </c>
      <c r="N927" s="57">
        <f t="shared" si="461"/>
        <v>4.4999999999999998E-2</v>
      </c>
      <c r="O927" s="60">
        <f t="shared" si="462"/>
        <v>3.15E-2</v>
      </c>
      <c r="P927" s="60">
        <f>CEILING(IF(M927&gt;O927,M927,O927),$D$2)</f>
        <v>0.5</v>
      </c>
      <c r="Q927" s="61" t="str">
        <f t="shared" si="463"/>
        <v>일반(목록배제,Normal-Manifest Exception)</v>
      </c>
      <c r="R927" s="88">
        <f t="shared" si="464"/>
        <v>55.2</v>
      </c>
      <c r="S927" s="61" t="str">
        <f t="shared" si="465"/>
        <v>OZ522</v>
      </c>
      <c r="T927" s="61" t="str">
        <f t="shared" si="466"/>
        <v>AIRZETA CO., LTD</v>
      </c>
      <c r="U927" s="61" t="str">
        <f t="shared" si="467"/>
        <v>신용</v>
      </c>
      <c r="V927" s="99">
        <f>CEILING($B$2+(P927-0.5)*$C$2,1)</f>
        <v>7445</v>
      </c>
      <c r="W927" s="61">
        <v>4000</v>
      </c>
      <c r="X927" s="100">
        <f t="shared" si="421"/>
        <v>0</v>
      </c>
      <c r="Y927" s="100">
        <f t="shared" si="426"/>
        <v>0</v>
      </c>
      <c r="Z927" s="100">
        <f t="shared" si="422"/>
        <v>0</v>
      </c>
      <c r="AA927" s="100">
        <f t="shared" si="427"/>
        <v>0</v>
      </c>
      <c r="AB927" s="101">
        <f t="shared" si="423"/>
        <v>1000</v>
      </c>
      <c r="AC927" s="102" t="str">
        <f>_xlfn.IFNA(VLOOKUP(D927,'사업자 통관'!F:H,3,0),"")</f>
        <v/>
      </c>
      <c r="AD927" s="102"/>
      <c r="AE927" s="103">
        <f t="shared" si="468"/>
        <v>5000</v>
      </c>
      <c r="AF927" s="104">
        <f t="shared" si="469"/>
        <v>12445</v>
      </c>
      <c r="AH927" s="126" t="s">
        <v>7690</v>
      </c>
      <c r="AI927" s="126" t="s">
        <v>9</v>
      </c>
      <c r="AJ927" s="126" t="s">
        <v>7691</v>
      </c>
      <c r="AK927" s="126" t="s">
        <v>7773</v>
      </c>
      <c r="AL927" s="126" t="s">
        <v>240</v>
      </c>
      <c r="AM927" s="126" t="s">
        <v>7774</v>
      </c>
      <c r="AN927" s="126">
        <v>5326</v>
      </c>
      <c r="AO927" s="126" t="s">
        <v>130</v>
      </c>
      <c r="AP927" s="127">
        <v>1</v>
      </c>
      <c r="AQ927" s="128">
        <v>0.499</v>
      </c>
      <c r="AR927" s="128">
        <v>4.4999999999999998E-2</v>
      </c>
      <c r="AS927" s="128">
        <v>0.5</v>
      </c>
      <c r="AT927" s="126" t="s">
        <v>5</v>
      </c>
      <c r="AU927" s="128">
        <v>55.2</v>
      </c>
      <c r="AV927" s="126" t="s">
        <v>154</v>
      </c>
      <c r="AW927" s="126" t="s">
        <v>154</v>
      </c>
      <c r="AX927" s="126" t="s">
        <v>154</v>
      </c>
      <c r="AY927" s="126" t="s">
        <v>154</v>
      </c>
      <c r="AZ927" s="126" t="s">
        <v>130</v>
      </c>
      <c r="BA927" s="126" t="s">
        <v>132</v>
      </c>
      <c r="BB927" s="126" t="s">
        <v>70</v>
      </c>
      <c r="BC927" s="126" t="s">
        <v>313</v>
      </c>
      <c r="BD927" s="126" t="s">
        <v>130</v>
      </c>
      <c r="BE927" s="126" t="s">
        <v>156</v>
      </c>
      <c r="BF927" s="126" t="s">
        <v>7775</v>
      </c>
      <c r="BG927" s="126" t="s">
        <v>7776</v>
      </c>
      <c r="BH927" s="126" t="s">
        <v>7777</v>
      </c>
      <c r="BI927" s="126" t="s">
        <v>138</v>
      </c>
      <c r="BJ927" s="126" t="s">
        <v>2758</v>
      </c>
      <c r="BK927" s="126" t="s">
        <v>184</v>
      </c>
      <c r="BL927" s="126" t="s">
        <v>157</v>
      </c>
      <c r="BM927" s="126" t="s">
        <v>126</v>
      </c>
      <c r="BN927" s="126" t="s">
        <v>130</v>
      </c>
      <c r="BO927" s="126" t="s">
        <v>158</v>
      </c>
    </row>
    <row r="928" spans="1:67" ht="15">
      <c r="A928" s="58" t="str">
        <f t="shared" si="448"/>
        <v>2025-08-28</v>
      </c>
      <c r="B928" s="58" t="str">
        <f t="shared" si="449"/>
        <v>LHR</v>
      </c>
      <c r="C928" s="58" t="str">
        <f t="shared" si="450"/>
        <v>99431913825</v>
      </c>
      <c r="D928" s="58" t="str">
        <f t="shared" si="451"/>
        <v>PGB028762243</v>
      </c>
      <c r="E928" s="59" t="str">
        <f t="shared" si="452"/>
        <v>6094322903023</v>
      </c>
      <c r="F928" s="59" t="str">
        <f t="shared" si="453"/>
        <v>718-0667-DE-41</v>
      </c>
      <c r="G928" s="59" t="str">
        <f t="shared" si="454"/>
        <v>2210326</v>
      </c>
      <c r="H928" s="59" t="str">
        <f t="shared" si="455"/>
        <v>IPORTER (GB)</v>
      </c>
      <c r="I928" s="57" t="str">
        <f t="shared" si="456"/>
        <v>이주리</v>
      </c>
      <c r="J928" s="57">
        <f t="shared" si="457"/>
        <v>2018</v>
      </c>
      <c r="K928" s="57" t="str">
        <f t="shared" si="458"/>
        <v/>
      </c>
      <c r="L928" s="57">
        <f t="shared" si="459"/>
        <v>1</v>
      </c>
      <c r="M928" s="57">
        <f t="shared" si="460"/>
        <v>0.499</v>
      </c>
      <c r="N928" s="57">
        <f t="shared" si="461"/>
        <v>4.4999999999999998E-2</v>
      </c>
      <c r="O928" s="60">
        <f t="shared" si="462"/>
        <v>3.15E-2</v>
      </c>
      <c r="P928" s="60">
        <f>CEILING(IF(M928&gt;O928,M928,O928),$D$2)</f>
        <v>0.5</v>
      </c>
      <c r="Q928" s="61" t="str">
        <f t="shared" si="463"/>
        <v>일반(목록배제,Normal-Manifest Exception)</v>
      </c>
      <c r="R928" s="88">
        <f t="shared" si="464"/>
        <v>55.2</v>
      </c>
      <c r="S928" s="61" t="str">
        <f t="shared" si="465"/>
        <v>OZ522</v>
      </c>
      <c r="T928" s="61" t="str">
        <f t="shared" si="466"/>
        <v>AIRZETA CO., LTD</v>
      </c>
      <c r="U928" s="61" t="str">
        <f t="shared" si="467"/>
        <v>신용</v>
      </c>
      <c r="V928" s="99">
        <f>CEILING($B$2+(P928-0.5)*$C$2,1)</f>
        <v>7445</v>
      </c>
      <c r="W928" s="61">
        <v>4000</v>
      </c>
      <c r="X928" s="100">
        <f t="shared" si="421"/>
        <v>0</v>
      </c>
      <c r="Y928" s="100">
        <f t="shared" si="426"/>
        <v>0</v>
      </c>
      <c r="Z928" s="100">
        <f t="shared" si="422"/>
        <v>0</v>
      </c>
      <c r="AA928" s="100">
        <f t="shared" si="427"/>
        <v>0</v>
      </c>
      <c r="AB928" s="101">
        <f t="shared" si="423"/>
        <v>1000</v>
      </c>
      <c r="AC928" s="102" t="str">
        <f>_xlfn.IFNA(VLOOKUP(D928,'사업자 통관'!F:H,3,0),"")</f>
        <v/>
      </c>
      <c r="AD928" s="102"/>
      <c r="AE928" s="103">
        <f t="shared" si="468"/>
        <v>5000</v>
      </c>
      <c r="AF928" s="104">
        <f t="shared" si="469"/>
        <v>12445</v>
      </c>
      <c r="AH928" s="126" t="s">
        <v>7690</v>
      </c>
      <c r="AI928" s="126" t="s">
        <v>9</v>
      </c>
      <c r="AJ928" s="126" t="s">
        <v>7691</v>
      </c>
      <c r="AK928" s="126" t="s">
        <v>7778</v>
      </c>
      <c r="AL928" s="126" t="s">
        <v>7779</v>
      </c>
      <c r="AM928" s="126" t="s">
        <v>7780</v>
      </c>
      <c r="AN928" s="126">
        <v>2018</v>
      </c>
      <c r="AO928" s="126" t="s">
        <v>130</v>
      </c>
      <c r="AP928" s="127">
        <v>1</v>
      </c>
      <c r="AQ928" s="128">
        <v>0.499</v>
      </c>
      <c r="AR928" s="128">
        <v>4.4999999999999998E-2</v>
      </c>
      <c r="AS928" s="128">
        <v>0.5</v>
      </c>
      <c r="AT928" s="126" t="s">
        <v>5</v>
      </c>
      <c r="AU928" s="128">
        <v>55.2</v>
      </c>
      <c r="AV928" s="126" t="s">
        <v>154</v>
      </c>
      <c r="AW928" s="126" t="s">
        <v>154</v>
      </c>
      <c r="AX928" s="126" t="s">
        <v>154</v>
      </c>
      <c r="AY928" s="126" t="s">
        <v>154</v>
      </c>
      <c r="AZ928" s="126" t="s">
        <v>130</v>
      </c>
      <c r="BA928" s="126" t="s">
        <v>132</v>
      </c>
      <c r="BB928" s="126" t="s">
        <v>70</v>
      </c>
      <c r="BC928" s="126" t="s">
        <v>313</v>
      </c>
      <c r="BD928" s="126" t="s">
        <v>130</v>
      </c>
      <c r="BE928" s="126" t="s">
        <v>156</v>
      </c>
      <c r="BF928" s="126" t="s">
        <v>7781</v>
      </c>
      <c r="BG928" s="126" t="s">
        <v>7782</v>
      </c>
      <c r="BH928" s="126" t="s">
        <v>7783</v>
      </c>
      <c r="BI928" s="126" t="s">
        <v>138</v>
      </c>
      <c r="BJ928" s="126" t="s">
        <v>2758</v>
      </c>
      <c r="BK928" s="126" t="s">
        <v>184</v>
      </c>
      <c r="BL928" s="126" t="s">
        <v>157</v>
      </c>
      <c r="BM928" s="126" t="s">
        <v>126</v>
      </c>
      <c r="BN928" s="126" t="s">
        <v>130</v>
      </c>
      <c r="BO928" s="126" t="s">
        <v>158</v>
      </c>
    </row>
    <row r="929" spans="1:67" ht="15">
      <c r="A929" s="58" t="str">
        <f t="shared" si="448"/>
        <v>2025-08-28</v>
      </c>
      <c r="B929" s="58" t="str">
        <f t="shared" si="449"/>
        <v>LHR</v>
      </c>
      <c r="C929" s="58" t="str">
        <f t="shared" si="450"/>
        <v>99431913825</v>
      </c>
      <c r="D929" s="58" t="str">
        <f t="shared" si="451"/>
        <v>PGB028762339</v>
      </c>
      <c r="E929" s="59" t="str">
        <f t="shared" si="452"/>
        <v>6094322903119</v>
      </c>
      <c r="F929" s="59" t="str">
        <f t="shared" si="453"/>
        <v>718-0637-AA-8</v>
      </c>
      <c r="G929" s="59" t="str">
        <f t="shared" si="454"/>
        <v>2210326</v>
      </c>
      <c r="H929" s="59" t="str">
        <f t="shared" si="455"/>
        <v>IPORTER (GB)</v>
      </c>
      <c r="I929" s="57" t="str">
        <f t="shared" si="456"/>
        <v>최현준</v>
      </c>
      <c r="J929" s="57">
        <f t="shared" si="457"/>
        <v>5567</v>
      </c>
      <c r="K929" s="57" t="str">
        <f t="shared" si="458"/>
        <v/>
      </c>
      <c r="L929" s="57">
        <f t="shared" si="459"/>
        <v>1</v>
      </c>
      <c r="M929" s="57">
        <f t="shared" si="460"/>
        <v>0.499</v>
      </c>
      <c r="N929" s="57">
        <f t="shared" si="461"/>
        <v>4.4999999999999998E-2</v>
      </c>
      <c r="O929" s="60">
        <f t="shared" si="462"/>
        <v>3.15E-2</v>
      </c>
      <c r="P929" s="60">
        <f>CEILING(IF(M929&gt;O929,M929,O929),$D$2)</f>
        <v>0.5</v>
      </c>
      <c r="Q929" s="61" t="str">
        <f t="shared" si="463"/>
        <v>간이(Simple)</v>
      </c>
      <c r="R929" s="88">
        <f t="shared" si="464"/>
        <v>616.21</v>
      </c>
      <c r="S929" s="61" t="str">
        <f t="shared" si="465"/>
        <v>OZ522</v>
      </c>
      <c r="T929" s="61" t="str">
        <f t="shared" si="466"/>
        <v>AIRZETA CO., LTD</v>
      </c>
      <c r="U929" s="61" t="str">
        <f t="shared" si="467"/>
        <v>신용</v>
      </c>
      <c r="V929" s="99">
        <f>CEILING($B$2+(P929-0.5)*$C$2,1)</f>
        <v>7445</v>
      </c>
      <c r="W929" s="61">
        <v>4000</v>
      </c>
      <c r="X929" s="100">
        <f t="shared" si="421"/>
        <v>0</v>
      </c>
      <c r="Y929" s="100">
        <f t="shared" si="426"/>
        <v>0</v>
      </c>
      <c r="Z929" s="100">
        <f t="shared" si="422"/>
        <v>0</v>
      </c>
      <c r="AA929" s="100">
        <f t="shared" si="427"/>
        <v>0</v>
      </c>
      <c r="AB929" s="101">
        <f t="shared" si="423"/>
        <v>1000</v>
      </c>
      <c r="AC929" s="102" t="str">
        <f>_xlfn.IFNA(VLOOKUP(D929,'사업자 통관'!F:H,3,0),"")</f>
        <v/>
      </c>
      <c r="AD929" s="102"/>
      <c r="AE929" s="103">
        <f t="shared" si="468"/>
        <v>5000</v>
      </c>
      <c r="AF929" s="104">
        <f t="shared" si="469"/>
        <v>12445</v>
      </c>
      <c r="AH929" s="126" t="s">
        <v>7690</v>
      </c>
      <c r="AI929" s="126" t="s">
        <v>9</v>
      </c>
      <c r="AJ929" s="126" t="s">
        <v>7691</v>
      </c>
      <c r="AK929" s="126" t="s">
        <v>7784</v>
      </c>
      <c r="AL929" s="126" t="s">
        <v>4930</v>
      </c>
      <c r="AM929" s="126" t="s">
        <v>7785</v>
      </c>
      <c r="AN929" s="126">
        <v>5567</v>
      </c>
      <c r="AO929" s="126" t="s">
        <v>130</v>
      </c>
      <c r="AP929" s="127">
        <v>1</v>
      </c>
      <c r="AQ929" s="128">
        <v>0.499</v>
      </c>
      <c r="AR929" s="128">
        <v>4.4999999999999998E-2</v>
      </c>
      <c r="AS929" s="128">
        <v>0.5</v>
      </c>
      <c r="AT929" s="126" t="s">
        <v>6</v>
      </c>
      <c r="AU929" s="128">
        <v>616.21</v>
      </c>
      <c r="AV929" s="126" t="s">
        <v>154</v>
      </c>
      <c r="AW929" s="126" t="s">
        <v>154</v>
      </c>
      <c r="AX929" s="126" t="s">
        <v>154</v>
      </c>
      <c r="AY929" s="126" t="s">
        <v>154</v>
      </c>
      <c r="AZ929" s="126" t="s">
        <v>130</v>
      </c>
      <c r="BA929" s="126" t="s">
        <v>132</v>
      </c>
      <c r="BB929" s="126" t="s">
        <v>70</v>
      </c>
      <c r="BC929" s="126" t="s">
        <v>159</v>
      </c>
      <c r="BD929" s="126" t="s">
        <v>130</v>
      </c>
      <c r="BE929" s="126" t="s">
        <v>156</v>
      </c>
      <c r="BF929" s="126" t="s">
        <v>7786</v>
      </c>
      <c r="BG929" s="126" t="s">
        <v>7787</v>
      </c>
      <c r="BH929" s="126" t="s">
        <v>7788</v>
      </c>
      <c r="BI929" s="126" t="s">
        <v>138</v>
      </c>
      <c r="BJ929" s="126" t="s">
        <v>2758</v>
      </c>
      <c r="BK929" s="126" t="s">
        <v>184</v>
      </c>
      <c r="BL929" s="126" t="s">
        <v>157</v>
      </c>
      <c r="BM929" s="126" t="s">
        <v>126</v>
      </c>
      <c r="BN929" s="126" t="s">
        <v>130</v>
      </c>
      <c r="BO929" s="126" t="s">
        <v>158</v>
      </c>
    </row>
    <row r="930" spans="1:67" ht="15">
      <c r="A930" s="58" t="str">
        <f t="shared" si="448"/>
        <v>2025-08-28</v>
      </c>
      <c r="B930" s="58" t="str">
        <f t="shared" si="449"/>
        <v>LHR</v>
      </c>
      <c r="C930" s="58" t="str">
        <f t="shared" si="450"/>
        <v>99431913825</v>
      </c>
      <c r="D930" s="58" t="str">
        <f t="shared" si="451"/>
        <v>PGB028762402</v>
      </c>
      <c r="E930" s="59" t="str">
        <f t="shared" si="452"/>
        <v>6094322903182</v>
      </c>
      <c r="F930" s="59" t="str">
        <f t="shared" si="453"/>
        <v>718-0604-DF-43</v>
      </c>
      <c r="G930" s="59" t="str">
        <f t="shared" si="454"/>
        <v>2210326</v>
      </c>
      <c r="H930" s="59" t="str">
        <f t="shared" si="455"/>
        <v>IPORTER (GB)</v>
      </c>
      <c r="I930" s="57" t="str">
        <f t="shared" si="456"/>
        <v>노기우</v>
      </c>
      <c r="J930" s="57">
        <f t="shared" si="457"/>
        <v>14580</v>
      </c>
      <c r="K930" s="57" t="str">
        <f t="shared" si="458"/>
        <v/>
      </c>
      <c r="L930" s="57">
        <f t="shared" si="459"/>
        <v>1</v>
      </c>
      <c r="M930" s="57">
        <f t="shared" si="460"/>
        <v>0.998</v>
      </c>
      <c r="N930" s="57">
        <f t="shared" si="461"/>
        <v>4.4999999999999998E-2</v>
      </c>
      <c r="O930" s="60">
        <f t="shared" si="462"/>
        <v>3.15E-2</v>
      </c>
      <c r="P930" s="60">
        <f>CEILING(IF(M930&gt;O930,M930,O930),$D$2)</f>
        <v>1</v>
      </c>
      <c r="Q930" s="61" t="str">
        <f t="shared" si="463"/>
        <v>간이(Simple)</v>
      </c>
      <c r="R930" s="88">
        <f t="shared" si="464"/>
        <v>166.42</v>
      </c>
      <c r="S930" s="61" t="str">
        <f t="shared" si="465"/>
        <v>OZ522</v>
      </c>
      <c r="T930" s="61" t="str">
        <f t="shared" si="466"/>
        <v>AIRZETA CO., LTD</v>
      </c>
      <c r="U930" s="61" t="str">
        <f t="shared" si="467"/>
        <v>신용</v>
      </c>
      <c r="V930" s="99">
        <f>CEILING($B$2+(P930-0.5)*$C$2,1)</f>
        <v>10273</v>
      </c>
      <c r="W930" s="61">
        <v>4000</v>
      </c>
      <c r="X930" s="100">
        <f t="shared" si="421"/>
        <v>0</v>
      </c>
      <c r="Y930" s="100">
        <f t="shared" si="426"/>
        <v>0</v>
      </c>
      <c r="Z930" s="100">
        <f t="shared" si="422"/>
        <v>0</v>
      </c>
      <c r="AA930" s="100">
        <f t="shared" si="427"/>
        <v>0</v>
      </c>
      <c r="AB930" s="101">
        <f t="shared" si="423"/>
        <v>1000</v>
      </c>
      <c r="AC930" s="102" t="str">
        <f>_xlfn.IFNA(VLOOKUP(D930,'사업자 통관'!F:H,3,0),"")</f>
        <v/>
      </c>
      <c r="AD930" s="102"/>
      <c r="AE930" s="103">
        <f t="shared" si="468"/>
        <v>5000</v>
      </c>
      <c r="AF930" s="104">
        <f t="shared" si="469"/>
        <v>15273</v>
      </c>
      <c r="AH930" s="126" t="s">
        <v>7690</v>
      </c>
      <c r="AI930" s="126" t="s">
        <v>9</v>
      </c>
      <c r="AJ930" s="126" t="s">
        <v>7691</v>
      </c>
      <c r="AK930" s="126" t="s">
        <v>7789</v>
      </c>
      <c r="AL930" s="126" t="s">
        <v>347</v>
      </c>
      <c r="AM930" s="126" t="s">
        <v>348</v>
      </c>
      <c r="AN930" s="126">
        <v>14580</v>
      </c>
      <c r="AO930" s="126" t="s">
        <v>130</v>
      </c>
      <c r="AP930" s="127">
        <v>1</v>
      </c>
      <c r="AQ930" s="128">
        <v>0.998</v>
      </c>
      <c r="AR930" s="128">
        <v>4.4999999999999998E-2</v>
      </c>
      <c r="AS930" s="128">
        <v>1</v>
      </c>
      <c r="AT930" s="126" t="s">
        <v>6</v>
      </c>
      <c r="AU930" s="128">
        <v>166.42</v>
      </c>
      <c r="AV930" s="126" t="s">
        <v>154</v>
      </c>
      <c r="AW930" s="126" t="s">
        <v>154</v>
      </c>
      <c r="AX930" s="126" t="s">
        <v>154</v>
      </c>
      <c r="AY930" s="126" t="s">
        <v>154</v>
      </c>
      <c r="AZ930" s="126" t="s">
        <v>130</v>
      </c>
      <c r="BA930" s="126" t="s">
        <v>132</v>
      </c>
      <c r="BB930" s="126" t="s">
        <v>70</v>
      </c>
      <c r="BC930" s="126" t="s">
        <v>159</v>
      </c>
      <c r="BD930" s="126" t="s">
        <v>130</v>
      </c>
      <c r="BE930" s="126" t="s">
        <v>156</v>
      </c>
      <c r="BF930" s="126" t="s">
        <v>7790</v>
      </c>
      <c r="BG930" s="126" t="s">
        <v>7791</v>
      </c>
      <c r="BH930" s="126" t="s">
        <v>7792</v>
      </c>
      <c r="BI930" s="126" t="s">
        <v>138</v>
      </c>
      <c r="BJ930" s="126" t="s">
        <v>2758</v>
      </c>
      <c r="BK930" s="126" t="s">
        <v>184</v>
      </c>
      <c r="BL930" s="126" t="s">
        <v>157</v>
      </c>
      <c r="BM930" s="126" t="s">
        <v>126</v>
      </c>
      <c r="BN930" s="126" t="s">
        <v>130</v>
      </c>
      <c r="BO930" s="126" t="s">
        <v>158</v>
      </c>
    </row>
    <row r="931" spans="1:67" ht="15">
      <c r="A931" s="58" t="str">
        <f t="shared" si="448"/>
        <v>2025-08-28</v>
      </c>
      <c r="B931" s="58" t="str">
        <f t="shared" si="449"/>
        <v>LHR</v>
      </c>
      <c r="C931" s="58" t="str">
        <f t="shared" si="450"/>
        <v>99431913825</v>
      </c>
      <c r="D931" s="58" t="str">
        <f t="shared" si="451"/>
        <v>PGB028762246</v>
      </c>
      <c r="E931" s="59" t="str">
        <f t="shared" si="452"/>
        <v>6094322903026</v>
      </c>
      <c r="F931" s="59" t="str">
        <f t="shared" si="453"/>
        <v>717-8091-DA-1</v>
      </c>
      <c r="G931" s="59" t="str">
        <f t="shared" si="454"/>
        <v>2210326</v>
      </c>
      <c r="H931" s="59" t="str">
        <f t="shared" si="455"/>
        <v>IPORTER (GB)</v>
      </c>
      <c r="I931" s="57" t="str">
        <f t="shared" si="456"/>
        <v>이지영</v>
      </c>
      <c r="J931" s="57">
        <f t="shared" si="457"/>
        <v>3773</v>
      </c>
      <c r="K931" s="57" t="str">
        <f t="shared" si="458"/>
        <v/>
      </c>
      <c r="L931" s="57">
        <f t="shared" si="459"/>
        <v>1</v>
      </c>
      <c r="M931" s="57">
        <f t="shared" si="460"/>
        <v>1.4610000000000001</v>
      </c>
      <c r="N931" s="57">
        <f t="shared" si="461"/>
        <v>2.948</v>
      </c>
      <c r="O931" s="60">
        <f t="shared" si="462"/>
        <v>2.0635999999999997</v>
      </c>
      <c r="P931" s="60">
        <f>CEILING(IF(M931&gt;O931,M931,O931),$D$2)</f>
        <v>2.5</v>
      </c>
      <c r="Q931" s="61" t="str">
        <f t="shared" si="463"/>
        <v>목록(Manifest)</v>
      </c>
      <c r="R931" s="88">
        <f t="shared" si="464"/>
        <v>111.24</v>
      </c>
      <c r="S931" s="61" t="str">
        <f t="shared" si="465"/>
        <v>OZ522</v>
      </c>
      <c r="T931" s="61" t="str">
        <f t="shared" si="466"/>
        <v>AIRZETA CO., LTD</v>
      </c>
      <c r="U931" s="61" t="str">
        <f t="shared" si="467"/>
        <v>신용</v>
      </c>
      <c r="V931" s="99">
        <f>CEILING($B$2+(P931-0.5)*$C$2,1)</f>
        <v>18755</v>
      </c>
      <c r="W931" s="61">
        <v>4000</v>
      </c>
      <c r="X931" s="100">
        <f t="shared" si="421"/>
        <v>0</v>
      </c>
      <c r="Y931" s="100">
        <f t="shared" si="426"/>
        <v>0</v>
      </c>
      <c r="Z931" s="100">
        <f t="shared" si="422"/>
        <v>500</v>
      </c>
      <c r="AA931" s="100">
        <f t="shared" si="427"/>
        <v>0</v>
      </c>
      <c r="AB931" s="101">
        <f t="shared" si="423"/>
        <v>0</v>
      </c>
      <c r="AC931" s="102" t="str">
        <f>_xlfn.IFNA(VLOOKUP(D931,'사업자 통관'!F:H,3,0),"")</f>
        <v/>
      </c>
      <c r="AD931" s="102"/>
      <c r="AE931" s="103">
        <f t="shared" si="468"/>
        <v>4500</v>
      </c>
      <c r="AF931" s="104">
        <f t="shared" si="469"/>
        <v>23255</v>
      </c>
      <c r="AH931" s="126" t="s">
        <v>7690</v>
      </c>
      <c r="AI931" s="126" t="s">
        <v>9</v>
      </c>
      <c r="AJ931" s="126" t="s">
        <v>7691</v>
      </c>
      <c r="AK931" s="126" t="s">
        <v>7793</v>
      </c>
      <c r="AL931" s="126" t="s">
        <v>3050</v>
      </c>
      <c r="AM931" s="126" t="s">
        <v>7794</v>
      </c>
      <c r="AN931" s="126">
        <v>3773</v>
      </c>
      <c r="AO931" s="126" t="s">
        <v>130</v>
      </c>
      <c r="AP931" s="127">
        <v>1</v>
      </c>
      <c r="AQ931" s="128">
        <v>1.4610000000000001</v>
      </c>
      <c r="AR931" s="128">
        <v>2.948</v>
      </c>
      <c r="AS931" s="128">
        <v>3</v>
      </c>
      <c r="AT931" s="126" t="s">
        <v>4</v>
      </c>
      <c r="AU931" s="128">
        <v>111.24</v>
      </c>
      <c r="AV931" s="126" t="s">
        <v>154</v>
      </c>
      <c r="AW931" s="126" t="s">
        <v>154</v>
      </c>
      <c r="AX931" s="126" t="s">
        <v>154</v>
      </c>
      <c r="AY931" s="126" t="s">
        <v>154</v>
      </c>
      <c r="AZ931" s="126" t="s">
        <v>154</v>
      </c>
      <c r="BA931" s="126" t="s">
        <v>132</v>
      </c>
      <c r="BB931" s="126" t="s">
        <v>70</v>
      </c>
      <c r="BC931" s="126" t="s">
        <v>169</v>
      </c>
      <c r="BD931" s="126" t="s">
        <v>130</v>
      </c>
      <c r="BE931" s="126" t="s">
        <v>156</v>
      </c>
      <c r="BF931" s="126" t="s">
        <v>7795</v>
      </c>
      <c r="BG931" s="126" t="s">
        <v>7796</v>
      </c>
      <c r="BH931" s="126" t="s">
        <v>7797</v>
      </c>
      <c r="BI931" s="126" t="s">
        <v>138</v>
      </c>
      <c r="BJ931" s="126" t="s">
        <v>2758</v>
      </c>
      <c r="BK931" s="126" t="s">
        <v>184</v>
      </c>
      <c r="BL931" s="126" t="s">
        <v>157</v>
      </c>
      <c r="BM931" s="126" t="s">
        <v>126</v>
      </c>
      <c r="BN931" s="126" t="s">
        <v>130</v>
      </c>
      <c r="BO931" s="126" t="s">
        <v>158</v>
      </c>
    </row>
    <row r="932" spans="1:67" ht="15">
      <c r="A932" s="58" t="str">
        <f t="shared" si="448"/>
        <v>2025-08-28</v>
      </c>
      <c r="B932" s="58" t="str">
        <f t="shared" si="449"/>
        <v>LHR</v>
      </c>
      <c r="C932" s="58" t="str">
        <f t="shared" si="450"/>
        <v>99431913825</v>
      </c>
      <c r="D932" s="58" t="str">
        <f t="shared" si="451"/>
        <v>PGB028762325</v>
      </c>
      <c r="E932" s="59" t="str">
        <f t="shared" si="452"/>
        <v>6094322903105</v>
      </c>
      <c r="F932" s="59" t="str">
        <f t="shared" si="453"/>
        <v>718-0690-DA-11</v>
      </c>
      <c r="G932" s="59" t="str">
        <f t="shared" si="454"/>
        <v>2210326</v>
      </c>
      <c r="H932" s="59" t="str">
        <f t="shared" si="455"/>
        <v>IPORTER (GB)</v>
      </c>
      <c r="I932" s="57" t="str">
        <f t="shared" si="456"/>
        <v>박재훈</v>
      </c>
      <c r="J932" s="57">
        <f t="shared" si="457"/>
        <v>63526</v>
      </c>
      <c r="K932" s="57" t="str">
        <f t="shared" si="458"/>
        <v/>
      </c>
      <c r="L932" s="57">
        <f t="shared" si="459"/>
        <v>1</v>
      </c>
      <c r="M932" s="57">
        <f t="shared" si="460"/>
        <v>1.891</v>
      </c>
      <c r="N932" s="57">
        <f t="shared" si="461"/>
        <v>1.905</v>
      </c>
      <c r="O932" s="60">
        <f t="shared" si="462"/>
        <v>1.3334999999999999</v>
      </c>
      <c r="P932" s="60">
        <f>CEILING(IF(M932&gt;O932,M932,O932),$D$2)</f>
        <v>2</v>
      </c>
      <c r="Q932" s="61" t="str">
        <f t="shared" si="463"/>
        <v>목록(Manifest)</v>
      </c>
      <c r="R932" s="88">
        <f t="shared" si="464"/>
        <v>74.03</v>
      </c>
      <c r="S932" s="61" t="str">
        <f t="shared" si="465"/>
        <v>OZ522</v>
      </c>
      <c r="T932" s="61" t="str">
        <f t="shared" si="466"/>
        <v>AIRZETA CO., LTD</v>
      </c>
      <c r="U932" s="61" t="str">
        <f t="shared" si="467"/>
        <v>신용</v>
      </c>
      <c r="V932" s="99">
        <f>CEILING($B$2+(P932-0.5)*$C$2,1)</f>
        <v>15928</v>
      </c>
      <c r="W932" s="61">
        <v>4000</v>
      </c>
      <c r="X932" s="100">
        <f t="shared" si="421"/>
        <v>0</v>
      </c>
      <c r="Y932" s="100">
        <f t="shared" si="426"/>
        <v>500</v>
      </c>
      <c r="Z932" s="100">
        <f t="shared" si="422"/>
        <v>0</v>
      </c>
      <c r="AA932" s="100">
        <f t="shared" si="427"/>
        <v>0</v>
      </c>
      <c r="AB932" s="101">
        <f t="shared" si="423"/>
        <v>0</v>
      </c>
      <c r="AC932" s="102" t="str">
        <f>_xlfn.IFNA(VLOOKUP(D932,'사업자 통관'!F:H,3,0),"")</f>
        <v/>
      </c>
      <c r="AD932" s="102"/>
      <c r="AE932" s="103">
        <f t="shared" si="468"/>
        <v>4500</v>
      </c>
      <c r="AF932" s="104">
        <f t="shared" si="469"/>
        <v>20428</v>
      </c>
      <c r="AH932" s="126" t="s">
        <v>7690</v>
      </c>
      <c r="AI932" s="126" t="s">
        <v>9</v>
      </c>
      <c r="AJ932" s="126" t="s">
        <v>7691</v>
      </c>
      <c r="AK932" s="126" t="s">
        <v>7798</v>
      </c>
      <c r="AL932" s="126" t="s">
        <v>544</v>
      </c>
      <c r="AM932" s="126" t="s">
        <v>545</v>
      </c>
      <c r="AN932" s="126">
        <v>63526</v>
      </c>
      <c r="AO932" s="126" t="s">
        <v>130</v>
      </c>
      <c r="AP932" s="127">
        <v>1</v>
      </c>
      <c r="AQ932" s="128">
        <v>1.891</v>
      </c>
      <c r="AR932" s="128">
        <v>1.905</v>
      </c>
      <c r="AS932" s="128">
        <v>2</v>
      </c>
      <c r="AT932" s="126" t="s">
        <v>4</v>
      </c>
      <c r="AU932" s="128">
        <v>74.03</v>
      </c>
      <c r="AV932" s="126" t="s">
        <v>154</v>
      </c>
      <c r="AW932" s="126" t="s">
        <v>154</v>
      </c>
      <c r="AX932" s="126" t="s">
        <v>154</v>
      </c>
      <c r="AY932" s="126" t="s">
        <v>154</v>
      </c>
      <c r="AZ932" s="126" t="s">
        <v>130</v>
      </c>
      <c r="BA932" s="126" t="s">
        <v>132</v>
      </c>
      <c r="BB932" s="126" t="s">
        <v>70</v>
      </c>
      <c r="BC932" s="126" t="s">
        <v>163</v>
      </c>
      <c r="BD932" s="126" t="s">
        <v>130</v>
      </c>
      <c r="BE932" s="126" t="s">
        <v>156</v>
      </c>
      <c r="BF932" s="126" t="s">
        <v>7799</v>
      </c>
      <c r="BG932" s="126" t="s">
        <v>7800</v>
      </c>
      <c r="BH932" s="126" t="s">
        <v>7801</v>
      </c>
      <c r="BI932" s="126" t="s">
        <v>138</v>
      </c>
      <c r="BJ932" s="126" t="s">
        <v>2758</v>
      </c>
      <c r="BK932" s="126" t="s">
        <v>184</v>
      </c>
      <c r="BL932" s="126" t="s">
        <v>157</v>
      </c>
      <c r="BM932" s="126" t="s">
        <v>126</v>
      </c>
      <c r="BN932" s="126" t="s">
        <v>130</v>
      </c>
      <c r="BO932" s="126" t="s">
        <v>158</v>
      </c>
    </row>
    <row r="933" spans="1:67" ht="15">
      <c r="A933" s="58" t="str">
        <f t="shared" si="448"/>
        <v>2025-08-28</v>
      </c>
      <c r="B933" s="58" t="str">
        <f t="shared" si="449"/>
        <v>LHR</v>
      </c>
      <c r="C933" s="58" t="str">
        <f t="shared" si="450"/>
        <v>99431913825</v>
      </c>
      <c r="D933" s="58" t="str">
        <f t="shared" si="451"/>
        <v>PGB028762058</v>
      </c>
      <c r="E933" s="59" t="str">
        <f t="shared" si="452"/>
        <v>6094322902838</v>
      </c>
      <c r="F933" s="59" t="str">
        <f t="shared" si="453"/>
        <v>718-0699-CE-12</v>
      </c>
      <c r="G933" s="59" t="str">
        <f t="shared" si="454"/>
        <v>2210326</v>
      </c>
      <c r="H933" s="59" t="str">
        <f t="shared" si="455"/>
        <v>IPORTER (GB)</v>
      </c>
      <c r="I933" s="57" t="str">
        <f t="shared" si="456"/>
        <v>윤성재</v>
      </c>
      <c r="J933" s="57">
        <f t="shared" si="457"/>
        <v>6284</v>
      </c>
      <c r="K933" s="57" t="str">
        <f t="shared" si="458"/>
        <v/>
      </c>
      <c r="L933" s="57">
        <f t="shared" si="459"/>
        <v>1</v>
      </c>
      <c r="M933" s="57">
        <f t="shared" si="460"/>
        <v>0.499</v>
      </c>
      <c r="N933" s="57">
        <f t="shared" si="461"/>
        <v>4.4999999999999998E-2</v>
      </c>
      <c r="O933" s="60">
        <f t="shared" si="462"/>
        <v>3.15E-2</v>
      </c>
      <c r="P933" s="60">
        <f>CEILING(IF(M933&gt;O933,M933,O933),$D$2)</f>
        <v>0.5</v>
      </c>
      <c r="Q933" s="61" t="str">
        <f t="shared" si="463"/>
        <v>목록(Manifest)</v>
      </c>
      <c r="R933" s="88">
        <f t="shared" si="464"/>
        <v>41.8</v>
      </c>
      <c r="S933" s="61" t="str">
        <f t="shared" si="465"/>
        <v>OZ522</v>
      </c>
      <c r="T933" s="61" t="str">
        <f t="shared" si="466"/>
        <v>AIRZETA CO., LTD</v>
      </c>
      <c r="U933" s="61" t="str">
        <f t="shared" si="467"/>
        <v>신용</v>
      </c>
      <c r="V933" s="99">
        <f>CEILING($B$2+(P933-0.5)*$C$2,1)</f>
        <v>7445</v>
      </c>
      <c r="W933" s="61">
        <v>4000</v>
      </c>
      <c r="X933" s="100">
        <f t="shared" si="421"/>
        <v>0</v>
      </c>
      <c r="Y933" s="100">
        <f t="shared" si="426"/>
        <v>0</v>
      </c>
      <c r="Z933" s="100">
        <f t="shared" si="422"/>
        <v>0</v>
      </c>
      <c r="AA933" s="100">
        <f t="shared" si="427"/>
        <v>0</v>
      </c>
      <c r="AB933" s="101">
        <f t="shared" si="423"/>
        <v>0</v>
      </c>
      <c r="AC933" s="102" t="str">
        <f>_xlfn.IFNA(VLOOKUP(D933,'사업자 통관'!F:H,3,0),"")</f>
        <v/>
      </c>
      <c r="AD933" s="102"/>
      <c r="AE933" s="103">
        <f t="shared" si="468"/>
        <v>4000</v>
      </c>
      <c r="AF933" s="104">
        <f t="shared" si="469"/>
        <v>11445</v>
      </c>
      <c r="AH933" s="126" t="s">
        <v>7690</v>
      </c>
      <c r="AI933" s="126" t="s">
        <v>9</v>
      </c>
      <c r="AJ933" s="126" t="s">
        <v>7691</v>
      </c>
      <c r="AK933" s="126" t="s">
        <v>7802</v>
      </c>
      <c r="AL933" s="126" t="s">
        <v>334</v>
      </c>
      <c r="AM933" s="126" t="s">
        <v>335</v>
      </c>
      <c r="AN933" s="126">
        <v>6284</v>
      </c>
      <c r="AO933" s="126" t="s">
        <v>130</v>
      </c>
      <c r="AP933" s="127">
        <v>1</v>
      </c>
      <c r="AQ933" s="128">
        <v>0.499</v>
      </c>
      <c r="AR933" s="128">
        <v>4.4999999999999998E-2</v>
      </c>
      <c r="AS933" s="128">
        <v>0.5</v>
      </c>
      <c r="AT933" s="126" t="s">
        <v>4</v>
      </c>
      <c r="AU933" s="128">
        <v>41.8</v>
      </c>
      <c r="AV933" s="126" t="s">
        <v>154</v>
      </c>
      <c r="AW933" s="126" t="s">
        <v>154</v>
      </c>
      <c r="AX933" s="126" t="s">
        <v>154</v>
      </c>
      <c r="AY933" s="126" t="s">
        <v>154</v>
      </c>
      <c r="AZ933" s="126" t="s">
        <v>154</v>
      </c>
      <c r="BA933" s="126" t="s">
        <v>132</v>
      </c>
      <c r="BB933" s="126" t="s">
        <v>70</v>
      </c>
      <c r="BC933" s="126" t="s">
        <v>159</v>
      </c>
      <c r="BD933" s="126" t="s">
        <v>130</v>
      </c>
      <c r="BE933" s="126" t="s">
        <v>156</v>
      </c>
      <c r="BF933" s="126" t="s">
        <v>7803</v>
      </c>
      <c r="BG933" s="126" t="s">
        <v>7804</v>
      </c>
      <c r="BH933" s="126" t="s">
        <v>7805</v>
      </c>
      <c r="BI933" s="126" t="s">
        <v>138</v>
      </c>
      <c r="BJ933" s="126" t="s">
        <v>2758</v>
      </c>
      <c r="BK933" s="126" t="s">
        <v>184</v>
      </c>
      <c r="BL933" s="126" t="s">
        <v>157</v>
      </c>
      <c r="BM933" s="126" t="s">
        <v>126</v>
      </c>
      <c r="BN933" s="126" t="s">
        <v>130</v>
      </c>
      <c r="BO933" s="126" t="s">
        <v>158</v>
      </c>
    </row>
    <row r="934" spans="1:67" ht="15">
      <c r="A934" s="58" t="str">
        <f t="shared" si="448"/>
        <v>2025-08-28</v>
      </c>
      <c r="B934" s="58" t="str">
        <f t="shared" si="449"/>
        <v>LHR</v>
      </c>
      <c r="C934" s="58" t="str">
        <f t="shared" si="450"/>
        <v>99431913825</v>
      </c>
      <c r="D934" s="58" t="str">
        <f t="shared" si="451"/>
        <v>PGB028762349</v>
      </c>
      <c r="E934" s="59" t="str">
        <f t="shared" si="452"/>
        <v>6094322903129</v>
      </c>
      <c r="F934" s="59" t="str">
        <f t="shared" si="453"/>
        <v>718-0638-CE-17</v>
      </c>
      <c r="G934" s="59" t="str">
        <f t="shared" si="454"/>
        <v>2210326</v>
      </c>
      <c r="H934" s="59" t="str">
        <f t="shared" si="455"/>
        <v>IPORTER (GB)</v>
      </c>
      <c r="I934" s="57" t="str">
        <f t="shared" si="456"/>
        <v>이호준</v>
      </c>
      <c r="J934" s="57">
        <f t="shared" si="457"/>
        <v>24298</v>
      </c>
      <c r="K934" s="57" t="str">
        <f t="shared" si="458"/>
        <v/>
      </c>
      <c r="L934" s="57">
        <f t="shared" si="459"/>
        <v>1</v>
      </c>
      <c r="M934" s="57">
        <f t="shared" si="460"/>
        <v>1.1519999999999999</v>
      </c>
      <c r="N934" s="57">
        <f t="shared" si="461"/>
        <v>4.4999999999999998E-2</v>
      </c>
      <c r="O934" s="60">
        <f t="shared" si="462"/>
        <v>3.15E-2</v>
      </c>
      <c r="P934" s="60">
        <f>CEILING(IF(M934&gt;O934,M934,O934),$D$2)</f>
        <v>1.5</v>
      </c>
      <c r="Q934" s="61" t="str">
        <f t="shared" si="463"/>
        <v>목록(Manifest)</v>
      </c>
      <c r="R934" s="88">
        <f t="shared" si="464"/>
        <v>57.16</v>
      </c>
      <c r="S934" s="61" t="str">
        <f t="shared" si="465"/>
        <v>OZ522</v>
      </c>
      <c r="T934" s="61" t="str">
        <f t="shared" si="466"/>
        <v>AIRZETA CO., LTD</v>
      </c>
      <c r="U934" s="61" t="str">
        <f t="shared" si="467"/>
        <v>신용</v>
      </c>
      <c r="V934" s="99">
        <f>CEILING($B$2+(P934-0.5)*$C$2,1)</f>
        <v>13100</v>
      </c>
      <c r="W934" s="61">
        <v>4000</v>
      </c>
      <c r="X934" s="100">
        <f t="shared" si="421"/>
        <v>0</v>
      </c>
      <c r="Y934" s="100">
        <f t="shared" si="426"/>
        <v>0</v>
      </c>
      <c r="Z934" s="100">
        <f t="shared" si="422"/>
        <v>0</v>
      </c>
      <c r="AA934" s="100">
        <f t="shared" si="427"/>
        <v>0</v>
      </c>
      <c r="AB934" s="101">
        <f t="shared" si="423"/>
        <v>0</v>
      </c>
      <c r="AC934" s="102" t="str">
        <f>_xlfn.IFNA(VLOOKUP(D934,'사업자 통관'!F:H,3,0),"")</f>
        <v/>
      </c>
      <c r="AD934" s="102"/>
      <c r="AE934" s="103">
        <f t="shared" si="468"/>
        <v>4000</v>
      </c>
      <c r="AF934" s="104">
        <f t="shared" si="469"/>
        <v>17100</v>
      </c>
      <c r="AH934" s="126" t="s">
        <v>7690</v>
      </c>
      <c r="AI934" s="126" t="s">
        <v>9</v>
      </c>
      <c r="AJ934" s="126" t="s">
        <v>7691</v>
      </c>
      <c r="AK934" s="126" t="s">
        <v>7806</v>
      </c>
      <c r="AL934" s="126" t="s">
        <v>584</v>
      </c>
      <c r="AM934" s="126" t="s">
        <v>7807</v>
      </c>
      <c r="AN934" s="126">
        <v>24298</v>
      </c>
      <c r="AO934" s="126" t="s">
        <v>130</v>
      </c>
      <c r="AP934" s="127">
        <v>1</v>
      </c>
      <c r="AQ934" s="128">
        <v>1.1519999999999999</v>
      </c>
      <c r="AR934" s="128">
        <v>4.4999999999999998E-2</v>
      </c>
      <c r="AS934" s="128">
        <v>1.2</v>
      </c>
      <c r="AT934" s="126" t="s">
        <v>4</v>
      </c>
      <c r="AU934" s="128">
        <v>57.16</v>
      </c>
      <c r="AV934" s="126" t="s">
        <v>154</v>
      </c>
      <c r="AW934" s="126" t="s">
        <v>154</v>
      </c>
      <c r="AX934" s="126" t="s">
        <v>154</v>
      </c>
      <c r="AY934" s="126" t="s">
        <v>154</v>
      </c>
      <c r="AZ934" s="126" t="s">
        <v>154</v>
      </c>
      <c r="BA934" s="126" t="s">
        <v>132</v>
      </c>
      <c r="BB934" s="126" t="s">
        <v>70</v>
      </c>
      <c r="BC934" s="126" t="s">
        <v>159</v>
      </c>
      <c r="BD934" s="126" t="s">
        <v>130</v>
      </c>
      <c r="BE934" s="126" t="s">
        <v>156</v>
      </c>
      <c r="BF934" s="126" t="s">
        <v>7808</v>
      </c>
      <c r="BG934" s="126" t="s">
        <v>7809</v>
      </c>
      <c r="BH934" s="126" t="s">
        <v>7810</v>
      </c>
      <c r="BI934" s="126" t="s">
        <v>138</v>
      </c>
      <c r="BJ934" s="126" t="s">
        <v>2758</v>
      </c>
      <c r="BK934" s="126" t="s">
        <v>184</v>
      </c>
      <c r="BL934" s="126" t="s">
        <v>157</v>
      </c>
      <c r="BM934" s="126" t="s">
        <v>126</v>
      </c>
      <c r="BN934" s="126" t="s">
        <v>130</v>
      </c>
      <c r="BO934" s="126" t="s">
        <v>158</v>
      </c>
    </row>
    <row r="935" spans="1:67" ht="15">
      <c r="A935" s="58" t="str">
        <f t="shared" si="448"/>
        <v>2025-08-28</v>
      </c>
      <c r="B935" s="58" t="str">
        <f t="shared" si="449"/>
        <v>LHR</v>
      </c>
      <c r="C935" s="58" t="str">
        <f t="shared" si="450"/>
        <v>99431913825</v>
      </c>
      <c r="D935" s="58" t="str">
        <f t="shared" si="451"/>
        <v>PGB028762213</v>
      </c>
      <c r="E935" s="59" t="str">
        <f t="shared" si="452"/>
        <v>6094322902993</v>
      </c>
      <c r="F935" s="59" t="str">
        <f t="shared" si="453"/>
        <v>718-0705-DE-21</v>
      </c>
      <c r="G935" s="59" t="str">
        <f t="shared" si="454"/>
        <v>2210326</v>
      </c>
      <c r="H935" s="59" t="str">
        <f t="shared" si="455"/>
        <v>IPORTER (GB)</v>
      </c>
      <c r="I935" s="57" t="str">
        <f t="shared" si="456"/>
        <v>우슬기</v>
      </c>
      <c r="J935" s="57">
        <f t="shared" si="457"/>
        <v>21377</v>
      </c>
      <c r="K935" s="57" t="str">
        <f t="shared" si="458"/>
        <v/>
      </c>
      <c r="L935" s="57">
        <f t="shared" si="459"/>
        <v>1</v>
      </c>
      <c r="M935" s="57">
        <f t="shared" si="460"/>
        <v>1.252</v>
      </c>
      <c r="N935" s="57">
        <f t="shared" si="461"/>
        <v>4.4999999999999998E-2</v>
      </c>
      <c r="O935" s="60">
        <f t="shared" si="462"/>
        <v>3.15E-2</v>
      </c>
      <c r="P935" s="60">
        <f>CEILING(IF(M935&gt;O935,M935,O935),$D$2)</f>
        <v>1.5</v>
      </c>
      <c r="Q935" s="61" t="str">
        <f t="shared" si="463"/>
        <v>목록(Manifest)</v>
      </c>
      <c r="R935" s="88">
        <f t="shared" si="464"/>
        <v>70.13</v>
      </c>
      <c r="S935" s="61" t="str">
        <f t="shared" si="465"/>
        <v>OZ522</v>
      </c>
      <c r="T935" s="61" t="str">
        <f t="shared" si="466"/>
        <v>AIRZETA CO., LTD</v>
      </c>
      <c r="U935" s="61" t="str">
        <f t="shared" si="467"/>
        <v>신용</v>
      </c>
      <c r="V935" s="99">
        <f>CEILING($B$2+(P935-0.5)*$C$2,1)</f>
        <v>13100</v>
      </c>
      <c r="W935" s="61">
        <v>4000</v>
      </c>
      <c r="X935" s="100">
        <f t="shared" si="421"/>
        <v>0</v>
      </c>
      <c r="Y935" s="100">
        <f t="shared" si="426"/>
        <v>0</v>
      </c>
      <c r="Z935" s="100">
        <f t="shared" si="422"/>
        <v>0</v>
      </c>
      <c r="AA935" s="100">
        <f t="shared" si="427"/>
        <v>0</v>
      </c>
      <c r="AB935" s="101">
        <f t="shared" si="423"/>
        <v>0</v>
      </c>
      <c r="AC935" s="102" t="str">
        <f>_xlfn.IFNA(VLOOKUP(D935,'사업자 통관'!F:H,3,0),"")</f>
        <v/>
      </c>
      <c r="AD935" s="102"/>
      <c r="AE935" s="103">
        <f t="shared" si="468"/>
        <v>4000</v>
      </c>
      <c r="AF935" s="104">
        <f t="shared" si="469"/>
        <v>17100</v>
      </c>
      <c r="AH935" s="126" t="s">
        <v>7690</v>
      </c>
      <c r="AI935" s="126" t="s">
        <v>9</v>
      </c>
      <c r="AJ935" s="126" t="s">
        <v>7691</v>
      </c>
      <c r="AK935" s="126" t="s">
        <v>2631</v>
      </c>
      <c r="AL935" s="126" t="s">
        <v>7811</v>
      </c>
      <c r="AM935" s="126" t="s">
        <v>7812</v>
      </c>
      <c r="AN935" s="126">
        <v>21377</v>
      </c>
      <c r="AO935" s="126" t="s">
        <v>130</v>
      </c>
      <c r="AP935" s="127">
        <v>1</v>
      </c>
      <c r="AQ935" s="128">
        <v>1.252</v>
      </c>
      <c r="AR935" s="128">
        <v>4.4999999999999998E-2</v>
      </c>
      <c r="AS935" s="128">
        <v>1.3</v>
      </c>
      <c r="AT935" s="126" t="s">
        <v>4</v>
      </c>
      <c r="AU935" s="128">
        <v>70.13</v>
      </c>
      <c r="AV935" s="126" t="s">
        <v>154</v>
      </c>
      <c r="AW935" s="126" t="s">
        <v>154</v>
      </c>
      <c r="AX935" s="126" t="s">
        <v>154</v>
      </c>
      <c r="AY935" s="126" t="s">
        <v>154</v>
      </c>
      <c r="AZ935" s="126" t="s">
        <v>154</v>
      </c>
      <c r="BA935" s="126" t="s">
        <v>132</v>
      </c>
      <c r="BB935" s="126" t="s">
        <v>70</v>
      </c>
      <c r="BC935" s="126" t="s">
        <v>589</v>
      </c>
      <c r="BD935" s="126" t="s">
        <v>130</v>
      </c>
      <c r="BE935" s="126" t="s">
        <v>156</v>
      </c>
      <c r="BF935" s="126" t="s">
        <v>7813</v>
      </c>
      <c r="BG935" s="126" t="s">
        <v>7814</v>
      </c>
      <c r="BH935" s="126" t="s">
        <v>7815</v>
      </c>
      <c r="BI935" s="126" t="s">
        <v>138</v>
      </c>
      <c r="BJ935" s="126" t="s">
        <v>2758</v>
      </c>
      <c r="BK935" s="126" t="s">
        <v>184</v>
      </c>
      <c r="BL935" s="126" t="s">
        <v>157</v>
      </c>
      <c r="BM935" s="126" t="s">
        <v>126</v>
      </c>
      <c r="BN935" s="126" t="s">
        <v>130</v>
      </c>
      <c r="BO935" s="126" t="s">
        <v>158</v>
      </c>
    </row>
    <row r="936" spans="1:67" ht="15">
      <c r="A936" s="58" t="str">
        <f t="shared" si="448"/>
        <v>2025-08-28</v>
      </c>
      <c r="B936" s="58" t="str">
        <f t="shared" si="449"/>
        <v>LHR</v>
      </c>
      <c r="C936" s="58" t="str">
        <f t="shared" si="450"/>
        <v>99431913825</v>
      </c>
      <c r="D936" s="58" t="str">
        <f t="shared" si="451"/>
        <v>PGB028762125</v>
      </c>
      <c r="E936" s="59" t="str">
        <f t="shared" si="452"/>
        <v>6094322902905</v>
      </c>
      <c r="F936" s="59" t="str">
        <f t="shared" si="453"/>
        <v>717-8164-EF-23</v>
      </c>
      <c r="G936" s="59" t="str">
        <f t="shared" si="454"/>
        <v>2210326</v>
      </c>
      <c r="H936" s="59" t="str">
        <f t="shared" si="455"/>
        <v>IPORTER (GB)</v>
      </c>
      <c r="I936" s="57" t="str">
        <f t="shared" si="456"/>
        <v>이민상</v>
      </c>
      <c r="J936" s="57">
        <f t="shared" si="457"/>
        <v>10338</v>
      </c>
      <c r="K936" s="57" t="str">
        <f t="shared" si="458"/>
        <v/>
      </c>
      <c r="L936" s="57">
        <f t="shared" si="459"/>
        <v>1</v>
      </c>
      <c r="M936" s="57">
        <f t="shared" si="460"/>
        <v>1.429</v>
      </c>
      <c r="N936" s="57">
        <f t="shared" si="461"/>
        <v>3.6739999999999999</v>
      </c>
      <c r="O936" s="60">
        <f t="shared" si="462"/>
        <v>2.5717999999999996</v>
      </c>
      <c r="P936" s="60">
        <f>CEILING(IF(M936&gt;O936,M936,O936),$D$2)</f>
        <v>3</v>
      </c>
      <c r="Q936" s="61" t="str">
        <f t="shared" si="463"/>
        <v>간이(Simple)</v>
      </c>
      <c r="R936" s="88">
        <f t="shared" si="464"/>
        <v>323.62</v>
      </c>
      <c r="S936" s="61" t="str">
        <f t="shared" si="465"/>
        <v>OZ522</v>
      </c>
      <c r="T936" s="61" t="str">
        <f t="shared" si="466"/>
        <v>AIRZETA CO., LTD</v>
      </c>
      <c r="U936" s="61" t="str">
        <f t="shared" si="467"/>
        <v>신용</v>
      </c>
      <c r="V936" s="99">
        <f>CEILING($B$2+(P936-0.5)*$C$2,1)</f>
        <v>21583</v>
      </c>
      <c r="W936" s="61">
        <v>4000</v>
      </c>
      <c r="X936" s="100">
        <f t="shared" si="421"/>
        <v>0</v>
      </c>
      <c r="Y936" s="100">
        <f t="shared" si="426"/>
        <v>0</v>
      </c>
      <c r="Z936" s="100">
        <f t="shared" si="422"/>
        <v>500</v>
      </c>
      <c r="AA936" s="100">
        <f t="shared" si="427"/>
        <v>0</v>
      </c>
      <c r="AB936" s="101">
        <f t="shared" si="423"/>
        <v>1000</v>
      </c>
      <c r="AC936" s="102" t="str">
        <f>_xlfn.IFNA(VLOOKUP(D936,'사업자 통관'!F:H,3,0),"")</f>
        <v/>
      </c>
      <c r="AD936" s="102"/>
      <c r="AE936" s="103">
        <f t="shared" si="468"/>
        <v>5500</v>
      </c>
      <c r="AF936" s="104">
        <f t="shared" si="469"/>
        <v>27083</v>
      </c>
      <c r="AH936" s="126" t="s">
        <v>7690</v>
      </c>
      <c r="AI936" s="126" t="s">
        <v>9</v>
      </c>
      <c r="AJ936" s="126" t="s">
        <v>7691</v>
      </c>
      <c r="AK936" s="126" t="s">
        <v>7816</v>
      </c>
      <c r="AL936" s="126" t="s">
        <v>7817</v>
      </c>
      <c r="AM936" s="126" t="s">
        <v>7818</v>
      </c>
      <c r="AN936" s="126">
        <v>10338</v>
      </c>
      <c r="AO936" s="126" t="s">
        <v>130</v>
      </c>
      <c r="AP936" s="127">
        <v>1</v>
      </c>
      <c r="AQ936" s="128">
        <v>1.429</v>
      </c>
      <c r="AR936" s="128">
        <v>3.6739999999999999</v>
      </c>
      <c r="AS936" s="128">
        <v>3.7</v>
      </c>
      <c r="AT936" s="126" t="s">
        <v>6</v>
      </c>
      <c r="AU936" s="128">
        <v>323.62</v>
      </c>
      <c r="AV936" s="126" t="s">
        <v>154</v>
      </c>
      <c r="AW936" s="126" t="s">
        <v>130</v>
      </c>
      <c r="AX936" s="126" t="s">
        <v>130</v>
      </c>
      <c r="AY936" s="126" t="s">
        <v>130</v>
      </c>
      <c r="AZ936" s="126" t="s">
        <v>130</v>
      </c>
      <c r="BA936" s="126" t="s">
        <v>132</v>
      </c>
      <c r="BB936" s="126" t="s">
        <v>70</v>
      </c>
      <c r="BC936" s="126" t="s">
        <v>332</v>
      </c>
      <c r="BD936" s="126" t="s">
        <v>130</v>
      </c>
      <c r="BE936" s="126" t="s">
        <v>156</v>
      </c>
      <c r="BF936" s="126" t="s">
        <v>7819</v>
      </c>
      <c r="BG936" s="126" t="s">
        <v>7820</v>
      </c>
      <c r="BH936" s="126" t="s">
        <v>7821</v>
      </c>
      <c r="BI936" s="126" t="s">
        <v>138</v>
      </c>
      <c r="BJ936" s="126" t="s">
        <v>2758</v>
      </c>
      <c r="BK936" s="126" t="s">
        <v>184</v>
      </c>
      <c r="BL936" s="126" t="s">
        <v>157</v>
      </c>
      <c r="BM936" s="126" t="s">
        <v>126</v>
      </c>
      <c r="BN936" s="126" t="s">
        <v>130</v>
      </c>
      <c r="BO936" s="126" t="s">
        <v>158</v>
      </c>
    </row>
    <row r="937" spans="1:67" ht="15">
      <c r="A937" s="58" t="str">
        <f t="shared" si="448"/>
        <v>2025-08-28</v>
      </c>
      <c r="B937" s="58" t="str">
        <f t="shared" si="449"/>
        <v>LHR</v>
      </c>
      <c r="C937" s="58" t="str">
        <f t="shared" si="450"/>
        <v>99431913825</v>
      </c>
      <c r="D937" s="58" t="str">
        <f t="shared" si="451"/>
        <v>PGB028762375</v>
      </c>
      <c r="E937" s="59" t="str">
        <f t="shared" si="452"/>
        <v>6094322903155</v>
      </c>
      <c r="F937" s="59" t="str">
        <f t="shared" si="453"/>
        <v>718-0732-AE-31</v>
      </c>
      <c r="G937" s="59" t="str">
        <f t="shared" si="454"/>
        <v>2210326</v>
      </c>
      <c r="H937" s="59" t="str">
        <f t="shared" si="455"/>
        <v>IPORTER (GB)</v>
      </c>
      <c r="I937" s="57" t="str">
        <f t="shared" si="456"/>
        <v>이병연</v>
      </c>
      <c r="J937" s="57">
        <f t="shared" si="457"/>
        <v>49446</v>
      </c>
      <c r="K937" s="57" t="str">
        <f t="shared" si="458"/>
        <v/>
      </c>
      <c r="L937" s="57">
        <f t="shared" si="459"/>
        <v>1</v>
      </c>
      <c r="M937" s="57">
        <f t="shared" si="460"/>
        <v>2</v>
      </c>
      <c r="N937" s="57">
        <f t="shared" si="461"/>
        <v>4.4999999999999998E-2</v>
      </c>
      <c r="O937" s="60">
        <f t="shared" si="462"/>
        <v>3.15E-2</v>
      </c>
      <c r="P937" s="60">
        <f>CEILING(IF(M937&gt;O937,M937,O937),$D$2)</f>
        <v>2</v>
      </c>
      <c r="Q937" s="61" t="str">
        <f t="shared" si="463"/>
        <v>목록(Manifest)</v>
      </c>
      <c r="R937" s="88">
        <f t="shared" si="464"/>
        <v>18.88</v>
      </c>
      <c r="S937" s="61" t="str">
        <f t="shared" si="465"/>
        <v>OZ522</v>
      </c>
      <c r="T937" s="61" t="str">
        <f t="shared" si="466"/>
        <v>AIRZETA CO., LTD</v>
      </c>
      <c r="U937" s="61" t="str">
        <f t="shared" si="467"/>
        <v>신용</v>
      </c>
      <c r="V937" s="99">
        <f>CEILING($B$2+(P937-0.5)*$C$2,1)</f>
        <v>15928</v>
      </c>
      <c r="W937" s="61">
        <v>4000</v>
      </c>
      <c r="X937" s="100">
        <f t="shared" si="421"/>
        <v>0</v>
      </c>
      <c r="Y937" s="100">
        <f t="shared" si="426"/>
        <v>0</v>
      </c>
      <c r="Z937" s="100">
        <f t="shared" si="422"/>
        <v>0</v>
      </c>
      <c r="AA937" s="100">
        <f t="shared" si="427"/>
        <v>0</v>
      </c>
      <c r="AB937" s="101">
        <f t="shared" si="423"/>
        <v>0</v>
      </c>
      <c r="AC937" s="102" t="str">
        <f>_xlfn.IFNA(VLOOKUP(D937,'사업자 통관'!F:H,3,0),"")</f>
        <v/>
      </c>
      <c r="AD937" s="102"/>
      <c r="AE937" s="103">
        <f t="shared" si="468"/>
        <v>4000</v>
      </c>
      <c r="AF937" s="104">
        <f t="shared" si="469"/>
        <v>19928</v>
      </c>
      <c r="AH937" s="126" t="s">
        <v>7690</v>
      </c>
      <c r="AI937" s="126" t="s">
        <v>9</v>
      </c>
      <c r="AJ937" s="126" t="s">
        <v>7691</v>
      </c>
      <c r="AK937" s="126" t="s">
        <v>7822</v>
      </c>
      <c r="AL937" s="126" t="s">
        <v>7823</v>
      </c>
      <c r="AM937" s="126" t="s">
        <v>7824</v>
      </c>
      <c r="AN937" s="126">
        <v>49446</v>
      </c>
      <c r="AO937" s="126" t="s">
        <v>130</v>
      </c>
      <c r="AP937" s="127">
        <v>1</v>
      </c>
      <c r="AQ937" s="128">
        <v>2</v>
      </c>
      <c r="AR937" s="128">
        <v>4.4999999999999998E-2</v>
      </c>
      <c r="AS937" s="128">
        <v>2.1</v>
      </c>
      <c r="AT937" s="126" t="s">
        <v>4</v>
      </c>
      <c r="AU937" s="128">
        <v>18.88</v>
      </c>
      <c r="AV937" s="126" t="s">
        <v>154</v>
      </c>
      <c r="AW937" s="126" t="s">
        <v>154</v>
      </c>
      <c r="AX937" s="126" t="s">
        <v>154</v>
      </c>
      <c r="AY937" s="126" t="s">
        <v>154</v>
      </c>
      <c r="AZ937" s="126" t="s">
        <v>154</v>
      </c>
      <c r="BA937" s="126" t="s">
        <v>132</v>
      </c>
      <c r="BB937" s="126" t="s">
        <v>70</v>
      </c>
      <c r="BC937" s="126" t="s">
        <v>155</v>
      </c>
      <c r="BD937" s="126" t="s">
        <v>130</v>
      </c>
      <c r="BE937" s="126" t="s">
        <v>156</v>
      </c>
      <c r="BF937" s="126" t="s">
        <v>7825</v>
      </c>
      <c r="BG937" s="126" t="s">
        <v>7826</v>
      </c>
      <c r="BH937" s="126" t="s">
        <v>7827</v>
      </c>
      <c r="BI937" s="126" t="s">
        <v>138</v>
      </c>
      <c r="BJ937" s="126" t="s">
        <v>2758</v>
      </c>
      <c r="BK937" s="126" t="s">
        <v>184</v>
      </c>
      <c r="BL937" s="126" t="s">
        <v>157</v>
      </c>
      <c r="BM937" s="126" t="s">
        <v>126</v>
      </c>
      <c r="BN937" s="126" t="s">
        <v>130</v>
      </c>
      <c r="BO937" s="126" t="s">
        <v>158</v>
      </c>
    </row>
    <row r="938" spans="1:67" ht="15">
      <c r="A938" s="58" t="str">
        <f t="shared" si="448"/>
        <v>2025-08-28</v>
      </c>
      <c r="B938" s="58" t="str">
        <f t="shared" si="449"/>
        <v>LHR</v>
      </c>
      <c r="C938" s="58" t="str">
        <f t="shared" si="450"/>
        <v>99431913825</v>
      </c>
      <c r="D938" s="58" t="str">
        <f t="shared" si="451"/>
        <v>PGB028762231</v>
      </c>
      <c r="E938" s="59" t="str">
        <f t="shared" si="452"/>
        <v>6094322903011</v>
      </c>
      <c r="F938" s="59" t="str">
        <f t="shared" si="453"/>
        <v>717-9039-BC-33</v>
      </c>
      <c r="G938" s="59" t="str">
        <f t="shared" si="454"/>
        <v>2210326</v>
      </c>
      <c r="H938" s="59" t="str">
        <f t="shared" si="455"/>
        <v>IPORTER (GB)</v>
      </c>
      <c r="I938" s="57" t="str">
        <f t="shared" si="456"/>
        <v>권솔지</v>
      </c>
      <c r="J938" s="57">
        <f t="shared" si="457"/>
        <v>11812</v>
      </c>
      <c r="K938" s="57" t="str">
        <f t="shared" si="458"/>
        <v/>
      </c>
      <c r="L938" s="57">
        <f t="shared" si="459"/>
        <v>1</v>
      </c>
      <c r="M938" s="57">
        <f t="shared" si="460"/>
        <v>0.499</v>
      </c>
      <c r="N938" s="57">
        <f t="shared" si="461"/>
        <v>4.4999999999999998E-2</v>
      </c>
      <c r="O938" s="60">
        <f t="shared" si="462"/>
        <v>3.15E-2</v>
      </c>
      <c r="P938" s="60">
        <f>CEILING(IF(M938&gt;O938,M938,O938),$D$2)</f>
        <v>0.5</v>
      </c>
      <c r="Q938" s="61" t="str">
        <f t="shared" si="463"/>
        <v>목록(Manifest)</v>
      </c>
      <c r="R938" s="88">
        <f t="shared" si="464"/>
        <v>121.36</v>
      </c>
      <c r="S938" s="61" t="str">
        <f t="shared" si="465"/>
        <v>OZ522</v>
      </c>
      <c r="T938" s="61" t="str">
        <f t="shared" si="466"/>
        <v>AIRZETA CO., LTD</v>
      </c>
      <c r="U938" s="61" t="str">
        <f t="shared" si="467"/>
        <v>신용</v>
      </c>
      <c r="V938" s="99">
        <f>CEILING($B$2+(P938-0.5)*$C$2,1)</f>
        <v>7445</v>
      </c>
      <c r="W938" s="61">
        <v>4000</v>
      </c>
      <c r="X938" s="100">
        <f t="shared" si="421"/>
        <v>0</v>
      </c>
      <c r="Y938" s="100">
        <f t="shared" si="426"/>
        <v>0</v>
      </c>
      <c r="Z938" s="100">
        <f t="shared" si="422"/>
        <v>0</v>
      </c>
      <c r="AA938" s="100">
        <f t="shared" si="427"/>
        <v>0</v>
      </c>
      <c r="AB938" s="101">
        <f t="shared" si="423"/>
        <v>0</v>
      </c>
      <c r="AC938" s="102" t="str">
        <f>_xlfn.IFNA(VLOOKUP(D938,'사업자 통관'!F:H,3,0),"")</f>
        <v/>
      </c>
      <c r="AD938" s="102"/>
      <c r="AE938" s="103">
        <f t="shared" si="468"/>
        <v>4000</v>
      </c>
      <c r="AF938" s="104">
        <f t="shared" si="469"/>
        <v>11445</v>
      </c>
      <c r="AH938" s="126" t="s">
        <v>7690</v>
      </c>
      <c r="AI938" s="126" t="s">
        <v>9</v>
      </c>
      <c r="AJ938" s="126" t="s">
        <v>7691</v>
      </c>
      <c r="AK938" s="126" t="s">
        <v>7828</v>
      </c>
      <c r="AL938" s="126" t="s">
        <v>7829</v>
      </c>
      <c r="AM938" s="126" t="s">
        <v>7830</v>
      </c>
      <c r="AN938" s="126">
        <v>11812</v>
      </c>
      <c r="AO938" s="126" t="s">
        <v>130</v>
      </c>
      <c r="AP938" s="127">
        <v>1</v>
      </c>
      <c r="AQ938" s="128">
        <v>0.499</v>
      </c>
      <c r="AR938" s="128">
        <v>4.4999999999999998E-2</v>
      </c>
      <c r="AS938" s="128">
        <v>0.5</v>
      </c>
      <c r="AT938" s="126" t="s">
        <v>4</v>
      </c>
      <c r="AU938" s="128">
        <v>121.36</v>
      </c>
      <c r="AV938" s="126" t="s">
        <v>154</v>
      </c>
      <c r="AW938" s="126" t="s">
        <v>154</v>
      </c>
      <c r="AX938" s="126" t="s">
        <v>154</v>
      </c>
      <c r="AY938" s="126" t="s">
        <v>154</v>
      </c>
      <c r="AZ938" s="126" t="s">
        <v>154</v>
      </c>
      <c r="BA938" s="126" t="s">
        <v>132</v>
      </c>
      <c r="BB938" s="126" t="s">
        <v>70</v>
      </c>
      <c r="BC938" s="126" t="s">
        <v>4155</v>
      </c>
      <c r="BD938" s="126" t="s">
        <v>130</v>
      </c>
      <c r="BE938" s="126" t="s">
        <v>156</v>
      </c>
      <c r="BF938" s="126" t="s">
        <v>7831</v>
      </c>
      <c r="BG938" s="126" t="s">
        <v>7832</v>
      </c>
      <c r="BH938" s="126" t="s">
        <v>7833</v>
      </c>
      <c r="BI938" s="126" t="s">
        <v>138</v>
      </c>
      <c r="BJ938" s="126" t="s">
        <v>2758</v>
      </c>
      <c r="BK938" s="126" t="s">
        <v>184</v>
      </c>
      <c r="BL938" s="126" t="s">
        <v>157</v>
      </c>
      <c r="BM938" s="126" t="s">
        <v>126</v>
      </c>
      <c r="BN938" s="126" t="s">
        <v>130</v>
      </c>
      <c r="BO938" s="126" t="s">
        <v>158</v>
      </c>
    </row>
    <row r="939" spans="1:67" ht="15">
      <c r="A939" s="58" t="str">
        <f t="shared" si="448"/>
        <v>2025-08-28</v>
      </c>
      <c r="B939" s="58" t="str">
        <f t="shared" si="449"/>
        <v>LHR</v>
      </c>
      <c r="C939" s="58" t="str">
        <f t="shared" si="450"/>
        <v>99431913825</v>
      </c>
      <c r="D939" s="58" t="str">
        <f t="shared" si="451"/>
        <v>PGB028762369</v>
      </c>
      <c r="E939" s="59" t="str">
        <f t="shared" si="452"/>
        <v>6094322903149</v>
      </c>
      <c r="F939" s="59" t="str">
        <f t="shared" si="453"/>
        <v>718-0726-AB-45</v>
      </c>
      <c r="G939" s="59" t="str">
        <f t="shared" si="454"/>
        <v>2210326</v>
      </c>
      <c r="H939" s="59" t="str">
        <f t="shared" si="455"/>
        <v>IPORTER (GB)</v>
      </c>
      <c r="I939" s="57" t="str">
        <f t="shared" si="456"/>
        <v>노진우</v>
      </c>
      <c r="J939" s="57">
        <f t="shared" si="457"/>
        <v>11745</v>
      </c>
      <c r="K939" s="57" t="str">
        <f t="shared" si="458"/>
        <v/>
      </c>
      <c r="L939" s="57">
        <f t="shared" si="459"/>
        <v>1</v>
      </c>
      <c r="M939" s="57">
        <f t="shared" si="460"/>
        <v>0.499</v>
      </c>
      <c r="N939" s="57">
        <f t="shared" si="461"/>
        <v>4.4999999999999998E-2</v>
      </c>
      <c r="O939" s="60">
        <f t="shared" si="462"/>
        <v>3.15E-2</v>
      </c>
      <c r="P939" s="60">
        <f>CEILING(IF(M939&gt;O939,M939,O939),$D$2)</f>
        <v>0.5</v>
      </c>
      <c r="Q939" s="61" t="str">
        <f t="shared" si="463"/>
        <v>목록(Manifest)</v>
      </c>
      <c r="R939" s="88">
        <f t="shared" si="464"/>
        <v>53.49</v>
      </c>
      <c r="S939" s="61" t="str">
        <f t="shared" si="465"/>
        <v>OZ522</v>
      </c>
      <c r="T939" s="61" t="str">
        <f t="shared" si="466"/>
        <v>AIRZETA CO., LTD</v>
      </c>
      <c r="U939" s="61" t="str">
        <f t="shared" si="467"/>
        <v>신용</v>
      </c>
      <c r="V939" s="99">
        <f>CEILING($B$2+(P939-0.5)*$C$2,1)</f>
        <v>7445</v>
      </c>
      <c r="W939" s="61">
        <v>4000</v>
      </c>
      <c r="X939" s="100">
        <f t="shared" si="421"/>
        <v>0</v>
      </c>
      <c r="Y939" s="100">
        <f t="shared" si="426"/>
        <v>0</v>
      </c>
      <c r="Z939" s="100">
        <f t="shared" si="422"/>
        <v>0</v>
      </c>
      <c r="AA939" s="100">
        <f t="shared" si="427"/>
        <v>0</v>
      </c>
      <c r="AB939" s="101">
        <f t="shared" si="423"/>
        <v>0</v>
      </c>
      <c r="AC939" s="102" t="str">
        <f>_xlfn.IFNA(VLOOKUP(D939,'사업자 통관'!F:H,3,0),"")</f>
        <v/>
      </c>
      <c r="AD939" s="102"/>
      <c r="AE939" s="103">
        <f t="shared" si="468"/>
        <v>4000</v>
      </c>
      <c r="AF939" s="104">
        <f t="shared" si="469"/>
        <v>11445</v>
      </c>
      <c r="AH939" s="126" t="s">
        <v>7690</v>
      </c>
      <c r="AI939" s="126" t="s">
        <v>9</v>
      </c>
      <c r="AJ939" s="126" t="s">
        <v>7691</v>
      </c>
      <c r="AK939" s="126" t="s">
        <v>7834</v>
      </c>
      <c r="AL939" s="126" t="s">
        <v>7835</v>
      </c>
      <c r="AM939" s="126" t="s">
        <v>7836</v>
      </c>
      <c r="AN939" s="126">
        <v>11745</v>
      </c>
      <c r="AO939" s="126" t="s">
        <v>130</v>
      </c>
      <c r="AP939" s="127">
        <v>1</v>
      </c>
      <c r="AQ939" s="128">
        <v>0.499</v>
      </c>
      <c r="AR939" s="128">
        <v>4.4999999999999998E-2</v>
      </c>
      <c r="AS939" s="128">
        <v>0.5</v>
      </c>
      <c r="AT939" s="126" t="s">
        <v>4</v>
      </c>
      <c r="AU939" s="128">
        <v>53.49</v>
      </c>
      <c r="AV939" s="126" t="s">
        <v>154</v>
      </c>
      <c r="AW939" s="126" t="s">
        <v>154</v>
      </c>
      <c r="AX939" s="126" t="s">
        <v>154</v>
      </c>
      <c r="AY939" s="126" t="s">
        <v>154</v>
      </c>
      <c r="AZ939" s="126" t="s">
        <v>154</v>
      </c>
      <c r="BA939" s="126" t="s">
        <v>132</v>
      </c>
      <c r="BB939" s="126" t="s">
        <v>70</v>
      </c>
      <c r="BC939" s="126" t="s">
        <v>185</v>
      </c>
      <c r="BD939" s="126" t="s">
        <v>130</v>
      </c>
      <c r="BE939" s="126" t="s">
        <v>156</v>
      </c>
      <c r="BF939" s="126" t="s">
        <v>7837</v>
      </c>
      <c r="BG939" s="126" t="s">
        <v>7838</v>
      </c>
      <c r="BH939" s="126" t="s">
        <v>7839</v>
      </c>
      <c r="BI939" s="126" t="s">
        <v>138</v>
      </c>
      <c r="BJ939" s="126" t="s">
        <v>2758</v>
      </c>
      <c r="BK939" s="126" t="s">
        <v>184</v>
      </c>
      <c r="BL939" s="126" t="s">
        <v>157</v>
      </c>
      <c r="BM939" s="126" t="s">
        <v>126</v>
      </c>
      <c r="BN939" s="126" t="s">
        <v>130</v>
      </c>
      <c r="BO939" s="126" t="s">
        <v>158</v>
      </c>
    </row>
    <row r="940" spans="1:67" ht="15">
      <c r="A940" s="58" t="str">
        <f t="shared" si="448"/>
        <v>2025-08-28</v>
      </c>
      <c r="B940" s="58" t="str">
        <f t="shared" si="449"/>
        <v>LHR</v>
      </c>
      <c r="C940" s="58" t="str">
        <f t="shared" si="450"/>
        <v>99431913825</v>
      </c>
      <c r="D940" s="58" t="str">
        <f t="shared" si="451"/>
        <v>PGB028762377</v>
      </c>
      <c r="E940" s="59" t="str">
        <f t="shared" si="452"/>
        <v>6094322903157</v>
      </c>
      <c r="F940" s="59" t="str">
        <f t="shared" si="453"/>
        <v>718-0608-EF-3</v>
      </c>
      <c r="G940" s="59" t="str">
        <f t="shared" si="454"/>
        <v>2210326</v>
      </c>
      <c r="H940" s="59" t="str">
        <f t="shared" si="455"/>
        <v>IPORTER (GB)</v>
      </c>
      <c r="I940" s="57" t="str">
        <f t="shared" si="456"/>
        <v>윤소라</v>
      </c>
      <c r="J940" s="57">
        <f t="shared" si="457"/>
        <v>10385</v>
      </c>
      <c r="K940" s="57" t="str">
        <f t="shared" si="458"/>
        <v/>
      </c>
      <c r="L940" s="57">
        <f t="shared" si="459"/>
        <v>1</v>
      </c>
      <c r="M940" s="57">
        <f t="shared" si="460"/>
        <v>0.499</v>
      </c>
      <c r="N940" s="57">
        <f t="shared" si="461"/>
        <v>4.4999999999999998E-2</v>
      </c>
      <c r="O940" s="60">
        <f t="shared" si="462"/>
        <v>3.15E-2</v>
      </c>
      <c r="P940" s="60">
        <f>CEILING(IF(M940&gt;O940,M940,O940),$D$2)</f>
        <v>0.5</v>
      </c>
      <c r="Q940" s="61" t="str">
        <f t="shared" si="463"/>
        <v>목록(Manifest)</v>
      </c>
      <c r="R940" s="88">
        <f t="shared" si="464"/>
        <v>9.44</v>
      </c>
      <c r="S940" s="61" t="str">
        <f t="shared" si="465"/>
        <v>OZ522</v>
      </c>
      <c r="T940" s="61" t="str">
        <f t="shared" si="466"/>
        <v>AIRZETA CO., LTD</v>
      </c>
      <c r="U940" s="61" t="str">
        <f t="shared" si="467"/>
        <v>신용</v>
      </c>
      <c r="V940" s="99">
        <f>CEILING($B$2+(P940-0.5)*$C$2,1)</f>
        <v>7445</v>
      </c>
      <c r="W940" s="61">
        <v>4000</v>
      </c>
      <c r="X940" s="100">
        <f t="shared" si="421"/>
        <v>0</v>
      </c>
      <c r="Y940" s="100">
        <f t="shared" si="426"/>
        <v>0</v>
      </c>
      <c r="Z940" s="100">
        <f t="shared" si="422"/>
        <v>0</v>
      </c>
      <c r="AA940" s="100">
        <f t="shared" si="427"/>
        <v>0</v>
      </c>
      <c r="AB940" s="101">
        <f t="shared" si="423"/>
        <v>0</v>
      </c>
      <c r="AC940" s="102" t="str">
        <f>_xlfn.IFNA(VLOOKUP(D940,'사업자 통관'!F:H,3,0),"")</f>
        <v/>
      </c>
      <c r="AD940" s="102"/>
      <c r="AE940" s="103">
        <f t="shared" si="468"/>
        <v>4000</v>
      </c>
      <c r="AF940" s="104">
        <f t="shared" si="469"/>
        <v>11445</v>
      </c>
      <c r="AH940" s="126" t="s">
        <v>7690</v>
      </c>
      <c r="AI940" s="126" t="s">
        <v>9</v>
      </c>
      <c r="AJ940" s="126" t="s">
        <v>7691</v>
      </c>
      <c r="AK940" s="126" t="s">
        <v>7840</v>
      </c>
      <c r="AL940" s="126" t="s">
        <v>632</v>
      </c>
      <c r="AM940" s="126" t="s">
        <v>633</v>
      </c>
      <c r="AN940" s="126">
        <v>10385</v>
      </c>
      <c r="AO940" s="126" t="s">
        <v>130</v>
      </c>
      <c r="AP940" s="127">
        <v>1</v>
      </c>
      <c r="AQ940" s="128">
        <v>0.499</v>
      </c>
      <c r="AR940" s="128">
        <v>4.4999999999999998E-2</v>
      </c>
      <c r="AS940" s="128">
        <v>0.5</v>
      </c>
      <c r="AT940" s="126" t="s">
        <v>4</v>
      </c>
      <c r="AU940" s="128">
        <v>9.44</v>
      </c>
      <c r="AV940" s="126" t="s">
        <v>154</v>
      </c>
      <c r="AW940" s="126" t="s">
        <v>154</v>
      </c>
      <c r="AX940" s="126" t="s">
        <v>154</v>
      </c>
      <c r="AY940" s="126" t="s">
        <v>154</v>
      </c>
      <c r="AZ940" s="126" t="s">
        <v>130</v>
      </c>
      <c r="BA940" s="126" t="s">
        <v>132</v>
      </c>
      <c r="BB940" s="126" t="s">
        <v>70</v>
      </c>
      <c r="BC940" s="126" t="s">
        <v>155</v>
      </c>
      <c r="BD940" s="126" t="s">
        <v>130</v>
      </c>
      <c r="BE940" s="126" t="s">
        <v>156</v>
      </c>
      <c r="BF940" s="126" t="s">
        <v>7841</v>
      </c>
      <c r="BG940" s="126" t="s">
        <v>7842</v>
      </c>
      <c r="BH940" s="126" t="s">
        <v>7843</v>
      </c>
      <c r="BI940" s="126" t="s">
        <v>138</v>
      </c>
      <c r="BJ940" s="126" t="s">
        <v>2758</v>
      </c>
      <c r="BK940" s="126" t="s">
        <v>184</v>
      </c>
      <c r="BL940" s="126" t="s">
        <v>157</v>
      </c>
      <c r="BM940" s="126" t="s">
        <v>126</v>
      </c>
      <c r="BN940" s="126" t="s">
        <v>130</v>
      </c>
      <c r="BO940" s="126" t="s">
        <v>158</v>
      </c>
    </row>
    <row r="941" spans="1:67" ht="15">
      <c r="A941" s="58" t="str">
        <f t="shared" si="448"/>
        <v>2025-08-28</v>
      </c>
      <c r="B941" s="58" t="str">
        <f t="shared" si="449"/>
        <v>LHR</v>
      </c>
      <c r="C941" s="58" t="str">
        <f t="shared" si="450"/>
        <v>99431913825</v>
      </c>
      <c r="D941" s="58" t="str">
        <f t="shared" si="451"/>
        <v>PGB028762254</v>
      </c>
      <c r="E941" s="59" t="str">
        <f t="shared" si="452"/>
        <v>6094322903034</v>
      </c>
      <c r="F941" s="59" t="str">
        <f t="shared" si="453"/>
        <v>718-0635-BE-9</v>
      </c>
      <c r="G941" s="59" t="str">
        <f t="shared" si="454"/>
        <v>2210326</v>
      </c>
      <c r="H941" s="59" t="str">
        <f t="shared" si="455"/>
        <v>IPORTER (GB)</v>
      </c>
      <c r="I941" s="57" t="str">
        <f t="shared" si="456"/>
        <v>이혜인</v>
      </c>
      <c r="J941" s="57">
        <f t="shared" si="457"/>
        <v>10323</v>
      </c>
      <c r="K941" s="57" t="str">
        <f t="shared" si="458"/>
        <v/>
      </c>
      <c r="L941" s="57">
        <f t="shared" si="459"/>
        <v>1</v>
      </c>
      <c r="M941" s="57">
        <f t="shared" si="460"/>
        <v>0.499</v>
      </c>
      <c r="N941" s="57">
        <f t="shared" si="461"/>
        <v>4.4999999999999998E-2</v>
      </c>
      <c r="O941" s="60">
        <f t="shared" si="462"/>
        <v>3.15E-2</v>
      </c>
      <c r="P941" s="60">
        <f>CEILING(IF(M941&gt;O941,M941,O941),$D$2)</f>
        <v>0.5</v>
      </c>
      <c r="Q941" s="61" t="str">
        <f t="shared" si="463"/>
        <v>목록(Manifest)</v>
      </c>
      <c r="R941" s="88">
        <f t="shared" si="464"/>
        <v>148.30000000000001</v>
      </c>
      <c r="S941" s="61" t="str">
        <f t="shared" si="465"/>
        <v>OZ522</v>
      </c>
      <c r="T941" s="61" t="str">
        <f t="shared" si="466"/>
        <v>AIRZETA CO., LTD</v>
      </c>
      <c r="U941" s="61" t="str">
        <f t="shared" si="467"/>
        <v>신용</v>
      </c>
      <c r="V941" s="99">
        <f>CEILING($B$2+(P941-0.5)*$C$2,1)</f>
        <v>7445</v>
      </c>
      <c r="W941" s="61">
        <v>4000</v>
      </c>
      <c r="X941" s="100">
        <f t="shared" si="421"/>
        <v>0</v>
      </c>
      <c r="Y941" s="100">
        <f t="shared" si="426"/>
        <v>0</v>
      </c>
      <c r="Z941" s="100">
        <f t="shared" si="422"/>
        <v>0</v>
      </c>
      <c r="AA941" s="100">
        <f t="shared" si="427"/>
        <v>0</v>
      </c>
      <c r="AB941" s="101">
        <f t="shared" si="423"/>
        <v>0</v>
      </c>
      <c r="AC941" s="102" t="str">
        <f>_xlfn.IFNA(VLOOKUP(D941,'사업자 통관'!F:H,3,0),"")</f>
        <v/>
      </c>
      <c r="AD941" s="102"/>
      <c r="AE941" s="103">
        <f t="shared" si="468"/>
        <v>4000</v>
      </c>
      <c r="AF941" s="104">
        <f t="shared" si="469"/>
        <v>11445</v>
      </c>
      <c r="AH941" s="126" t="s">
        <v>7690</v>
      </c>
      <c r="AI941" s="126" t="s">
        <v>9</v>
      </c>
      <c r="AJ941" s="126" t="s">
        <v>7691</v>
      </c>
      <c r="AK941" s="126" t="s">
        <v>7844</v>
      </c>
      <c r="AL941" s="126" t="s">
        <v>688</v>
      </c>
      <c r="AM941" s="126" t="s">
        <v>3583</v>
      </c>
      <c r="AN941" s="126">
        <v>10323</v>
      </c>
      <c r="AO941" s="126" t="s">
        <v>130</v>
      </c>
      <c r="AP941" s="127">
        <v>1</v>
      </c>
      <c r="AQ941" s="128">
        <v>0.499</v>
      </c>
      <c r="AR941" s="128">
        <v>4.4999999999999998E-2</v>
      </c>
      <c r="AS941" s="128">
        <v>0.5</v>
      </c>
      <c r="AT941" s="126" t="s">
        <v>4</v>
      </c>
      <c r="AU941" s="128">
        <v>148.30000000000001</v>
      </c>
      <c r="AV941" s="126" t="s">
        <v>154</v>
      </c>
      <c r="AW941" s="126" t="s">
        <v>154</v>
      </c>
      <c r="AX941" s="126" t="s">
        <v>154</v>
      </c>
      <c r="AY941" s="126" t="s">
        <v>154</v>
      </c>
      <c r="AZ941" s="126" t="s">
        <v>154</v>
      </c>
      <c r="BA941" s="126" t="s">
        <v>132</v>
      </c>
      <c r="BB941" s="126" t="s">
        <v>70</v>
      </c>
      <c r="BC941" s="126" t="s">
        <v>163</v>
      </c>
      <c r="BD941" s="126" t="s">
        <v>130</v>
      </c>
      <c r="BE941" s="126" t="s">
        <v>156</v>
      </c>
      <c r="BF941" s="126" t="s">
        <v>7845</v>
      </c>
      <c r="BG941" s="126" t="s">
        <v>7846</v>
      </c>
      <c r="BH941" s="126" t="s">
        <v>7847</v>
      </c>
      <c r="BI941" s="126" t="s">
        <v>138</v>
      </c>
      <c r="BJ941" s="126" t="s">
        <v>2758</v>
      </c>
      <c r="BK941" s="126" t="s">
        <v>184</v>
      </c>
      <c r="BL941" s="126" t="s">
        <v>157</v>
      </c>
      <c r="BM941" s="126" t="s">
        <v>126</v>
      </c>
      <c r="BN941" s="126" t="s">
        <v>130</v>
      </c>
      <c r="BO941" s="126" t="s">
        <v>158</v>
      </c>
    </row>
    <row r="942" spans="1:67" ht="15">
      <c r="A942" s="58" t="str">
        <f t="shared" si="448"/>
        <v>2025-08-28</v>
      </c>
      <c r="B942" s="58" t="str">
        <f t="shared" si="449"/>
        <v>LHR</v>
      </c>
      <c r="C942" s="58" t="str">
        <f t="shared" si="450"/>
        <v>99431913825</v>
      </c>
      <c r="D942" s="58" t="str">
        <f t="shared" si="451"/>
        <v>PGB028762288</v>
      </c>
      <c r="E942" s="59" t="str">
        <f t="shared" si="452"/>
        <v>6094322903068</v>
      </c>
      <c r="F942" s="59" t="str">
        <f t="shared" si="453"/>
        <v>718-0710-CB-18</v>
      </c>
      <c r="G942" s="59" t="str">
        <f t="shared" si="454"/>
        <v>2210326</v>
      </c>
      <c r="H942" s="59" t="str">
        <f t="shared" si="455"/>
        <v>IPORTER (GB)</v>
      </c>
      <c r="I942" s="57" t="str">
        <f t="shared" si="456"/>
        <v>박규현</v>
      </c>
      <c r="J942" s="57">
        <f t="shared" si="457"/>
        <v>6715</v>
      </c>
      <c r="K942" s="57" t="str">
        <f t="shared" si="458"/>
        <v/>
      </c>
      <c r="L942" s="57">
        <f t="shared" si="459"/>
        <v>1</v>
      </c>
      <c r="M942" s="57">
        <f t="shared" si="460"/>
        <v>0.499</v>
      </c>
      <c r="N942" s="57">
        <f t="shared" si="461"/>
        <v>4.4999999999999998E-2</v>
      </c>
      <c r="O942" s="60">
        <f t="shared" si="462"/>
        <v>3.15E-2</v>
      </c>
      <c r="P942" s="60">
        <f>CEILING(IF(M942&gt;O942,M942,O942),$D$2)</f>
        <v>0.5</v>
      </c>
      <c r="Q942" s="61" t="str">
        <f t="shared" si="463"/>
        <v>목록(Manifest)</v>
      </c>
      <c r="R942" s="88">
        <f t="shared" si="464"/>
        <v>40.32</v>
      </c>
      <c r="S942" s="61" t="str">
        <f t="shared" si="465"/>
        <v>OZ522</v>
      </c>
      <c r="T942" s="61" t="str">
        <f t="shared" si="466"/>
        <v>AIRZETA CO., LTD</v>
      </c>
      <c r="U942" s="61" t="str">
        <f t="shared" si="467"/>
        <v>신용</v>
      </c>
      <c r="V942" s="99">
        <f>CEILING($B$2+(P942-0.5)*$C$2,1)</f>
        <v>7445</v>
      </c>
      <c r="W942" s="61">
        <v>4000</v>
      </c>
      <c r="X942" s="100">
        <f t="shared" si="421"/>
        <v>0</v>
      </c>
      <c r="Y942" s="100">
        <f t="shared" si="426"/>
        <v>0</v>
      </c>
      <c r="Z942" s="100">
        <f t="shared" si="422"/>
        <v>0</v>
      </c>
      <c r="AA942" s="100">
        <f t="shared" si="427"/>
        <v>0</v>
      </c>
      <c r="AB942" s="101">
        <f t="shared" si="423"/>
        <v>0</v>
      </c>
      <c r="AC942" s="102" t="str">
        <f>_xlfn.IFNA(VLOOKUP(D942,'사업자 통관'!F:H,3,0),"")</f>
        <v/>
      </c>
      <c r="AD942" s="102"/>
      <c r="AE942" s="103">
        <f t="shared" si="468"/>
        <v>4000</v>
      </c>
      <c r="AF942" s="104">
        <f t="shared" si="469"/>
        <v>11445</v>
      </c>
      <c r="AH942" s="126" t="s">
        <v>7690</v>
      </c>
      <c r="AI942" s="126" t="s">
        <v>9</v>
      </c>
      <c r="AJ942" s="126" t="s">
        <v>7691</v>
      </c>
      <c r="AK942" s="126" t="s">
        <v>7848</v>
      </c>
      <c r="AL942" s="126" t="s">
        <v>7849</v>
      </c>
      <c r="AM942" s="126" t="s">
        <v>7850</v>
      </c>
      <c r="AN942" s="126">
        <v>6715</v>
      </c>
      <c r="AO942" s="126" t="s">
        <v>130</v>
      </c>
      <c r="AP942" s="127">
        <v>1</v>
      </c>
      <c r="AQ942" s="128">
        <v>0.499</v>
      </c>
      <c r="AR942" s="128">
        <v>4.4999999999999998E-2</v>
      </c>
      <c r="AS942" s="128">
        <v>0.5</v>
      </c>
      <c r="AT942" s="126" t="s">
        <v>4</v>
      </c>
      <c r="AU942" s="128">
        <v>40.32</v>
      </c>
      <c r="AV942" s="126" t="s">
        <v>154</v>
      </c>
      <c r="AW942" s="126" t="s">
        <v>154</v>
      </c>
      <c r="AX942" s="126" t="s">
        <v>154</v>
      </c>
      <c r="AY942" s="126" t="s">
        <v>154</v>
      </c>
      <c r="AZ942" s="126" t="s">
        <v>130</v>
      </c>
      <c r="BA942" s="126" t="s">
        <v>132</v>
      </c>
      <c r="BB942" s="126" t="s">
        <v>70</v>
      </c>
      <c r="BC942" s="126" t="s">
        <v>7851</v>
      </c>
      <c r="BD942" s="126" t="s">
        <v>130</v>
      </c>
      <c r="BE942" s="126" t="s">
        <v>156</v>
      </c>
      <c r="BF942" s="126" t="s">
        <v>7852</v>
      </c>
      <c r="BG942" s="126" t="s">
        <v>7853</v>
      </c>
      <c r="BH942" s="126" t="s">
        <v>7854</v>
      </c>
      <c r="BI942" s="126" t="s">
        <v>138</v>
      </c>
      <c r="BJ942" s="126" t="s">
        <v>2758</v>
      </c>
      <c r="BK942" s="126" t="s">
        <v>184</v>
      </c>
      <c r="BL942" s="126" t="s">
        <v>157</v>
      </c>
      <c r="BM942" s="126" t="s">
        <v>126</v>
      </c>
      <c r="BN942" s="126" t="s">
        <v>130</v>
      </c>
      <c r="BO942" s="126" t="s">
        <v>158</v>
      </c>
    </row>
    <row r="943" spans="1:67" ht="15">
      <c r="A943" s="58" t="str">
        <f t="shared" si="448"/>
        <v>2025-08-28</v>
      </c>
      <c r="B943" s="58" t="str">
        <f t="shared" si="449"/>
        <v>LHR</v>
      </c>
      <c r="C943" s="58" t="str">
        <f t="shared" si="450"/>
        <v>99431913825</v>
      </c>
      <c r="D943" s="58" t="str">
        <f t="shared" si="451"/>
        <v>PGB028762239</v>
      </c>
      <c r="E943" s="59" t="str">
        <f t="shared" si="452"/>
        <v>6094322903019</v>
      </c>
      <c r="F943" s="59" t="str">
        <f t="shared" si="453"/>
        <v>718-0662-DB-19</v>
      </c>
      <c r="G943" s="59" t="str">
        <f t="shared" si="454"/>
        <v>2210326</v>
      </c>
      <c r="H943" s="59" t="str">
        <f t="shared" si="455"/>
        <v>IPORTER (GB)</v>
      </c>
      <c r="I943" s="57" t="str">
        <f t="shared" si="456"/>
        <v>박정애</v>
      </c>
      <c r="J943" s="57">
        <f t="shared" si="457"/>
        <v>46557</v>
      </c>
      <c r="K943" s="57" t="str">
        <f t="shared" si="458"/>
        <v/>
      </c>
      <c r="L943" s="57">
        <f t="shared" si="459"/>
        <v>1</v>
      </c>
      <c r="M943" s="57">
        <f t="shared" si="460"/>
        <v>0.499</v>
      </c>
      <c r="N943" s="57">
        <f t="shared" si="461"/>
        <v>4.4999999999999998E-2</v>
      </c>
      <c r="O943" s="60">
        <f t="shared" si="462"/>
        <v>3.15E-2</v>
      </c>
      <c r="P943" s="60">
        <f>CEILING(IF(M943&gt;O943,M943,O943),$D$2)</f>
        <v>0.5</v>
      </c>
      <c r="Q943" s="61" t="str">
        <f t="shared" si="463"/>
        <v>일반(목록배제,Normal-Manifest Exception)</v>
      </c>
      <c r="R943" s="88">
        <f t="shared" si="464"/>
        <v>55.2</v>
      </c>
      <c r="S943" s="61" t="str">
        <f t="shared" si="465"/>
        <v>OZ522</v>
      </c>
      <c r="T943" s="61" t="str">
        <f t="shared" si="466"/>
        <v>AIRZETA CO., LTD</v>
      </c>
      <c r="U943" s="61" t="str">
        <f t="shared" si="467"/>
        <v>신용</v>
      </c>
      <c r="V943" s="99">
        <f>CEILING($B$2+(P943-0.5)*$C$2,1)</f>
        <v>7445</v>
      </c>
      <c r="W943" s="61">
        <v>4000</v>
      </c>
      <c r="X943" s="100">
        <f t="shared" si="421"/>
        <v>0</v>
      </c>
      <c r="Y943" s="100">
        <f t="shared" si="426"/>
        <v>0</v>
      </c>
      <c r="Z943" s="100">
        <f t="shared" si="422"/>
        <v>0</v>
      </c>
      <c r="AA943" s="100">
        <f t="shared" si="427"/>
        <v>0</v>
      </c>
      <c r="AB943" s="101">
        <f t="shared" si="423"/>
        <v>1000</v>
      </c>
      <c r="AC943" s="102" t="str">
        <f>_xlfn.IFNA(VLOOKUP(D943,'사업자 통관'!F:H,3,0),"")</f>
        <v/>
      </c>
      <c r="AD943" s="102"/>
      <c r="AE943" s="103">
        <f t="shared" si="468"/>
        <v>5000</v>
      </c>
      <c r="AF943" s="104">
        <f t="shared" si="469"/>
        <v>12445</v>
      </c>
      <c r="AH943" s="126" t="s">
        <v>7690</v>
      </c>
      <c r="AI943" s="126" t="s">
        <v>9</v>
      </c>
      <c r="AJ943" s="126" t="s">
        <v>7691</v>
      </c>
      <c r="AK943" s="126" t="s">
        <v>7855</v>
      </c>
      <c r="AL943" s="126" t="s">
        <v>7856</v>
      </c>
      <c r="AM943" s="126" t="s">
        <v>7857</v>
      </c>
      <c r="AN943" s="126">
        <v>46557</v>
      </c>
      <c r="AO943" s="126" t="s">
        <v>130</v>
      </c>
      <c r="AP943" s="127">
        <v>1</v>
      </c>
      <c r="AQ943" s="128">
        <v>0.499</v>
      </c>
      <c r="AR943" s="128">
        <v>4.4999999999999998E-2</v>
      </c>
      <c r="AS943" s="128">
        <v>0.5</v>
      </c>
      <c r="AT943" s="126" t="s">
        <v>5</v>
      </c>
      <c r="AU943" s="128">
        <v>55.2</v>
      </c>
      <c r="AV943" s="126" t="s">
        <v>154</v>
      </c>
      <c r="AW943" s="126" t="s">
        <v>154</v>
      </c>
      <c r="AX943" s="126" t="s">
        <v>154</v>
      </c>
      <c r="AY943" s="126" t="s">
        <v>154</v>
      </c>
      <c r="AZ943" s="126" t="s">
        <v>130</v>
      </c>
      <c r="BA943" s="126" t="s">
        <v>132</v>
      </c>
      <c r="BB943" s="126" t="s">
        <v>70</v>
      </c>
      <c r="BC943" s="126" t="s">
        <v>313</v>
      </c>
      <c r="BD943" s="126" t="s">
        <v>130</v>
      </c>
      <c r="BE943" s="126" t="s">
        <v>156</v>
      </c>
      <c r="BF943" s="126" t="s">
        <v>7858</v>
      </c>
      <c r="BG943" s="126" t="s">
        <v>7859</v>
      </c>
      <c r="BH943" s="126" t="s">
        <v>7860</v>
      </c>
      <c r="BI943" s="126" t="s">
        <v>138</v>
      </c>
      <c r="BJ943" s="126" t="s">
        <v>2758</v>
      </c>
      <c r="BK943" s="126" t="s">
        <v>184</v>
      </c>
      <c r="BL943" s="126" t="s">
        <v>157</v>
      </c>
      <c r="BM943" s="126" t="s">
        <v>126</v>
      </c>
      <c r="BN943" s="126" t="s">
        <v>130</v>
      </c>
      <c r="BO943" s="126" t="s">
        <v>158</v>
      </c>
    </row>
    <row r="944" spans="1:67" ht="15">
      <c r="A944" s="58" t="str">
        <f t="shared" si="448"/>
        <v>2025-08-28</v>
      </c>
      <c r="B944" s="58" t="str">
        <f t="shared" si="449"/>
        <v>LHR</v>
      </c>
      <c r="C944" s="58" t="str">
        <f t="shared" si="450"/>
        <v>99431913825</v>
      </c>
      <c r="D944" s="58" t="str">
        <f t="shared" si="451"/>
        <v>PGB028762241</v>
      </c>
      <c r="E944" s="59" t="str">
        <f t="shared" si="452"/>
        <v>6094322903021</v>
      </c>
      <c r="F944" s="59" t="str">
        <f t="shared" si="453"/>
        <v>718-0665-FF-28</v>
      </c>
      <c r="G944" s="59" t="str">
        <f t="shared" si="454"/>
        <v>2210326</v>
      </c>
      <c r="H944" s="59" t="str">
        <f t="shared" si="455"/>
        <v>IPORTER (GB)</v>
      </c>
      <c r="I944" s="57" t="str">
        <f t="shared" si="456"/>
        <v>이혜정</v>
      </c>
      <c r="J944" s="57">
        <f t="shared" si="457"/>
        <v>5507</v>
      </c>
      <c r="K944" s="57" t="str">
        <f t="shared" si="458"/>
        <v/>
      </c>
      <c r="L944" s="57">
        <f t="shared" si="459"/>
        <v>1</v>
      </c>
      <c r="M944" s="57">
        <f t="shared" si="460"/>
        <v>0.499</v>
      </c>
      <c r="N944" s="57">
        <f t="shared" si="461"/>
        <v>4.4999999999999998E-2</v>
      </c>
      <c r="O944" s="60">
        <f t="shared" si="462"/>
        <v>3.15E-2</v>
      </c>
      <c r="P944" s="60">
        <f>CEILING(IF(M944&gt;O944,M944,O944),$D$2)</f>
        <v>0.5</v>
      </c>
      <c r="Q944" s="61" t="str">
        <f t="shared" si="463"/>
        <v>일반(목록배제,Normal-Manifest Exception)</v>
      </c>
      <c r="R944" s="88">
        <f t="shared" si="464"/>
        <v>55.2</v>
      </c>
      <c r="S944" s="61" t="str">
        <f t="shared" si="465"/>
        <v>OZ522</v>
      </c>
      <c r="T944" s="61" t="str">
        <f t="shared" si="466"/>
        <v>AIRZETA CO., LTD</v>
      </c>
      <c r="U944" s="61" t="str">
        <f t="shared" si="467"/>
        <v>신용</v>
      </c>
      <c r="V944" s="99">
        <f>CEILING($B$2+(P944-0.5)*$C$2,1)</f>
        <v>7445</v>
      </c>
      <c r="W944" s="61">
        <v>4000</v>
      </c>
      <c r="X944" s="100">
        <f t="shared" si="421"/>
        <v>0</v>
      </c>
      <c r="Y944" s="100">
        <f t="shared" si="426"/>
        <v>0</v>
      </c>
      <c r="Z944" s="100">
        <f t="shared" si="422"/>
        <v>0</v>
      </c>
      <c r="AA944" s="100">
        <f t="shared" si="427"/>
        <v>0</v>
      </c>
      <c r="AB944" s="101">
        <f t="shared" si="423"/>
        <v>1000</v>
      </c>
      <c r="AC944" s="102" t="str">
        <f>_xlfn.IFNA(VLOOKUP(D944,'사업자 통관'!F:H,3,0),"")</f>
        <v/>
      </c>
      <c r="AD944" s="102"/>
      <c r="AE944" s="103">
        <f t="shared" si="468"/>
        <v>5000</v>
      </c>
      <c r="AF944" s="104">
        <f t="shared" si="469"/>
        <v>12445</v>
      </c>
      <c r="AH944" s="126" t="s">
        <v>7690</v>
      </c>
      <c r="AI944" s="126" t="s">
        <v>9</v>
      </c>
      <c r="AJ944" s="126" t="s">
        <v>7691</v>
      </c>
      <c r="AK944" s="126" t="s">
        <v>7861</v>
      </c>
      <c r="AL944" s="126" t="s">
        <v>7862</v>
      </c>
      <c r="AM944" s="126" t="s">
        <v>7863</v>
      </c>
      <c r="AN944" s="126">
        <v>5507</v>
      </c>
      <c r="AO944" s="126" t="s">
        <v>130</v>
      </c>
      <c r="AP944" s="127">
        <v>1</v>
      </c>
      <c r="AQ944" s="128">
        <v>0.499</v>
      </c>
      <c r="AR944" s="128">
        <v>4.4999999999999998E-2</v>
      </c>
      <c r="AS944" s="128">
        <v>0.5</v>
      </c>
      <c r="AT944" s="126" t="s">
        <v>5</v>
      </c>
      <c r="AU944" s="128">
        <v>55.2</v>
      </c>
      <c r="AV944" s="126" t="s">
        <v>154</v>
      </c>
      <c r="AW944" s="126" t="s">
        <v>154</v>
      </c>
      <c r="AX944" s="126" t="s">
        <v>154</v>
      </c>
      <c r="AY944" s="126" t="s">
        <v>154</v>
      </c>
      <c r="AZ944" s="126" t="s">
        <v>130</v>
      </c>
      <c r="BA944" s="126" t="s">
        <v>132</v>
      </c>
      <c r="BB944" s="126" t="s">
        <v>70</v>
      </c>
      <c r="BC944" s="126" t="s">
        <v>313</v>
      </c>
      <c r="BD944" s="126" t="s">
        <v>130</v>
      </c>
      <c r="BE944" s="126" t="s">
        <v>156</v>
      </c>
      <c r="BF944" s="126" t="s">
        <v>7864</v>
      </c>
      <c r="BG944" s="126" t="s">
        <v>7865</v>
      </c>
      <c r="BH944" s="126" t="s">
        <v>7866</v>
      </c>
      <c r="BI944" s="126" t="s">
        <v>138</v>
      </c>
      <c r="BJ944" s="126" t="s">
        <v>2758</v>
      </c>
      <c r="BK944" s="126" t="s">
        <v>184</v>
      </c>
      <c r="BL944" s="126" t="s">
        <v>157</v>
      </c>
      <c r="BM944" s="126" t="s">
        <v>126</v>
      </c>
      <c r="BN944" s="126" t="s">
        <v>130</v>
      </c>
      <c r="BO944" s="126" t="s">
        <v>158</v>
      </c>
    </row>
    <row r="945" spans="1:67" ht="15">
      <c r="A945" s="58" t="str">
        <f t="shared" si="448"/>
        <v>2025-08-28</v>
      </c>
      <c r="B945" s="58" t="str">
        <f t="shared" si="449"/>
        <v>LHR</v>
      </c>
      <c r="C945" s="58" t="str">
        <f t="shared" si="450"/>
        <v>99431913825</v>
      </c>
      <c r="D945" s="58" t="str">
        <f t="shared" si="451"/>
        <v>PGB028762267</v>
      </c>
      <c r="E945" s="59" t="str">
        <f t="shared" si="452"/>
        <v>6094322903047</v>
      </c>
      <c r="F945" s="59" t="str">
        <f t="shared" si="453"/>
        <v>718-0621-EC-5</v>
      </c>
      <c r="G945" s="59" t="str">
        <f t="shared" si="454"/>
        <v>2210326</v>
      </c>
      <c r="H945" s="59" t="str">
        <f t="shared" si="455"/>
        <v>IPORTER (GB)</v>
      </c>
      <c r="I945" s="57" t="str">
        <f t="shared" si="456"/>
        <v>송용범</v>
      </c>
      <c r="J945" s="57">
        <f t="shared" si="457"/>
        <v>12145</v>
      </c>
      <c r="K945" s="57" t="str">
        <f t="shared" si="458"/>
        <v/>
      </c>
      <c r="L945" s="57">
        <f t="shared" si="459"/>
        <v>1</v>
      </c>
      <c r="M945" s="57">
        <f t="shared" si="460"/>
        <v>0.499</v>
      </c>
      <c r="N945" s="57">
        <f t="shared" si="461"/>
        <v>4.4999999999999998E-2</v>
      </c>
      <c r="O945" s="60">
        <f t="shared" si="462"/>
        <v>3.15E-2</v>
      </c>
      <c r="P945" s="60">
        <f>CEILING(IF(M945&gt;O945,M945,O945),$D$2)</f>
        <v>0.5</v>
      </c>
      <c r="Q945" s="61" t="str">
        <f t="shared" si="463"/>
        <v>목록(Manifest)</v>
      </c>
      <c r="R945" s="88">
        <f t="shared" si="464"/>
        <v>39.1</v>
      </c>
      <c r="S945" s="61" t="str">
        <f t="shared" si="465"/>
        <v>OZ522</v>
      </c>
      <c r="T945" s="61" t="str">
        <f t="shared" si="466"/>
        <v>AIRZETA CO., LTD</v>
      </c>
      <c r="U945" s="61" t="str">
        <f t="shared" si="467"/>
        <v>신용</v>
      </c>
      <c r="V945" s="99">
        <f>CEILING($B$2+(P945-0.5)*$C$2,1)</f>
        <v>7445</v>
      </c>
      <c r="W945" s="61">
        <v>4000</v>
      </c>
      <c r="X945" s="100">
        <f t="shared" si="421"/>
        <v>0</v>
      </c>
      <c r="Y945" s="100">
        <f t="shared" si="426"/>
        <v>0</v>
      </c>
      <c r="Z945" s="100">
        <f t="shared" si="422"/>
        <v>0</v>
      </c>
      <c r="AA945" s="100">
        <f t="shared" si="427"/>
        <v>0</v>
      </c>
      <c r="AB945" s="101">
        <f t="shared" si="423"/>
        <v>0</v>
      </c>
      <c r="AC945" s="102" t="str">
        <f>_xlfn.IFNA(VLOOKUP(D945,'사업자 통관'!F:H,3,0),"")</f>
        <v/>
      </c>
      <c r="AD945" s="102"/>
      <c r="AE945" s="103">
        <f t="shared" si="468"/>
        <v>4000</v>
      </c>
      <c r="AF945" s="104">
        <f t="shared" si="469"/>
        <v>11445</v>
      </c>
      <c r="AH945" s="126" t="s">
        <v>7690</v>
      </c>
      <c r="AI945" s="126" t="s">
        <v>9</v>
      </c>
      <c r="AJ945" s="126" t="s">
        <v>7691</v>
      </c>
      <c r="AK945" s="126" t="s">
        <v>7867</v>
      </c>
      <c r="AL945" s="126" t="s">
        <v>7868</v>
      </c>
      <c r="AM945" s="126" t="s">
        <v>7869</v>
      </c>
      <c r="AN945" s="126">
        <v>12145</v>
      </c>
      <c r="AO945" s="126" t="s">
        <v>130</v>
      </c>
      <c r="AP945" s="127">
        <v>1</v>
      </c>
      <c r="AQ945" s="128">
        <v>0.499</v>
      </c>
      <c r="AR945" s="128">
        <v>4.4999999999999998E-2</v>
      </c>
      <c r="AS945" s="128">
        <v>0.5</v>
      </c>
      <c r="AT945" s="126" t="s">
        <v>4</v>
      </c>
      <c r="AU945" s="128">
        <v>39.1</v>
      </c>
      <c r="AV945" s="126" t="s">
        <v>154</v>
      </c>
      <c r="AW945" s="126" t="s">
        <v>154</v>
      </c>
      <c r="AX945" s="126" t="s">
        <v>154</v>
      </c>
      <c r="AY945" s="126" t="s">
        <v>154</v>
      </c>
      <c r="AZ945" s="126" t="s">
        <v>154</v>
      </c>
      <c r="BA945" s="126" t="s">
        <v>132</v>
      </c>
      <c r="BB945" s="126" t="s">
        <v>70</v>
      </c>
      <c r="BC945" s="126" t="s">
        <v>5727</v>
      </c>
      <c r="BD945" s="126" t="s">
        <v>130</v>
      </c>
      <c r="BE945" s="126" t="s">
        <v>156</v>
      </c>
      <c r="BF945" s="126" t="s">
        <v>7870</v>
      </c>
      <c r="BG945" s="126" t="s">
        <v>7871</v>
      </c>
      <c r="BH945" s="126" t="s">
        <v>7872</v>
      </c>
      <c r="BI945" s="126" t="s">
        <v>138</v>
      </c>
      <c r="BJ945" s="126" t="s">
        <v>2758</v>
      </c>
      <c r="BK945" s="126" t="s">
        <v>184</v>
      </c>
      <c r="BL945" s="126" t="s">
        <v>157</v>
      </c>
      <c r="BM945" s="126" t="s">
        <v>126</v>
      </c>
      <c r="BN945" s="126" t="s">
        <v>130</v>
      </c>
      <c r="BO945" s="126" t="s">
        <v>158</v>
      </c>
    </row>
    <row r="946" spans="1:67" ht="15">
      <c r="A946" s="58" t="str">
        <f t="shared" si="448"/>
        <v>2025-08-28</v>
      </c>
      <c r="B946" s="58" t="str">
        <f t="shared" si="449"/>
        <v>LHR</v>
      </c>
      <c r="C946" s="58" t="str">
        <f t="shared" si="450"/>
        <v>99431913825</v>
      </c>
      <c r="D946" s="58" t="str">
        <f t="shared" si="451"/>
        <v>PGB028762115</v>
      </c>
      <c r="E946" s="59" t="str">
        <f t="shared" si="452"/>
        <v>6094322902895</v>
      </c>
      <c r="F946" s="59" t="str">
        <f t="shared" si="453"/>
        <v>717-9094-AA-37</v>
      </c>
      <c r="G946" s="59" t="str">
        <f t="shared" si="454"/>
        <v>2210326</v>
      </c>
      <c r="H946" s="59" t="str">
        <f t="shared" si="455"/>
        <v>IPORTER (GB)</v>
      </c>
      <c r="I946" s="57" t="str">
        <f t="shared" si="456"/>
        <v>박준</v>
      </c>
      <c r="J946" s="57">
        <f t="shared" si="457"/>
        <v>5507</v>
      </c>
      <c r="K946" s="57" t="str">
        <f t="shared" si="458"/>
        <v/>
      </c>
      <c r="L946" s="57">
        <f t="shared" si="459"/>
        <v>1</v>
      </c>
      <c r="M946" s="57">
        <f t="shared" si="460"/>
        <v>0.499</v>
      </c>
      <c r="N946" s="57">
        <f t="shared" si="461"/>
        <v>4.4999999999999998E-2</v>
      </c>
      <c r="O946" s="60">
        <f t="shared" si="462"/>
        <v>3.15E-2</v>
      </c>
      <c r="P946" s="60">
        <f>CEILING(IF(M946&gt;O946,M946,O946),$D$2)</f>
        <v>0.5</v>
      </c>
      <c r="Q946" s="61" t="str">
        <f t="shared" si="463"/>
        <v>목록(Manifest)</v>
      </c>
      <c r="R946" s="88">
        <f t="shared" si="464"/>
        <v>51.24</v>
      </c>
      <c r="S946" s="61" t="str">
        <f t="shared" si="465"/>
        <v>OZ522</v>
      </c>
      <c r="T946" s="61" t="str">
        <f t="shared" si="466"/>
        <v>AIRZETA CO., LTD</v>
      </c>
      <c r="U946" s="61" t="str">
        <f t="shared" si="467"/>
        <v>신용</v>
      </c>
      <c r="V946" s="99">
        <f>CEILING($B$2+(P946-0.5)*$C$2,1)</f>
        <v>7445</v>
      </c>
      <c r="W946" s="61">
        <v>4000</v>
      </c>
      <c r="X946" s="100">
        <f t="shared" si="421"/>
        <v>0</v>
      </c>
      <c r="Y946" s="100">
        <f t="shared" si="426"/>
        <v>0</v>
      </c>
      <c r="Z946" s="100">
        <f t="shared" si="422"/>
        <v>0</v>
      </c>
      <c r="AA946" s="100">
        <f t="shared" si="427"/>
        <v>0</v>
      </c>
      <c r="AB946" s="101">
        <f t="shared" si="423"/>
        <v>0</v>
      </c>
      <c r="AC946" s="102" t="str">
        <f>_xlfn.IFNA(VLOOKUP(D946,'사업자 통관'!F:H,3,0),"")</f>
        <v/>
      </c>
      <c r="AD946" s="102"/>
      <c r="AE946" s="103">
        <f t="shared" si="468"/>
        <v>4000</v>
      </c>
      <c r="AF946" s="104">
        <f t="shared" si="469"/>
        <v>11445</v>
      </c>
      <c r="AH946" s="126" t="s">
        <v>7690</v>
      </c>
      <c r="AI946" s="126" t="s">
        <v>9</v>
      </c>
      <c r="AJ946" s="126" t="s">
        <v>7691</v>
      </c>
      <c r="AK946" s="126" t="s">
        <v>7873</v>
      </c>
      <c r="AL946" s="126" t="s">
        <v>423</v>
      </c>
      <c r="AM946" s="126" t="s">
        <v>7874</v>
      </c>
      <c r="AN946" s="126">
        <v>5507</v>
      </c>
      <c r="AO946" s="126" t="s">
        <v>130</v>
      </c>
      <c r="AP946" s="127">
        <v>1</v>
      </c>
      <c r="AQ946" s="128">
        <v>0.499</v>
      </c>
      <c r="AR946" s="128">
        <v>4.4999999999999998E-2</v>
      </c>
      <c r="AS946" s="128">
        <v>0.5</v>
      </c>
      <c r="AT946" s="126" t="s">
        <v>4</v>
      </c>
      <c r="AU946" s="128">
        <v>51.24</v>
      </c>
      <c r="AV946" s="126" t="s">
        <v>154</v>
      </c>
      <c r="AW946" s="126" t="s">
        <v>154</v>
      </c>
      <c r="AX946" s="126" t="s">
        <v>154</v>
      </c>
      <c r="AY946" s="126" t="s">
        <v>154</v>
      </c>
      <c r="AZ946" s="126" t="s">
        <v>154</v>
      </c>
      <c r="BA946" s="126" t="s">
        <v>132</v>
      </c>
      <c r="BB946" s="126" t="s">
        <v>70</v>
      </c>
      <c r="BC946" s="126" t="s">
        <v>163</v>
      </c>
      <c r="BD946" s="126" t="s">
        <v>130</v>
      </c>
      <c r="BE946" s="126" t="s">
        <v>156</v>
      </c>
      <c r="BF946" s="126" t="s">
        <v>7875</v>
      </c>
      <c r="BG946" s="126" t="s">
        <v>7876</v>
      </c>
      <c r="BH946" s="126" t="s">
        <v>7877</v>
      </c>
      <c r="BI946" s="126" t="s">
        <v>138</v>
      </c>
      <c r="BJ946" s="126" t="s">
        <v>2758</v>
      </c>
      <c r="BK946" s="126" t="s">
        <v>184</v>
      </c>
      <c r="BL946" s="126" t="s">
        <v>157</v>
      </c>
      <c r="BM946" s="126" t="s">
        <v>126</v>
      </c>
      <c r="BN946" s="126" t="s">
        <v>130</v>
      </c>
      <c r="BO946" s="126" t="s">
        <v>158</v>
      </c>
    </row>
    <row r="947" spans="1:67" ht="15">
      <c r="A947" s="58" t="str">
        <f t="shared" si="448"/>
        <v>2025-08-28</v>
      </c>
      <c r="B947" s="58" t="str">
        <f t="shared" si="449"/>
        <v>LHR</v>
      </c>
      <c r="C947" s="58" t="str">
        <f t="shared" si="450"/>
        <v>99431913825</v>
      </c>
      <c r="D947" s="58" t="str">
        <f t="shared" si="451"/>
        <v>PGB028762258</v>
      </c>
      <c r="E947" s="59" t="str">
        <f t="shared" si="452"/>
        <v>6094322903038</v>
      </c>
      <c r="F947" s="59" t="str">
        <f t="shared" si="453"/>
        <v>718-0619-EC-4</v>
      </c>
      <c r="G947" s="59" t="str">
        <f t="shared" si="454"/>
        <v>2210326</v>
      </c>
      <c r="H947" s="59" t="str">
        <f t="shared" si="455"/>
        <v>IPORTER (GB)</v>
      </c>
      <c r="I947" s="57" t="str">
        <f t="shared" si="456"/>
        <v>황아론</v>
      </c>
      <c r="J947" s="57">
        <f t="shared" si="457"/>
        <v>5384</v>
      </c>
      <c r="K947" s="57" t="str">
        <f t="shared" si="458"/>
        <v/>
      </c>
      <c r="L947" s="57">
        <f t="shared" si="459"/>
        <v>1</v>
      </c>
      <c r="M947" s="57">
        <f t="shared" si="460"/>
        <v>0.499</v>
      </c>
      <c r="N947" s="57">
        <f t="shared" si="461"/>
        <v>4.4999999999999998E-2</v>
      </c>
      <c r="O947" s="60">
        <f t="shared" si="462"/>
        <v>3.15E-2</v>
      </c>
      <c r="P947" s="60">
        <f>CEILING(IF(M947&gt;O947,M947,O947),$D$2)</f>
        <v>0.5</v>
      </c>
      <c r="Q947" s="61" t="str">
        <f t="shared" si="463"/>
        <v>목록(Manifest)</v>
      </c>
      <c r="R947" s="88">
        <f t="shared" si="464"/>
        <v>34.86</v>
      </c>
      <c r="S947" s="61" t="str">
        <f t="shared" si="465"/>
        <v>OZ522</v>
      </c>
      <c r="T947" s="61" t="str">
        <f t="shared" si="466"/>
        <v>AIRZETA CO., LTD</v>
      </c>
      <c r="U947" s="61" t="str">
        <f t="shared" si="467"/>
        <v>신용</v>
      </c>
      <c r="V947" s="99">
        <f>CEILING($B$2+(P947-0.5)*$C$2,1)</f>
        <v>7445</v>
      </c>
      <c r="W947" s="61">
        <v>4000</v>
      </c>
      <c r="X947" s="100">
        <f t="shared" si="421"/>
        <v>0</v>
      </c>
      <c r="Y947" s="100">
        <f t="shared" si="426"/>
        <v>0</v>
      </c>
      <c r="Z947" s="100">
        <f t="shared" si="422"/>
        <v>0</v>
      </c>
      <c r="AA947" s="100">
        <f t="shared" si="427"/>
        <v>0</v>
      </c>
      <c r="AB947" s="101">
        <f t="shared" si="423"/>
        <v>0</v>
      </c>
      <c r="AC947" s="102" t="str">
        <f>_xlfn.IFNA(VLOOKUP(D947,'사업자 통관'!F:H,3,0),"")</f>
        <v/>
      </c>
      <c r="AD947" s="102"/>
      <c r="AE947" s="103">
        <f t="shared" si="468"/>
        <v>4000</v>
      </c>
      <c r="AF947" s="104">
        <f t="shared" si="469"/>
        <v>11445</v>
      </c>
      <c r="AH947" s="126" t="s">
        <v>7690</v>
      </c>
      <c r="AI947" s="126" t="s">
        <v>9</v>
      </c>
      <c r="AJ947" s="126" t="s">
        <v>7691</v>
      </c>
      <c r="AK947" s="126" t="s">
        <v>7878</v>
      </c>
      <c r="AL947" s="126" t="s">
        <v>6955</v>
      </c>
      <c r="AM947" s="126" t="s">
        <v>6956</v>
      </c>
      <c r="AN947" s="126">
        <v>5384</v>
      </c>
      <c r="AO947" s="126" t="s">
        <v>130</v>
      </c>
      <c r="AP947" s="127">
        <v>1</v>
      </c>
      <c r="AQ947" s="128">
        <v>0.499</v>
      </c>
      <c r="AR947" s="128">
        <v>4.4999999999999998E-2</v>
      </c>
      <c r="AS947" s="128">
        <v>0.5</v>
      </c>
      <c r="AT947" s="126" t="s">
        <v>4</v>
      </c>
      <c r="AU947" s="128">
        <v>34.86</v>
      </c>
      <c r="AV947" s="126" t="s">
        <v>154</v>
      </c>
      <c r="AW947" s="126" t="s">
        <v>154</v>
      </c>
      <c r="AX947" s="126" t="s">
        <v>154</v>
      </c>
      <c r="AY947" s="126" t="s">
        <v>154</v>
      </c>
      <c r="AZ947" s="126" t="s">
        <v>130</v>
      </c>
      <c r="BA947" s="126" t="s">
        <v>132</v>
      </c>
      <c r="BB947" s="126" t="s">
        <v>70</v>
      </c>
      <c r="BC947" s="126" t="s">
        <v>7879</v>
      </c>
      <c r="BD947" s="126" t="s">
        <v>130</v>
      </c>
      <c r="BE947" s="126" t="s">
        <v>156</v>
      </c>
      <c r="BF947" s="126" t="s">
        <v>7880</v>
      </c>
      <c r="BG947" s="126" t="s">
        <v>7881</v>
      </c>
      <c r="BH947" s="126" t="s">
        <v>7882</v>
      </c>
      <c r="BI947" s="126" t="s">
        <v>138</v>
      </c>
      <c r="BJ947" s="126" t="s">
        <v>2758</v>
      </c>
      <c r="BK947" s="126" t="s">
        <v>184</v>
      </c>
      <c r="BL947" s="126" t="s">
        <v>157</v>
      </c>
      <c r="BM947" s="126" t="s">
        <v>126</v>
      </c>
      <c r="BN947" s="126" t="s">
        <v>130</v>
      </c>
      <c r="BO947" s="126" t="s">
        <v>158</v>
      </c>
    </row>
    <row r="948" spans="1:67" ht="15">
      <c r="A948" s="58" t="str">
        <f t="shared" si="448"/>
        <v>2025-08-28</v>
      </c>
      <c r="B948" s="58" t="str">
        <f t="shared" si="449"/>
        <v>LHR</v>
      </c>
      <c r="C948" s="58" t="str">
        <f t="shared" si="450"/>
        <v>99431913825</v>
      </c>
      <c r="D948" s="58" t="str">
        <f t="shared" si="451"/>
        <v>PGB028762207</v>
      </c>
      <c r="E948" s="59" t="str">
        <f t="shared" si="452"/>
        <v>6094322902987</v>
      </c>
      <c r="F948" s="59" t="str">
        <f t="shared" si="453"/>
        <v>718-0627-CB-7</v>
      </c>
      <c r="G948" s="59" t="str">
        <f t="shared" si="454"/>
        <v>2210326</v>
      </c>
      <c r="H948" s="59" t="str">
        <f t="shared" si="455"/>
        <v>IPORTER (GB)</v>
      </c>
      <c r="I948" s="57" t="str">
        <f t="shared" si="456"/>
        <v>최정호</v>
      </c>
      <c r="J948" s="57">
        <f t="shared" si="457"/>
        <v>42149</v>
      </c>
      <c r="K948" s="57" t="str">
        <f t="shared" si="458"/>
        <v/>
      </c>
      <c r="L948" s="57">
        <f t="shared" si="459"/>
        <v>1</v>
      </c>
      <c r="M948" s="57">
        <f t="shared" si="460"/>
        <v>0.499</v>
      </c>
      <c r="N948" s="57">
        <f t="shared" si="461"/>
        <v>4.4999999999999998E-2</v>
      </c>
      <c r="O948" s="60">
        <f t="shared" si="462"/>
        <v>3.15E-2</v>
      </c>
      <c r="P948" s="60">
        <f>CEILING(IF(M948&gt;O948,M948,O948),$D$2)</f>
        <v>0.5</v>
      </c>
      <c r="Q948" s="61" t="str">
        <f t="shared" si="463"/>
        <v>목록(Manifest)</v>
      </c>
      <c r="R948" s="88">
        <f t="shared" si="464"/>
        <v>47.2</v>
      </c>
      <c r="S948" s="61" t="str">
        <f t="shared" si="465"/>
        <v>OZ522</v>
      </c>
      <c r="T948" s="61" t="str">
        <f t="shared" si="466"/>
        <v>AIRZETA CO., LTD</v>
      </c>
      <c r="U948" s="61" t="str">
        <f t="shared" si="467"/>
        <v>신용</v>
      </c>
      <c r="V948" s="99">
        <f>CEILING($B$2+(P948-0.5)*$C$2,1)</f>
        <v>7445</v>
      </c>
      <c r="W948" s="61">
        <v>4000</v>
      </c>
      <c r="X948" s="100">
        <f t="shared" si="421"/>
        <v>0</v>
      </c>
      <c r="Y948" s="100">
        <f t="shared" si="426"/>
        <v>0</v>
      </c>
      <c r="Z948" s="100">
        <f t="shared" si="422"/>
        <v>0</v>
      </c>
      <c r="AA948" s="100">
        <f t="shared" si="427"/>
        <v>0</v>
      </c>
      <c r="AB948" s="101">
        <f t="shared" si="423"/>
        <v>0</v>
      </c>
      <c r="AC948" s="102" t="str">
        <f>_xlfn.IFNA(VLOOKUP(D948,'사업자 통관'!F:H,3,0),"")</f>
        <v/>
      </c>
      <c r="AD948" s="102"/>
      <c r="AE948" s="103">
        <f t="shared" si="468"/>
        <v>4000</v>
      </c>
      <c r="AF948" s="104">
        <f t="shared" si="469"/>
        <v>11445</v>
      </c>
      <c r="AH948" s="126" t="s">
        <v>7690</v>
      </c>
      <c r="AI948" s="126" t="s">
        <v>9</v>
      </c>
      <c r="AJ948" s="126" t="s">
        <v>7691</v>
      </c>
      <c r="AK948" s="126" t="s">
        <v>7883</v>
      </c>
      <c r="AL948" s="126" t="s">
        <v>7884</v>
      </c>
      <c r="AM948" s="126" t="s">
        <v>7885</v>
      </c>
      <c r="AN948" s="126">
        <v>42149</v>
      </c>
      <c r="AO948" s="126" t="s">
        <v>130</v>
      </c>
      <c r="AP948" s="127">
        <v>1</v>
      </c>
      <c r="AQ948" s="128">
        <v>0.499</v>
      </c>
      <c r="AR948" s="128">
        <v>4.4999999999999998E-2</v>
      </c>
      <c r="AS948" s="128">
        <v>0.5</v>
      </c>
      <c r="AT948" s="126" t="s">
        <v>4</v>
      </c>
      <c r="AU948" s="128">
        <v>47.2</v>
      </c>
      <c r="AV948" s="126" t="s">
        <v>154</v>
      </c>
      <c r="AW948" s="126" t="s">
        <v>154</v>
      </c>
      <c r="AX948" s="126" t="s">
        <v>154</v>
      </c>
      <c r="AY948" s="126" t="s">
        <v>130</v>
      </c>
      <c r="AZ948" s="126" t="s">
        <v>130</v>
      </c>
      <c r="BA948" s="126" t="s">
        <v>132</v>
      </c>
      <c r="BB948" s="126" t="s">
        <v>70</v>
      </c>
      <c r="BC948" s="126" t="s">
        <v>7886</v>
      </c>
      <c r="BD948" s="126" t="s">
        <v>130</v>
      </c>
      <c r="BE948" s="126" t="s">
        <v>156</v>
      </c>
      <c r="BF948" s="126" t="s">
        <v>7887</v>
      </c>
      <c r="BG948" s="126" t="s">
        <v>7888</v>
      </c>
      <c r="BH948" s="126" t="s">
        <v>7889</v>
      </c>
      <c r="BI948" s="126" t="s">
        <v>138</v>
      </c>
      <c r="BJ948" s="126" t="s">
        <v>2758</v>
      </c>
      <c r="BK948" s="126" t="s">
        <v>184</v>
      </c>
      <c r="BL948" s="126" t="s">
        <v>157</v>
      </c>
      <c r="BM948" s="126" t="s">
        <v>126</v>
      </c>
      <c r="BN948" s="126" t="s">
        <v>130</v>
      </c>
      <c r="BO948" s="126" t="s">
        <v>158</v>
      </c>
    </row>
    <row r="949" spans="1:67" ht="15">
      <c r="A949" s="58" t="str">
        <f t="shared" si="448"/>
        <v>2025-08-28</v>
      </c>
      <c r="B949" s="58" t="str">
        <f t="shared" si="449"/>
        <v>LHR</v>
      </c>
      <c r="C949" s="58" t="str">
        <f t="shared" si="450"/>
        <v>99431913825</v>
      </c>
      <c r="D949" s="58" t="str">
        <f t="shared" si="451"/>
        <v>PGB028762256</v>
      </c>
      <c r="E949" s="59" t="str">
        <f t="shared" si="452"/>
        <v>6094322903036</v>
      </c>
      <c r="F949" s="59" t="str">
        <f t="shared" si="453"/>
        <v>718-0711-BF-16</v>
      </c>
      <c r="G949" s="59" t="str">
        <f t="shared" si="454"/>
        <v>2210326</v>
      </c>
      <c r="H949" s="59" t="str">
        <f t="shared" si="455"/>
        <v>IPORTER (GB)</v>
      </c>
      <c r="I949" s="57" t="str">
        <f t="shared" si="456"/>
        <v>정다인</v>
      </c>
      <c r="J949" s="57">
        <f t="shared" si="457"/>
        <v>2120</v>
      </c>
      <c r="K949" s="57" t="str">
        <f t="shared" si="458"/>
        <v/>
      </c>
      <c r="L949" s="57">
        <f t="shared" si="459"/>
        <v>1</v>
      </c>
      <c r="M949" s="57">
        <f t="shared" si="460"/>
        <v>0.621</v>
      </c>
      <c r="N949" s="57">
        <f t="shared" si="461"/>
        <v>4.4999999999999998E-2</v>
      </c>
      <c r="O949" s="60">
        <f t="shared" si="462"/>
        <v>3.15E-2</v>
      </c>
      <c r="P949" s="60">
        <f>CEILING(IF(M949&gt;O949,M949,O949),$D$2)</f>
        <v>1</v>
      </c>
      <c r="Q949" s="61" t="str">
        <f t="shared" si="463"/>
        <v>간이(Simple)</v>
      </c>
      <c r="R949" s="88">
        <f t="shared" si="464"/>
        <v>247.92</v>
      </c>
      <c r="S949" s="61" t="str">
        <f t="shared" si="465"/>
        <v>OZ522</v>
      </c>
      <c r="T949" s="61" t="str">
        <f t="shared" si="466"/>
        <v>AIRZETA CO., LTD</v>
      </c>
      <c r="U949" s="61" t="str">
        <f t="shared" si="467"/>
        <v>신용</v>
      </c>
      <c r="V949" s="99">
        <f>CEILING($B$2+(P949-0.5)*$C$2,1)</f>
        <v>10273</v>
      </c>
      <c r="W949" s="61">
        <v>4000</v>
      </c>
      <c r="X949" s="100">
        <f t="shared" si="421"/>
        <v>0</v>
      </c>
      <c r="Y949" s="100">
        <f t="shared" si="426"/>
        <v>0</v>
      </c>
      <c r="Z949" s="100">
        <f t="shared" si="422"/>
        <v>0</v>
      </c>
      <c r="AA949" s="100">
        <f t="shared" si="427"/>
        <v>0</v>
      </c>
      <c r="AB949" s="101">
        <f t="shared" si="423"/>
        <v>1000</v>
      </c>
      <c r="AC949" s="102" t="str">
        <f>_xlfn.IFNA(VLOOKUP(D949,'사업자 통관'!F:H,3,0),"")</f>
        <v/>
      </c>
      <c r="AD949" s="102"/>
      <c r="AE949" s="103">
        <f t="shared" si="468"/>
        <v>5000</v>
      </c>
      <c r="AF949" s="104">
        <f t="shared" si="469"/>
        <v>15273</v>
      </c>
      <c r="AH949" s="126" t="s">
        <v>7690</v>
      </c>
      <c r="AI949" s="126" t="s">
        <v>9</v>
      </c>
      <c r="AJ949" s="126" t="s">
        <v>7691</v>
      </c>
      <c r="AK949" s="126" t="s">
        <v>7890</v>
      </c>
      <c r="AL949" s="126" t="s">
        <v>7891</v>
      </c>
      <c r="AM949" s="126" t="s">
        <v>7892</v>
      </c>
      <c r="AN949" s="126">
        <v>2120</v>
      </c>
      <c r="AO949" s="126" t="s">
        <v>130</v>
      </c>
      <c r="AP949" s="127">
        <v>1</v>
      </c>
      <c r="AQ949" s="128">
        <v>0.621</v>
      </c>
      <c r="AR949" s="128">
        <v>4.4999999999999998E-2</v>
      </c>
      <c r="AS949" s="128">
        <v>0.7</v>
      </c>
      <c r="AT949" s="126" t="s">
        <v>6</v>
      </c>
      <c r="AU949" s="128">
        <v>247.92</v>
      </c>
      <c r="AV949" s="126" t="s">
        <v>154</v>
      </c>
      <c r="AW949" s="126" t="s">
        <v>154</v>
      </c>
      <c r="AX949" s="126" t="s">
        <v>154</v>
      </c>
      <c r="AY949" s="126" t="s">
        <v>154</v>
      </c>
      <c r="AZ949" s="126" t="s">
        <v>154</v>
      </c>
      <c r="BA949" s="126" t="s">
        <v>132</v>
      </c>
      <c r="BB949" s="126" t="s">
        <v>70</v>
      </c>
      <c r="BC949" s="126" t="s">
        <v>159</v>
      </c>
      <c r="BD949" s="126" t="s">
        <v>130</v>
      </c>
      <c r="BE949" s="126" t="s">
        <v>156</v>
      </c>
      <c r="BF949" s="126" t="s">
        <v>7893</v>
      </c>
      <c r="BG949" s="126" t="s">
        <v>7894</v>
      </c>
      <c r="BH949" s="126" t="s">
        <v>7895</v>
      </c>
      <c r="BI949" s="126" t="s">
        <v>138</v>
      </c>
      <c r="BJ949" s="126" t="s">
        <v>2758</v>
      </c>
      <c r="BK949" s="126" t="s">
        <v>184</v>
      </c>
      <c r="BL949" s="126" t="s">
        <v>157</v>
      </c>
      <c r="BM949" s="126" t="s">
        <v>126</v>
      </c>
      <c r="BN949" s="126" t="s">
        <v>130</v>
      </c>
      <c r="BO949" s="126" t="s">
        <v>158</v>
      </c>
    </row>
    <row r="950" spans="1:67" ht="15">
      <c r="A950" s="58" t="str">
        <f t="shared" si="448"/>
        <v>2025-08-28</v>
      </c>
      <c r="B950" s="58" t="str">
        <f t="shared" si="449"/>
        <v>LHR</v>
      </c>
      <c r="C950" s="58" t="str">
        <f t="shared" si="450"/>
        <v>99431913825</v>
      </c>
      <c r="D950" s="58" t="str">
        <f t="shared" si="451"/>
        <v>PGB028762203</v>
      </c>
      <c r="E950" s="59" t="str">
        <f t="shared" si="452"/>
        <v>6094322902983</v>
      </c>
      <c r="F950" s="59" t="str">
        <f t="shared" si="453"/>
        <v>718-0641-DF-26</v>
      </c>
      <c r="G950" s="59" t="str">
        <f t="shared" si="454"/>
        <v>2210326</v>
      </c>
      <c r="H950" s="59" t="str">
        <f t="shared" si="455"/>
        <v>IPORTER (GB)</v>
      </c>
      <c r="I950" s="57" t="str">
        <f t="shared" si="456"/>
        <v>이선지</v>
      </c>
      <c r="J950" s="57">
        <f t="shared" si="457"/>
        <v>6746</v>
      </c>
      <c r="K950" s="57" t="str">
        <f t="shared" si="458"/>
        <v/>
      </c>
      <c r="L950" s="57">
        <f t="shared" si="459"/>
        <v>1</v>
      </c>
      <c r="M950" s="57">
        <f t="shared" si="460"/>
        <v>0.89800000000000002</v>
      </c>
      <c r="N950" s="57">
        <f t="shared" si="461"/>
        <v>2.4950000000000001</v>
      </c>
      <c r="O950" s="60">
        <f t="shared" si="462"/>
        <v>1.7464999999999999</v>
      </c>
      <c r="P950" s="60">
        <f>CEILING(IF(M950&gt;O950,M950,O950),$D$2)</f>
        <v>2</v>
      </c>
      <c r="Q950" s="61" t="str">
        <f t="shared" si="463"/>
        <v>목록(Manifest)</v>
      </c>
      <c r="R950" s="88">
        <f t="shared" si="464"/>
        <v>141.59</v>
      </c>
      <c r="S950" s="61" t="str">
        <f t="shared" si="465"/>
        <v>OZ522</v>
      </c>
      <c r="T950" s="61" t="str">
        <f t="shared" si="466"/>
        <v>AIRZETA CO., LTD</v>
      </c>
      <c r="U950" s="61" t="str">
        <f t="shared" si="467"/>
        <v>신용</v>
      </c>
      <c r="V950" s="99">
        <f>CEILING($B$2+(P950-0.5)*$C$2,1)</f>
        <v>15928</v>
      </c>
      <c r="W950" s="61">
        <v>4000</v>
      </c>
      <c r="X950" s="100">
        <f t="shared" si="421"/>
        <v>0</v>
      </c>
      <c r="Y950" s="100">
        <f t="shared" si="426"/>
        <v>0</v>
      </c>
      <c r="Z950" s="100">
        <f t="shared" si="422"/>
        <v>0</v>
      </c>
      <c r="AA950" s="100">
        <f t="shared" si="427"/>
        <v>0</v>
      </c>
      <c r="AB950" s="101">
        <f t="shared" si="423"/>
        <v>0</v>
      </c>
      <c r="AC950" s="102" t="str">
        <f>_xlfn.IFNA(VLOOKUP(D950,'사업자 통관'!F:H,3,0),"")</f>
        <v/>
      </c>
      <c r="AD950" s="102"/>
      <c r="AE950" s="103">
        <f t="shared" si="468"/>
        <v>4000</v>
      </c>
      <c r="AF950" s="104">
        <f t="shared" si="469"/>
        <v>19928</v>
      </c>
      <c r="AH950" s="126" t="s">
        <v>7690</v>
      </c>
      <c r="AI950" s="126" t="s">
        <v>9</v>
      </c>
      <c r="AJ950" s="126" t="s">
        <v>7691</v>
      </c>
      <c r="AK950" s="126" t="s">
        <v>7896</v>
      </c>
      <c r="AL950" s="126" t="s">
        <v>7897</v>
      </c>
      <c r="AM950" s="126" t="s">
        <v>7898</v>
      </c>
      <c r="AN950" s="126">
        <v>6746</v>
      </c>
      <c r="AO950" s="126" t="s">
        <v>130</v>
      </c>
      <c r="AP950" s="127">
        <v>1</v>
      </c>
      <c r="AQ950" s="128">
        <v>0.89800000000000002</v>
      </c>
      <c r="AR950" s="128">
        <v>2.4950000000000001</v>
      </c>
      <c r="AS950" s="128">
        <v>2.5</v>
      </c>
      <c r="AT950" s="126" t="s">
        <v>4</v>
      </c>
      <c r="AU950" s="128">
        <v>141.59</v>
      </c>
      <c r="AV950" s="126" t="s">
        <v>154</v>
      </c>
      <c r="AW950" s="126" t="s">
        <v>154</v>
      </c>
      <c r="AX950" s="126" t="s">
        <v>154</v>
      </c>
      <c r="AY950" s="126" t="s">
        <v>154</v>
      </c>
      <c r="AZ950" s="126" t="s">
        <v>154</v>
      </c>
      <c r="BA950" s="126" t="s">
        <v>132</v>
      </c>
      <c r="BB950" s="126" t="s">
        <v>70</v>
      </c>
      <c r="BC950" s="126" t="s">
        <v>7899</v>
      </c>
      <c r="BD950" s="126" t="s">
        <v>130</v>
      </c>
      <c r="BE950" s="126" t="s">
        <v>156</v>
      </c>
      <c r="BF950" s="126" t="s">
        <v>7900</v>
      </c>
      <c r="BG950" s="126" t="s">
        <v>7901</v>
      </c>
      <c r="BH950" s="126" t="s">
        <v>7902</v>
      </c>
      <c r="BI950" s="126" t="s">
        <v>138</v>
      </c>
      <c r="BJ950" s="126" t="s">
        <v>2758</v>
      </c>
      <c r="BK950" s="126" t="s">
        <v>184</v>
      </c>
      <c r="BL950" s="126" t="s">
        <v>157</v>
      </c>
      <c r="BM950" s="126" t="s">
        <v>126</v>
      </c>
      <c r="BN950" s="126" t="s">
        <v>130</v>
      </c>
      <c r="BO950" s="126" t="s">
        <v>158</v>
      </c>
    </row>
    <row r="951" spans="1:67" ht="15">
      <c r="A951" s="58" t="str">
        <f t="shared" si="448"/>
        <v>2025-08-28</v>
      </c>
      <c r="B951" s="58" t="str">
        <f t="shared" si="449"/>
        <v>LHR</v>
      </c>
      <c r="C951" s="58" t="str">
        <f t="shared" si="450"/>
        <v>99431913825</v>
      </c>
      <c r="D951" s="58" t="str">
        <f t="shared" si="451"/>
        <v>PGB028762240</v>
      </c>
      <c r="E951" s="59" t="str">
        <f t="shared" si="452"/>
        <v>6094322903020</v>
      </c>
      <c r="F951" s="59" t="str">
        <f t="shared" si="453"/>
        <v>718-0663-CF-27</v>
      </c>
      <c r="G951" s="59" t="str">
        <f t="shared" si="454"/>
        <v>2210326</v>
      </c>
      <c r="H951" s="59" t="str">
        <f t="shared" si="455"/>
        <v>IPORTER (GB)</v>
      </c>
      <c r="I951" s="57" t="str">
        <f t="shared" si="456"/>
        <v>최주희</v>
      </c>
      <c r="J951" s="57">
        <f t="shared" si="457"/>
        <v>12821</v>
      </c>
      <c r="K951" s="57" t="str">
        <f t="shared" si="458"/>
        <v/>
      </c>
      <c r="L951" s="57">
        <f t="shared" si="459"/>
        <v>1</v>
      </c>
      <c r="M951" s="57">
        <f t="shared" si="460"/>
        <v>0.499</v>
      </c>
      <c r="N951" s="57">
        <f t="shared" si="461"/>
        <v>4.4999999999999998E-2</v>
      </c>
      <c r="O951" s="60">
        <f t="shared" si="462"/>
        <v>3.15E-2</v>
      </c>
      <c r="P951" s="60">
        <f>CEILING(IF(M951&gt;O951,M951,O951),$D$2)</f>
        <v>0.5</v>
      </c>
      <c r="Q951" s="61" t="str">
        <f t="shared" si="463"/>
        <v>일반(목록배제,Normal-Manifest Exception)</v>
      </c>
      <c r="R951" s="88">
        <f t="shared" si="464"/>
        <v>55.2</v>
      </c>
      <c r="S951" s="61" t="str">
        <f t="shared" si="465"/>
        <v>OZ522</v>
      </c>
      <c r="T951" s="61" t="str">
        <f t="shared" si="466"/>
        <v>AIRZETA CO., LTD</v>
      </c>
      <c r="U951" s="61" t="str">
        <f t="shared" si="467"/>
        <v>신용</v>
      </c>
      <c r="V951" s="99">
        <f>CEILING($B$2+(P951-0.5)*$C$2,1)</f>
        <v>7445</v>
      </c>
      <c r="W951" s="61">
        <v>4000</v>
      </c>
      <c r="X951" s="100">
        <f t="shared" si="421"/>
        <v>0</v>
      </c>
      <c r="Y951" s="100">
        <f t="shared" si="426"/>
        <v>0</v>
      </c>
      <c r="Z951" s="100">
        <f t="shared" si="422"/>
        <v>0</v>
      </c>
      <c r="AA951" s="100">
        <f t="shared" si="427"/>
        <v>0</v>
      </c>
      <c r="AB951" s="101">
        <f t="shared" si="423"/>
        <v>1000</v>
      </c>
      <c r="AC951" s="102" t="str">
        <f>_xlfn.IFNA(VLOOKUP(D951,'사업자 통관'!F:H,3,0),"")</f>
        <v/>
      </c>
      <c r="AD951" s="102"/>
      <c r="AE951" s="103">
        <f t="shared" si="468"/>
        <v>5000</v>
      </c>
      <c r="AF951" s="104">
        <f t="shared" si="469"/>
        <v>12445</v>
      </c>
      <c r="AH951" s="126" t="s">
        <v>7690</v>
      </c>
      <c r="AI951" s="126" t="s">
        <v>9</v>
      </c>
      <c r="AJ951" s="126" t="s">
        <v>7691</v>
      </c>
      <c r="AK951" s="126" t="s">
        <v>7903</v>
      </c>
      <c r="AL951" s="126" t="s">
        <v>7904</v>
      </c>
      <c r="AM951" s="126" t="s">
        <v>7905</v>
      </c>
      <c r="AN951" s="126">
        <v>12821</v>
      </c>
      <c r="AO951" s="126" t="s">
        <v>130</v>
      </c>
      <c r="AP951" s="127">
        <v>1</v>
      </c>
      <c r="AQ951" s="128">
        <v>0.499</v>
      </c>
      <c r="AR951" s="128">
        <v>4.4999999999999998E-2</v>
      </c>
      <c r="AS951" s="128">
        <v>0.5</v>
      </c>
      <c r="AT951" s="126" t="s">
        <v>5</v>
      </c>
      <c r="AU951" s="128">
        <v>55.2</v>
      </c>
      <c r="AV951" s="126" t="s">
        <v>154</v>
      </c>
      <c r="AW951" s="126" t="s">
        <v>154</v>
      </c>
      <c r="AX951" s="126" t="s">
        <v>154</v>
      </c>
      <c r="AY951" s="126" t="s">
        <v>154</v>
      </c>
      <c r="AZ951" s="126" t="s">
        <v>130</v>
      </c>
      <c r="BA951" s="126" t="s">
        <v>132</v>
      </c>
      <c r="BB951" s="126" t="s">
        <v>70</v>
      </c>
      <c r="BC951" s="126" t="s">
        <v>313</v>
      </c>
      <c r="BD951" s="126" t="s">
        <v>130</v>
      </c>
      <c r="BE951" s="126" t="s">
        <v>156</v>
      </c>
      <c r="BF951" s="126" t="s">
        <v>7906</v>
      </c>
      <c r="BG951" s="126" t="s">
        <v>7907</v>
      </c>
      <c r="BH951" s="126" t="s">
        <v>7908</v>
      </c>
      <c r="BI951" s="126" t="s">
        <v>138</v>
      </c>
      <c r="BJ951" s="126" t="s">
        <v>2758</v>
      </c>
      <c r="BK951" s="126" t="s">
        <v>184</v>
      </c>
      <c r="BL951" s="126" t="s">
        <v>157</v>
      </c>
      <c r="BM951" s="126" t="s">
        <v>126</v>
      </c>
      <c r="BN951" s="126" t="s">
        <v>130</v>
      </c>
      <c r="BO951" s="126" t="s">
        <v>158</v>
      </c>
    </row>
    <row r="952" spans="1:67" ht="15">
      <c r="A952" s="58" t="str">
        <f t="shared" si="448"/>
        <v>2025-08-28</v>
      </c>
      <c r="B952" s="58" t="str">
        <f t="shared" si="449"/>
        <v>LHR</v>
      </c>
      <c r="C952" s="58" t="str">
        <f t="shared" si="450"/>
        <v>99431913825</v>
      </c>
      <c r="D952" s="58" t="str">
        <f t="shared" si="451"/>
        <v>PGB028761181</v>
      </c>
      <c r="E952" s="59" t="str">
        <f t="shared" si="452"/>
        <v>6094322901961</v>
      </c>
      <c r="F952" s="59" t="str">
        <f t="shared" si="453"/>
        <v>718-0601-ED-29</v>
      </c>
      <c r="G952" s="59" t="str">
        <f t="shared" si="454"/>
        <v>2210326</v>
      </c>
      <c r="H952" s="59" t="str">
        <f t="shared" si="455"/>
        <v>IPORTER (GB)</v>
      </c>
      <c r="I952" s="57" t="str">
        <f t="shared" si="456"/>
        <v>최원석</v>
      </c>
      <c r="J952" s="57">
        <f t="shared" si="457"/>
        <v>11346</v>
      </c>
      <c r="K952" s="57" t="str">
        <f t="shared" si="458"/>
        <v/>
      </c>
      <c r="L952" s="57">
        <f t="shared" si="459"/>
        <v>1</v>
      </c>
      <c r="M952" s="57">
        <f t="shared" si="460"/>
        <v>0.499</v>
      </c>
      <c r="N952" s="57">
        <f t="shared" si="461"/>
        <v>4.4999999999999998E-2</v>
      </c>
      <c r="O952" s="60">
        <f t="shared" si="462"/>
        <v>3.15E-2</v>
      </c>
      <c r="P952" s="60">
        <f>CEILING(IF(M952&gt;O952,M952,O952),$D$2)</f>
        <v>0.5</v>
      </c>
      <c r="Q952" s="61" t="str">
        <f t="shared" si="463"/>
        <v>목록(Manifest)</v>
      </c>
      <c r="R952" s="88">
        <f t="shared" si="464"/>
        <v>105.69</v>
      </c>
      <c r="S952" s="61" t="str">
        <f t="shared" si="465"/>
        <v>OZ522</v>
      </c>
      <c r="T952" s="61" t="str">
        <f t="shared" si="466"/>
        <v>AIRZETA CO., LTD</v>
      </c>
      <c r="U952" s="61" t="str">
        <f t="shared" si="467"/>
        <v>신용</v>
      </c>
      <c r="V952" s="99">
        <f>CEILING($B$2+(P952-0.5)*$C$2,1)</f>
        <v>7445</v>
      </c>
      <c r="W952" s="61">
        <v>4000</v>
      </c>
      <c r="X952" s="100">
        <f t="shared" si="421"/>
        <v>0</v>
      </c>
      <c r="Y952" s="100">
        <f t="shared" si="426"/>
        <v>0</v>
      </c>
      <c r="Z952" s="100">
        <f t="shared" si="422"/>
        <v>0</v>
      </c>
      <c r="AA952" s="100">
        <f t="shared" si="427"/>
        <v>0</v>
      </c>
      <c r="AB952" s="101">
        <f t="shared" si="423"/>
        <v>0</v>
      </c>
      <c r="AC952" s="102" t="str">
        <f>_xlfn.IFNA(VLOOKUP(D952,'사업자 통관'!F:H,3,0),"")</f>
        <v/>
      </c>
      <c r="AD952" s="102"/>
      <c r="AE952" s="103">
        <f t="shared" si="468"/>
        <v>4000</v>
      </c>
      <c r="AF952" s="104">
        <f t="shared" si="469"/>
        <v>11445</v>
      </c>
      <c r="AH952" s="126" t="s">
        <v>7690</v>
      </c>
      <c r="AI952" s="126" t="s">
        <v>9</v>
      </c>
      <c r="AJ952" s="126" t="s">
        <v>7691</v>
      </c>
      <c r="AK952" s="126" t="s">
        <v>7909</v>
      </c>
      <c r="AL952" s="126" t="s">
        <v>234</v>
      </c>
      <c r="AM952" s="126" t="s">
        <v>235</v>
      </c>
      <c r="AN952" s="126">
        <v>11346</v>
      </c>
      <c r="AO952" s="126" t="s">
        <v>130</v>
      </c>
      <c r="AP952" s="127">
        <v>1</v>
      </c>
      <c r="AQ952" s="128">
        <v>0.499</v>
      </c>
      <c r="AR952" s="128">
        <v>4.4999999999999998E-2</v>
      </c>
      <c r="AS952" s="128">
        <v>0.5</v>
      </c>
      <c r="AT952" s="126" t="s">
        <v>4</v>
      </c>
      <c r="AU952" s="128">
        <v>105.69</v>
      </c>
      <c r="AV952" s="126" t="s">
        <v>154</v>
      </c>
      <c r="AW952" s="126" t="s">
        <v>154</v>
      </c>
      <c r="AX952" s="126" t="s">
        <v>154</v>
      </c>
      <c r="AY952" s="126" t="s">
        <v>154</v>
      </c>
      <c r="AZ952" s="126" t="s">
        <v>130</v>
      </c>
      <c r="BA952" s="126" t="s">
        <v>132</v>
      </c>
      <c r="BB952" s="126" t="s">
        <v>70</v>
      </c>
      <c r="BC952" s="126" t="s">
        <v>159</v>
      </c>
      <c r="BD952" s="126" t="s">
        <v>130</v>
      </c>
      <c r="BE952" s="126" t="s">
        <v>156</v>
      </c>
      <c r="BF952" s="126" t="s">
        <v>7910</v>
      </c>
      <c r="BG952" s="126" t="s">
        <v>7911</v>
      </c>
      <c r="BH952" s="126" t="s">
        <v>7912</v>
      </c>
      <c r="BI952" s="126" t="s">
        <v>138</v>
      </c>
      <c r="BJ952" s="126" t="s">
        <v>2758</v>
      </c>
      <c r="BK952" s="126" t="s">
        <v>184</v>
      </c>
      <c r="BL952" s="126" t="s">
        <v>157</v>
      </c>
      <c r="BM952" s="126" t="s">
        <v>126</v>
      </c>
      <c r="BN952" s="126" t="s">
        <v>130</v>
      </c>
      <c r="BO952" s="126" t="s">
        <v>158</v>
      </c>
    </row>
    <row r="953" spans="1:67" ht="15">
      <c r="A953" s="58" t="str">
        <f t="shared" si="448"/>
        <v>2025-08-28</v>
      </c>
      <c r="B953" s="58" t="str">
        <f t="shared" si="449"/>
        <v>LHR</v>
      </c>
      <c r="C953" s="58" t="str">
        <f t="shared" si="450"/>
        <v>99431913825</v>
      </c>
      <c r="D953" s="58" t="str">
        <f t="shared" si="451"/>
        <v>PGB028762075</v>
      </c>
      <c r="E953" s="59" t="str">
        <f t="shared" si="452"/>
        <v>6094322902855</v>
      </c>
      <c r="F953" s="59" t="str">
        <f t="shared" si="453"/>
        <v>717-9075-AD-30</v>
      </c>
      <c r="G953" s="59" t="str">
        <f t="shared" si="454"/>
        <v>2210326</v>
      </c>
      <c r="H953" s="59" t="str">
        <f t="shared" si="455"/>
        <v>IPORTER (GB)</v>
      </c>
      <c r="I953" s="57" t="str">
        <f t="shared" si="456"/>
        <v>최효빈</v>
      </c>
      <c r="J953" s="57">
        <f t="shared" si="457"/>
        <v>6654</v>
      </c>
      <c r="K953" s="57" t="str">
        <f t="shared" si="458"/>
        <v/>
      </c>
      <c r="L953" s="57">
        <f t="shared" si="459"/>
        <v>1</v>
      </c>
      <c r="M953" s="57">
        <f t="shared" si="460"/>
        <v>0.499</v>
      </c>
      <c r="N953" s="57">
        <f t="shared" si="461"/>
        <v>4.4999999999999998E-2</v>
      </c>
      <c r="O953" s="60">
        <f t="shared" si="462"/>
        <v>3.15E-2</v>
      </c>
      <c r="P953" s="60">
        <f>CEILING(IF(M953&gt;O953,M953,O953),$D$2)</f>
        <v>0.5</v>
      </c>
      <c r="Q953" s="61" t="str">
        <f t="shared" si="463"/>
        <v>목록(Manifest)</v>
      </c>
      <c r="R953" s="88">
        <f t="shared" si="464"/>
        <v>47.33</v>
      </c>
      <c r="S953" s="61" t="str">
        <f t="shared" si="465"/>
        <v>OZ522</v>
      </c>
      <c r="T953" s="61" t="str">
        <f t="shared" si="466"/>
        <v>AIRZETA CO., LTD</v>
      </c>
      <c r="U953" s="61" t="str">
        <f t="shared" si="467"/>
        <v>신용</v>
      </c>
      <c r="V953" s="99">
        <f>CEILING($B$2+(P953-0.5)*$C$2,1)</f>
        <v>7445</v>
      </c>
      <c r="W953" s="61">
        <v>4000</v>
      </c>
      <c r="X953" s="100">
        <f t="shared" si="421"/>
        <v>0</v>
      </c>
      <c r="Y953" s="100">
        <f t="shared" si="426"/>
        <v>0</v>
      </c>
      <c r="Z953" s="100">
        <f t="shared" si="422"/>
        <v>0</v>
      </c>
      <c r="AA953" s="100">
        <f t="shared" si="427"/>
        <v>0</v>
      </c>
      <c r="AB953" s="101">
        <f t="shared" si="423"/>
        <v>0</v>
      </c>
      <c r="AC953" s="102" t="str">
        <f>_xlfn.IFNA(VLOOKUP(D953,'사업자 통관'!F:H,3,0),"")</f>
        <v/>
      </c>
      <c r="AD953" s="102"/>
      <c r="AE953" s="103">
        <f t="shared" si="468"/>
        <v>4000</v>
      </c>
      <c r="AF953" s="104">
        <f t="shared" si="469"/>
        <v>11445</v>
      </c>
      <c r="AH953" s="126" t="s">
        <v>7690</v>
      </c>
      <c r="AI953" s="126" t="s">
        <v>9</v>
      </c>
      <c r="AJ953" s="126" t="s">
        <v>7691</v>
      </c>
      <c r="AK953" s="126" t="s">
        <v>7913</v>
      </c>
      <c r="AL953" s="126" t="s">
        <v>6638</v>
      </c>
      <c r="AM953" s="126" t="s">
        <v>6639</v>
      </c>
      <c r="AN953" s="126">
        <v>6654</v>
      </c>
      <c r="AO953" s="126" t="s">
        <v>130</v>
      </c>
      <c r="AP953" s="127">
        <v>1</v>
      </c>
      <c r="AQ953" s="128">
        <v>0.499</v>
      </c>
      <c r="AR953" s="128">
        <v>4.4999999999999998E-2</v>
      </c>
      <c r="AS953" s="128">
        <v>0.5</v>
      </c>
      <c r="AT953" s="126" t="s">
        <v>4</v>
      </c>
      <c r="AU953" s="128">
        <v>47.33</v>
      </c>
      <c r="AV953" s="126" t="s">
        <v>154</v>
      </c>
      <c r="AW953" s="126" t="s">
        <v>154</v>
      </c>
      <c r="AX953" s="126" t="s">
        <v>154</v>
      </c>
      <c r="AY953" s="126" t="s">
        <v>154</v>
      </c>
      <c r="AZ953" s="126" t="s">
        <v>130</v>
      </c>
      <c r="BA953" s="126" t="s">
        <v>132</v>
      </c>
      <c r="BB953" s="126" t="s">
        <v>70</v>
      </c>
      <c r="BC953" s="126" t="s">
        <v>297</v>
      </c>
      <c r="BD953" s="126" t="s">
        <v>130</v>
      </c>
      <c r="BE953" s="126" t="s">
        <v>156</v>
      </c>
      <c r="BF953" s="126" t="s">
        <v>7914</v>
      </c>
      <c r="BG953" s="126" t="s">
        <v>7915</v>
      </c>
      <c r="BH953" s="126" t="s">
        <v>7916</v>
      </c>
      <c r="BI953" s="126" t="s">
        <v>138</v>
      </c>
      <c r="BJ953" s="126" t="s">
        <v>2758</v>
      </c>
      <c r="BK953" s="126" t="s">
        <v>184</v>
      </c>
      <c r="BL953" s="126" t="s">
        <v>157</v>
      </c>
      <c r="BM953" s="126" t="s">
        <v>126</v>
      </c>
      <c r="BN953" s="126" t="s">
        <v>130</v>
      </c>
      <c r="BO953" s="126" t="s">
        <v>158</v>
      </c>
    </row>
    <row r="954" spans="1:67" ht="15">
      <c r="A954" s="58" t="str">
        <f t="shared" si="448"/>
        <v>2025-08-28</v>
      </c>
      <c r="B954" s="58" t="str">
        <f t="shared" si="449"/>
        <v>LHR</v>
      </c>
      <c r="C954" s="58" t="str">
        <f t="shared" si="450"/>
        <v>99431913825</v>
      </c>
      <c r="D954" s="58" t="str">
        <f t="shared" si="451"/>
        <v>PGB028761685</v>
      </c>
      <c r="E954" s="59" t="str">
        <f t="shared" si="452"/>
        <v>6094322902465</v>
      </c>
      <c r="F954" s="59" t="str">
        <f t="shared" si="453"/>
        <v>717-7164-DC-38</v>
      </c>
      <c r="G954" s="59" t="str">
        <f t="shared" si="454"/>
        <v>2210326</v>
      </c>
      <c r="H954" s="59" t="str">
        <f t="shared" si="455"/>
        <v>IPORTER (GB)</v>
      </c>
      <c r="I954" s="57" t="str">
        <f t="shared" si="456"/>
        <v>김석근</v>
      </c>
      <c r="J954" s="57">
        <f t="shared" si="457"/>
        <v>12773</v>
      </c>
      <c r="K954" s="57" t="str">
        <f t="shared" si="458"/>
        <v/>
      </c>
      <c r="L954" s="57">
        <f t="shared" si="459"/>
        <v>1</v>
      </c>
      <c r="M954" s="57">
        <f t="shared" si="460"/>
        <v>4.9989999999999997</v>
      </c>
      <c r="N954" s="57">
        <f t="shared" si="461"/>
        <v>4.173</v>
      </c>
      <c r="O954" s="60">
        <f t="shared" si="462"/>
        <v>2.9211</v>
      </c>
      <c r="P954" s="60">
        <f>CEILING(IF(M954&gt;O954,M954,O954),$D$2)</f>
        <v>5</v>
      </c>
      <c r="Q954" s="61" t="str">
        <f t="shared" si="463"/>
        <v>목록(Manifest)</v>
      </c>
      <c r="R954" s="88">
        <f t="shared" si="464"/>
        <v>127.77</v>
      </c>
      <c r="S954" s="61" t="str">
        <f t="shared" si="465"/>
        <v>OZ522</v>
      </c>
      <c r="T954" s="61" t="str">
        <f t="shared" si="466"/>
        <v>AIRZETA CO., LTD</v>
      </c>
      <c r="U954" s="61" t="str">
        <f t="shared" si="467"/>
        <v>신용</v>
      </c>
      <c r="V954" s="99">
        <f>CEILING($B$2+(P954-0.5)*$C$2,1)</f>
        <v>32893</v>
      </c>
      <c r="W954" s="61">
        <v>4000</v>
      </c>
      <c r="X954" s="100">
        <f t="shared" si="421"/>
        <v>0</v>
      </c>
      <c r="Y954" s="100">
        <f t="shared" si="426"/>
        <v>0</v>
      </c>
      <c r="Z954" s="100">
        <f t="shared" si="422"/>
        <v>500</v>
      </c>
      <c r="AA954" s="100">
        <f t="shared" si="427"/>
        <v>0</v>
      </c>
      <c r="AB954" s="101">
        <f t="shared" si="423"/>
        <v>0</v>
      </c>
      <c r="AC954" s="102" t="str">
        <f>_xlfn.IFNA(VLOOKUP(D954,'사업자 통관'!F:H,3,0),"")</f>
        <v/>
      </c>
      <c r="AD954" s="102"/>
      <c r="AE954" s="103">
        <f t="shared" si="468"/>
        <v>4500</v>
      </c>
      <c r="AF954" s="104">
        <f t="shared" si="469"/>
        <v>37393</v>
      </c>
      <c r="AH954" s="126" t="s">
        <v>7690</v>
      </c>
      <c r="AI954" s="126" t="s">
        <v>9</v>
      </c>
      <c r="AJ954" s="126" t="s">
        <v>7691</v>
      </c>
      <c r="AK954" s="126" t="s">
        <v>2656</v>
      </c>
      <c r="AL954" s="126" t="s">
        <v>226</v>
      </c>
      <c r="AM954" s="126" t="s">
        <v>227</v>
      </c>
      <c r="AN954" s="126">
        <v>12773</v>
      </c>
      <c r="AO954" s="126" t="s">
        <v>130</v>
      </c>
      <c r="AP954" s="127">
        <v>1</v>
      </c>
      <c r="AQ954" s="128">
        <v>4.9989999999999997</v>
      </c>
      <c r="AR954" s="128">
        <v>4.173</v>
      </c>
      <c r="AS954" s="128">
        <v>5</v>
      </c>
      <c r="AT954" s="126" t="s">
        <v>4</v>
      </c>
      <c r="AU954" s="128">
        <v>127.77</v>
      </c>
      <c r="AV954" s="126" t="s">
        <v>154</v>
      </c>
      <c r="AW954" s="126" t="s">
        <v>154</v>
      </c>
      <c r="AX954" s="126" t="s">
        <v>154</v>
      </c>
      <c r="AY954" s="126" t="s">
        <v>154</v>
      </c>
      <c r="AZ954" s="126" t="s">
        <v>154</v>
      </c>
      <c r="BA954" s="126" t="s">
        <v>132</v>
      </c>
      <c r="BB954" s="126" t="s">
        <v>70</v>
      </c>
      <c r="BC954" s="126" t="s">
        <v>159</v>
      </c>
      <c r="BD954" s="126" t="s">
        <v>130</v>
      </c>
      <c r="BE954" s="126" t="s">
        <v>156</v>
      </c>
      <c r="BF954" s="126" t="s">
        <v>7917</v>
      </c>
      <c r="BG954" s="126" t="s">
        <v>7918</v>
      </c>
      <c r="BH954" s="126" t="s">
        <v>7919</v>
      </c>
      <c r="BI954" s="126" t="s">
        <v>138</v>
      </c>
      <c r="BJ954" s="126" t="s">
        <v>2758</v>
      </c>
      <c r="BK954" s="126" t="s">
        <v>184</v>
      </c>
      <c r="BL954" s="126" t="s">
        <v>157</v>
      </c>
      <c r="BM954" s="126" t="s">
        <v>126</v>
      </c>
      <c r="BN954" s="126" t="s">
        <v>130</v>
      </c>
      <c r="BO954" s="126" t="s">
        <v>158</v>
      </c>
    </row>
    <row r="955" spans="1:67" ht="15">
      <c r="A955" s="58" t="str">
        <f t="shared" si="448"/>
        <v>2025-08-28</v>
      </c>
      <c r="B955" s="58" t="str">
        <f t="shared" si="449"/>
        <v>LHR</v>
      </c>
      <c r="C955" s="58" t="str">
        <f t="shared" si="450"/>
        <v>99431913825</v>
      </c>
      <c r="D955" s="58" t="str">
        <f t="shared" si="451"/>
        <v>PGB028762277</v>
      </c>
      <c r="E955" s="59" t="str">
        <f t="shared" si="452"/>
        <v>6094322903057</v>
      </c>
      <c r="F955" s="59" t="str">
        <f t="shared" si="453"/>
        <v>718-0623-EE-39</v>
      </c>
      <c r="G955" s="59" t="str">
        <f t="shared" si="454"/>
        <v>2210326</v>
      </c>
      <c r="H955" s="59" t="str">
        <f t="shared" si="455"/>
        <v>IPORTER (GB)</v>
      </c>
      <c r="I955" s="57" t="str">
        <f t="shared" si="456"/>
        <v>구지은</v>
      </c>
      <c r="J955" s="57">
        <f t="shared" si="457"/>
        <v>5504</v>
      </c>
      <c r="K955" s="57" t="str">
        <f t="shared" si="458"/>
        <v/>
      </c>
      <c r="L955" s="57">
        <f t="shared" si="459"/>
        <v>1</v>
      </c>
      <c r="M955" s="57">
        <f t="shared" si="460"/>
        <v>1.4790000000000001</v>
      </c>
      <c r="N955" s="57">
        <f t="shared" si="461"/>
        <v>4.4999999999999998E-2</v>
      </c>
      <c r="O955" s="60">
        <f t="shared" si="462"/>
        <v>3.15E-2</v>
      </c>
      <c r="P955" s="60">
        <f>CEILING(IF(M955&gt;O955,M955,O955),$D$2)</f>
        <v>1.5</v>
      </c>
      <c r="Q955" s="61" t="str">
        <f t="shared" si="463"/>
        <v>일반(목록배제,Normal-Manifest Exception)</v>
      </c>
      <c r="R955" s="88">
        <f t="shared" si="464"/>
        <v>36.4</v>
      </c>
      <c r="S955" s="61" t="str">
        <f t="shared" si="465"/>
        <v>OZ522</v>
      </c>
      <c r="T955" s="61" t="str">
        <f t="shared" si="466"/>
        <v>AIRZETA CO., LTD</v>
      </c>
      <c r="U955" s="61" t="str">
        <f t="shared" si="467"/>
        <v>신용</v>
      </c>
      <c r="V955" s="99">
        <f>CEILING($B$2+(P955-0.5)*$C$2,1)</f>
        <v>13100</v>
      </c>
      <c r="W955" s="61">
        <v>4000</v>
      </c>
      <c r="X955" s="100">
        <f t="shared" si="421"/>
        <v>0</v>
      </c>
      <c r="Y955" s="100">
        <f t="shared" si="426"/>
        <v>0</v>
      </c>
      <c r="Z955" s="100">
        <f t="shared" si="422"/>
        <v>0</v>
      </c>
      <c r="AA955" s="100">
        <f t="shared" si="427"/>
        <v>0</v>
      </c>
      <c r="AB955" s="101">
        <f t="shared" si="423"/>
        <v>1000</v>
      </c>
      <c r="AC955" s="102" t="str">
        <f>_xlfn.IFNA(VLOOKUP(D955,'사업자 통관'!F:H,3,0),"")</f>
        <v/>
      </c>
      <c r="AD955" s="102"/>
      <c r="AE955" s="103">
        <f t="shared" si="468"/>
        <v>5000</v>
      </c>
      <c r="AF955" s="104">
        <f t="shared" si="469"/>
        <v>18100</v>
      </c>
      <c r="AH955" s="126" t="s">
        <v>7690</v>
      </c>
      <c r="AI955" s="126" t="s">
        <v>9</v>
      </c>
      <c r="AJ955" s="126" t="s">
        <v>7691</v>
      </c>
      <c r="AK955" s="126" t="s">
        <v>7920</v>
      </c>
      <c r="AL955" s="126" t="s">
        <v>7921</v>
      </c>
      <c r="AM955" s="126" t="s">
        <v>7922</v>
      </c>
      <c r="AN955" s="126">
        <v>5504</v>
      </c>
      <c r="AO955" s="126" t="s">
        <v>130</v>
      </c>
      <c r="AP955" s="127">
        <v>1</v>
      </c>
      <c r="AQ955" s="128">
        <v>1.4790000000000001</v>
      </c>
      <c r="AR955" s="128">
        <v>4.4999999999999998E-2</v>
      </c>
      <c r="AS955" s="128">
        <v>1.5</v>
      </c>
      <c r="AT955" s="126" t="s">
        <v>5</v>
      </c>
      <c r="AU955" s="128">
        <v>36.4</v>
      </c>
      <c r="AV955" s="126" t="s">
        <v>154</v>
      </c>
      <c r="AW955" s="126" t="s">
        <v>154</v>
      </c>
      <c r="AX955" s="126" t="s">
        <v>154</v>
      </c>
      <c r="AY955" s="126" t="s">
        <v>154</v>
      </c>
      <c r="AZ955" s="126" t="s">
        <v>154</v>
      </c>
      <c r="BA955" s="126" t="s">
        <v>132</v>
      </c>
      <c r="BB955" s="126" t="s">
        <v>70</v>
      </c>
      <c r="BC955" s="126" t="s">
        <v>162</v>
      </c>
      <c r="BD955" s="126" t="s">
        <v>130</v>
      </c>
      <c r="BE955" s="126" t="s">
        <v>156</v>
      </c>
      <c r="BF955" s="126" t="s">
        <v>7923</v>
      </c>
      <c r="BG955" s="126" t="s">
        <v>7924</v>
      </c>
      <c r="BH955" s="126" t="s">
        <v>7925</v>
      </c>
      <c r="BI955" s="126" t="s">
        <v>138</v>
      </c>
      <c r="BJ955" s="126" t="s">
        <v>2758</v>
      </c>
      <c r="BK955" s="126" t="s">
        <v>184</v>
      </c>
      <c r="BL955" s="126" t="s">
        <v>157</v>
      </c>
      <c r="BM955" s="126" t="s">
        <v>126</v>
      </c>
      <c r="BN955" s="126" t="s">
        <v>130</v>
      </c>
      <c r="BO955" s="126" t="s">
        <v>158</v>
      </c>
    </row>
    <row r="956" spans="1:67" ht="15">
      <c r="A956" s="58" t="str">
        <f t="shared" si="448"/>
        <v>2025-08-28</v>
      </c>
      <c r="B956" s="58" t="str">
        <f t="shared" si="449"/>
        <v>LHR</v>
      </c>
      <c r="C956" s="58" t="str">
        <f t="shared" si="450"/>
        <v>99431913825</v>
      </c>
      <c r="D956" s="58" t="str">
        <f t="shared" si="451"/>
        <v>PGB028762326</v>
      </c>
      <c r="E956" s="59" t="str">
        <f t="shared" si="452"/>
        <v>6094322903106</v>
      </c>
      <c r="F956" s="59" t="str">
        <f t="shared" si="453"/>
        <v>718-0634-CF-40</v>
      </c>
      <c r="G956" s="59" t="str">
        <f t="shared" si="454"/>
        <v>2210326</v>
      </c>
      <c r="H956" s="59" t="str">
        <f t="shared" si="455"/>
        <v>IPORTER (GB)</v>
      </c>
      <c r="I956" s="57" t="str">
        <f t="shared" si="456"/>
        <v>김혜원</v>
      </c>
      <c r="J956" s="57">
        <f t="shared" si="457"/>
        <v>31163</v>
      </c>
      <c r="K956" s="57" t="str">
        <f t="shared" si="458"/>
        <v/>
      </c>
      <c r="L956" s="57">
        <f t="shared" si="459"/>
        <v>1</v>
      </c>
      <c r="M956" s="57">
        <f t="shared" si="460"/>
        <v>0.499</v>
      </c>
      <c r="N956" s="57">
        <f t="shared" si="461"/>
        <v>4.4999999999999998E-2</v>
      </c>
      <c r="O956" s="60">
        <f t="shared" si="462"/>
        <v>3.15E-2</v>
      </c>
      <c r="P956" s="60">
        <f>CEILING(IF(M956&gt;O956,M956,O956),$D$2)</f>
        <v>0.5</v>
      </c>
      <c r="Q956" s="61" t="str">
        <f t="shared" si="463"/>
        <v>목록(Manifest)</v>
      </c>
      <c r="R956" s="88">
        <f t="shared" si="464"/>
        <v>67.42</v>
      </c>
      <c r="S956" s="61" t="str">
        <f t="shared" si="465"/>
        <v>OZ522</v>
      </c>
      <c r="T956" s="61" t="str">
        <f t="shared" si="466"/>
        <v>AIRZETA CO., LTD</v>
      </c>
      <c r="U956" s="61" t="str">
        <f t="shared" si="467"/>
        <v>신용</v>
      </c>
      <c r="V956" s="99">
        <f>CEILING($B$2+(P956-0.5)*$C$2,1)</f>
        <v>7445</v>
      </c>
      <c r="W956" s="61">
        <v>4000</v>
      </c>
      <c r="X956" s="100">
        <f t="shared" si="421"/>
        <v>0</v>
      </c>
      <c r="Y956" s="100">
        <f t="shared" si="426"/>
        <v>0</v>
      </c>
      <c r="Z956" s="100">
        <f t="shared" si="422"/>
        <v>0</v>
      </c>
      <c r="AA956" s="100">
        <f t="shared" si="427"/>
        <v>0</v>
      </c>
      <c r="AB956" s="101">
        <f t="shared" si="423"/>
        <v>0</v>
      </c>
      <c r="AC956" s="102" t="str">
        <f>_xlfn.IFNA(VLOOKUP(D956,'사업자 통관'!F:H,3,0),"")</f>
        <v/>
      </c>
      <c r="AD956" s="102"/>
      <c r="AE956" s="103">
        <f t="shared" si="468"/>
        <v>4000</v>
      </c>
      <c r="AF956" s="104">
        <f t="shared" si="469"/>
        <v>11445</v>
      </c>
      <c r="AH956" s="126" t="s">
        <v>7690</v>
      </c>
      <c r="AI956" s="126" t="s">
        <v>9</v>
      </c>
      <c r="AJ956" s="126" t="s">
        <v>7691</v>
      </c>
      <c r="AK956" s="126" t="s">
        <v>7926</v>
      </c>
      <c r="AL956" s="126" t="s">
        <v>2948</v>
      </c>
      <c r="AM956" s="126" t="s">
        <v>7927</v>
      </c>
      <c r="AN956" s="126">
        <v>31163</v>
      </c>
      <c r="AO956" s="126" t="s">
        <v>130</v>
      </c>
      <c r="AP956" s="127">
        <v>1</v>
      </c>
      <c r="AQ956" s="128">
        <v>0.499</v>
      </c>
      <c r="AR956" s="128">
        <v>4.4999999999999998E-2</v>
      </c>
      <c r="AS956" s="128">
        <v>0.5</v>
      </c>
      <c r="AT956" s="126" t="s">
        <v>4</v>
      </c>
      <c r="AU956" s="128">
        <v>67.42</v>
      </c>
      <c r="AV956" s="126" t="s">
        <v>154</v>
      </c>
      <c r="AW956" s="126" t="s">
        <v>154</v>
      </c>
      <c r="AX956" s="126" t="s">
        <v>154</v>
      </c>
      <c r="AY956" s="126" t="s">
        <v>154</v>
      </c>
      <c r="AZ956" s="126" t="s">
        <v>154</v>
      </c>
      <c r="BA956" s="126" t="s">
        <v>132</v>
      </c>
      <c r="BB956" s="126" t="s">
        <v>70</v>
      </c>
      <c r="BC956" s="126" t="s">
        <v>7928</v>
      </c>
      <c r="BD956" s="126" t="s">
        <v>130</v>
      </c>
      <c r="BE956" s="126" t="s">
        <v>156</v>
      </c>
      <c r="BF956" s="126" t="s">
        <v>7929</v>
      </c>
      <c r="BG956" s="126" t="s">
        <v>7930</v>
      </c>
      <c r="BH956" s="126" t="s">
        <v>7931</v>
      </c>
      <c r="BI956" s="126" t="s">
        <v>138</v>
      </c>
      <c r="BJ956" s="126" t="s">
        <v>2758</v>
      </c>
      <c r="BK956" s="126" t="s">
        <v>184</v>
      </c>
      <c r="BL956" s="126" t="s">
        <v>157</v>
      </c>
      <c r="BM956" s="126" t="s">
        <v>126</v>
      </c>
      <c r="BN956" s="126" t="s">
        <v>130</v>
      </c>
      <c r="BO956" s="126" t="s">
        <v>158</v>
      </c>
    </row>
    <row r="957" spans="1:67" ht="15">
      <c r="A957" s="58" t="str">
        <f t="shared" si="448"/>
        <v>2025-08-28</v>
      </c>
      <c r="B957" s="58" t="str">
        <f t="shared" si="449"/>
        <v>LHR</v>
      </c>
      <c r="C957" s="58" t="str">
        <f t="shared" si="450"/>
        <v>99431913825</v>
      </c>
      <c r="D957" s="58" t="str">
        <f t="shared" si="451"/>
        <v>PGB028761404</v>
      </c>
      <c r="E957" s="59" t="str">
        <f t="shared" si="452"/>
        <v>6094322902184</v>
      </c>
      <c r="F957" s="59" t="str">
        <f t="shared" si="453"/>
        <v>716-5461-EF-42</v>
      </c>
      <c r="G957" s="59" t="str">
        <f t="shared" si="454"/>
        <v>2210326</v>
      </c>
      <c r="H957" s="59" t="str">
        <f t="shared" si="455"/>
        <v>IPORTER (GB)</v>
      </c>
      <c r="I957" s="57" t="str">
        <f t="shared" si="456"/>
        <v>노민규</v>
      </c>
      <c r="J957" s="57">
        <f t="shared" si="457"/>
        <v>13279</v>
      </c>
      <c r="K957" s="57" t="str">
        <f t="shared" si="458"/>
        <v/>
      </c>
      <c r="L957" s="57">
        <f t="shared" si="459"/>
        <v>1</v>
      </c>
      <c r="M957" s="57">
        <f t="shared" si="460"/>
        <v>0.83899999999999997</v>
      </c>
      <c r="N957" s="57">
        <f t="shared" si="461"/>
        <v>4.4999999999999998E-2</v>
      </c>
      <c r="O957" s="60">
        <f t="shared" si="462"/>
        <v>3.15E-2</v>
      </c>
      <c r="P957" s="60">
        <f>CEILING(IF(M957&gt;O957,M957,O957),$D$2)</f>
        <v>1</v>
      </c>
      <c r="Q957" s="61" t="str">
        <f t="shared" si="463"/>
        <v>목록(Manifest)</v>
      </c>
      <c r="R957" s="88">
        <f t="shared" si="464"/>
        <v>146.97999999999999</v>
      </c>
      <c r="S957" s="61" t="str">
        <f t="shared" si="465"/>
        <v>OZ522</v>
      </c>
      <c r="T957" s="61" t="str">
        <f t="shared" si="466"/>
        <v>AIRZETA CO., LTD</v>
      </c>
      <c r="U957" s="61" t="str">
        <f t="shared" si="467"/>
        <v>신용</v>
      </c>
      <c r="V957" s="99">
        <f>CEILING($B$2+(P957-0.5)*$C$2,1)</f>
        <v>10273</v>
      </c>
      <c r="W957" s="61">
        <v>4000</v>
      </c>
      <c r="X957" s="100">
        <f t="shared" si="421"/>
        <v>0</v>
      </c>
      <c r="Y957" s="100">
        <f t="shared" si="426"/>
        <v>0</v>
      </c>
      <c r="Z957" s="100">
        <f t="shared" si="422"/>
        <v>0</v>
      </c>
      <c r="AA957" s="100">
        <f t="shared" si="427"/>
        <v>0</v>
      </c>
      <c r="AB957" s="101">
        <f t="shared" si="423"/>
        <v>0</v>
      </c>
      <c r="AC957" s="102" t="str">
        <f>_xlfn.IFNA(VLOOKUP(D957,'사업자 통관'!F:H,3,0),"")</f>
        <v/>
      </c>
      <c r="AD957" s="102"/>
      <c r="AE957" s="103">
        <f t="shared" si="468"/>
        <v>4000</v>
      </c>
      <c r="AF957" s="104">
        <f t="shared" si="469"/>
        <v>14273</v>
      </c>
      <c r="AH957" s="126" t="s">
        <v>7690</v>
      </c>
      <c r="AI957" s="126" t="s">
        <v>9</v>
      </c>
      <c r="AJ957" s="126" t="s">
        <v>7691</v>
      </c>
      <c r="AK957" s="126" t="s">
        <v>7932</v>
      </c>
      <c r="AL957" s="126" t="s">
        <v>3517</v>
      </c>
      <c r="AM957" s="126" t="s">
        <v>3518</v>
      </c>
      <c r="AN957" s="126">
        <v>13279</v>
      </c>
      <c r="AO957" s="126" t="s">
        <v>130</v>
      </c>
      <c r="AP957" s="127">
        <v>1</v>
      </c>
      <c r="AQ957" s="128">
        <v>0.83899999999999997</v>
      </c>
      <c r="AR957" s="128">
        <v>4.4999999999999998E-2</v>
      </c>
      <c r="AS957" s="128">
        <v>0.9</v>
      </c>
      <c r="AT957" s="126" t="s">
        <v>4</v>
      </c>
      <c r="AU957" s="128">
        <v>146.97999999999999</v>
      </c>
      <c r="AV957" s="126" t="s">
        <v>154</v>
      </c>
      <c r="AW957" s="126" t="s">
        <v>154</v>
      </c>
      <c r="AX957" s="126" t="s">
        <v>154</v>
      </c>
      <c r="AY957" s="126" t="s">
        <v>154</v>
      </c>
      <c r="AZ957" s="126" t="s">
        <v>130</v>
      </c>
      <c r="BA957" s="126" t="s">
        <v>132</v>
      </c>
      <c r="BB957" s="126" t="s">
        <v>70</v>
      </c>
      <c r="BC957" s="126" t="s">
        <v>3519</v>
      </c>
      <c r="BD957" s="126" t="s">
        <v>130</v>
      </c>
      <c r="BE957" s="126" t="s">
        <v>156</v>
      </c>
      <c r="BF957" s="126" t="s">
        <v>7933</v>
      </c>
      <c r="BG957" s="126" t="s">
        <v>7934</v>
      </c>
      <c r="BH957" s="126" t="s">
        <v>7935</v>
      </c>
      <c r="BI957" s="126" t="s">
        <v>138</v>
      </c>
      <c r="BJ957" s="126" t="s">
        <v>2758</v>
      </c>
      <c r="BK957" s="126" t="s">
        <v>184</v>
      </c>
      <c r="BL957" s="126" t="s">
        <v>157</v>
      </c>
      <c r="BM957" s="126" t="s">
        <v>126</v>
      </c>
      <c r="BN957" s="126" t="s">
        <v>130</v>
      </c>
      <c r="BO957" s="126" t="s">
        <v>158</v>
      </c>
    </row>
    <row r="958" spans="1:67" ht="15">
      <c r="A958" s="58" t="str">
        <f t="shared" si="448"/>
        <v>2025-08-28</v>
      </c>
      <c r="B958" s="58" t="str">
        <f t="shared" si="449"/>
        <v>LHR</v>
      </c>
      <c r="C958" s="58" t="str">
        <f t="shared" si="450"/>
        <v>99431913825</v>
      </c>
      <c r="D958" s="58" t="str">
        <f t="shared" si="451"/>
        <v>PGB028762300</v>
      </c>
      <c r="E958" s="59" t="str">
        <f t="shared" si="452"/>
        <v>6094322903080</v>
      </c>
      <c r="F958" s="59" t="str">
        <f t="shared" si="453"/>
        <v>718-0625-EA-6</v>
      </c>
      <c r="G958" s="59" t="str">
        <f t="shared" si="454"/>
        <v>2210326</v>
      </c>
      <c r="H958" s="59" t="str">
        <f t="shared" si="455"/>
        <v>IPORTER (GB)</v>
      </c>
      <c r="I958" s="57" t="str">
        <f t="shared" si="456"/>
        <v>오한경</v>
      </c>
      <c r="J958" s="57">
        <f t="shared" si="457"/>
        <v>10545</v>
      </c>
      <c r="K958" s="57" t="str">
        <f t="shared" si="458"/>
        <v/>
      </c>
      <c r="L958" s="57">
        <f t="shared" si="459"/>
        <v>1</v>
      </c>
      <c r="M958" s="57">
        <f t="shared" si="460"/>
        <v>0.499</v>
      </c>
      <c r="N958" s="57">
        <f t="shared" si="461"/>
        <v>4.4999999999999998E-2</v>
      </c>
      <c r="O958" s="60">
        <f t="shared" si="462"/>
        <v>3.15E-2</v>
      </c>
      <c r="P958" s="60">
        <f>CEILING(IF(M958&gt;O958,M958,O958),$D$2)</f>
        <v>0.5</v>
      </c>
      <c r="Q958" s="61" t="str">
        <f t="shared" si="463"/>
        <v>일반(목록배제,Normal-Manifest Exception)</v>
      </c>
      <c r="R958" s="88">
        <f t="shared" si="464"/>
        <v>72.72</v>
      </c>
      <c r="S958" s="61" t="str">
        <f t="shared" si="465"/>
        <v>OZ522</v>
      </c>
      <c r="T958" s="61" t="str">
        <f t="shared" si="466"/>
        <v>AIRZETA CO., LTD</v>
      </c>
      <c r="U958" s="61" t="str">
        <f t="shared" si="467"/>
        <v>신용</v>
      </c>
      <c r="V958" s="99">
        <f>CEILING($B$2+(P958-0.5)*$C$2,1)</f>
        <v>7445</v>
      </c>
      <c r="W958" s="61">
        <v>4000</v>
      </c>
      <c r="X958" s="100">
        <f t="shared" si="421"/>
        <v>0</v>
      </c>
      <c r="Y958" s="100">
        <f t="shared" si="426"/>
        <v>0</v>
      </c>
      <c r="Z958" s="100">
        <f t="shared" si="422"/>
        <v>0</v>
      </c>
      <c r="AA958" s="100">
        <f t="shared" si="427"/>
        <v>0</v>
      </c>
      <c r="AB958" s="101">
        <f t="shared" si="423"/>
        <v>1000</v>
      </c>
      <c r="AC958" s="102" t="str">
        <f>_xlfn.IFNA(VLOOKUP(D958,'사업자 통관'!F:H,3,0),"")</f>
        <v/>
      </c>
      <c r="AD958" s="102"/>
      <c r="AE958" s="103">
        <f t="shared" si="468"/>
        <v>5000</v>
      </c>
      <c r="AF958" s="104">
        <f t="shared" si="469"/>
        <v>12445</v>
      </c>
      <c r="AH958" s="126" t="s">
        <v>7690</v>
      </c>
      <c r="AI958" s="126" t="s">
        <v>9</v>
      </c>
      <c r="AJ958" s="126" t="s">
        <v>7691</v>
      </c>
      <c r="AK958" s="126" t="s">
        <v>7936</v>
      </c>
      <c r="AL958" s="126" t="s">
        <v>349</v>
      </c>
      <c r="AM958" s="126" t="s">
        <v>350</v>
      </c>
      <c r="AN958" s="126">
        <v>10545</v>
      </c>
      <c r="AO958" s="126" t="s">
        <v>130</v>
      </c>
      <c r="AP958" s="127">
        <v>1</v>
      </c>
      <c r="AQ958" s="128">
        <v>0.499</v>
      </c>
      <c r="AR958" s="128">
        <v>4.4999999999999998E-2</v>
      </c>
      <c r="AS958" s="128">
        <v>0.5</v>
      </c>
      <c r="AT958" s="126" t="s">
        <v>5</v>
      </c>
      <c r="AU958" s="128">
        <v>72.72</v>
      </c>
      <c r="AV958" s="126" t="s">
        <v>154</v>
      </c>
      <c r="AW958" s="126" t="s">
        <v>154</v>
      </c>
      <c r="AX958" s="126" t="s">
        <v>154</v>
      </c>
      <c r="AY958" s="126" t="s">
        <v>154</v>
      </c>
      <c r="AZ958" s="126" t="s">
        <v>154</v>
      </c>
      <c r="BA958" s="126" t="s">
        <v>132</v>
      </c>
      <c r="BB958" s="126" t="s">
        <v>70</v>
      </c>
      <c r="BC958" s="126" t="s">
        <v>162</v>
      </c>
      <c r="BD958" s="126" t="s">
        <v>130</v>
      </c>
      <c r="BE958" s="126" t="s">
        <v>156</v>
      </c>
      <c r="BF958" s="126" t="s">
        <v>7937</v>
      </c>
      <c r="BG958" s="126" t="s">
        <v>7938</v>
      </c>
      <c r="BH958" s="126" t="s">
        <v>7939</v>
      </c>
      <c r="BI958" s="126" t="s">
        <v>138</v>
      </c>
      <c r="BJ958" s="126" t="s">
        <v>2758</v>
      </c>
      <c r="BK958" s="126" t="s">
        <v>184</v>
      </c>
      <c r="BL958" s="126" t="s">
        <v>157</v>
      </c>
      <c r="BM958" s="126" t="s">
        <v>126</v>
      </c>
      <c r="BN958" s="126" t="s">
        <v>130</v>
      </c>
      <c r="BO958" s="126" t="s">
        <v>158</v>
      </c>
    </row>
    <row r="959" spans="1:67" ht="15">
      <c r="A959" s="58" t="str">
        <f t="shared" si="448"/>
        <v>2025-08-31</v>
      </c>
      <c r="B959" s="58" t="str">
        <f t="shared" si="449"/>
        <v>LHR</v>
      </c>
      <c r="C959" s="58" t="str">
        <f t="shared" si="450"/>
        <v>99431913836</v>
      </c>
      <c r="D959" s="58" t="str">
        <f t="shared" si="451"/>
        <v>PGB028762263</v>
      </c>
      <c r="E959" s="59" t="str">
        <f t="shared" si="452"/>
        <v>6094373010074 (2)</v>
      </c>
      <c r="F959" s="59" t="str">
        <f t="shared" si="453"/>
        <v>718-0644-CC-9</v>
      </c>
      <c r="G959" s="59" t="str">
        <f t="shared" si="454"/>
        <v>2210326</v>
      </c>
      <c r="H959" s="59" t="str">
        <f t="shared" si="455"/>
        <v>IPORTER (GB)</v>
      </c>
      <c r="I959" s="57" t="str">
        <f t="shared" si="456"/>
        <v>김석근</v>
      </c>
      <c r="J959" s="57">
        <f t="shared" si="457"/>
        <v>12773</v>
      </c>
      <c r="K959" s="57" t="str">
        <f t="shared" si="458"/>
        <v/>
      </c>
      <c r="L959" s="57">
        <f t="shared" si="459"/>
        <v>2</v>
      </c>
      <c r="M959" s="57">
        <f t="shared" si="460"/>
        <v>7.8380000000000001</v>
      </c>
      <c r="N959" s="57">
        <f t="shared" si="461"/>
        <v>6.7130000000000001</v>
      </c>
      <c r="O959" s="60">
        <f t="shared" si="462"/>
        <v>4.6990999999999996</v>
      </c>
      <c r="P959" s="60">
        <f>CEILING(IF(M959&gt;O959,M959,O959),$D$2)</f>
        <v>8</v>
      </c>
      <c r="Q959" s="61" t="str">
        <f t="shared" si="463"/>
        <v>목록(Manifest)</v>
      </c>
      <c r="R959" s="88">
        <f t="shared" si="464"/>
        <v>71.72</v>
      </c>
      <c r="S959" s="61" t="str">
        <f t="shared" si="465"/>
        <v>OZ522</v>
      </c>
      <c r="T959" s="61" t="str">
        <f t="shared" si="466"/>
        <v/>
      </c>
      <c r="U959" s="61" t="str">
        <f t="shared" si="467"/>
        <v>신용</v>
      </c>
      <c r="V959" s="99">
        <f>CEILING($B$2+(P959-0.5)*$C$2,1)</f>
        <v>49858</v>
      </c>
      <c r="W959" s="61">
        <v>4000</v>
      </c>
      <c r="X959" s="100">
        <f t="shared" si="421"/>
        <v>1500</v>
      </c>
      <c r="Y959" s="100">
        <f t="shared" si="426"/>
        <v>0</v>
      </c>
      <c r="Z959" s="100">
        <f t="shared" si="422"/>
        <v>1000</v>
      </c>
      <c r="AA959" s="100">
        <f t="shared" si="427"/>
        <v>0</v>
      </c>
      <c r="AB959" s="101">
        <f t="shared" si="423"/>
        <v>0</v>
      </c>
      <c r="AC959" s="102" t="str">
        <f>_xlfn.IFNA(VLOOKUP(D959,'사업자 통관'!F:H,3,0),"")</f>
        <v/>
      </c>
      <c r="AD959" s="102"/>
      <c r="AE959" s="103">
        <f t="shared" si="468"/>
        <v>6500</v>
      </c>
      <c r="AF959" s="104">
        <f t="shared" si="469"/>
        <v>56358</v>
      </c>
      <c r="AH959" s="126" t="s">
        <v>2399</v>
      </c>
      <c r="AI959" s="126" t="s">
        <v>9</v>
      </c>
      <c r="AJ959" s="126" t="s">
        <v>7940</v>
      </c>
      <c r="AK959" s="126" t="s">
        <v>7941</v>
      </c>
      <c r="AL959" s="126" t="s">
        <v>226</v>
      </c>
      <c r="AM959" s="126" t="s">
        <v>227</v>
      </c>
      <c r="AN959" s="126">
        <v>12773</v>
      </c>
      <c r="AO959" s="126" t="s">
        <v>130</v>
      </c>
      <c r="AP959" s="127">
        <v>2</v>
      </c>
      <c r="AQ959" s="128">
        <v>7.8380000000000001</v>
      </c>
      <c r="AR959" s="128">
        <v>6.7130000000000001</v>
      </c>
      <c r="AS959" s="128">
        <v>8</v>
      </c>
      <c r="AT959" s="126" t="s">
        <v>4</v>
      </c>
      <c r="AU959" s="128">
        <v>71.72</v>
      </c>
      <c r="AV959" s="126" t="s">
        <v>130</v>
      </c>
      <c r="AW959" s="126" t="s">
        <v>130</v>
      </c>
      <c r="AX959" s="126" t="s">
        <v>130</v>
      </c>
      <c r="AY959" s="126" t="s">
        <v>130</v>
      </c>
      <c r="AZ959" s="126" t="s">
        <v>130</v>
      </c>
      <c r="BA959" s="126" t="s">
        <v>132</v>
      </c>
      <c r="BB959" s="126" t="s">
        <v>70</v>
      </c>
      <c r="BC959" s="126" t="s">
        <v>159</v>
      </c>
      <c r="BD959" s="126" t="s">
        <v>130</v>
      </c>
      <c r="BE959" s="126" t="s">
        <v>156</v>
      </c>
      <c r="BF959" s="126" t="s">
        <v>7942</v>
      </c>
      <c r="BG959" s="126" t="s">
        <v>7943</v>
      </c>
      <c r="BH959" s="126" t="s">
        <v>7944</v>
      </c>
      <c r="BI959" s="126" t="s">
        <v>138</v>
      </c>
      <c r="BJ959" s="126" t="s">
        <v>130</v>
      </c>
      <c r="BK959" s="126" t="s">
        <v>184</v>
      </c>
      <c r="BL959" s="126" t="s">
        <v>157</v>
      </c>
      <c r="BM959" s="126" t="s">
        <v>126</v>
      </c>
      <c r="BN959" s="126" t="s">
        <v>130</v>
      </c>
      <c r="BO959" s="126" t="s">
        <v>158</v>
      </c>
    </row>
    <row r="960" spans="1:67" ht="15">
      <c r="A960" s="58" t="str">
        <f t="shared" si="448"/>
        <v>2025-08-31</v>
      </c>
      <c r="B960" s="58" t="str">
        <f t="shared" si="449"/>
        <v>LHR</v>
      </c>
      <c r="C960" s="58" t="str">
        <f t="shared" si="450"/>
        <v>99431913836</v>
      </c>
      <c r="D960" s="58" t="str">
        <f t="shared" si="451"/>
        <v>PGB028762587</v>
      </c>
      <c r="E960" s="59" t="str">
        <f t="shared" si="452"/>
        <v>6094322903367</v>
      </c>
      <c r="F960" s="59" t="str">
        <f t="shared" si="453"/>
        <v>718-4266-AC-20</v>
      </c>
      <c r="G960" s="59" t="str">
        <f t="shared" si="454"/>
        <v>2210326</v>
      </c>
      <c r="H960" s="59" t="str">
        <f t="shared" si="455"/>
        <v>IPORTER (GB)</v>
      </c>
      <c r="I960" s="57" t="str">
        <f t="shared" si="456"/>
        <v>김석진</v>
      </c>
      <c r="J960" s="57">
        <f t="shared" si="457"/>
        <v>7977</v>
      </c>
      <c r="K960" s="57" t="str">
        <f t="shared" si="458"/>
        <v/>
      </c>
      <c r="L960" s="57">
        <f t="shared" si="459"/>
        <v>1</v>
      </c>
      <c r="M960" s="57">
        <f t="shared" si="460"/>
        <v>2</v>
      </c>
      <c r="N960" s="57">
        <f t="shared" si="461"/>
        <v>2.4489999999999998</v>
      </c>
      <c r="O960" s="60">
        <f t="shared" si="462"/>
        <v>1.7142999999999997</v>
      </c>
      <c r="P960" s="60">
        <f>CEILING(IF(M960&gt;O960,M960,O960),$D$2)</f>
        <v>2</v>
      </c>
      <c r="Q960" s="61" t="str">
        <f t="shared" si="463"/>
        <v>목록(Manifest)</v>
      </c>
      <c r="R960" s="88">
        <f t="shared" si="464"/>
        <v>75.63</v>
      </c>
      <c r="S960" s="61" t="str">
        <f t="shared" si="465"/>
        <v>OZ522</v>
      </c>
      <c r="T960" s="61" t="str">
        <f t="shared" si="466"/>
        <v/>
      </c>
      <c r="U960" s="61" t="str">
        <f t="shared" si="467"/>
        <v>신용</v>
      </c>
      <c r="V960" s="99">
        <f>CEILING($B$2+(P960-0.5)*$C$2,1)</f>
        <v>15928</v>
      </c>
      <c r="W960" s="61">
        <v>4000</v>
      </c>
      <c r="X960" s="100">
        <f t="shared" si="421"/>
        <v>0</v>
      </c>
      <c r="Y960" s="100">
        <f t="shared" si="426"/>
        <v>0</v>
      </c>
      <c r="Z960" s="100">
        <f t="shared" si="422"/>
        <v>0</v>
      </c>
      <c r="AA960" s="100">
        <f t="shared" si="427"/>
        <v>0</v>
      </c>
      <c r="AB960" s="101">
        <f t="shared" si="423"/>
        <v>0</v>
      </c>
      <c r="AC960" s="102" t="str">
        <f>_xlfn.IFNA(VLOOKUP(D960,'사업자 통관'!F:H,3,0),"")</f>
        <v/>
      </c>
      <c r="AD960" s="102"/>
      <c r="AE960" s="103">
        <f t="shared" si="468"/>
        <v>4000</v>
      </c>
      <c r="AF960" s="104">
        <f t="shared" si="469"/>
        <v>19928</v>
      </c>
      <c r="AH960" s="126" t="s">
        <v>2399</v>
      </c>
      <c r="AI960" s="126" t="s">
        <v>9</v>
      </c>
      <c r="AJ960" s="126" t="s">
        <v>7940</v>
      </c>
      <c r="AK960" s="126" t="s">
        <v>7945</v>
      </c>
      <c r="AL960" s="126" t="s">
        <v>411</v>
      </c>
      <c r="AM960" s="126" t="s">
        <v>412</v>
      </c>
      <c r="AN960" s="126">
        <v>7977</v>
      </c>
      <c r="AO960" s="126" t="s">
        <v>130</v>
      </c>
      <c r="AP960" s="127">
        <v>1</v>
      </c>
      <c r="AQ960" s="128">
        <v>2</v>
      </c>
      <c r="AR960" s="128">
        <v>2.4489999999999998</v>
      </c>
      <c r="AS960" s="128">
        <v>2.5</v>
      </c>
      <c r="AT960" s="126" t="s">
        <v>4</v>
      </c>
      <c r="AU960" s="128">
        <v>75.63</v>
      </c>
      <c r="AV960" s="126" t="s">
        <v>130</v>
      </c>
      <c r="AW960" s="126" t="s">
        <v>130</v>
      </c>
      <c r="AX960" s="126" t="s">
        <v>130</v>
      </c>
      <c r="AY960" s="126" t="s">
        <v>130</v>
      </c>
      <c r="AZ960" s="126" t="s">
        <v>130</v>
      </c>
      <c r="BA960" s="126" t="s">
        <v>132</v>
      </c>
      <c r="BB960" s="126" t="s">
        <v>70</v>
      </c>
      <c r="BC960" s="126" t="s">
        <v>7946</v>
      </c>
      <c r="BD960" s="126" t="s">
        <v>130</v>
      </c>
      <c r="BE960" s="126" t="s">
        <v>156</v>
      </c>
      <c r="BF960" s="126" t="s">
        <v>7947</v>
      </c>
      <c r="BG960" s="126" t="s">
        <v>7948</v>
      </c>
      <c r="BH960" s="126" t="s">
        <v>7949</v>
      </c>
      <c r="BI960" s="126" t="s">
        <v>138</v>
      </c>
      <c r="BJ960" s="126" t="s">
        <v>130</v>
      </c>
      <c r="BK960" s="126" t="s">
        <v>184</v>
      </c>
      <c r="BL960" s="126" t="s">
        <v>157</v>
      </c>
      <c r="BM960" s="126" t="s">
        <v>126</v>
      </c>
      <c r="BN960" s="126" t="s">
        <v>130</v>
      </c>
      <c r="BO960" s="126" t="s">
        <v>158</v>
      </c>
    </row>
    <row r="961" spans="1:67" ht="15">
      <c r="A961" s="58" t="str">
        <f t="shared" si="448"/>
        <v>2025-08-31</v>
      </c>
      <c r="B961" s="58" t="str">
        <f t="shared" si="449"/>
        <v>LHR</v>
      </c>
      <c r="C961" s="58" t="str">
        <f t="shared" si="450"/>
        <v>99431913836</v>
      </c>
      <c r="D961" s="58" t="str">
        <f t="shared" si="451"/>
        <v>PGB028762507</v>
      </c>
      <c r="E961" s="59" t="str">
        <f t="shared" si="452"/>
        <v>6094322903287</v>
      </c>
      <c r="F961" s="59" t="str">
        <f t="shared" si="453"/>
        <v>718-4192-CA-24</v>
      </c>
      <c r="G961" s="59" t="str">
        <f t="shared" si="454"/>
        <v>2210326</v>
      </c>
      <c r="H961" s="59" t="str">
        <f t="shared" si="455"/>
        <v>IPORTER (GB)</v>
      </c>
      <c r="I961" s="57" t="str">
        <f t="shared" si="456"/>
        <v>박선주</v>
      </c>
      <c r="J961" s="57">
        <f t="shared" si="457"/>
        <v>31473</v>
      </c>
      <c r="K961" s="57" t="str">
        <f t="shared" si="458"/>
        <v/>
      </c>
      <c r="L961" s="57">
        <f t="shared" si="459"/>
        <v>1</v>
      </c>
      <c r="M961" s="57">
        <f t="shared" si="460"/>
        <v>2.4990000000000001</v>
      </c>
      <c r="N961" s="57">
        <f t="shared" si="461"/>
        <v>1.542</v>
      </c>
      <c r="O961" s="60">
        <f t="shared" si="462"/>
        <v>1.0793999999999999</v>
      </c>
      <c r="P961" s="60">
        <f>CEILING(IF(M961&gt;O961,M961,O961),$D$2)</f>
        <v>2.5</v>
      </c>
      <c r="Q961" s="61" t="str">
        <f t="shared" si="463"/>
        <v>목록(Manifest)</v>
      </c>
      <c r="R961" s="88">
        <f t="shared" si="464"/>
        <v>80.91</v>
      </c>
      <c r="S961" s="61" t="str">
        <f t="shared" si="465"/>
        <v>OZ522</v>
      </c>
      <c r="T961" s="61" t="str">
        <f t="shared" si="466"/>
        <v/>
      </c>
      <c r="U961" s="61" t="str">
        <f t="shared" si="467"/>
        <v>신용</v>
      </c>
      <c r="V961" s="99">
        <f>CEILING($B$2+(P961-0.5)*$C$2,1)</f>
        <v>18755</v>
      </c>
      <c r="W961" s="61">
        <v>4000</v>
      </c>
      <c r="X961" s="100">
        <f t="shared" si="421"/>
        <v>0</v>
      </c>
      <c r="Y961" s="100">
        <f t="shared" si="426"/>
        <v>0</v>
      </c>
      <c r="Z961" s="100">
        <f t="shared" si="422"/>
        <v>500</v>
      </c>
      <c r="AA961" s="100">
        <f t="shared" si="427"/>
        <v>0</v>
      </c>
      <c r="AB961" s="101">
        <f t="shared" si="423"/>
        <v>0</v>
      </c>
      <c r="AC961" s="102" t="str">
        <f>_xlfn.IFNA(VLOOKUP(D961,'사업자 통관'!F:H,3,0),"")</f>
        <v/>
      </c>
      <c r="AD961" s="102"/>
      <c r="AE961" s="103">
        <f t="shared" si="468"/>
        <v>4500</v>
      </c>
      <c r="AF961" s="104">
        <f t="shared" si="469"/>
        <v>23255</v>
      </c>
      <c r="AH961" s="126" t="s">
        <v>2399</v>
      </c>
      <c r="AI961" s="126" t="s">
        <v>9</v>
      </c>
      <c r="AJ961" s="126" t="s">
        <v>7940</v>
      </c>
      <c r="AK961" s="126" t="s">
        <v>7950</v>
      </c>
      <c r="AL961" s="126" t="s">
        <v>7951</v>
      </c>
      <c r="AM961" s="126" t="s">
        <v>7952</v>
      </c>
      <c r="AN961" s="126">
        <v>31473</v>
      </c>
      <c r="AO961" s="126" t="s">
        <v>130</v>
      </c>
      <c r="AP961" s="127">
        <v>1</v>
      </c>
      <c r="AQ961" s="128">
        <v>2.4990000000000001</v>
      </c>
      <c r="AR961" s="128">
        <v>1.542</v>
      </c>
      <c r="AS961" s="128">
        <v>2.5</v>
      </c>
      <c r="AT961" s="126" t="s">
        <v>4</v>
      </c>
      <c r="AU961" s="128">
        <v>80.91</v>
      </c>
      <c r="AV961" s="126" t="s">
        <v>130</v>
      </c>
      <c r="AW961" s="126" t="s">
        <v>130</v>
      </c>
      <c r="AX961" s="126" t="s">
        <v>130</v>
      </c>
      <c r="AY961" s="126" t="s">
        <v>130</v>
      </c>
      <c r="AZ961" s="126" t="s">
        <v>130</v>
      </c>
      <c r="BA961" s="126" t="s">
        <v>132</v>
      </c>
      <c r="BB961" s="126" t="s">
        <v>70</v>
      </c>
      <c r="BC961" s="126" t="s">
        <v>196</v>
      </c>
      <c r="BD961" s="126" t="s">
        <v>130</v>
      </c>
      <c r="BE961" s="126" t="s">
        <v>156</v>
      </c>
      <c r="BF961" s="126" t="s">
        <v>7953</v>
      </c>
      <c r="BG961" s="126" t="s">
        <v>7954</v>
      </c>
      <c r="BH961" s="126" t="s">
        <v>7955</v>
      </c>
      <c r="BI961" s="126" t="s">
        <v>138</v>
      </c>
      <c r="BJ961" s="126" t="s">
        <v>130</v>
      </c>
      <c r="BK961" s="126" t="s">
        <v>184</v>
      </c>
      <c r="BL961" s="126" t="s">
        <v>157</v>
      </c>
      <c r="BM961" s="126" t="s">
        <v>126</v>
      </c>
      <c r="BN961" s="126" t="s">
        <v>130</v>
      </c>
      <c r="BO961" s="126" t="s">
        <v>158</v>
      </c>
    </row>
    <row r="962" spans="1:67" ht="15">
      <c r="A962" s="58" t="str">
        <f t="shared" si="448"/>
        <v>2025-08-31</v>
      </c>
      <c r="B962" s="58" t="str">
        <f t="shared" si="449"/>
        <v>LHR</v>
      </c>
      <c r="C962" s="58" t="str">
        <f t="shared" si="450"/>
        <v>99431913836</v>
      </c>
      <c r="D962" s="58" t="str">
        <f t="shared" si="451"/>
        <v>PGB028762480</v>
      </c>
      <c r="E962" s="59" t="str">
        <f t="shared" si="452"/>
        <v>6094322903260</v>
      </c>
      <c r="F962" s="59" t="str">
        <f t="shared" si="453"/>
        <v>718-4334-AD-44</v>
      </c>
      <c r="G962" s="59" t="str">
        <f t="shared" si="454"/>
        <v>2210326</v>
      </c>
      <c r="H962" s="59" t="str">
        <f t="shared" si="455"/>
        <v>IPORTER (GB)</v>
      </c>
      <c r="I962" s="57" t="str">
        <f t="shared" si="456"/>
        <v>김경희</v>
      </c>
      <c r="J962" s="57">
        <f t="shared" si="457"/>
        <v>42839</v>
      </c>
      <c r="K962" s="57" t="str">
        <f t="shared" si="458"/>
        <v/>
      </c>
      <c r="L962" s="57">
        <f t="shared" si="459"/>
        <v>1</v>
      </c>
      <c r="M962" s="57">
        <f t="shared" si="460"/>
        <v>0.998</v>
      </c>
      <c r="N962" s="57">
        <f t="shared" si="461"/>
        <v>4.4999999999999998E-2</v>
      </c>
      <c r="O962" s="60">
        <f t="shared" si="462"/>
        <v>3.15E-2</v>
      </c>
      <c r="P962" s="60">
        <f>CEILING(IF(M962&gt;O962,M962,O962),$D$2)</f>
        <v>1</v>
      </c>
      <c r="Q962" s="61" t="str">
        <f t="shared" si="463"/>
        <v>목록(Manifest)</v>
      </c>
      <c r="R962" s="88">
        <f t="shared" si="464"/>
        <v>123.37</v>
      </c>
      <c r="S962" s="61" t="str">
        <f t="shared" si="465"/>
        <v>OZ522</v>
      </c>
      <c r="T962" s="61" t="str">
        <f t="shared" si="466"/>
        <v/>
      </c>
      <c r="U962" s="61" t="str">
        <f t="shared" si="467"/>
        <v>신용</v>
      </c>
      <c r="V962" s="99">
        <f>CEILING($B$2+(P962-0.5)*$C$2,1)</f>
        <v>10273</v>
      </c>
      <c r="W962" s="61">
        <v>4000</v>
      </c>
      <c r="X962" s="100">
        <f t="shared" si="421"/>
        <v>0</v>
      </c>
      <c r="Y962" s="100">
        <f t="shared" si="426"/>
        <v>0</v>
      </c>
      <c r="Z962" s="100">
        <f t="shared" si="422"/>
        <v>0</v>
      </c>
      <c r="AA962" s="100">
        <f t="shared" si="427"/>
        <v>0</v>
      </c>
      <c r="AB962" s="101">
        <f t="shared" si="423"/>
        <v>0</v>
      </c>
      <c r="AC962" s="102" t="str">
        <f>_xlfn.IFNA(VLOOKUP(D962,'사업자 통관'!F:H,3,0),"")</f>
        <v/>
      </c>
      <c r="AD962" s="102"/>
      <c r="AE962" s="103">
        <f t="shared" si="468"/>
        <v>4000</v>
      </c>
      <c r="AF962" s="104">
        <f t="shared" si="469"/>
        <v>14273</v>
      </c>
      <c r="AH962" s="126" t="s">
        <v>2399</v>
      </c>
      <c r="AI962" s="126" t="s">
        <v>9</v>
      </c>
      <c r="AJ962" s="126" t="s">
        <v>7940</v>
      </c>
      <c r="AK962" s="126" t="s">
        <v>7956</v>
      </c>
      <c r="AL962" s="126" t="s">
        <v>3749</v>
      </c>
      <c r="AM962" s="126" t="s">
        <v>7957</v>
      </c>
      <c r="AN962" s="126">
        <v>42839</v>
      </c>
      <c r="AO962" s="126" t="s">
        <v>130</v>
      </c>
      <c r="AP962" s="127">
        <v>1</v>
      </c>
      <c r="AQ962" s="128">
        <v>0.998</v>
      </c>
      <c r="AR962" s="128">
        <v>4.4999999999999998E-2</v>
      </c>
      <c r="AS962" s="128">
        <v>1</v>
      </c>
      <c r="AT962" s="126" t="s">
        <v>4</v>
      </c>
      <c r="AU962" s="128">
        <v>123.37</v>
      </c>
      <c r="AV962" s="126" t="s">
        <v>130</v>
      </c>
      <c r="AW962" s="126" t="s">
        <v>130</v>
      </c>
      <c r="AX962" s="126" t="s">
        <v>130</v>
      </c>
      <c r="AY962" s="126" t="s">
        <v>130</v>
      </c>
      <c r="AZ962" s="126" t="s">
        <v>130</v>
      </c>
      <c r="BA962" s="126" t="s">
        <v>132</v>
      </c>
      <c r="BB962" s="126" t="s">
        <v>70</v>
      </c>
      <c r="BC962" s="126" t="s">
        <v>163</v>
      </c>
      <c r="BD962" s="126" t="s">
        <v>130</v>
      </c>
      <c r="BE962" s="126" t="s">
        <v>156</v>
      </c>
      <c r="BF962" s="126" t="s">
        <v>7958</v>
      </c>
      <c r="BG962" s="126" t="s">
        <v>7959</v>
      </c>
      <c r="BH962" s="126" t="s">
        <v>7960</v>
      </c>
      <c r="BI962" s="126" t="s">
        <v>138</v>
      </c>
      <c r="BJ962" s="126" t="s">
        <v>130</v>
      </c>
      <c r="BK962" s="126" t="s">
        <v>184</v>
      </c>
      <c r="BL962" s="126" t="s">
        <v>157</v>
      </c>
      <c r="BM962" s="126" t="s">
        <v>126</v>
      </c>
      <c r="BN962" s="126" t="s">
        <v>130</v>
      </c>
      <c r="BO962" s="126" t="s">
        <v>158</v>
      </c>
    </row>
    <row r="963" spans="1:67" ht="15">
      <c r="A963" s="58" t="str">
        <f t="shared" si="448"/>
        <v>2025-08-31</v>
      </c>
      <c r="B963" s="58" t="str">
        <f t="shared" si="449"/>
        <v>LHR</v>
      </c>
      <c r="C963" s="58" t="str">
        <f t="shared" si="450"/>
        <v>99431913836</v>
      </c>
      <c r="D963" s="58" t="str">
        <f t="shared" si="451"/>
        <v>PGB028762380</v>
      </c>
      <c r="E963" s="59" t="str">
        <f t="shared" si="452"/>
        <v>6094322903160</v>
      </c>
      <c r="F963" s="59" t="str">
        <f t="shared" si="453"/>
        <v>718-2420-CE-19</v>
      </c>
      <c r="G963" s="59" t="str">
        <f t="shared" si="454"/>
        <v>2210326</v>
      </c>
      <c r="H963" s="59" t="str">
        <f t="shared" si="455"/>
        <v>IPORTER (GB)</v>
      </c>
      <c r="I963" s="57" t="str">
        <f t="shared" si="456"/>
        <v>김진호</v>
      </c>
      <c r="J963" s="57">
        <f t="shared" si="457"/>
        <v>5564</v>
      </c>
      <c r="K963" s="57" t="str">
        <f t="shared" si="458"/>
        <v/>
      </c>
      <c r="L963" s="57">
        <f t="shared" si="459"/>
        <v>1</v>
      </c>
      <c r="M963" s="57">
        <f t="shared" si="460"/>
        <v>0.998</v>
      </c>
      <c r="N963" s="57">
        <f t="shared" si="461"/>
        <v>4.4999999999999998E-2</v>
      </c>
      <c r="O963" s="60">
        <f t="shared" si="462"/>
        <v>3.15E-2</v>
      </c>
      <c r="P963" s="60">
        <f>CEILING(IF(M963&gt;O963,M963,O963),$D$2)</f>
        <v>1</v>
      </c>
      <c r="Q963" s="61" t="str">
        <f t="shared" si="463"/>
        <v>간이(Simple)</v>
      </c>
      <c r="R963" s="88">
        <f t="shared" si="464"/>
        <v>229.7</v>
      </c>
      <c r="S963" s="61" t="str">
        <f t="shared" si="465"/>
        <v>OZ522</v>
      </c>
      <c r="T963" s="61" t="str">
        <f t="shared" si="466"/>
        <v/>
      </c>
      <c r="U963" s="61" t="str">
        <f t="shared" si="467"/>
        <v>신용</v>
      </c>
      <c r="V963" s="99">
        <f>CEILING($B$2+(P963-0.5)*$C$2,1)</f>
        <v>10273</v>
      </c>
      <c r="W963" s="61">
        <v>4000</v>
      </c>
      <c r="X963" s="100">
        <f t="shared" si="421"/>
        <v>0</v>
      </c>
      <c r="Y963" s="100">
        <f t="shared" si="426"/>
        <v>0</v>
      </c>
      <c r="Z963" s="100">
        <f t="shared" si="422"/>
        <v>0</v>
      </c>
      <c r="AA963" s="100">
        <f t="shared" si="427"/>
        <v>0</v>
      </c>
      <c r="AB963" s="101">
        <f t="shared" si="423"/>
        <v>1000</v>
      </c>
      <c r="AC963" s="102" t="str">
        <f>_xlfn.IFNA(VLOOKUP(D963,'사업자 통관'!F:H,3,0),"")</f>
        <v/>
      </c>
      <c r="AD963" s="102"/>
      <c r="AE963" s="103">
        <f t="shared" si="468"/>
        <v>5000</v>
      </c>
      <c r="AF963" s="104">
        <f t="shared" si="469"/>
        <v>15273</v>
      </c>
      <c r="AH963" s="126" t="s">
        <v>2399</v>
      </c>
      <c r="AI963" s="126" t="s">
        <v>9</v>
      </c>
      <c r="AJ963" s="126" t="s">
        <v>7940</v>
      </c>
      <c r="AK963" s="126" t="s">
        <v>7961</v>
      </c>
      <c r="AL963" s="126" t="s">
        <v>7962</v>
      </c>
      <c r="AM963" s="126" t="s">
        <v>7963</v>
      </c>
      <c r="AN963" s="126">
        <v>5564</v>
      </c>
      <c r="AO963" s="126" t="s">
        <v>130</v>
      </c>
      <c r="AP963" s="127">
        <v>1</v>
      </c>
      <c r="AQ963" s="128">
        <v>0.998</v>
      </c>
      <c r="AR963" s="128">
        <v>4.4999999999999998E-2</v>
      </c>
      <c r="AS963" s="128">
        <v>1</v>
      </c>
      <c r="AT963" s="126" t="s">
        <v>6</v>
      </c>
      <c r="AU963" s="128">
        <v>229.7</v>
      </c>
      <c r="AV963" s="126" t="s">
        <v>130</v>
      </c>
      <c r="AW963" s="126" t="s">
        <v>130</v>
      </c>
      <c r="AX963" s="126" t="s">
        <v>130</v>
      </c>
      <c r="AY963" s="126" t="s">
        <v>130</v>
      </c>
      <c r="AZ963" s="126" t="s">
        <v>130</v>
      </c>
      <c r="BA963" s="126" t="s">
        <v>132</v>
      </c>
      <c r="BB963" s="126" t="s">
        <v>70</v>
      </c>
      <c r="BC963" s="126" t="s">
        <v>355</v>
      </c>
      <c r="BD963" s="126" t="s">
        <v>130</v>
      </c>
      <c r="BE963" s="126" t="s">
        <v>156</v>
      </c>
      <c r="BF963" s="126" t="s">
        <v>7964</v>
      </c>
      <c r="BG963" s="126" t="s">
        <v>7965</v>
      </c>
      <c r="BH963" s="126" t="s">
        <v>7966</v>
      </c>
      <c r="BI963" s="126" t="s">
        <v>138</v>
      </c>
      <c r="BJ963" s="126" t="s">
        <v>130</v>
      </c>
      <c r="BK963" s="126" t="s">
        <v>184</v>
      </c>
      <c r="BL963" s="126" t="s">
        <v>157</v>
      </c>
      <c r="BM963" s="126" t="s">
        <v>126</v>
      </c>
      <c r="BN963" s="126" t="s">
        <v>130</v>
      </c>
      <c r="BO963" s="126" t="s">
        <v>158</v>
      </c>
    </row>
    <row r="964" spans="1:67" ht="15">
      <c r="A964" s="58" t="str">
        <f t="shared" si="448"/>
        <v>2025-08-31</v>
      </c>
      <c r="B964" s="58" t="str">
        <f t="shared" si="449"/>
        <v>LHR</v>
      </c>
      <c r="C964" s="58" t="str">
        <f t="shared" si="450"/>
        <v>99431913836</v>
      </c>
      <c r="D964" s="58" t="str">
        <f t="shared" si="451"/>
        <v>PGB028762464</v>
      </c>
      <c r="E964" s="59" t="str">
        <f t="shared" si="452"/>
        <v>6094322903244</v>
      </c>
      <c r="F964" s="59" t="str">
        <f t="shared" si="453"/>
        <v>718-4162-AA-2</v>
      </c>
      <c r="G964" s="59" t="str">
        <f t="shared" si="454"/>
        <v>2210326</v>
      </c>
      <c r="H964" s="59" t="str">
        <f t="shared" si="455"/>
        <v>IPORTER (GB)</v>
      </c>
      <c r="I964" s="57" t="str">
        <f t="shared" si="456"/>
        <v>박예준</v>
      </c>
      <c r="J964" s="57">
        <f t="shared" si="457"/>
        <v>15015</v>
      </c>
      <c r="K964" s="57" t="str">
        <f t="shared" si="458"/>
        <v/>
      </c>
      <c r="L964" s="57">
        <f t="shared" si="459"/>
        <v>1</v>
      </c>
      <c r="M964" s="57">
        <f t="shared" si="460"/>
        <v>0.998</v>
      </c>
      <c r="N964" s="57">
        <f t="shared" si="461"/>
        <v>4.4999999999999998E-2</v>
      </c>
      <c r="O964" s="60">
        <f t="shared" si="462"/>
        <v>3.15E-2</v>
      </c>
      <c r="P964" s="60">
        <f>CEILING(IF(M964&gt;O964,M964,O964),$D$2)</f>
        <v>1</v>
      </c>
      <c r="Q964" s="61" t="str">
        <f t="shared" si="463"/>
        <v>일반(목록배제,Normal-Manifest Exception)</v>
      </c>
      <c r="R964" s="88">
        <f t="shared" si="464"/>
        <v>21.29</v>
      </c>
      <c r="S964" s="61" t="str">
        <f t="shared" si="465"/>
        <v>OZ522</v>
      </c>
      <c r="T964" s="61" t="str">
        <f t="shared" si="466"/>
        <v/>
      </c>
      <c r="U964" s="61" t="str">
        <f t="shared" si="467"/>
        <v>신용</v>
      </c>
      <c r="V964" s="99">
        <f>CEILING($B$2+(P964-0.5)*$C$2,1)</f>
        <v>10273</v>
      </c>
      <c r="W964" s="61">
        <v>4000</v>
      </c>
      <c r="X964" s="100">
        <f t="shared" si="421"/>
        <v>0</v>
      </c>
      <c r="Y964" s="100">
        <f t="shared" si="426"/>
        <v>0</v>
      </c>
      <c r="Z964" s="100">
        <f t="shared" si="422"/>
        <v>0</v>
      </c>
      <c r="AA964" s="100">
        <f t="shared" si="427"/>
        <v>0</v>
      </c>
      <c r="AB964" s="101">
        <f t="shared" si="423"/>
        <v>1000</v>
      </c>
      <c r="AC964" s="102" t="str">
        <f>_xlfn.IFNA(VLOOKUP(D964,'사업자 통관'!F:H,3,0),"")</f>
        <v/>
      </c>
      <c r="AD964" s="102"/>
      <c r="AE964" s="103">
        <f t="shared" si="468"/>
        <v>5000</v>
      </c>
      <c r="AF964" s="104">
        <f t="shared" si="469"/>
        <v>15273</v>
      </c>
      <c r="AH964" s="126" t="s">
        <v>2399</v>
      </c>
      <c r="AI964" s="126" t="s">
        <v>9</v>
      </c>
      <c r="AJ964" s="126" t="s">
        <v>7940</v>
      </c>
      <c r="AK964" s="126" t="s">
        <v>7967</v>
      </c>
      <c r="AL964" s="126" t="s">
        <v>7968</v>
      </c>
      <c r="AM964" s="126" t="s">
        <v>7969</v>
      </c>
      <c r="AN964" s="126">
        <v>15015</v>
      </c>
      <c r="AO964" s="126" t="s">
        <v>130</v>
      </c>
      <c r="AP964" s="127">
        <v>1</v>
      </c>
      <c r="AQ964" s="128">
        <v>0.998</v>
      </c>
      <c r="AR964" s="128">
        <v>4.4999999999999998E-2</v>
      </c>
      <c r="AS964" s="128">
        <v>1</v>
      </c>
      <c r="AT964" s="126" t="s">
        <v>5</v>
      </c>
      <c r="AU964" s="128">
        <v>21.29</v>
      </c>
      <c r="AV964" s="126" t="s">
        <v>130</v>
      </c>
      <c r="AW964" s="126" t="s">
        <v>130</v>
      </c>
      <c r="AX964" s="126" t="s">
        <v>130</v>
      </c>
      <c r="AY964" s="126" t="s">
        <v>130</v>
      </c>
      <c r="AZ964" s="126" t="s">
        <v>130</v>
      </c>
      <c r="BA964" s="126" t="s">
        <v>132</v>
      </c>
      <c r="BB964" s="126" t="s">
        <v>70</v>
      </c>
      <c r="BC964" s="126" t="s">
        <v>155</v>
      </c>
      <c r="BD964" s="126" t="s">
        <v>130</v>
      </c>
      <c r="BE964" s="126" t="s">
        <v>156</v>
      </c>
      <c r="BF964" s="126" t="s">
        <v>7970</v>
      </c>
      <c r="BG964" s="126" t="s">
        <v>7971</v>
      </c>
      <c r="BH964" s="126" t="s">
        <v>7972</v>
      </c>
      <c r="BI964" s="126" t="s">
        <v>138</v>
      </c>
      <c r="BJ964" s="126" t="s">
        <v>130</v>
      </c>
      <c r="BK964" s="126" t="s">
        <v>184</v>
      </c>
      <c r="BL964" s="126" t="s">
        <v>157</v>
      </c>
      <c r="BM964" s="126" t="s">
        <v>126</v>
      </c>
      <c r="BN964" s="126" t="s">
        <v>130</v>
      </c>
      <c r="BO964" s="126" t="s">
        <v>158</v>
      </c>
    </row>
    <row r="965" spans="1:67" ht="15">
      <c r="A965" s="58" t="str">
        <f t="shared" si="448"/>
        <v>2025-08-31</v>
      </c>
      <c r="B965" s="58" t="str">
        <f t="shared" si="449"/>
        <v>LHR</v>
      </c>
      <c r="C965" s="58" t="str">
        <f t="shared" si="450"/>
        <v>99431913836</v>
      </c>
      <c r="D965" s="58" t="str">
        <f t="shared" si="451"/>
        <v>PGB028762416</v>
      </c>
      <c r="E965" s="59" t="str">
        <f t="shared" si="452"/>
        <v>6094322903196</v>
      </c>
      <c r="F965" s="59" t="str">
        <f t="shared" si="453"/>
        <v>718-4233-BB-17</v>
      </c>
      <c r="G965" s="59" t="str">
        <f t="shared" si="454"/>
        <v>2210326</v>
      </c>
      <c r="H965" s="59" t="str">
        <f t="shared" si="455"/>
        <v>IPORTER (GB)</v>
      </c>
      <c r="I965" s="57" t="str">
        <f t="shared" si="456"/>
        <v>박인경</v>
      </c>
      <c r="J965" s="57">
        <f t="shared" si="457"/>
        <v>3711</v>
      </c>
      <c r="K965" s="57" t="str">
        <f t="shared" si="458"/>
        <v/>
      </c>
      <c r="L965" s="57">
        <f t="shared" si="459"/>
        <v>1</v>
      </c>
      <c r="M965" s="57">
        <f t="shared" si="460"/>
        <v>0.499</v>
      </c>
      <c r="N965" s="57">
        <f t="shared" si="461"/>
        <v>4.4999999999999998E-2</v>
      </c>
      <c r="O965" s="60">
        <f t="shared" si="462"/>
        <v>3.15E-2</v>
      </c>
      <c r="P965" s="60">
        <f>CEILING(IF(M965&gt;O965,M965,O965),$D$2)</f>
        <v>0.5</v>
      </c>
      <c r="Q965" s="61" t="str">
        <f t="shared" si="463"/>
        <v>일반(목록배제,Normal-Manifest Exception)</v>
      </c>
      <c r="R965" s="88">
        <f t="shared" si="464"/>
        <v>110.4</v>
      </c>
      <c r="S965" s="61" t="str">
        <f t="shared" si="465"/>
        <v>OZ522</v>
      </c>
      <c r="T965" s="61" t="str">
        <f t="shared" si="466"/>
        <v/>
      </c>
      <c r="U965" s="61" t="str">
        <f t="shared" si="467"/>
        <v>신용</v>
      </c>
      <c r="V965" s="99">
        <f>CEILING($B$2+(P965-0.5)*$C$2,1)</f>
        <v>7445</v>
      </c>
      <c r="W965" s="61">
        <v>4000</v>
      </c>
      <c r="X965" s="100">
        <f t="shared" ref="X965:X1028" si="470">(L965-1)*1500</f>
        <v>0</v>
      </c>
      <c r="Y965" s="100">
        <f t="shared" si="426"/>
        <v>0</v>
      </c>
      <c r="Z965" s="100">
        <f t="shared" ref="Z965:Z1028" si="471">IF(U965="신용",_xlfn.IFNA(_xlfn.IFS(
AND(P965/L965&gt;2,P965/L965&lt;=5),500*L965,
AND(P965/L965&gt;5,P965/L965&lt;=10),1000*L965,
AND(P965/L965&gt;10,P965/L965&lt;=20),3000*L965,
AND(P965/L965&gt;20,P965/L965&lt;=25),11000*L965,
AND(P965/L965&gt;25,P965/L965&lt;=999),15000*L965
),0),0)</f>
        <v>0</v>
      </c>
      <c r="AA965" s="100">
        <f t="shared" si="427"/>
        <v>0</v>
      </c>
      <c r="AB965" s="101">
        <f t="shared" ref="AB965:AB1028" si="472">IF(LEFT(AC965,3)="사업자",10000,IF(OR(Q965="일반(목록배제,Normal-Manifest Exception)",Q965="간이(Simple)",Q965="목록취하(허용배제,Manifest-Drop)",Q965="일반(NORMAL)"),1000,0))</f>
        <v>1000</v>
      </c>
      <c r="AC965" s="102" t="str">
        <f>_xlfn.IFNA(VLOOKUP(D965,'사업자 통관'!F:H,3,0),"")</f>
        <v/>
      </c>
      <c r="AD965" s="102"/>
      <c r="AE965" s="103">
        <f t="shared" si="468"/>
        <v>5000</v>
      </c>
      <c r="AF965" s="104">
        <f t="shared" si="469"/>
        <v>12445</v>
      </c>
      <c r="AH965" s="126" t="s">
        <v>2399</v>
      </c>
      <c r="AI965" s="126" t="s">
        <v>9</v>
      </c>
      <c r="AJ965" s="126" t="s">
        <v>7940</v>
      </c>
      <c r="AK965" s="126" t="s">
        <v>7973</v>
      </c>
      <c r="AL965" s="126" t="s">
        <v>7974</v>
      </c>
      <c r="AM965" s="126" t="s">
        <v>7975</v>
      </c>
      <c r="AN965" s="126">
        <v>3711</v>
      </c>
      <c r="AO965" s="126" t="s">
        <v>130</v>
      </c>
      <c r="AP965" s="127">
        <v>1</v>
      </c>
      <c r="AQ965" s="128">
        <v>0.499</v>
      </c>
      <c r="AR965" s="128">
        <v>4.4999999999999998E-2</v>
      </c>
      <c r="AS965" s="128">
        <v>0.5</v>
      </c>
      <c r="AT965" s="126" t="s">
        <v>5</v>
      </c>
      <c r="AU965" s="128">
        <v>110.4</v>
      </c>
      <c r="AV965" s="126" t="s">
        <v>130</v>
      </c>
      <c r="AW965" s="126" t="s">
        <v>130</v>
      </c>
      <c r="AX965" s="126" t="s">
        <v>130</v>
      </c>
      <c r="AY965" s="126" t="s">
        <v>130</v>
      </c>
      <c r="AZ965" s="126" t="s">
        <v>130</v>
      </c>
      <c r="BA965" s="126" t="s">
        <v>132</v>
      </c>
      <c r="BB965" s="126" t="s">
        <v>70</v>
      </c>
      <c r="BC965" s="126" t="s">
        <v>313</v>
      </c>
      <c r="BD965" s="126" t="s">
        <v>130</v>
      </c>
      <c r="BE965" s="126" t="s">
        <v>156</v>
      </c>
      <c r="BF965" s="126" t="s">
        <v>7976</v>
      </c>
      <c r="BG965" s="126" t="s">
        <v>7977</v>
      </c>
      <c r="BH965" s="126" t="s">
        <v>7978</v>
      </c>
      <c r="BI965" s="126" t="s">
        <v>138</v>
      </c>
      <c r="BJ965" s="126" t="s">
        <v>130</v>
      </c>
      <c r="BK965" s="126" t="s">
        <v>184</v>
      </c>
      <c r="BL965" s="126" t="s">
        <v>157</v>
      </c>
      <c r="BM965" s="126" t="s">
        <v>126</v>
      </c>
      <c r="BN965" s="126" t="s">
        <v>130</v>
      </c>
      <c r="BO965" s="126" t="s">
        <v>158</v>
      </c>
    </row>
    <row r="966" spans="1:67" ht="15">
      <c r="A966" s="58" t="str">
        <f t="shared" si="448"/>
        <v>2025-08-31</v>
      </c>
      <c r="B966" s="58" t="str">
        <f t="shared" si="449"/>
        <v>LHR</v>
      </c>
      <c r="C966" s="58" t="str">
        <f t="shared" si="450"/>
        <v>99431913836</v>
      </c>
      <c r="D966" s="58" t="str">
        <f t="shared" si="451"/>
        <v>PGB028762398</v>
      </c>
      <c r="E966" s="59" t="str">
        <f t="shared" si="452"/>
        <v>6094322903178</v>
      </c>
      <c r="F966" s="59" t="str">
        <f t="shared" si="453"/>
        <v>718-4274-AA-23</v>
      </c>
      <c r="G966" s="59" t="str">
        <f t="shared" si="454"/>
        <v>2210326</v>
      </c>
      <c r="H966" s="59" t="str">
        <f t="shared" si="455"/>
        <v>IPORTER (GB)</v>
      </c>
      <c r="I966" s="57" t="str">
        <f t="shared" si="456"/>
        <v>국주원</v>
      </c>
      <c r="J966" s="57">
        <f t="shared" si="457"/>
        <v>4315</v>
      </c>
      <c r="K966" s="57" t="str">
        <f t="shared" si="458"/>
        <v/>
      </c>
      <c r="L966" s="57">
        <f t="shared" si="459"/>
        <v>1</v>
      </c>
      <c r="M966" s="57">
        <f t="shared" si="460"/>
        <v>0.499</v>
      </c>
      <c r="N966" s="57">
        <f t="shared" si="461"/>
        <v>4.4999999999999998E-2</v>
      </c>
      <c r="O966" s="60">
        <f t="shared" si="462"/>
        <v>3.15E-2</v>
      </c>
      <c r="P966" s="60">
        <f>CEILING(IF(M966&gt;O966,M966,O966),$D$2)</f>
        <v>0.5</v>
      </c>
      <c r="Q966" s="61" t="str">
        <f t="shared" si="463"/>
        <v>목록(Manifest)</v>
      </c>
      <c r="R966" s="88">
        <f t="shared" si="464"/>
        <v>52.59</v>
      </c>
      <c r="S966" s="61" t="str">
        <f t="shared" si="465"/>
        <v>OZ522</v>
      </c>
      <c r="T966" s="61" t="str">
        <f t="shared" si="466"/>
        <v/>
      </c>
      <c r="U966" s="61" t="str">
        <f t="shared" si="467"/>
        <v>신용</v>
      </c>
      <c r="V966" s="99">
        <f>CEILING($B$2+(P966-0.5)*$C$2,1)</f>
        <v>7445</v>
      </c>
      <c r="W966" s="61">
        <v>4000</v>
      </c>
      <c r="X966" s="100">
        <f t="shared" si="470"/>
        <v>0</v>
      </c>
      <c r="Y966" s="100">
        <f t="shared" ref="Y966:Y1029" si="473">IF(LEFT(AN966,2)="63",500,0)</f>
        <v>0</v>
      </c>
      <c r="Z966" s="100">
        <f t="shared" si="471"/>
        <v>0</v>
      </c>
      <c r="AA966" s="100">
        <f t="shared" ref="AA966:AA1029" si="474">IF(_xlfn.CEILING.MATH(P966-30,1)&lt;0,0,_xlfn.CEILING.MATH(P966-30,1))*400</f>
        <v>0</v>
      </c>
      <c r="AB966" s="101">
        <f t="shared" si="472"/>
        <v>0</v>
      </c>
      <c r="AC966" s="102" t="str">
        <f>_xlfn.IFNA(VLOOKUP(D966,'사업자 통관'!F:H,3,0),"")</f>
        <v/>
      </c>
      <c r="AD966" s="102"/>
      <c r="AE966" s="103">
        <f t="shared" si="468"/>
        <v>4000</v>
      </c>
      <c r="AF966" s="104">
        <f t="shared" si="469"/>
        <v>11445</v>
      </c>
      <c r="AH966" s="126" t="s">
        <v>2399</v>
      </c>
      <c r="AI966" s="126" t="s">
        <v>9</v>
      </c>
      <c r="AJ966" s="126" t="s">
        <v>7940</v>
      </c>
      <c r="AK966" s="126" t="s">
        <v>7979</v>
      </c>
      <c r="AL966" s="126" t="s">
        <v>7980</v>
      </c>
      <c r="AM966" s="126" t="s">
        <v>7981</v>
      </c>
      <c r="AN966" s="126">
        <v>4315</v>
      </c>
      <c r="AO966" s="126" t="s">
        <v>130</v>
      </c>
      <c r="AP966" s="127">
        <v>1</v>
      </c>
      <c r="AQ966" s="128">
        <v>0.499</v>
      </c>
      <c r="AR966" s="128">
        <v>4.4999999999999998E-2</v>
      </c>
      <c r="AS966" s="128">
        <v>0.5</v>
      </c>
      <c r="AT966" s="126" t="s">
        <v>4</v>
      </c>
      <c r="AU966" s="128">
        <v>52.59</v>
      </c>
      <c r="AV966" s="126" t="s">
        <v>130</v>
      </c>
      <c r="AW966" s="126" t="s">
        <v>130</v>
      </c>
      <c r="AX966" s="126" t="s">
        <v>130</v>
      </c>
      <c r="AY966" s="126" t="s">
        <v>130</v>
      </c>
      <c r="AZ966" s="126" t="s">
        <v>130</v>
      </c>
      <c r="BA966" s="126" t="s">
        <v>132</v>
      </c>
      <c r="BB966" s="126" t="s">
        <v>70</v>
      </c>
      <c r="BC966" s="126" t="s">
        <v>585</v>
      </c>
      <c r="BD966" s="126" t="s">
        <v>130</v>
      </c>
      <c r="BE966" s="126" t="s">
        <v>156</v>
      </c>
      <c r="BF966" s="126" t="s">
        <v>7982</v>
      </c>
      <c r="BG966" s="126" t="s">
        <v>7983</v>
      </c>
      <c r="BH966" s="126" t="s">
        <v>7984</v>
      </c>
      <c r="BI966" s="126" t="s">
        <v>138</v>
      </c>
      <c r="BJ966" s="126" t="s">
        <v>130</v>
      </c>
      <c r="BK966" s="126" t="s">
        <v>184</v>
      </c>
      <c r="BL966" s="126" t="s">
        <v>157</v>
      </c>
      <c r="BM966" s="126" t="s">
        <v>126</v>
      </c>
      <c r="BN966" s="126" t="s">
        <v>130</v>
      </c>
      <c r="BO966" s="126" t="s">
        <v>158</v>
      </c>
    </row>
    <row r="967" spans="1:67" ht="15">
      <c r="A967" s="58" t="str">
        <f t="shared" si="448"/>
        <v>2025-08-31</v>
      </c>
      <c r="B967" s="58" t="str">
        <f t="shared" si="449"/>
        <v>LHR</v>
      </c>
      <c r="C967" s="58" t="str">
        <f t="shared" si="450"/>
        <v>99431913836</v>
      </c>
      <c r="D967" s="58" t="str">
        <f t="shared" si="451"/>
        <v>PGB028762508</v>
      </c>
      <c r="E967" s="59" t="str">
        <f t="shared" si="452"/>
        <v>6094322903288</v>
      </c>
      <c r="F967" s="59" t="str">
        <f t="shared" si="453"/>
        <v>718-4278-FC-25</v>
      </c>
      <c r="G967" s="59" t="str">
        <f t="shared" si="454"/>
        <v>2210326</v>
      </c>
      <c r="H967" s="59" t="str">
        <f t="shared" si="455"/>
        <v>IPORTER (GB)</v>
      </c>
      <c r="I967" s="57" t="str">
        <f t="shared" si="456"/>
        <v>남성진</v>
      </c>
      <c r="J967" s="57">
        <f t="shared" si="457"/>
        <v>52039</v>
      </c>
      <c r="K967" s="57" t="str">
        <f t="shared" si="458"/>
        <v/>
      </c>
      <c r="L967" s="57">
        <f t="shared" si="459"/>
        <v>1</v>
      </c>
      <c r="M967" s="57">
        <f t="shared" si="460"/>
        <v>2.4990000000000001</v>
      </c>
      <c r="N967" s="57">
        <f t="shared" si="461"/>
        <v>4.4999999999999998E-2</v>
      </c>
      <c r="O967" s="60">
        <f t="shared" si="462"/>
        <v>3.15E-2</v>
      </c>
      <c r="P967" s="60">
        <f>CEILING(IF(M967&gt;O967,M967,O967),$D$2)</f>
        <v>2.5</v>
      </c>
      <c r="Q967" s="61" t="str">
        <f t="shared" si="463"/>
        <v>목록(Manifest)</v>
      </c>
      <c r="R967" s="88">
        <f t="shared" si="464"/>
        <v>74.16</v>
      </c>
      <c r="S967" s="61" t="str">
        <f t="shared" si="465"/>
        <v>OZ522</v>
      </c>
      <c r="T967" s="61" t="str">
        <f t="shared" si="466"/>
        <v/>
      </c>
      <c r="U967" s="61" t="str">
        <f t="shared" si="467"/>
        <v>신용</v>
      </c>
      <c r="V967" s="99">
        <f>CEILING($B$2+(P967-0.5)*$C$2,1)</f>
        <v>18755</v>
      </c>
      <c r="W967" s="61">
        <v>4000</v>
      </c>
      <c r="X967" s="100">
        <f t="shared" si="470"/>
        <v>0</v>
      </c>
      <c r="Y967" s="100">
        <f t="shared" si="473"/>
        <v>0</v>
      </c>
      <c r="Z967" s="100">
        <f t="shared" si="471"/>
        <v>500</v>
      </c>
      <c r="AA967" s="100">
        <f t="shared" si="474"/>
        <v>0</v>
      </c>
      <c r="AB967" s="101">
        <f t="shared" si="472"/>
        <v>0</v>
      </c>
      <c r="AC967" s="102" t="str">
        <f>_xlfn.IFNA(VLOOKUP(D967,'사업자 통관'!F:H,3,0),"")</f>
        <v/>
      </c>
      <c r="AD967" s="102"/>
      <c r="AE967" s="103">
        <f t="shared" si="468"/>
        <v>4500</v>
      </c>
      <c r="AF967" s="104">
        <f t="shared" si="469"/>
        <v>23255</v>
      </c>
      <c r="AH967" s="126" t="s">
        <v>2399</v>
      </c>
      <c r="AI967" s="126" t="s">
        <v>9</v>
      </c>
      <c r="AJ967" s="126" t="s">
        <v>7940</v>
      </c>
      <c r="AK967" s="126" t="s">
        <v>7985</v>
      </c>
      <c r="AL967" s="126" t="s">
        <v>7986</v>
      </c>
      <c r="AM967" s="126" t="s">
        <v>7987</v>
      </c>
      <c r="AN967" s="126">
        <v>52039</v>
      </c>
      <c r="AO967" s="126" t="s">
        <v>130</v>
      </c>
      <c r="AP967" s="127">
        <v>1</v>
      </c>
      <c r="AQ967" s="128">
        <v>2.4990000000000001</v>
      </c>
      <c r="AR967" s="128">
        <v>4.4999999999999998E-2</v>
      </c>
      <c r="AS967" s="128">
        <v>2.5</v>
      </c>
      <c r="AT967" s="126" t="s">
        <v>4</v>
      </c>
      <c r="AU967" s="128">
        <v>74.16</v>
      </c>
      <c r="AV967" s="126" t="s">
        <v>130</v>
      </c>
      <c r="AW967" s="126" t="s">
        <v>130</v>
      </c>
      <c r="AX967" s="126" t="s">
        <v>130</v>
      </c>
      <c r="AY967" s="126" t="s">
        <v>130</v>
      </c>
      <c r="AZ967" s="126" t="s">
        <v>130</v>
      </c>
      <c r="BA967" s="126" t="s">
        <v>132</v>
      </c>
      <c r="BB967" s="126" t="s">
        <v>70</v>
      </c>
      <c r="BC967" s="126" t="s">
        <v>196</v>
      </c>
      <c r="BD967" s="126" t="s">
        <v>130</v>
      </c>
      <c r="BE967" s="126" t="s">
        <v>156</v>
      </c>
      <c r="BF967" s="126" t="s">
        <v>7988</v>
      </c>
      <c r="BG967" s="126" t="s">
        <v>7989</v>
      </c>
      <c r="BH967" s="126" t="s">
        <v>7990</v>
      </c>
      <c r="BI967" s="126" t="s">
        <v>138</v>
      </c>
      <c r="BJ967" s="126" t="s">
        <v>130</v>
      </c>
      <c r="BK967" s="126" t="s">
        <v>184</v>
      </c>
      <c r="BL967" s="126" t="s">
        <v>157</v>
      </c>
      <c r="BM967" s="126" t="s">
        <v>126</v>
      </c>
      <c r="BN967" s="126" t="s">
        <v>130</v>
      </c>
      <c r="BO967" s="126" t="s">
        <v>158</v>
      </c>
    </row>
    <row r="968" spans="1:67" ht="15">
      <c r="A968" s="58" t="str">
        <f t="shared" si="448"/>
        <v>2025-08-31</v>
      </c>
      <c r="B968" s="58" t="str">
        <f t="shared" si="449"/>
        <v>LHR</v>
      </c>
      <c r="C968" s="58" t="str">
        <f t="shared" si="450"/>
        <v>99431913836</v>
      </c>
      <c r="D968" s="58" t="str">
        <f t="shared" si="451"/>
        <v>PGB028762141</v>
      </c>
      <c r="E968" s="59" t="str">
        <f t="shared" si="452"/>
        <v>6094322902921</v>
      </c>
      <c r="F968" s="59" t="str">
        <f t="shared" si="453"/>
        <v>718-4149-EC-12</v>
      </c>
      <c r="G968" s="59" t="str">
        <f t="shared" si="454"/>
        <v>2210326</v>
      </c>
      <c r="H968" s="59" t="str">
        <f t="shared" si="455"/>
        <v>IPORTER (GB)</v>
      </c>
      <c r="I968" s="57" t="str">
        <f t="shared" si="456"/>
        <v>최미진</v>
      </c>
      <c r="J968" s="57">
        <f t="shared" si="457"/>
        <v>22635</v>
      </c>
      <c r="K968" s="57" t="str">
        <f t="shared" si="458"/>
        <v/>
      </c>
      <c r="L968" s="57">
        <f t="shared" si="459"/>
        <v>1</v>
      </c>
      <c r="M968" s="57">
        <f t="shared" si="460"/>
        <v>0.998</v>
      </c>
      <c r="N968" s="57">
        <f t="shared" si="461"/>
        <v>0.18099999999999999</v>
      </c>
      <c r="O968" s="60">
        <f t="shared" si="462"/>
        <v>0.12669999999999998</v>
      </c>
      <c r="P968" s="60">
        <f>CEILING(IF(M968&gt;O968,M968,O968),$D$2)</f>
        <v>1</v>
      </c>
      <c r="Q968" s="61" t="str">
        <f t="shared" si="463"/>
        <v>목록(Manifest)</v>
      </c>
      <c r="R968" s="88">
        <f t="shared" si="464"/>
        <v>72.78</v>
      </c>
      <c r="S968" s="61" t="str">
        <f t="shared" si="465"/>
        <v>OZ522</v>
      </c>
      <c r="T968" s="61" t="str">
        <f t="shared" si="466"/>
        <v/>
      </c>
      <c r="U968" s="61" t="str">
        <f t="shared" si="467"/>
        <v>신용</v>
      </c>
      <c r="V968" s="99">
        <f>CEILING($B$2+(P968-0.5)*$C$2,1)</f>
        <v>10273</v>
      </c>
      <c r="W968" s="61">
        <v>4000</v>
      </c>
      <c r="X968" s="100">
        <f t="shared" si="470"/>
        <v>0</v>
      </c>
      <c r="Y968" s="100">
        <f t="shared" si="473"/>
        <v>0</v>
      </c>
      <c r="Z968" s="100">
        <f t="shared" si="471"/>
        <v>0</v>
      </c>
      <c r="AA968" s="100">
        <f t="shared" si="474"/>
        <v>0</v>
      </c>
      <c r="AB968" s="101">
        <f t="shared" si="472"/>
        <v>0</v>
      </c>
      <c r="AC968" s="102" t="str">
        <f>_xlfn.IFNA(VLOOKUP(D968,'사업자 통관'!F:H,3,0),"")</f>
        <v/>
      </c>
      <c r="AD968" s="102"/>
      <c r="AE968" s="103">
        <f t="shared" si="468"/>
        <v>4000</v>
      </c>
      <c r="AF968" s="104">
        <f t="shared" si="469"/>
        <v>14273</v>
      </c>
      <c r="AH968" s="126" t="s">
        <v>2399</v>
      </c>
      <c r="AI968" s="126" t="s">
        <v>9</v>
      </c>
      <c r="AJ968" s="126" t="s">
        <v>7940</v>
      </c>
      <c r="AK968" s="126" t="s">
        <v>7991</v>
      </c>
      <c r="AL968" s="126" t="s">
        <v>363</v>
      </c>
      <c r="AM968" s="126" t="s">
        <v>364</v>
      </c>
      <c r="AN968" s="126">
        <v>22635</v>
      </c>
      <c r="AO968" s="126" t="s">
        <v>130</v>
      </c>
      <c r="AP968" s="127">
        <v>1</v>
      </c>
      <c r="AQ968" s="128">
        <v>0.998</v>
      </c>
      <c r="AR968" s="128">
        <v>0.18099999999999999</v>
      </c>
      <c r="AS968" s="128">
        <v>1</v>
      </c>
      <c r="AT968" s="126" t="s">
        <v>4</v>
      </c>
      <c r="AU968" s="128">
        <v>72.78</v>
      </c>
      <c r="AV968" s="126" t="s">
        <v>130</v>
      </c>
      <c r="AW968" s="126" t="s">
        <v>130</v>
      </c>
      <c r="AX968" s="126" t="s">
        <v>130</v>
      </c>
      <c r="AY968" s="126" t="s">
        <v>130</v>
      </c>
      <c r="AZ968" s="126" t="s">
        <v>130</v>
      </c>
      <c r="BA968" s="126" t="s">
        <v>132</v>
      </c>
      <c r="BB968" s="126" t="s">
        <v>70</v>
      </c>
      <c r="BC968" s="126" t="s">
        <v>177</v>
      </c>
      <c r="BD968" s="126" t="s">
        <v>130</v>
      </c>
      <c r="BE968" s="126" t="s">
        <v>156</v>
      </c>
      <c r="BF968" s="126" t="s">
        <v>7992</v>
      </c>
      <c r="BG968" s="126" t="s">
        <v>7993</v>
      </c>
      <c r="BH968" s="126" t="s">
        <v>7994</v>
      </c>
      <c r="BI968" s="126" t="s">
        <v>138</v>
      </c>
      <c r="BJ968" s="126" t="s">
        <v>130</v>
      </c>
      <c r="BK968" s="126" t="s">
        <v>184</v>
      </c>
      <c r="BL968" s="126" t="s">
        <v>157</v>
      </c>
      <c r="BM968" s="126" t="s">
        <v>126</v>
      </c>
      <c r="BN968" s="126" t="s">
        <v>130</v>
      </c>
      <c r="BO968" s="126" t="s">
        <v>158</v>
      </c>
    </row>
    <row r="969" spans="1:67" ht="15">
      <c r="A969" s="58" t="str">
        <f t="shared" si="448"/>
        <v>2025-08-31</v>
      </c>
      <c r="B969" s="58" t="str">
        <f t="shared" si="449"/>
        <v>LHR</v>
      </c>
      <c r="C969" s="58" t="str">
        <f t="shared" si="450"/>
        <v>99431913836</v>
      </c>
      <c r="D969" s="58" t="str">
        <f t="shared" si="451"/>
        <v>PGB028762315</v>
      </c>
      <c r="E969" s="59" t="str">
        <f t="shared" si="452"/>
        <v>6094322903095</v>
      </c>
      <c r="F969" s="59" t="str">
        <f t="shared" si="453"/>
        <v>718-4177-BA-47</v>
      </c>
      <c r="G969" s="59" t="str">
        <f t="shared" si="454"/>
        <v>2210326</v>
      </c>
      <c r="H969" s="59" t="str">
        <f t="shared" si="455"/>
        <v>IPORTER (GB)</v>
      </c>
      <c r="I969" s="57" t="str">
        <f t="shared" si="456"/>
        <v>정대민</v>
      </c>
      <c r="J969" s="57">
        <f t="shared" si="457"/>
        <v>6280</v>
      </c>
      <c r="K969" s="57" t="str">
        <f t="shared" si="458"/>
        <v/>
      </c>
      <c r="L969" s="57">
        <f t="shared" si="459"/>
        <v>1</v>
      </c>
      <c r="M969" s="57">
        <f t="shared" si="460"/>
        <v>0.998</v>
      </c>
      <c r="N969" s="57">
        <f t="shared" si="461"/>
        <v>4.4999999999999998E-2</v>
      </c>
      <c r="O969" s="60">
        <f t="shared" si="462"/>
        <v>3.15E-2</v>
      </c>
      <c r="P969" s="60">
        <f>CEILING(IF(M969&gt;O969,M969,O969),$D$2)</f>
        <v>1</v>
      </c>
      <c r="Q969" s="61" t="str">
        <f t="shared" si="463"/>
        <v>목록(Manifest)</v>
      </c>
      <c r="R969" s="88">
        <f t="shared" si="464"/>
        <v>114.62</v>
      </c>
      <c r="S969" s="61" t="str">
        <f t="shared" si="465"/>
        <v>OZ522</v>
      </c>
      <c r="T969" s="61" t="str">
        <f t="shared" si="466"/>
        <v/>
      </c>
      <c r="U969" s="61" t="str">
        <f t="shared" si="467"/>
        <v>신용</v>
      </c>
      <c r="V969" s="99">
        <f>CEILING($B$2+(P969-0.5)*$C$2,1)</f>
        <v>10273</v>
      </c>
      <c r="W969" s="61">
        <v>4000</v>
      </c>
      <c r="X969" s="100">
        <f t="shared" si="470"/>
        <v>0</v>
      </c>
      <c r="Y969" s="100">
        <f t="shared" si="473"/>
        <v>0</v>
      </c>
      <c r="Z969" s="100">
        <f t="shared" si="471"/>
        <v>0</v>
      </c>
      <c r="AA969" s="100">
        <f t="shared" si="474"/>
        <v>0</v>
      </c>
      <c r="AB969" s="101">
        <f t="shared" si="472"/>
        <v>0</v>
      </c>
      <c r="AC969" s="102" t="str">
        <f>_xlfn.IFNA(VLOOKUP(D969,'사업자 통관'!F:H,3,0),"")</f>
        <v/>
      </c>
      <c r="AD969" s="102"/>
      <c r="AE969" s="103">
        <f t="shared" si="468"/>
        <v>4000</v>
      </c>
      <c r="AF969" s="104">
        <f t="shared" si="469"/>
        <v>14273</v>
      </c>
      <c r="AH969" s="126" t="s">
        <v>2399</v>
      </c>
      <c r="AI969" s="126" t="s">
        <v>9</v>
      </c>
      <c r="AJ969" s="126" t="s">
        <v>7940</v>
      </c>
      <c r="AK969" s="126" t="s">
        <v>7995</v>
      </c>
      <c r="AL969" s="126" t="s">
        <v>7996</v>
      </c>
      <c r="AM969" s="126" t="s">
        <v>7997</v>
      </c>
      <c r="AN969" s="126">
        <v>6280</v>
      </c>
      <c r="AO969" s="126" t="s">
        <v>130</v>
      </c>
      <c r="AP969" s="127">
        <v>1</v>
      </c>
      <c r="AQ969" s="128">
        <v>0.998</v>
      </c>
      <c r="AR969" s="128">
        <v>4.4999999999999998E-2</v>
      </c>
      <c r="AS969" s="128">
        <v>1</v>
      </c>
      <c r="AT969" s="126" t="s">
        <v>4</v>
      </c>
      <c r="AU969" s="128">
        <v>114.62</v>
      </c>
      <c r="AV969" s="126" t="s">
        <v>130</v>
      </c>
      <c r="AW969" s="126" t="s">
        <v>130</v>
      </c>
      <c r="AX969" s="126" t="s">
        <v>130</v>
      </c>
      <c r="AY969" s="126" t="s">
        <v>130</v>
      </c>
      <c r="AZ969" s="126" t="s">
        <v>130</v>
      </c>
      <c r="BA969" s="126" t="s">
        <v>132</v>
      </c>
      <c r="BB969" s="126" t="s">
        <v>70</v>
      </c>
      <c r="BC969" s="126" t="s">
        <v>457</v>
      </c>
      <c r="BD969" s="126" t="s">
        <v>130</v>
      </c>
      <c r="BE969" s="126" t="s">
        <v>156</v>
      </c>
      <c r="BF969" s="126" t="s">
        <v>7998</v>
      </c>
      <c r="BG969" s="126" t="s">
        <v>7999</v>
      </c>
      <c r="BH969" s="126" t="s">
        <v>8000</v>
      </c>
      <c r="BI969" s="126" t="s">
        <v>138</v>
      </c>
      <c r="BJ969" s="126" t="s">
        <v>130</v>
      </c>
      <c r="BK969" s="126" t="s">
        <v>184</v>
      </c>
      <c r="BL969" s="126" t="s">
        <v>157</v>
      </c>
      <c r="BM969" s="126" t="s">
        <v>126</v>
      </c>
      <c r="BN969" s="126" t="s">
        <v>130</v>
      </c>
      <c r="BO969" s="126" t="s">
        <v>158</v>
      </c>
    </row>
    <row r="970" spans="1:67" ht="15">
      <c r="A970" s="58" t="str">
        <f t="shared" si="448"/>
        <v>2025-08-31</v>
      </c>
      <c r="B970" s="58" t="str">
        <f t="shared" si="449"/>
        <v>LHR</v>
      </c>
      <c r="C970" s="58" t="str">
        <f t="shared" si="450"/>
        <v>99431913836</v>
      </c>
      <c r="D970" s="58" t="str">
        <f t="shared" si="451"/>
        <v>PGB028762413</v>
      </c>
      <c r="E970" s="59" t="str">
        <f t="shared" si="452"/>
        <v>6094322903193</v>
      </c>
      <c r="F970" s="59" t="str">
        <f t="shared" si="453"/>
        <v>718-3194-AB-21</v>
      </c>
      <c r="G970" s="59" t="str">
        <f t="shared" si="454"/>
        <v>2210326</v>
      </c>
      <c r="H970" s="59" t="str">
        <f t="shared" si="455"/>
        <v>IPORTER (GB)</v>
      </c>
      <c r="I970" s="57" t="str">
        <f t="shared" si="456"/>
        <v>유제윤</v>
      </c>
      <c r="J970" s="57">
        <f t="shared" si="457"/>
        <v>16443</v>
      </c>
      <c r="K970" s="57" t="str">
        <f t="shared" si="458"/>
        <v/>
      </c>
      <c r="L970" s="57">
        <f t="shared" si="459"/>
        <v>1</v>
      </c>
      <c r="M970" s="57">
        <f t="shared" si="460"/>
        <v>0.499</v>
      </c>
      <c r="N970" s="57">
        <f t="shared" si="461"/>
        <v>4.4999999999999998E-2</v>
      </c>
      <c r="O970" s="60">
        <f t="shared" si="462"/>
        <v>3.15E-2</v>
      </c>
      <c r="P970" s="60">
        <f>CEILING(IF(M970&gt;O970,M970,O970),$D$2)</f>
        <v>0.5</v>
      </c>
      <c r="Q970" s="61" t="str">
        <f t="shared" si="463"/>
        <v>일반(목록배제,Normal-Manifest Exception)</v>
      </c>
      <c r="R970" s="88">
        <f t="shared" si="464"/>
        <v>55.2</v>
      </c>
      <c r="S970" s="61" t="str">
        <f t="shared" si="465"/>
        <v>OZ522</v>
      </c>
      <c r="T970" s="61" t="str">
        <f t="shared" si="466"/>
        <v/>
      </c>
      <c r="U970" s="61" t="str">
        <f t="shared" si="467"/>
        <v>신용</v>
      </c>
      <c r="V970" s="99">
        <f>CEILING($B$2+(P970-0.5)*$C$2,1)</f>
        <v>7445</v>
      </c>
      <c r="W970" s="61">
        <v>4000</v>
      </c>
      <c r="X970" s="100">
        <f t="shared" si="470"/>
        <v>0</v>
      </c>
      <c r="Y970" s="100">
        <f t="shared" si="473"/>
        <v>0</v>
      </c>
      <c r="Z970" s="100">
        <f t="shared" si="471"/>
        <v>0</v>
      </c>
      <c r="AA970" s="100">
        <f t="shared" si="474"/>
        <v>0</v>
      </c>
      <c r="AB970" s="101">
        <f t="shared" si="472"/>
        <v>1000</v>
      </c>
      <c r="AC970" s="102" t="str">
        <f>_xlfn.IFNA(VLOOKUP(D970,'사업자 통관'!F:H,3,0),"")</f>
        <v/>
      </c>
      <c r="AD970" s="102"/>
      <c r="AE970" s="103">
        <f t="shared" si="468"/>
        <v>5000</v>
      </c>
      <c r="AF970" s="104">
        <f t="shared" si="469"/>
        <v>12445</v>
      </c>
      <c r="AH970" s="126" t="s">
        <v>2399</v>
      </c>
      <c r="AI970" s="126" t="s">
        <v>9</v>
      </c>
      <c r="AJ970" s="126" t="s">
        <v>7940</v>
      </c>
      <c r="AK970" s="126" t="s">
        <v>8001</v>
      </c>
      <c r="AL970" s="126" t="s">
        <v>8002</v>
      </c>
      <c r="AM970" s="126" t="s">
        <v>8003</v>
      </c>
      <c r="AN970" s="126">
        <v>16443</v>
      </c>
      <c r="AO970" s="126" t="s">
        <v>130</v>
      </c>
      <c r="AP970" s="127">
        <v>1</v>
      </c>
      <c r="AQ970" s="128">
        <v>0.499</v>
      </c>
      <c r="AR970" s="128">
        <v>4.4999999999999998E-2</v>
      </c>
      <c r="AS970" s="128">
        <v>0.5</v>
      </c>
      <c r="AT970" s="126" t="s">
        <v>5</v>
      </c>
      <c r="AU970" s="128">
        <v>55.2</v>
      </c>
      <c r="AV970" s="126" t="s">
        <v>130</v>
      </c>
      <c r="AW970" s="126" t="s">
        <v>130</v>
      </c>
      <c r="AX970" s="126" t="s">
        <v>130</v>
      </c>
      <c r="AY970" s="126" t="s">
        <v>130</v>
      </c>
      <c r="AZ970" s="126" t="s">
        <v>130</v>
      </c>
      <c r="BA970" s="126" t="s">
        <v>132</v>
      </c>
      <c r="BB970" s="126" t="s">
        <v>70</v>
      </c>
      <c r="BC970" s="126" t="s">
        <v>313</v>
      </c>
      <c r="BD970" s="126" t="s">
        <v>130</v>
      </c>
      <c r="BE970" s="126" t="s">
        <v>156</v>
      </c>
      <c r="BF970" s="126" t="s">
        <v>8004</v>
      </c>
      <c r="BG970" s="126" t="s">
        <v>8005</v>
      </c>
      <c r="BH970" s="126" t="s">
        <v>8006</v>
      </c>
      <c r="BI970" s="126" t="s">
        <v>138</v>
      </c>
      <c r="BJ970" s="126" t="s">
        <v>130</v>
      </c>
      <c r="BK970" s="126" t="s">
        <v>184</v>
      </c>
      <c r="BL970" s="126" t="s">
        <v>157</v>
      </c>
      <c r="BM970" s="126" t="s">
        <v>126</v>
      </c>
      <c r="BN970" s="126" t="s">
        <v>130</v>
      </c>
      <c r="BO970" s="126" t="s">
        <v>158</v>
      </c>
    </row>
    <row r="971" spans="1:67" ht="15">
      <c r="A971" s="58" t="str">
        <f t="shared" si="448"/>
        <v>2025-08-31</v>
      </c>
      <c r="B971" s="58" t="str">
        <f t="shared" si="449"/>
        <v>LHR</v>
      </c>
      <c r="C971" s="58" t="str">
        <f t="shared" si="450"/>
        <v>99431913836</v>
      </c>
      <c r="D971" s="58" t="str">
        <f t="shared" si="451"/>
        <v>PGB028761896</v>
      </c>
      <c r="E971" s="59" t="str">
        <f t="shared" si="452"/>
        <v>6094322902676</v>
      </c>
      <c r="F971" s="59" t="str">
        <f t="shared" si="453"/>
        <v>717-4772-CD-34</v>
      </c>
      <c r="G971" s="59" t="str">
        <f t="shared" si="454"/>
        <v>2210326</v>
      </c>
      <c r="H971" s="59" t="str">
        <f t="shared" si="455"/>
        <v>IPORTER (GB)</v>
      </c>
      <c r="I971" s="57" t="str">
        <f t="shared" si="456"/>
        <v>구지은</v>
      </c>
      <c r="J971" s="57">
        <f t="shared" si="457"/>
        <v>5504</v>
      </c>
      <c r="K971" s="57" t="str">
        <f t="shared" si="458"/>
        <v/>
      </c>
      <c r="L971" s="57">
        <f t="shared" si="459"/>
        <v>1</v>
      </c>
      <c r="M971" s="57">
        <f t="shared" si="460"/>
        <v>1.5009999999999999</v>
      </c>
      <c r="N971" s="57">
        <f t="shared" si="461"/>
        <v>4.4999999999999998E-2</v>
      </c>
      <c r="O971" s="60">
        <f t="shared" si="462"/>
        <v>3.15E-2</v>
      </c>
      <c r="P971" s="60">
        <f>CEILING(IF(M971&gt;O971,M971,O971),$D$2)</f>
        <v>2</v>
      </c>
      <c r="Q971" s="61" t="str">
        <f t="shared" si="463"/>
        <v>일반(목록배제,Normal-Manifest Exception)</v>
      </c>
      <c r="R971" s="88">
        <f t="shared" si="464"/>
        <v>36.9</v>
      </c>
      <c r="S971" s="61" t="str">
        <f t="shared" si="465"/>
        <v>OZ522</v>
      </c>
      <c r="T971" s="61" t="str">
        <f t="shared" si="466"/>
        <v/>
      </c>
      <c r="U971" s="61" t="str">
        <f t="shared" si="467"/>
        <v>신용</v>
      </c>
      <c r="V971" s="99">
        <f>CEILING($B$2+(P971-0.5)*$C$2,1)</f>
        <v>15928</v>
      </c>
      <c r="W971" s="61">
        <v>4000</v>
      </c>
      <c r="X971" s="100">
        <f t="shared" si="470"/>
        <v>0</v>
      </c>
      <c r="Y971" s="100">
        <f t="shared" si="473"/>
        <v>0</v>
      </c>
      <c r="Z971" s="100">
        <f t="shared" si="471"/>
        <v>0</v>
      </c>
      <c r="AA971" s="100">
        <f t="shared" si="474"/>
        <v>0</v>
      </c>
      <c r="AB971" s="101">
        <f t="shared" si="472"/>
        <v>1000</v>
      </c>
      <c r="AC971" s="102" t="str">
        <f>_xlfn.IFNA(VLOOKUP(D971,'사업자 통관'!F:H,3,0),"")</f>
        <v/>
      </c>
      <c r="AD971" s="102"/>
      <c r="AE971" s="103">
        <f t="shared" si="468"/>
        <v>5000</v>
      </c>
      <c r="AF971" s="104">
        <f t="shared" si="469"/>
        <v>20928</v>
      </c>
      <c r="AH971" s="126" t="s">
        <v>2399</v>
      </c>
      <c r="AI971" s="126" t="s">
        <v>9</v>
      </c>
      <c r="AJ971" s="126" t="s">
        <v>7940</v>
      </c>
      <c r="AK971" s="126" t="s">
        <v>8007</v>
      </c>
      <c r="AL971" s="126" t="s">
        <v>7921</v>
      </c>
      <c r="AM971" s="126" t="s">
        <v>7922</v>
      </c>
      <c r="AN971" s="126">
        <v>5504</v>
      </c>
      <c r="AO971" s="126" t="s">
        <v>130</v>
      </c>
      <c r="AP971" s="127">
        <v>1</v>
      </c>
      <c r="AQ971" s="128">
        <v>1.5009999999999999</v>
      </c>
      <c r="AR971" s="128">
        <v>4.4999999999999998E-2</v>
      </c>
      <c r="AS971" s="128">
        <v>1.6</v>
      </c>
      <c r="AT971" s="126" t="s">
        <v>5</v>
      </c>
      <c r="AU971" s="128">
        <v>36.9</v>
      </c>
      <c r="AV971" s="126" t="s">
        <v>130</v>
      </c>
      <c r="AW971" s="126" t="s">
        <v>130</v>
      </c>
      <c r="AX971" s="126" t="s">
        <v>130</v>
      </c>
      <c r="AY971" s="126" t="s">
        <v>130</v>
      </c>
      <c r="AZ971" s="126" t="s">
        <v>130</v>
      </c>
      <c r="BA971" s="126" t="s">
        <v>132</v>
      </c>
      <c r="BB971" s="126" t="s">
        <v>70</v>
      </c>
      <c r="BC971" s="126" t="s">
        <v>162</v>
      </c>
      <c r="BD971" s="126" t="s">
        <v>130</v>
      </c>
      <c r="BE971" s="126" t="s">
        <v>156</v>
      </c>
      <c r="BF971" s="126" t="s">
        <v>8008</v>
      </c>
      <c r="BG971" s="126" t="s">
        <v>8009</v>
      </c>
      <c r="BH971" s="126" t="s">
        <v>8010</v>
      </c>
      <c r="BI971" s="126" t="s">
        <v>138</v>
      </c>
      <c r="BJ971" s="126" t="s">
        <v>130</v>
      </c>
      <c r="BK971" s="126" t="s">
        <v>184</v>
      </c>
      <c r="BL971" s="126" t="s">
        <v>157</v>
      </c>
      <c r="BM971" s="126" t="s">
        <v>126</v>
      </c>
      <c r="BN971" s="126" t="s">
        <v>130</v>
      </c>
      <c r="BO971" s="126" t="s">
        <v>158</v>
      </c>
    </row>
    <row r="972" spans="1:67" ht="15">
      <c r="A972" s="58" t="str">
        <f t="shared" si="448"/>
        <v>2025-08-31</v>
      </c>
      <c r="B972" s="58" t="str">
        <f t="shared" si="449"/>
        <v>LHR</v>
      </c>
      <c r="C972" s="58" t="str">
        <f t="shared" si="450"/>
        <v>99431913836</v>
      </c>
      <c r="D972" s="58" t="str">
        <f t="shared" si="451"/>
        <v>PGB028762322</v>
      </c>
      <c r="E972" s="59" t="str">
        <f t="shared" si="452"/>
        <v>6094322903102</v>
      </c>
      <c r="F972" s="59" t="str">
        <f t="shared" si="453"/>
        <v>718-3232-BC-41</v>
      </c>
      <c r="G972" s="59" t="str">
        <f t="shared" si="454"/>
        <v>2210326</v>
      </c>
      <c r="H972" s="59" t="str">
        <f t="shared" si="455"/>
        <v>IPORTER (GB)</v>
      </c>
      <c r="I972" s="57" t="str">
        <f t="shared" si="456"/>
        <v>홍동균</v>
      </c>
      <c r="J972" s="57">
        <f t="shared" si="457"/>
        <v>10592</v>
      </c>
      <c r="K972" s="57" t="str">
        <f t="shared" si="458"/>
        <v/>
      </c>
      <c r="L972" s="57">
        <f t="shared" si="459"/>
        <v>1</v>
      </c>
      <c r="M972" s="57">
        <f t="shared" si="460"/>
        <v>1.5009999999999999</v>
      </c>
      <c r="N972" s="57">
        <f t="shared" si="461"/>
        <v>1.4970000000000001</v>
      </c>
      <c r="O972" s="60">
        <f t="shared" si="462"/>
        <v>1.0479000000000001</v>
      </c>
      <c r="P972" s="60">
        <f>CEILING(IF(M972&gt;O972,M972,O972),$D$2)</f>
        <v>2</v>
      </c>
      <c r="Q972" s="61" t="str">
        <f t="shared" si="463"/>
        <v>목록(Manifest)</v>
      </c>
      <c r="R972" s="88">
        <f t="shared" si="464"/>
        <v>94.32</v>
      </c>
      <c r="S972" s="61" t="str">
        <f t="shared" si="465"/>
        <v>OZ522</v>
      </c>
      <c r="T972" s="61" t="str">
        <f t="shared" si="466"/>
        <v/>
      </c>
      <c r="U972" s="61" t="str">
        <f t="shared" si="467"/>
        <v>신용</v>
      </c>
      <c r="V972" s="99">
        <f>CEILING($B$2+(P972-0.5)*$C$2,1)</f>
        <v>15928</v>
      </c>
      <c r="W972" s="61">
        <v>4000</v>
      </c>
      <c r="X972" s="100">
        <f t="shared" si="470"/>
        <v>0</v>
      </c>
      <c r="Y972" s="100">
        <f t="shared" si="473"/>
        <v>0</v>
      </c>
      <c r="Z972" s="100">
        <f t="shared" si="471"/>
        <v>0</v>
      </c>
      <c r="AA972" s="100">
        <f t="shared" si="474"/>
        <v>0</v>
      </c>
      <c r="AB972" s="101">
        <f t="shared" si="472"/>
        <v>0</v>
      </c>
      <c r="AC972" s="102" t="str">
        <f>_xlfn.IFNA(VLOOKUP(D972,'사업자 통관'!F:H,3,0),"")</f>
        <v/>
      </c>
      <c r="AD972" s="102"/>
      <c r="AE972" s="103">
        <f t="shared" si="468"/>
        <v>4000</v>
      </c>
      <c r="AF972" s="104">
        <f t="shared" si="469"/>
        <v>19928</v>
      </c>
      <c r="AH972" s="126" t="s">
        <v>2399</v>
      </c>
      <c r="AI972" s="126" t="s">
        <v>9</v>
      </c>
      <c r="AJ972" s="126" t="s">
        <v>7940</v>
      </c>
      <c r="AK972" s="126" t="s">
        <v>8011</v>
      </c>
      <c r="AL972" s="126" t="s">
        <v>8012</v>
      </c>
      <c r="AM972" s="126" t="s">
        <v>8013</v>
      </c>
      <c r="AN972" s="126">
        <v>10592</v>
      </c>
      <c r="AO972" s="126" t="s">
        <v>130</v>
      </c>
      <c r="AP972" s="127">
        <v>1</v>
      </c>
      <c r="AQ972" s="128">
        <v>1.5009999999999999</v>
      </c>
      <c r="AR972" s="128">
        <v>1.4970000000000001</v>
      </c>
      <c r="AS972" s="128">
        <v>1.6</v>
      </c>
      <c r="AT972" s="126" t="s">
        <v>4</v>
      </c>
      <c r="AU972" s="128">
        <v>94.32</v>
      </c>
      <c r="AV972" s="126" t="s">
        <v>130</v>
      </c>
      <c r="AW972" s="126" t="s">
        <v>130</v>
      </c>
      <c r="AX972" s="126" t="s">
        <v>130</v>
      </c>
      <c r="AY972" s="126" t="s">
        <v>130</v>
      </c>
      <c r="AZ972" s="126" t="s">
        <v>130</v>
      </c>
      <c r="BA972" s="126" t="s">
        <v>132</v>
      </c>
      <c r="BB972" s="126" t="s">
        <v>70</v>
      </c>
      <c r="BC972" s="126" t="s">
        <v>165</v>
      </c>
      <c r="BD972" s="126" t="s">
        <v>130</v>
      </c>
      <c r="BE972" s="126" t="s">
        <v>156</v>
      </c>
      <c r="BF972" s="126" t="s">
        <v>8014</v>
      </c>
      <c r="BG972" s="126" t="s">
        <v>8015</v>
      </c>
      <c r="BH972" s="126" t="s">
        <v>8016</v>
      </c>
      <c r="BI972" s="126" t="s">
        <v>138</v>
      </c>
      <c r="BJ972" s="126" t="s">
        <v>130</v>
      </c>
      <c r="BK972" s="126" t="s">
        <v>184</v>
      </c>
      <c r="BL972" s="126" t="s">
        <v>157</v>
      </c>
      <c r="BM972" s="126" t="s">
        <v>126</v>
      </c>
      <c r="BN972" s="126" t="s">
        <v>130</v>
      </c>
      <c r="BO972" s="126" t="s">
        <v>158</v>
      </c>
    </row>
    <row r="973" spans="1:67" ht="15">
      <c r="A973" s="58" t="str">
        <f t="shared" si="448"/>
        <v>2025-08-31</v>
      </c>
      <c r="B973" s="58" t="str">
        <f t="shared" si="449"/>
        <v>LHR</v>
      </c>
      <c r="C973" s="58" t="str">
        <f t="shared" si="450"/>
        <v>99431913836</v>
      </c>
      <c r="D973" s="58" t="str">
        <f t="shared" si="451"/>
        <v>PGB028762355</v>
      </c>
      <c r="E973" s="59" t="str">
        <f t="shared" si="452"/>
        <v>6094322903135</v>
      </c>
      <c r="F973" s="59" t="str">
        <f t="shared" si="453"/>
        <v>718-4156-EB-39</v>
      </c>
      <c r="G973" s="59" t="str">
        <f t="shared" si="454"/>
        <v>2210326</v>
      </c>
      <c r="H973" s="59" t="str">
        <f t="shared" si="455"/>
        <v>IPORTER (GB)</v>
      </c>
      <c r="I973" s="57" t="str">
        <f t="shared" si="456"/>
        <v>조하니</v>
      </c>
      <c r="J973" s="57">
        <f t="shared" si="457"/>
        <v>16668</v>
      </c>
      <c r="K973" s="57" t="str">
        <f t="shared" si="458"/>
        <v/>
      </c>
      <c r="L973" s="57">
        <f t="shared" si="459"/>
        <v>1</v>
      </c>
      <c r="M973" s="57">
        <f t="shared" si="460"/>
        <v>4.0010000000000003</v>
      </c>
      <c r="N973" s="57">
        <f t="shared" si="461"/>
        <v>8.6639999999999997</v>
      </c>
      <c r="O973" s="60">
        <f t="shared" si="462"/>
        <v>6.0647999999999991</v>
      </c>
      <c r="P973" s="60">
        <f>CEILING(IF(M973&gt;O973,M973,O973),$D$2)</f>
        <v>6.5</v>
      </c>
      <c r="Q973" s="61" t="str">
        <f t="shared" si="463"/>
        <v>간이(Simple)</v>
      </c>
      <c r="R973" s="88">
        <f t="shared" si="464"/>
        <v>206.32</v>
      </c>
      <c r="S973" s="61" t="str">
        <f t="shared" si="465"/>
        <v>OZ522</v>
      </c>
      <c r="T973" s="61" t="str">
        <f t="shared" si="466"/>
        <v/>
      </c>
      <c r="U973" s="61" t="str">
        <f t="shared" si="467"/>
        <v>신용</v>
      </c>
      <c r="V973" s="99">
        <f>CEILING($B$2+(P973-0.5)*$C$2,1)</f>
        <v>41375</v>
      </c>
      <c r="W973" s="61">
        <v>4000</v>
      </c>
      <c r="X973" s="100">
        <f t="shared" si="470"/>
        <v>0</v>
      </c>
      <c r="Y973" s="100">
        <f t="shared" si="473"/>
        <v>0</v>
      </c>
      <c r="Z973" s="100">
        <f t="shared" si="471"/>
        <v>1000</v>
      </c>
      <c r="AA973" s="100">
        <f t="shared" si="474"/>
        <v>0</v>
      </c>
      <c r="AB973" s="101">
        <f t="shared" si="472"/>
        <v>1000</v>
      </c>
      <c r="AC973" s="102" t="str">
        <f>_xlfn.IFNA(VLOOKUP(D973,'사업자 통관'!F:H,3,0),"")</f>
        <v/>
      </c>
      <c r="AD973" s="102"/>
      <c r="AE973" s="103">
        <f t="shared" si="468"/>
        <v>6000</v>
      </c>
      <c r="AF973" s="104">
        <f t="shared" si="469"/>
        <v>47375</v>
      </c>
      <c r="AH973" s="126" t="s">
        <v>2399</v>
      </c>
      <c r="AI973" s="126" t="s">
        <v>9</v>
      </c>
      <c r="AJ973" s="126" t="s">
        <v>7940</v>
      </c>
      <c r="AK973" s="126" t="s">
        <v>8017</v>
      </c>
      <c r="AL973" s="126" t="s">
        <v>8018</v>
      </c>
      <c r="AM973" s="126" t="s">
        <v>8019</v>
      </c>
      <c r="AN973" s="126">
        <v>16668</v>
      </c>
      <c r="AO973" s="126" t="s">
        <v>130</v>
      </c>
      <c r="AP973" s="127">
        <v>1</v>
      </c>
      <c r="AQ973" s="128">
        <v>4.0010000000000003</v>
      </c>
      <c r="AR973" s="128">
        <v>8.6639999999999997</v>
      </c>
      <c r="AS973" s="128">
        <v>9</v>
      </c>
      <c r="AT973" s="126" t="s">
        <v>6</v>
      </c>
      <c r="AU973" s="128">
        <v>206.32</v>
      </c>
      <c r="AV973" s="126" t="s">
        <v>130</v>
      </c>
      <c r="AW973" s="126" t="s">
        <v>130</v>
      </c>
      <c r="AX973" s="126" t="s">
        <v>130</v>
      </c>
      <c r="AY973" s="126" t="s">
        <v>130</v>
      </c>
      <c r="AZ973" s="126" t="s">
        <v>130</v>
      </c>
      <c r="BA973" s="126" t="s">
        <v>132</v>
      </c>
      <c r="BB973" s="126" t="s">
        <v>70</v>
      </c>
      <c r="BC973" s="126" t="s">
        <v>8020</v>
      </c>
      <c r="BD973" s="126" t="s">
        <v>130</v>
      </c>
      <c r="BE973" s="126" t="s">
        <v>156</v>
      </c>
      <c r="BF973" s="126" t="s">
        <v>8021</v>
      </c>
      <c r="BG973" s="126" t="s">
        <v>8022</v>
      </c>
      <c r="BH973" s="126" t="s">
        <v>8023</v>
      </c>
      <c r="BI973" s="126" t="s">
        <v>138</v>
      </c>
      <c r="BJ973" s="126" t="s">
        <v>130</v>
      </c>
      <c r="BK973" s="126" t="s">
        <v>184</v>
      </c>
      <c r="BL973" s="126" t="s">
        <v>157</v>
      </c>
      <c r="BM973" s="126" t="s">
        <v>126</v>
      </c>
      <c r="BN973" s="126" t="s">
        <v>130</v>
      </c>
      <c r="BO973" s="126" t="s">
        <v>158</v>
      </c>
    </row>
    <row r="974" spans="1:67" ht="15">
      <c r="A974" s="58" t="str">
        <f t="shared" si="448"/>
        <v>2025-08-31</v>
      </c>
      <c r="B974" s="58" t="str">
        <f t="shared" si="449"/>
        <v>LHR</v>
      </c>
      <c r="C974" s="58" t="str">
        <f t="shared" si="450"/>
        <v>99431913836</v>
      </c>
      <c r="D974" s="58" t="str">
        <f t="shared" si="451"/>
        <v>PGB028762539</v>
      </c>
      <c r="E974" s="59" t="str">
        <f t="shared" si="452"/>
        <v>6094322903319</v>
      </c>
      <c r="F974" s="59" t="str">
        <f t="shared" si="453"/>
        <v>718-4302-AE-5</v>
      </c>
      <c r="G974" s="59" t="str">
        <f t="shared" si="454"/>
        <v>2210326</v>
      </c>
      <c r="H974" s="59" t="str">
        <f t="shared" si="455"/>
        <v>IPORTER (GB)</v>
      </c>
      <c r="I974" s="57" t="str">
        <f t="shared" si="456"/>
        <v>박명규</v>
      </c>
      <c r="J974" s="57">
        <f t="shared" si="457"/>
        <v>21548</v>
      </c>
      <c r="K974" s="57" t="str">
        <f t="shared" si="458"/>
        <v/>
      </c>
      <c r="L974" s="57">
        <f t="shared" si="459"/>
        <v>1</v>
      </c>
      <c r="M974" s="57">
        <f t="shared" si="460"/>
        <v>0.499</v>
      </c>
      <c r="N974" s="57">
        <f t="shared" si="461"/>
        <v>4.4999999999999998E-2</v>
      </c>
      <c r="O974" s="60">
        <f t="shared" si="462"/>
        <v>3.15E-2</v>
      </c>
      <c r="P974" s="60">
        <f>CEILING(IF(M974&gt;O974,M974,O974),$D$2)</f>
        <v>0.5</v>
      </c>
      <c r="Q974" s="61" t="str">
        <f t="shared" si="463"/>
        <v>일반(목록배제,Normal-Manifest Exception)</v>
      </c>
      <c r="R974" s="88">
        <f t="shared" si="464"/>
        <v>25.58</v>
      </c>
      <c r="S974" s="61" t="str">
        <f t="shared" si="465"/>
        <v>OZ522</v>
      </c>
      <c r="T974" s="61" t="str">
        <f t="shared" si="466"/>
        <v/>
      </c>
      <c r="U974" s="61" t="str">
        <f t="shared" si="467"/>
        <v>신용</v>
      </c>
      <c r="V974" s="99">
        <f>CEILING($B$2+(P974-0.5)*$C$2,1)</f>
        <v>7445</v>
      </c>
      <c r="W974" s="61">
        <v>4000</v>
      </c>
      <c r="X974" s="100">
        <f t="shared" si="470"/>
        <v>0</v>
      </c>
      <c r="Y974" s="100">
        <f t="shared" si="473"/>
        <v>0</v>
      </c>
      <c r="Z974" s="100">
        <f t="shared" si="471"/>
        <v>0</v>
      </c>
      <c r="AA974" s="100">
        <f t="shared" si="474"/>
        <v>0</v>
      </c>
      <c r="AB974" s="101">
        <f t="shared" si="472"/>
        <v>1000</v>
      </c>
      <c r="AC974" s="102" t="str">
        <f>_xlfn.IFNA(VLOOKUP(D974,'사업자 통관'!F:H,3,0),"")</f>
        <v/>
      </c>
      <c r="AD974" s="102"/>
      <c r="AE974" s="103">
        <f t="shared" si="468"/>
        <v>5000</v>
      </c>
      <c r="AF974" s="104">
        <f t="shared" si="469"/>
        <v>12445</v>
      </c>
      <c r="AH974" s="126" t="s">
        <v>2399</v>
      </c>
      <c r="AI974" s="126" t="s">
        <v>9</v>
      </c>
      <c r="AJ974" s="126" t="s">
        <v>7940</v>
      </c>
      <c r="AK974" s="126" t="s">
        <v>8024</v>
      </c>
      <c r="AL974" s="126" t="s">
        <v>8025</v>
      </c>
      <c r="AM974" s="126" t="s">
        <v>8026</v>
      </c>
      <c r="AN974" s="126">
        <v>21548</v>
      </c>
      <c r="AO974" s="126" t="s">
        <v>130</v>
      </c>
      <c r="AP974" s="127">
        <v>1</v>
      </c>
      <c r="AQ974" s="128">
        <v>0.499</v>
      </c>
      <c r="AR974" s="128">
        <v>4.4999999999999998E-2</v>
      </c>
      <c r="AS974" s="128">
        <v>0.5</v>
      </c>
      <c r="AT974" s="126" t="s">
        <v>5</v>
      </c>
      <c r="AU974" s="128">
        <v>25.58</v>
      </c>
      <c r="AV974" s="126" t="s">
        <v>130</v>
      </c>
      <c r="AW974" s="126" t="s">
        <v>130</v>
      </c>
      <c r="AX974" s="126" t="s">
        <v>130</v>
      </c>
      <c r="AY974" s="126" t="s">
        <v>130</v>
      </c>
      <c r="AZ974" s="126" t="s">
        <v>130</v>
      </c>
      <c r="BA974" s="126" t="s">
        <v>132</v>
      </c>
      <c r="BB974" s="126" t="s">
        <v>70</v>
      </c>
      <c r="BC974" s="126" t="s">
        <v>155</v>
      </c>
      <c r="BD974" s="126" t="s">
        <v>130</v>
      </c>
      <c r="BE974" s="126" t="s">
        <v>156</v>
      </c>
      <c r="BF974" s="126" t="s">
        <v>8027</v>
      </c>
      <c r="BG974" s="126" t="s">
        <v>8028</v>
      </c>
      <c r="BH974" s="126" t="s">
        <v>8029</v>
      </c>
      <c r="BI974" s="126" t="s">
        <v>138</v>
      </c>
      <c r="BJ974" s="126" t="s">
        <v>130</v>
      </c>
      <c r="BK974" s="126" t="s">
        <v>184</v>
      </c>
      <c r="BL974" s="126" t="s">
        <v>157</v>
      </c>
      <c r="BM974" s="126" t="s">
        <v>126</v>
      </c>
      <c r="BN974" s="126" t="s">
        <v>130</v>
      </c>
      <c r="BO974" s="126" t="s">
        <v>158</v>
      </c>
    </row>
    <row r="975" spans="1:67" ht="15">
      <c r="A975" s="58" t="str">
        <f t="shared" si="448"/>
        <v>2025-08-31</v>
      </c>
      <c r="B975" s="58" t="str">
        <f t="shared" si="449"/>
        <v>LHR</v>
      </c>
      <c r="C975" s="58" t="str">
        <f t="shared" si="450"/>
        <v>99431913836</v>
      </c>
      <c r="D975" s="58" t="str">
        <f t="shared" si="451"/>
        <v>PGB028762514</v>
      </c>
      <c r="E975" s="59" t="str">
        <f t="shared" si="452"/>
        <v>6094322903294</v>
      </c>
      <c r="F975" s="59" t="str">
        <f t="shared" si="453"/>
        <v>718-4330-FD-45</v>
      </c>
      <c r="G975" s="59" t="str">
        <f t="shared" si="454"/>
        <v>2210326</v>
      </c>
      <c r="H975" s="59" t="str">
        <f t="shared" si="455"/>
        <v>IPORTER (GB)</v>
      </c>
      <c r="I975" s="57" t="str">
        <f t="shared" si="456"/>
        <v>이호걸</v>
      </c>
      <c r="J975" s="57">
        <f t="shared" si="457"/>
        <v>27822</v>
      </c>
      <c r="K975" s="57" t="str">
        <f t="shared" si="458"/>
        <v/>
      </c>
      <c r="L975" s="57">
        <f t="shared" si="459"/>
        <v>1</v>
      </c>
      <c r="M975" s="57">
        <f t="shared" si="460"/>
        <v>0.499</v>
      </c>
      <c r="N975" s="57">
        <f t="shared" si="461"/>
        <v>4.4999999999999998E-2</v>
      </c>
      <c r="O975" s="60">
        <f t="shared" si="462"/>
        <v>3.15E-2</v>
      </c>
      <c r="P975" s="60">
        <f>CEILING(IF(M975&gt;O975,M975,O975),$D$2)</f>
        <v>0.5</v>
      </c>
      <c r="Q975" s="61" t="str">
        <f t="shared" si="463"/>
        <v>목록(Manifest)</v>
      </c>
      <c r="R975" s="88">
        <f t="shared" si="464"/>
        <v>47.13</v>
      </c>
      <c r="S975" s="61" t="str">
        <f t="shared" si="465"/>
        <v>OZ522</v>
      </c>
      <c r="T975" s="61" t="str">
        <f t="shared" si="466"/>
        <v/>
      </c>
      <c r="U975" s="61" t="str">
        <f t="shared" si="467"/>
        <v>신용</v>
      </c>
      <c r="V975" s="99">
        <f>CEILING($B$2+(P975-0.5)*$C$2,1)</f>
        <v>7445</v>
      </c>
      <c r="W975" s="61">
        <v>4000</v>
      </c>
      <c r="X975" s="100">
        <f t="shared" si="470"/>
        <v>0</v>
      </c>
      <c r="Y975" s="100">
        <f t="shared" si="473"/>
        <v>0</v>
      </c>
      <c r="Z975" s="100">
        <f t="shared" si="471"/>
        <v>0</v>
      </c>
      <c r="AA975" s="100">
        <f t="shared" si="474"/>
        <v>0</v>
      </c>
      <c r="AB975" s="101">
        <f t="shared" si="472"/>
        <v>0</v>
      </c>
      <c r="AC975" s="102" t="str">
        <f>_xlfn.IFNA(VLOOKUP(D975,'사업자 통관'!F:H,3,0),"")</f>
        <v/>
      </c>
      <c r="AD975" s="102"/>
      <c r="AE975" s="103">
        <f t="shared" si="468"/>
        <v>4000</v>
      </c>
      <c r="AF975" s="104">
        <f t="shared" si="469"/>
        <v>11445</v>
      </c>
      <c r="AH975" s="126" t="s">
        <v>2399</v>
      </c>
      <c r="AI975" s="126" t="s">
        <v>9</v>
      </c>
      <c r="AJ975" s="126" t="s">
        <v>7940</v>
      </c>
      <c r="AK975" s="126" t="s">
        <v>8030</v>
      </c>
      <c r="AL975" s="126" t="s">
        <v>8031</v>
      </c>
      <c r="AM975" s="126" t="s">
        <v>8032</v>
      </c>
      <c r="AN975" s="126">
        <v>27822</v>
      </c>
      <c r="AO975" s="126" t="s">
        <v>130</v>
      </c>
      <c r="AP975" s="127">
        <v>1</v>
      </c>
      <c r="AQ975" s="128">
        <v>0.499</v>
      </c>
      <c r="AR975" s="128">
        <v>4.4999999999999998E-2</v>
      </c>
      <c r="AS975" s="128">
        <v>0.5</v>
      </c>
      <c r="AT975" s="126" t="s">
        <v>4</v>
      </c>
      <c r="AU975" s="128">
        <v>47.13</v>
      </c>
      <c r="AV975" s="126" t="s">
        <v>130</v>
      </c>
      <c r="AW975" s="126" t="s">
        <v>130</v>
      </c>
      <c r="AX975" s="126" t="s">
        <v>130</v>
      </c>
      <c r="AY975" s="126" t="s">
        <v>130</v>
      </c>
      <c r="AZ975" s="126" t="s">
        <v>130</v>
      </c>
      <c r="BA975" s="126" t="s">
        <v>132</v>
      </c>
      <c r="BB975" s="126" t="s">
        <v>70</v>
      </c>
      <c r="BC975" s="126" t="s">
        <v>8033</v>
      </c>
      <c r="BD975" s="126" t="s">
        <v>130</v>
      </c>
      <c r="BE975" s="126" t="s">
        <v>156</v>
      </c>
      <c r="BF975" s="126" t="s">
        <v>8034</v>
      </c>
      <c r="BG975" s="126" t="s">
        <v>8035</v>
      </c>
      <c r="BH975" s="126" t="s">
        <v>8036</v>
      </c>
      <c r="BI975" s="126" t="s">
        <v>138</v>
      </c>
      <c r="BJ975" s="126" t="s">
        <v>130</v>
      </c>
      <c r="BK975" s="126" t="s">
        <v>184</v>
      </c>
      <c r="BL975" s="126" t="s">
        <v>157</v>
      </c>
      <c r="BM975" s="126" t="s">
        <v>126</v>
      </c>
      <c r="BN975" s="126" t="s">
        <v>130</v>
      </c>
      <c r="BO975" s="126" t="s">
        <v>158</v>
      </c>
    </row>
    <row r="976" spans="1:67" ht="15">
      <c r="A976" s="58" t="str">
        <f t="shared" ref="A976:A1039" si="475">AH976</f>
        <v>2025-08-31</v>
      </c>
      <c r="B976" s="58" t="str">
        <f t="shared" ref="B976:B1039" si="476">AI976</f>
        <v>LHR</v>
      </c>
      <c r="C976" s="58" t="str">
        <f t="shared" ref="C976:C1039" si="477">AJ976</f>
        <v>99431913836</v>
      </c>
      <c r="D976" s="58" t="str">
        <f t="shared" ref="D976:D1039" si="478">AK976</f>
        <v>PHK028762403</v>
      </c>
      <c r="E976" s="59" t="str">
        <f t="shared" ref="E976:E1039" si="479">BF976</f>
        <v>6094373010076 (2)</v>
      </c>
      <c r="F976" s="59" t="str">
        <f t="shared" ref="F976:F1039" si="480">BG976</f>
        <v>718-3486-FC-10</v>
      </c>
      <c r="G976" s="59" t="str">
        <f t="shared" ref="G976:G1039" si="481">BA976</f>
        <v>2210326</v>
      </c>
      <c r="H976" s="59" t="str">
        <f t="shared" ref="H976:H1039" si="482">BB976</f>
        <v>IPORTER (GB)</v>
      </c>
      <c r="I976" s="57" t="str">
        <f t="shared" ref="I976:I1039" si="483">AL976</f>
        <v>김관재</v>
      </c>
      <c r="J976" s="57">
        <f t="shared" ref="J976:J1039" si="484">AN976</f>
        <v>31406</v>
      </c>
      <c r="K976" s="57" t="str">
        <f t="shared" ref="K976:K1039" si="485">AO976</f>
        <v/>
      </c>
      <c r="L976" s="57">
        <f t="shared" ref="L976:L1039" si="486">AP976</f>
        <v>2</v>
      </c>
      <c r="M976" s="57">
        <f t="shared" ref="M976:M1039" si="487">AQ976</f>
        <v>13.499000000000001</v>
      </c>
      <c r="N976" s="57">
        <f t="shared" ref="N976:N1039" si="488">AR976</f>
        <v>7.4390000000000001</v>
      </c>
      <c r="O976" s="60">
        <f t="shared" ref="O976:O1039" si="489">N976*0.7</f>
        <v>5.2073</v>
      </c>
      <c r="P976" s="60">
        <f>CEILING(IF(M976&gt;O976,M976,O976),$D$2)</f>
        <v>13.5</v>
      </c>
      <c r="Q976" s="61" t="str">
        <f t="shared" ref="Q976:Q1039" si="490">AT976</f>
        <v>간이(Simple)</v>
      </c>
      <c r="R976" s="88">
        <f t="shared" ref="R976:R1039" si="491">AU976</f>
        <v>252.54</v>
      </c>
      <c r="S976" s="61" t="str">
        <f t="shared" ref="S976:S1039" si="492">BI976</f>
        <v>OZ522</v>
      </c>
      <c r="T976" s="61" t="str">
        <f t="shared" ref="T976:T1039" si="493">BJ976</f>
        <v/>
      </c>
      <c r="U976" s="61" t="str">
        <f t="shared" ref="U976:U1039" si="494">BM976</f>
        <v>신용</v>
      </c>
      <c r="V976" s="99">
        <f>CEILING($B$2+(P976-0.5)*$C$2,1)</f>
        <v>80960</v>
      </c>
      <c r="W976" s="61">
        <v>4000</v>
      </c>
      <c r="X976" s="100">
        <f t="shared" si="470"/>
        <v>1500</v>
      </c>
      <c r="Y976" s="100">
        <f t="shared" si="473"/>
        <v>0</v>
      </c>
      <c r="Z976" s="100">
        <f t="shared" si="471"/>
        <v>2000</v>
      </c>
      <c r="AA976" s="100">
        <f t="shared" si="474"/>
        <v>0</v>
      </c>
      <c r="AB976" s="101">
        <f t="shared" si="472"/>
        <v>1000</v>
      </c>
      <c r="AC976" s="102" t="str">
        <f>_xlfn.IFNA(VLOOKUP(D976,'사업자 통관'!F:H,3,0),"")</f>
        <v/>
      </c>
      <c r="AD976" s="102"/>
      <c r="AE976" s="103">
        <f t="shared" ref="AE976:AE1039" si="495">SUM(W976:AD976)</f>
        <v>8500</v>
      </c>
      <c r="AF976" s="104">
        <f t="shared" ref="AF976:AF1039" si="496">SUM(V976,AE976)</f>
        <v>89460</v>
      </c>
      <c r="AH976" s="126" t="s">
        <v>2399</v>
      </c>
      <c r="AI976" s="126" t="s">
        <v>9</v>
      </c>
      <c r="AJ976" s="126" t="s">
        <v>7940</v>
      </c>
      <c r="AK976" s="126" t="s">
        <v>8037</v>
      </c>
      <c r="AL976" s="126" t="s">
        <v>8038</v>
      </c>
      <c r="AM976" s="126" t="s">
        <v>8039</v>
      </c>
      <c r="AN976" s="126">
        <v>31406</v>
      </c>
      <c r="AO976" s="126" t="s">
        <v>130</v>
      </c>
      <c r="AP976" s="127">
        <v>2</v>
      </c>
      <c r="AQ976" s="128">
        <v>13.499000000000001</v>
      </c>
      <c r="AR976" s="128">
        <v>7.4390000000000001</v>
      </c>
      <c r="AS976" s="128">
        <v>13.5</v>
      </c>
      <c r="AT976" s="126" t="s">
        <v>6</v>
      </c>
      <c r="AU976" s="128">
        <v>252.54</v>
      </c>
      <c r="AV976" s="126" t="s">
        <v>130</v>
      </c>
      <c r="AW976" s="126" t="s">
        <v>130</v>
      </c>
      <c r="AX976" s="126" t="s">
        <v>130</v>
      </c>
      <c r="AY976" s="126" t="s">
        <v>130</v>
      </c>
      <c r="AZ976" s="126" t="s">
        <v>130</v>
      </c>
      <c r="BA976" s="126" t="s">
        <v>132</v>
      </c>
      <c r="BB976" s="126" t="s">
        <v>70</v>
      </c>
      <c r="BC976" s="126" t="s">
        <v>8040</v>
      </c>
      <c r="BD976" s="126" t="s">
        <v>130</v>
      </c>
      <c r="BE976" s="126" t="s">
        <v>156</v>
      </c>
      <c r="BF976" s="126" t="s">
        <v>8041</v>
      </c>
      <c r="BG976" s="126" t="s">
        <v>8042</v>
      </c>
      <c r="BH976" s="126" t="s">
        <v>8043</v>
      </c>
      <c r="BI976" s="126" t="s">
        <v>138</v>
      </c>
      <c r="BJ976" s="126" t="s">
        <v>130</v>
      </c>
      <c r="BK976" s="126" t="s">
        <v>184</v>
      </c>
      <c r="BL976" s="126" t="s">
        <v>157</v>
      </c>
      <c r="BM976" s="126" t="s">
        <v>126</v>
      </c>
      <c r="BN976" s="126" t="s">
        <v>130</v>
      </c>
      <c r="BO976" s="126" t="s">
        <v>158</v>
      </c>
    </row>
    <row r="977" spans="1:67" ht="15">
      <c r="A977" s="58" t="str">
        <f t="shared" si="475"/>
        <v>2025-08-31</v>
      </c>
      <c r="B977" s="58" t="str">
        <f t="shared" si="476"/>
        <v>LHR</v>
      </c>
      <c r="C977" s="58" t="str">
        <f t="shared" si="477"/>
        <v>99431913836</v>
      </c>
      <c r="D977" s="58" t="str">
        <f t="shared" si="478"/>
        <v>PGB028762433</v>
      </c>
      <c r="E977" s="59" t="str">
        <f t="shared" si="479"/>
        <v>6094322903213</v>
      </c>
      <c r="F977" s="59" t="str">
        <f t="shared" si="480"/>
        <v>718-4188-AC-15</v>
      </c>
      <c r="G977" s="59" t="str">
        <f t="shared" si="481"/>
        <v>2210326</v>
      </c>
      <c r="H977" s="59" t="str">
        <f t="shared" si="482"/>
        <v>IPORTER (GB)</v>
      </c>
      <c r="I977" s="57" t="str">
        <f t="shared" si="483"/>
        <v>오동건</v>
      </c>
      <c r="J977" s="57">
        <f t="shared" si="484"/>
        <v>63567</v>
      </c>
      <c r="K977" s="57" t="str">
        <f t="shared" si="485"/>
        <v/>
      </c>
      <c r="L977" s="57">
        <f t="shared" si="486"/>
        <v>1</v>
      </c>
      <c r="M977" s="57">
        <f t="shared" si="487"/>
        <v>1.5009999999999999</v>
      </c>
      <c r="N977" s="57">
        <f t="shared" si="488"/>
        <v>2.4489999999999998</v>
      </c>
      <c r="O977" s="60">
        <f t="shared" si="489"/>
        <v>1.7142999999999997</v>
      </c>
      <c r="P977" s="60">
        <f>CEILING(IF(M977&gt;O977,M977,O977),$D$2)</f>
        <v>2</v>
      </c>
      <c r="Q977" s="61" t="str">
        <f t="shared" si="490"/>
        <v>목록(Manifest)</v>
      </c>
      <c r="R977" s="88">
        <f t="shared" si="491"/>
        <v>141.59</v>
      </c>
      <c r="S977" s="61" t="str">
        <f t="shared" si="492"/>
        <v>OZ522</v>
      </c>
      <c r="T977" s="61" t="str">
        <f t="shared" si="493"/>
        <v/>
      </c>
      <c r="U977" s="61" t="str">
        <f t="shared" si="494"/>
        <v>신용</v>
      </c>
      <c r="V977" s="99">
        <f>CEILING($B$2+(P977-0.5)*$C$2,1)</f>
        <v>15928</v>
      </c>
      <c r="W977" s="61">
        <v>4000</v>
      </c>
      <c r="X977" s="100">
        <f t="shared" si="470"/>
        <v>0</v>
      </c>
      <c r="Y977" s="100">
        <f t="shared" si="473"/>
        <v>500</v>
      </c>
      <c r="Z977" s="100">
        <f t="shared" si="471"/>
        <v>0</v>
      </c>
      <c r="AA977" s="100">
        <f t="shared" si="474"/>
        <v>0</v>
      </c>
      <c r="AB977" s="101">
        <f t="shared" si="472"/>
        <v>0</v>
      </c>
      <c r="AC977" s="102" t="str">
        <f>_xlfn.IFNA(VLOOKUP(D977,'사업자 통관'!F:H,3,0),"")</f>
        <v/>
      </c>
      <c r="AD977" s="102"/>
      <c r="AE977" s="103">
        <f t="shared" si="495"/>
        <v>4500</v>
      </c>
      <c r="AF977" s="104">
        <f t="shared" si="496"/>
        <v>20428</v>
      </c>
      <c r="AH977" s="126" t="s">
        <v>2399</v>
      </c>
      <c r="AI977" s="126" t="s">
        <v>9</v>
      </c>
      <c r="AJ977" s="126" t="s">
        <v>7940</v>
      </c>
      <c r="AK977" s="126" t="s">
        <v>8044</v>
      </c>
      <c r="AL977" s="126" t="s">
        <v>8045</v>
      </c>
      <c r="AM977" s="126" t="s">
        <v>8046</v>
      </c>
      <c r="AN977" s="126">
        <v>63567</v>
      </c>
      <c r="AO977" s="126" t="s">
        <v>130</v>
      </c>
      <c r="AP977" s="127">
        <v>1</v>
      </c>
      <c r="AQ977" s="128">
        <v>1.5009999999999999</v>
      </c>
      <c r="AR977" s="128">
        <v>2.4489999999999998</v>
      </c>
      <c r="AS977" s="128">
        <v>2.5</v>
      </c>
      <c r="AT977" s="126" t="s">
        <v>4</v>
      </c>
      <c r="AU977" s="128">
        <v>141.59</v>
      </c>
      <c r="AV977" s="126" t="s">
        <v>130</v>
      </c>
      <c r="AW977" s="126" t="s">
        <v>130</v>
      </c>
      <c r="AX977" s="126" t="s">
        <v>130</v>
      </c>
      <c r="AY977" s="126" t="s">
        <v>130</v>
      </c>
      <c r="AZ977" s="126" t="s">
        <v>130</v>
      </c>
      <c r="BA977" s="126" t="s">
        <v>132</v>
      </c>
      <c r="BB977" s="126" t="s">
        <v>70</v>
      </c>
      <c r="BC977" s="126" t="s">
        <v>8047</v>
      </c>
      <c r="BD977" s="126" t="s">
        <v>130</v>
      </c>
      <c r="BE977" s="126" t="s">
        <v>156</v>
      </c>
      <c r="BF977" s="126" t="s">
        <v>8048</v>
      </c>
      <c r="BG977" s="126" t="s">
        <v>8049</v>
      </c>
      <c r="BH977" s="126" t="s">
        <v>8050</v>
      </c>
      <c r="BI977" s="126" t="s">
        <v>138</v>
      </c>
      <c r="BJ977" s="126" t="s">
        <v>130</v>
      </c>
      <c r="BK977" s="126" t="s">
        <v>184</v>
      </c>
      <c r="BL977" s="126" t="s">
        <v>157</v>
      </c>
      <c r="BM977" s="126" t="s">
        <v>126</v>
      </c>
      <c r="BN977" s="126" t="s">
        <v>130</v>
      </c>
      <c r="BO977" s="126" t="s">
        <v>158</v>
      </c>
    </row>
    <row r="978" spans="1:67" ht="15">
      <c r="A978" s="58" t="str">
        <f t="shared" si="475"/>
        <v>2025-08-31</v>
      </c>
      <c r="B978" s="58" t="str">
        <f t="shared" si="476"/>
        <v>LHR</v>
      </c>
      <c r="C978" s="58" t="str">
        <f t="shared" si="477"/>
        <v>99431913836</v>
      </c>
      <c r="D978" s="58" t="str">
        <f t="shared" si="478"/>
        <v>PGB028761827</v>
      </c>
      <c r="E978" s="59" t="str">
        <f t="shared" si="479"/>
        <v>6094322902607</v>
      </c>
      <c r="F978" s="59" t="str">
        <f t="shared" si="480"/>
        <v>718-4246-DB-43</v>
      </c>
      <c r="G978" s="59" t="str">
        <f t="shared" si="481"/>
        <v>2210326</v>
      </c>
      <c r="H978" s="59" t="str">
        <f t="shared" si="482"/>
        <v>IPORTER (GB)</v>
      </c>
      <c r="I978" s="57" t="str">
        <f t="shared" si="483"/>
        <v>김민경</v>
      </c>
      <c r="J978" s="57">
        <f t="shared" si="484"/>
        <v>44213</v>
      </c>
      <c r="K978" s="57" t="str">
        <f t="shared" si="485"/>
        <v/>
      </c>
      <c r="L978" s="57">
        <f t="shared" si="486"/>
        <v>1</v>
      </c>
      <c r="M978" s="57">
        <f t="shared" si="487"/>
        <v>2</v>
      </c>
      <c r="N978" s="57">
        <f t="shared" si="488"/>
        <v>4.4999999999999998E-2</v>
      </c>
      <c r="O978" s="60">
        <f t="shared" si="489"/>
        <v>3.15E-2</v>
      </c>
      <c r="P978" s="60">
        <f>CEILING(IF(M978&gt;O978,M978,O978),$D$2)</f>
        <v>2</v>
      </c>
      <c r="Q978" s="61" t="str">
        <f t="shared" si="490"/>
        <v>간이(Simple)</v>
      </c>
      <c r="R978" s="88">
        <f t="shared" si="491"/>
        <v>189.46</v>
      </c>
      <c r="S978" s="61" t="str">
        <f t="shared" si="492"/>
        <v>OZ522</v>
      </c>
      <c r="T978" s="61" t="str">
        <f t="shared" si="493"/>
        <v/>
      </c>
      <c r="U978" s="61" t="str">
        <f t="shared" si="494"/>
        <v>신용</v>
      </c>
      <c r="V978" s="99">
        <f>CEILING($B$2+(P978-0.5)*$C$2,1)</f>
        <v>15928</v>
      </c>
      <c r="W978" s="61">
        <v>4000</v>
      </c>
      <c r="X978" s="100">
        <f t="shared" si="470"/>
        <v>0</v>
      </c>
      <c r="Y978" s="100">
        <f t="shared" si="473"/>
        <v>0</v>
      </c>
      <c r="Z978" s="100">
        <f t="shared" si="471"/>
        <v>0</v>
      </c>
      <c r="AA978" s="100">
        <f t="shared" si="474"/>
        <v>0</v>
      </c>
      <c r="AB978" s="101">
        <f t="shared" si="472"/>
        <v>1000</v>
      </c>
      <c r="AC978" s="102" t="str">
        <f>_xlfn.IFNA(VLOOKUP(D978,'사업자 통관'!F:H,3,0),"")</f>
        <v/>
      </c>
      <c r="AD978" s="102"/>
      <c r="AE978" s="103">
        <f t="shared" si="495"/>
        <v>5000</v>
      </c>
      <c r="AF978" s="104">
        <f t="shared" si="496"/>
        <v>20928</v>
      </c>
      <c r="AH978" s="126" t="s">
        <v>2399</v>
      </c>
      <c r="AI978" s="126" t="s">
        <v>9</v>
      </c>
      <c r="AJ978" s="126" t="s">
        <v>7940</v>
      </c>
      <c r="AK978" s="126" t="s">
        <v>8051</v>
      </c>
      <c r="AL978" s="126" t="s">
        <v>449</v>
      </c>
      <c r="AM978" s="126" t="s">
        <v>8052</v>
      </c>
      <c r="AN978" s="126">
        <v>44213</v>
      </c>
      <c r="AO978" s="126" t="s">
        <v>130</v>
      </c>
      <c r="AP978" s="127">
        <v>1</v>
      </c>
      <c r="AQ978" s="128">
        <v>2</v>
      </c>
      <c r="AR978" s="128">
        <v>4.4999999999999998E-2</v>
      </c>
      <c r="AS978" s="128">
        <v>2.1</v>
      </c>
      <c r="AT978" s="126" t="s">
        <v>6</v>
      </c>
      <c r="AU978" s="128">
        <v>189.46</v>
      </c>
      <c r="AV978" s="126" t="s">
        <v>130</v>
      </c>
      <c r="AW978" s="126" t="s">
        <v>130</v>
      </c>
      <c r="AX978" s="126" t="s">
        <v>130</v>
      </c>
      <c r="AY978" s="126" t="s">
        <v>130</v>
      </c>
      <c r="AZ978" s="126" t="s">
        <v>130</v>
      </c>
      <c r="BA978" s="126" t="s">
        <v>132</v>
      </c>
      <c r="BB978" s="126" t="s">
        <v>70</v>
      </c>
      <c r="BC978" s="126" t="s">
        <v>8053</v>
      </c>
      <c r="BD978" s="126" t="s">
        <v>130</v>
      </c>
      <c r="BE978" s="126" t="s">
        <v>156</v>
      </c>
      <c r="BF978" s="126" t="s">
        <v>8054</v>
      </c>
      <c r="BG978" s="126" t="s">
        <v>8055</v>
      </c>
      <c r="BH978" s="126" t="s">
        <v>8056</v>
      </c>
      <c r="BI978" s="126" t="s">
        <v>138</v>
      </c>
      <c r="BJ978" s="126" t="s">
        <v>130</v>
      </c>
      <c r="BK978" s="126" t="s">
        <v>184</v>
      </c>
      <c r="BL978" s="126" t="s">
        <v>157</v>
      </c>
      <c r="BM978" s="126" t="s">
        <v>126</v>
      </c>
      <c r="BN978" s="126" t="s">
        <v>130</v>
      </c>
      <c r="BO978" s="126" t="s">
        <v>158</v>
      </c>
    </row>
    <row r="979" spans="1:67" ht="15">
      <c r="A979" s="58" t="str">
        <f t="shared" si="475"/>
        <v>2025-08-31</v>
      </c>
      <c r="B979" s="58" t="str">
        <f t="shared" si="476"/>
        <v>LHR</v>
      </c>
      <c r="C979" s="58" t="str">
        <f t="shared" si="477"/>
        <v>99431913836</v>
      </c>
      <c r="D979" s="58" t="str">
        <f t="shared" si="478"/>
        <v>PGB028762153</v>
      </c>
      <c r="E979" s="59" t="str">
        <f t="shared" si="479"/>
        <v>6094322902933</v>
      </c>
      <c r="F979" s="59" t="str">
        <f t="shared" si="480"/>
        <v>717-9917-BB-8</v>
      </c>
      <c r="G979" s="59" t="str">
        <f t="shared" si="481"/>
        <v>2210326</v>
      </c>
      <c r="H979" s="59" t="str">
        <f t="shared" si="482"/>
        <v>IPORTER (GB)</v>
      </c>
      <c r="I979" s="57" t="str">
        <f t="shared" si="483"/>
        <v>김예지</v>
      </c>
      <c r="J979" s="57">
        <f t="shared" si="484"/>
        <v>5779</v>
      </c>
      <c r="K979" s="57" t="str">
        <f t="shared" si="485"/>
        <v/>
      </c>
      <c r="L979" s="57">
        <f t="shared" si="486"/>
        <v>1</v>
      </c>
      <c r="M979" s="57">
        <f t="shared" si="487"/>
        <v>0.998</v>
      </c>
      <c r="N979" s="57">
        <f t="shared" si="488"/>
        <v>1.4510000000000001</v>
      </c>
      <c r="O979" s="60">
        <f t="shared" si="489"/>
        <v>1.0157</v>
      </c>
      <c r="P979" s="60">
        <f>CEILING(IF(M979&gt;O979,M979,O979),$D$2)</f>
        <v>1.5</v>
      </c>
      <c r="Q979" s="61" t="str">
        <f t="shared" si="490"/>
        <v>목록(Manifest)</v>
      </c>
      <c r="R979" s="88">
        <f t="shared" si="491"/>
        <v>121.36</v>
      </c>
      <c r="S979" s="61" t="str">
        <f t="shared" si="492"/>
        <v>OZ522</v>
      </c>
      <c r="T979" s="61" t="str">
        <f t="shared" si="493"/>
        <v/>
      </c>
      <c r="U979" s="61" t="str">
        <f t="shared" si="494"/>
        <v>신용</v>
      </c>
      <c r="V979" s="99">
        <f>CEILING($B$2+(P979-0.5)*$C$2,1)</f>
        <v>13100</v>
      </c>
      <c r="W979" s="61">
        <v>4000</v>
      </c>
      <c r="X979" s="100">
        <f t="shared" si="470"/>
        <v>0</v>
      </c>
      <c r="Y979" s="100">
        <f t="shared" si="473"/>
        <v>0</v>
      </c>
      <c r="Z979" s="100">
        <f t="shared" si="471"/>
        <v>0</v>
      </c>
      <c r="AA979" s="100">
        <f t="shared" si="474"/>
        <v>0</v>
      </c>
      <c r="AB979" s="101">
        <f t="shared" si="472"/>
        <v>0</v>
      </c>
      <c r="AC979" s="102" t="str">
        <f>_xlfn.IFNA(VLOOKUP(D979,'사업자 통관'!F:H,3,0),"")</f>
        <v/>
      </c>
      <c r="AD979" s="102"/>
      <c r="AE979" s="103">
        <f t="shared" si="495"/>
        <v>4000</v>
      </c>
      <c r="AF979" s="104">
        <f t="shared" si="496"/>
        <v>17100</v>
      </c>
      <c r="AH979" s="126" t="s">
        <v>2399</v>
      </c>
      <c r="AI979" s="126" t="s">
        <v>9</v>
      </c>
      <c r="AJ979" s="126" t="s">
        <v>7940</v>
      </c>
      <c r="AK979" s="126" t="s">
        <v>8057</v>
      </c>
      <c r="AL979" s="126" t="s">
        <v>504</v>
      </c>
      <c r="AM979" s="126" t="s">
        <v>8058</v>
      </c>
      <c r="AN979" s="126">
        <v>5779</v>
      </c>
      <c r="AO979" s="126" t="s">
        <v>130</v>
      </c>
      <c r="AP979" s="127">
        <v>1</v>
      </c>
      <c r="AQ979" s="128">
        <v>0.998</v>
      </c>
      <c r="AR979" s="128">
        <v>1.4510000000000001</v>
      </c>
      <c r="AS979" s="128">
        <v>1.5</v>
      </c>
      <c r="AT979" s="126" t="s">
        <v>4</v>
      </c>
      <c r="AU979" s="128">
        <v>121.36</v>
      </c>
      <c r="AV979" s="126" t="s">
        <v>130</v>
      </c>
      <c r="AW979" s="126" t="s">
        <v>130</v>
      </c>
      <c r="AX979" s="126" t="s">
        <v>130</v>
      </c>
      <c r="AY979" s="126" t="s">
        <v>130</v>
      </c>
      <c r="AZ979" s="126" t="s">
        <v>130</v>
      </c>
      <c r="BA979" s="126" t="s">
        <v>132</v>
      </c>
      <c r="BB979" s="126" t="s">
        <v>70</v>
      </c>
      <c r="BC979" s="126" t="s">
        <v>8059</v>
      </c>
      <c r="BD979" s="126" t="s">
        <v>130</v>
      </c>
      <c r="BE979" s="126" t="s">
        <v>156</v>
      </c>
      <c r="BF979" s="126" t="s">
        <v>8060</v>
      </c>
      <c r="BG979" s="126" t="s">
        <v>8061</v>
      </c>
      <c r="BH979" s="126" t="s">
        <v>8062</v>
      </c>
      <c r="BI979" s="126" t="s">
        <v>138</v>
      </c>
      <c r="BJ979" s="126" t="s">
        <v>130</v>
      </c>
      <c r="BK979" s="126" t="s">
        <v>184</v>
      </c>
      <c r="BL979" s="126" t="s">
        <v>157</v>
      </c>
      <c r="BM979" s="126" t="s">
        <v>126</v>
      </c>
      <c r="BN979" s="126" t="s">
        <v>130</v>
      </c>
      <c r="BO979" s="126" t="s">
        <v>158</v>
      </c>
    </row>
    <row r="980" spans="1:67" ht="15">
      <c r="A980" s="58" t="str">
        <f t="shared" si="475"/>
        <v>2025-08-31</v>
      </c>
      <c r="B980" s="58" t="str">
        <f t="shared" si="476"/>
        <v>LHR</v>
      </c>
      <c r="C980" s="58" t="str">
        <f t="shared" si="477"/>
        <v>99431913836</v>
      </c>
      <c r="D980" s="58" t="str">
        <f t="shared" si="478"/>
        <v>PGB028762585</v>
      </c>
      <c r="E980" s="59" t="str">
        <f t="shared" si="479"/>
        <v>6094322903365</v>
      </c>
      <c r="F980" s="59" t="str">
        <f t="shared" si="480"/>
        <v>718-4139-FE-11</v>
      </c>
      <c r="G980" s="59" t="str">
        <f t="shared" si="481"/>
        <v>2210326</v>
      </c>
      <c r="H980" s="59" t="str">
        <f t="shared" si="482"/>
        <v>IPORTER (GB)</v>
      </c>
      <c r="I980" s="57" t="str">
        <f t="shared" si="483"/>
        <v>전현수</v>
      </c>
      <c r="J980" s="57">
        <f t="shared" si="484"/>
        <v>7573</v>
      </c>
      <c r="K980" s="57" t="str">
        <f t="shared" si="485"/>
        <v/>
      </c>
      <c r="L980" s="57">
        <f t="shared" si="486"/>
        <v>1</v>
      </c>
      <c r="M980" s="57">
        <f t="shared" si="487"/>
        <v>4.0010000000000003</v>
      </c>
      <c r="N980" s="57">
        <f t="shared" si="488"/>
        <v>5.5339999999999998</v>
      </c>
      <c r="O980" s="60">
        <f t="shared" si="489"/>
        <v>3.8737999999999997</v>
      </c>
      <c r="P980" s="60">
        <f>CEILING(IF(M980&gt;O980,M980,O980),$D$2)</f>
        <v>4.5</v>
      </c>
      <c r="Q980" s="61" t="str">
        <f t="shared" si="490"/>
        <v>목록(Manifest)</v>
      </c>
      <c r="R980" s="88">
        <f t="shared" si="491"/>
        <v>62.9</v>
      </c>
      <c r="S980" s="61" t="str">
        <f t="shared" si="492"/>
        <v>OZ522</v>
      </c>
      <c r="T980" s="61" t="str">
        <f t="shared" si="493"/>
        <v/>
      </c>
      <c r="U980" s="61" t="str">
        <f t="shared" si="494"/>
        <v>신용</v>
      </c>
      <c r="V980" s="99">
        <f>CEILING($B$2+(P980-0.5)*$C$2,1)</f>
        <v>30065</v>
      </c>
      <c r="W980" s="61">
        <v>4000</v>
      </c>
      <c r="X980" s="100">
        <f t="shared" si="470"/>
        <v>0</v>
      </c>
      <c r="Y980" s="100">
        <f t="shared" si="473"/>
        <v>0</v>
      </c>
      <c r="Z980" s="100">
        <f t="shared" si="471"/>
        <v>500</v>
      </c>
      <c r="AA980" s="100">
        <f t="shared" si="474"/>
        <v>0</v>
      </c>
      <c r="AB980" s="101">
        <f t="shared" si="472"/>
        <v>0</v>
      </c>
      <c r="AC980" s="102" t="str">
        <f>_xlfn.IFNA(VLOOKUP(D980,'사업자 통관'!F:H,3,0),"")</f>
        <v/>
      </c>
      <c r="AD980" s="102"/>
      <c r="AE980" s="103">
        <f t="shared" si="495"/>
        <v>4500</v>
      </c>
      <c r="AF980" s="104">
        <f t="shared" si="496"/>
        <v>34565</v>
      </c>
      <c r="AH980" s="126" t="s">
        <v>2399</v>
      </c>
      <c r="AI980" s="126" t="s">
        <v>9</v>
      </c>
      <c r="AJ980" s="126" t="s">
        <v>7940</v>
      </c>
      <c r="AK980" s="126" t="s">
        <v>8063</v>
      </c>
      <c r="AL980" s="126" t="s">
        <v>558</v>
      </c>
      <c r="AM980" s="126" t="s">
        <v>559</v>
      </c>
      <c r="AN980" s="126">
        <v>7573</v>
      </c>
      <c r="AO980" s="126" t="s">
        <v>130</v>
      </c>
      <c r="AP980" s="127">
        <v>1</v>
      </c>
      <c r="AQ980" s="128">
        <v>4.0010000000000003</v>
      </c>
      <c r="AR980" s="128">
        <v>5.5339999999999998</v>
      </c>
      <c r="AS980" s="128">
        <v>6</v>
      </c>
      <c r="AT980" s="126" t="s">
        <v>4</v>
      </c>
      <c r="AU980" s="128">
        <v>62.9</v>
      </c>
      <c r="AV980" s="126" t="s">
        <v>130</v>
      </c>
      <c r="AW980" s="126" t="s">
        <v>130</v>
      </c>
      <c r="AX980" s="126" t="s">
        <v>130</v>
      </c>
      <c r="AY980" s="126" t="s">
        <v>130</v>
      </c>
      <c r="AZ980" s="126" t="s">
        <v>130</v>
      </c>
      <c r="BA980" s="126" t="s">
        <v>132</v>
      </c>
      <c r="BB980" s="126" t="s">
        <v>70</v>
      </c>
      <c r="BC980" s="126" t="s">
        <v>159</v>
      </c>
      <c r="BD980" s="126" t="s">
        <v>130</v>
      </c>
      <c r="BE980" s="126" t="s">
        <v>156</v>
      </c>
      <c r="BF980" s="126" t="s">
        <v>8064</v>
      </c>
      <c r="BG980" s="126" t="s">
        <v>8065</v>
      </c>
      <c r="BH980" s="126" t="s">
        <v>8066</v>
      </c>
      <c r="BI980" s="126" t="s">
        <v>138</v>
      </c>
      <c r="BJ980" s="126" t="s">
        <v>130</v>
      </c>
      <c r="BK980" s="126" t="s">
        <v>184</v>
      </c>
      <c r="BL980" s="126" t="s">
        <v>157</v>
      </c>
      <c r="BM980" s="126" t="s">
        <v>126</v>
      </c>
      <c r="BN980" s="126" t="s">
        <v>130</v>
      </c>
      <c r="BO980" s="126" t="s">
        <v>158</v>
      </c>
    </row>
    <row r="981" spans="1:67" ht="15">
      <c r="A981" s="58" t="str">
        <f t="shared" si="475"/>
        <v>2025-08-31</v>
      </c>
      <c r="B981" s="58" t="str">
        <f t="shared" si="476"/>
        <v>LHR</v>
      </c>
      <c r="C981" s="58" t="str">
        <f t="shared" si="477"/>
        <v>99431913836</v>
      </c>
      <c r="D981" s="58" t="str">
        <f t="shared" si="478"/>
        <v>PGB028762493</v>
      </c>
      <c r="E981" s="59" t="str">
        <f t="shared" si="479"/>
        <v>6094322903273</v>
      </c>
      <c r="F981" s="59" t="str">
        <f t="shared" si="480"/>
        <v>718-4331-DE-42</v>
      </c>
      <c r="G981" s="59" t="str">
        <f t="shared" si="481"/>
        <v>2210326</v>
      </c>
      <c r="H981" s="59" t="str">
        <f t="shared" si="482"/>
        <v>IPORTER (GB)</v>
      </c>
      <c r="I981" s="57" t="str">
        <f t="shared" si="483"/>
        <v>김성진</v>
      </c>
      <c r="J981" s="57">
        <f t="shared" si="484"/>
        <v>18307</v>
      </c>
      <c r="K981" s="57" t="str">
        <f t="shared" si="485"/>
        <v/>
      </c>
      <c r="L981" s="57">
        <f t="shared" si="486"/>
        <v>1</v>
      </c>
      <c r="M981" s="57">
        <f t="shared" si="487"/>
        <v>0.499</v>
      </c>
      <c r="N981" s="57">
        <f t="shared" si="488"/>
        <v>4.4999999999999998E-2</v>
      </c>
      <c r="O981" s="60">
        <f t="shared" si="489"/>
        <v>3.15E-2</v>
      </c>
      <c r="P981" s="60">
        <f>CEILING(IF(M981&gt;O981,M981,O981),$D$2)</f>
        <v>0.5</v>
      </c>
      <c r="Q981" s="61" t="str">
        <f t="shared" si="490"/>
        <v>간이(Simple)</v>
      </c>
      <c r="R981" s="88">
        <f t="shared" si="491"/>
        <v>201.54</v>
      </c>
      <c r="S981" s="61" t="str">
        <f t="shared" si="492"/>
        <v>OZ522</v>
      </c>
      <c r="T981" s="61" t="str">
        <f t="shared" si="493"/>
        <v/>
      </c>
      <c r="U981" s="61" t="str">
        <f t="shared" si="494"/>
        <v>신용</v>
      </c>
      <c r="V981" s="99">
        <f>CEILING($B$2+(P981-0.5)*$C$2,1)</f>
        <v>7445</v>
      </c>
      <c r="W981" s="61">
        <v>4000</v>
      </c>
      <c r="X981" s="100">
        <f t="shared" si="470"/>
        <v>0</v>
      </c>
      <c r="Y981" s="100">
        <f t="shared" si="473"/>
        <v>0</v>
      </c>
      <c r="Z981" s="100">
        <f t="shared" si="471"/>
        <v>0</v>
      </c>
      <c r="AA981" s="100">
        <f t="shared" si="474"/>
        <v>0</v>
      </c>
      <c r="AB981" s="101">
        <f t="shared" si="472"/>
        <v>1000</v>
      </c>
      <c r="AC981" s="102" t="str">
        <f>_xlfn.IFNA(VLOOKUP(D981,'사업자 통관'!F:H,3,0),"")</f>
        <v/>
      </c>
      <c r="AD981" s="102"/>
      <c r="AE981" s="103">
        <f t="shared" si="495"/>
        <v>5000</v>
      </c>
      <c r="AF981" s="104">
        <f t="shared" si="496"/>
        <v>12445</v>
      </c>
      <c r="AH981" s="126" t="s">
        <v>2399</v>
      </c>
      <c r="AI981" s="126" t="s">
        <v>9</v>
      </c>
      <c r="AJ981" s="126" t="s">
        <v>7940</v>
      </c>
      <c r="AK981" s="126" t="s">
        <v>8067</v>
      </c>
      <c r="AL981" s="126" t="s">
        <v>357</v>
      </c>
      <c r="AM981" s="126" t="s">
        <v>8068</v>
      </c>
      <c r="AN981" s="126">
        <v>18307</v>
      </c>
      <c r="AO981" s="126" t="s">
        <v>130</v>
      </c>
      <c r="AP981" s="127">
        <v>1</v>
      </c>
      <c r="AQ981" s="128">
        <v>0.499</v>
      </c>
      <c r="AR981" s="128">
        <v>4.4999999999999998E-2</v>
      </c>
      <c r="AS981" s="128">
        <v>0.5</v>
      </c>
      <c r="AT981" s="126" t="s">
        <v>6</v>
      </c>
      <c r="AU981" s="128">
        <v>201.54</v>
      </c>
      <c r="AV981" s="126" t="s">
        <v>130</v>
      </c>
      <c r="AW981" s="126" t="s">
        <v>130</v>
      </c>
      <c r="AX981" s="126" t="s">
        <v>130</v>
      </c>
      <c r="AY981" s="126" t="s">
        <v>130</v>
      </c>
      <c r="AZ981" s="126" t="s">
        <v>130</v>
      </c>
      <c r="BA981" s="126" t="s">
        <v>132</v>
      </c>
      <c r="BB981" s="126" t="s">
        <v>70</v>
      </c>
      <c r="BC981" s="126" t="s">
        <v>8069</v>
      </c>
      <c r="BD981" s="126" t="s">
        <v>130</v>
      </c>
      <c r="BE981" s="126" t="s">
        <v>156</v>
      </c>
      <c r="BF981" s="126" t="s">
        <v>8070</v>
      </c>
      <c r="BG981" s="126" t="s">
        <v>8071</v>
      </c>
      <c r="BH981" s="126" t="s">
        <v>8072</v>
      </c>
      <c r="BI981" s="126" t="s">
        <v>138</v>
      </c>
      <c r="BJ981" s="126" t="s">
        <v>130</v>
      </c>
      <c r="BK981" s="126" t="s">
        <v>184</v>
      </c>
      <c r="BL981" s="126" t="s">
        <v>157</v>
      </c>
      <c r="BM981" s="126" t="s">
        <v>126</v>
      </c>
      <c r="BN981" s="126" t="s">
        <v>130</v>
      </c>
      <c r="BO981" s="126" t="s">
        <v>158</v>
      </c>
    </row>
    <row r="982" spans="1:67" ht="15">
      <c r="A982" s="58" t="str">
        <f t="shared" si="475"/>
        <v>2025-08-31</v>
      </c>
      <c r="B982" s="58" t="str">
        <f t="shared" si="476"/>
        <v>LHR</v>
      </c>
      <c r="C982" s="58" t="str">
        <f t="shared" si="477"/>
        <v>99431913836</v>
      </c>
      <c r="D982" s="58" t="str">
        <f t="shared" si="478"/>
        <v>PGB028762473</v>
      </c>
      <c r="E982" s="59" t="str">
        <f t="shared" si="479"/>
        <v>6094322903253</v>
      </c>
      <c r="F982" s="59" t="str">
        <f t="shared" si="480"/>
        <v>718-4333-CD-49</v>
      </c>
      <c r="G982" s="59" t="str">
        <f t="shared" si="481"/>
        <v>2210326</v>
      </c>
      <c r="H982" s="59" t="str">
        <f t="shared" si="482"/>
        <v>IPORTER (GB)</v>
      </c>
      <c r="I982" s="57" t="str">
        <f t="shared" si="483"/>
        <v>유지연</v>
      </c>
      <c r="J982" s="57">
        <f t="shared" si="484"/>
        <v>21358</v>
      </c>
      <c r="K982" s="57" t="str">
        <f t="shared" si="485"/>
        <v/>
      </c>
      <c r="L982" s="57">
        <f t="shared" si="486"/>
        <v>1</v>
      </c>
      <c r="M982" s="57">
        <f t="shared" si="487"/>
        <v>0.499</v>
      </c>
      <c r="N982" s="57">
        <f t="shared" si="488"/>
        <v>4.4999999999999998E-2</v>
      </c>
      <c r="O982" s="60">
        <f t="shared" si="489"/>
        <v>3.15E-2</v>
      </c>
      <c r="P982" s="60">
        <f>CEILING(IF(M982&gt;O982,M982,O982),$D$2)</f>
        <v>0.5</v>
      </c>
      <c r="Q982" s="61" t="str">
        <f t="shared" si="490"/>
        <v>목록(Manifest)</v>
      </c>
      <c r="R982" s="88">
        <f t="shared" si="491"/>
        <v>78.14</v>
      </c>
      <c r="S982" s="61" t="str">
        <f t="shared" si="492"/>
        <v>OZ522</v>
      </c>
      <c r="T982" s="61" t="str">
        <f t="shared" si="493"/>
        <v/>
      </c>
      <c r="U982" s="61" t="str">
        <f t="shared" si="494"/>
        <v>신용</v>
      </c>
      <c r="V982" s="99">
        <f>CEILING($B$2+(P982-0.5)*$C$2,1)</f>
        <v>7445</v>
      </c>
      <c r="W982" s="61">
        <v>4000</v>
      </c>
      <c r="X982" s="100">
        <f t="shared" si="470"/>
        <v>0</v>
      </c>
      <c r="Y982" s="100">
        <f t="shared" si="473"/>
        <v>0</v>
      </c>
      <c r="Z982" s="100">
        <f t="shared" si="471"/>
        <v>0</v>
      </c>
      <c r="AA982" s="100">
        <f t="shared" si="474"/>
        <v>0</v>
      </c>
      <c r="AB982" s="101">
        <f t="shared" si="472"/>
        <v>0</v>
      </c>
      <c r="AC982" s="102" t="str">
        <f>_xlfn.IFNA(VLOOKUP(D982,'사업자 통관'!F:H,3,0),"")</f>
        <v/>
      </c>
      <c r="AD982" s="102"/>
      <c r="AE982" s="103">
        <f t="shared" si="495"/>
        <v>4000</v>
      </c>
      <c r="AF982" s="104">
        <f t="shared" si="496"/>
        <v>11445</v>
      </c>
      <c r="AH982" s="126" t="s">
        <v>2399</v>
      </c>
      <c r="AI982" s="126" t="s">
        <v>9</v>
      </c>
      <c r="AJ982" s="126" t="s">
        <v>7940</v>
      </c>
      <c r="AK982" s="126" t="s">
        <v>8073</v>
      </c>
      <c r="AL982" s="126" t="s">
        <v>2138</v>
      </c>
      <c r="AM982" s="126" t="s">
        <v>5687</v>
      </c>
      <c r="AN982" s="126">
        <v>21358</v>
      </c>
      <c r="AO982" s="126" t="s">
        <v>130</v>
      </c>
      <c r="AP982" s="127">
        <v>1</v>
      </c>
      <c r="AQ982" s="128">
        <v>0.499</v>
      </c>
      <c r="AR982" s="128">
        <v>4.4999999999999998E-2</v>
      </c>
      <c r="AS982" s="128">
        <v>0.5</v>
      </c>
      <c r="AT982" s="126" t="s">
        <v>4</v>
      </c>
      <c r="AU982" s="128">
        <v>78.14</v>
      </c>
      <c r="AV982" s="126" t="s">
        <v>130</v>
      </c>
      <c r="AW982" s="126" t="s">
        <v>130</v>
      </c>
      <c r="AX982" s="126" t="s">
        <v>130</v>
      </c>
      <c r="AY982" s="126" t="s">
        <v>130</v>
      </c>
      <c r="AZ982" s="126" t="s">
        <v>130</v>
      </c>
      <c r="BA982" s="126" t="s">
        <v>132</v>
      </c>
      <c r="BB982" s="126" t="s">
        <v>70</v>
      </c>
      <c r="BC982" s="126" t="s">
        <v>177</v>
      </c>
      <c r="BD982" s="126" t="s">
        <v>130</v>
      </c>
      <c r="BE982" s="126" t="s">
        <v>156</v>
      </c>
      <c r="BF982" s="126" t="s">
        <v>8074</v>
      </c>
      <c r="BG982" s="126" t="s">
        <v>8075</v>
      </c>
      <c r="BH982" s="126" t="s">
        <v>8076</v>
      </c>
      <c r="BI982" s="126" t="s">
        <v>138</v>
      </c>
      <c r="BJ982" s="126" t="s">
        <v>130</v>
      </c>
      <c r="BK982" s="126" t="s">
        <v>184</v>
      </c>
      <c r="BL982" s="126" t="s">
        <v>157</v>
      </c>
      <c r="BM982" s="126" t="s">
        <v>126</v>
      </c>
      <c r="BN982" s="126" t="s">
        <v>130</v>
      </c>
      <c r="BO982" s="126" t="s">
        <v>158</v>
      </c>
    </row>
    <row r="983" spans="1:67" ht="15">
      <c r="A983" s="58" t="str">
        <f t="shared" si="475"/>
        <v>2025-08-31</v>
      </c>
      <c r="B983" s="58" t="str">
        <f t="shared" si="476"/>
        <v>LHR</v>
      </c>
      <c r="C983" s="58" t="str">
        <f t="shared" si="477"/>
        <v>99431913836</v>
      </c>
      <c r="D983" s="58" t="str">
        <f t="shared" si="478"/>
        <v>PGB028762458</v>
      </c>
      <c r="E983" s="59" t="str">
        <f t="shared" si="479"/>
        <v>6094322903238</v>
      </c>
      <c r="F983" s="59" t="str">
        <f t="shared" si="480"/>
        <v>718-4185-CD-1</v>
      </c>
      <c r="G983" s="59" t="str">
        <f t="shared" si="481"/>
        <v>2210326</v>
      </c>
      <c r="H983" s="59" t="str">
        <f t="shared" si="482"/>
        <v>IPORTER (GB)</v>
      </c>
      <c r="I983" s="57" t="str">
        <f t="shared" si="483"/>
        <v>노경옥</v>
      </c>
      <c r="J983" s="57">
        <f t="shared" si="484"/>
        <v>6966</v>
      </c>
      <c r="K983" s="57" t="str">
        <f t="shared" si="485"/>
        <v/>
      </c>
      <c r="L983" s="57">
        <f t="shared" si="486"/>
        <v>1</v>
      </c>
      <c r="M983" s="57">
        <f t="shared" si="487"/>
        <v>0.499</v>
      </c>
      <c r="N983" s="57">
        <f t="shared" si="488"/>
        <v>4.4999999999999998E-2</v>
      </c>
      <c r="O983" s="60">
        <f t="shared" si="489"/>
        <v>3.15E-2</v>
      </c>
      <c r="P983" s="60">
        <f>CEILING(IF(M983&gt;O983,M983,O983),$D$2)</f>
        <v>0.5</v>
      </c>
      <c r="Q983" s="61" t="str">
        <f t="shared" si="490"/>
        <v>목록(Manifest)</v>
      </c>
      <c r="R983" s="88">
        <f t="shared" si="491"/>
        <v>23.6</v>
      </c>
      <c r="S983" s="61" t="str">
        <f t="shared" si="492"/>
        <v>OZ522</v>
      </c>
      <c r="T983" s="61" t="str">
        <f t="shared" si="493"/>
        <v/>
      </c>
      <c r="U983" s="61" t="str">
        <f t="shared" si="494"/>
        <v>신용</v>
      </c>
      <c r="V983" s="99">
        <f>CEILING($B$2+(P983-0.5)*$C$2,1)</f>
        <v>7445</v>
      </c>
      <c r="W983" s="61">
        <v>4000</v>
      </c>
      <c r="X983" s="100">
        <f t="shared" si="470"/>
        <v>0</v>
      </c>
      <c r="Y983" s="100">
        <f t="shared" si="473"/>
        <v>0</v>
      </c>
      <c r="Z983" s="100">
        <f t="shared" si="471"/>
        <v>0</v>
      </c>
      <c r="AA983" s="100">
        <f t="shared" si="474"/>
        <v>0</v>
      </c>
      <c r="AB983" s="101">
        <f t="shared" si="472"/>
        <v>0</v>
      </c>
      <c r="AC983" s="102" t="str">
        <f>_xlfn.IFNA(VLOOKUP(D983,'사업자 통관'!F:H,3,0),"")</f>
        <v/>
      </c>
      <c r="AD983" s="102"/>
      <c r="AE983" s="103">
        <f t="shared" si="495"/>
        <v>4000</v>
      </c>
      <c r="AF983" s="104">
        <f t="shared" si="496"/>
        <v>11445</v>
      </c>
      <c r="AH983" s="126" t="s">
        <v>2399</v>
      </c>
      <c r="AI983" s="126" t="s">
        <v>9</v>
      </c>
      <c r="AJ983" s="126" t="s">
        <v>7940</v>
      </c>
      <c r="AK983" s="126" t="s">
        <v>8077</v>
      </c>
      <c r="AL983" s="126" t="s">
        <v>8078</v>
      </c>
      <c r="AM983" s="126" t="s">
        <v>8079</v>
      </c>
      <c r="AN983" s="126">
        <v>6966</v>
      </c>
      <c r="AO983" s="126" t="s">
        <v>130</v>
      </c>
      <c r="AP983" s="127">
        <v>1</v>
      </c>
      <c r="AQ983" s="128">
        <v>0.499</v>
      </c>
      <c r="AR983" s="128">
        <v>4.4999999999999998E-2</v>
      </c>
      <c r="AS983" s="128">
        <v>0.5</v>
      </c>
      <c r="AT983" s="126" t="s">
        <v>4</v>
      </c>
      <c r="AU983" s="128">
        <v>23.6</v>
      </c>
      <c r="AV983" s="126" t="s">
        <v>130</v>
      </c>
      <c r="AW983" s="126" t="s">
        <v>130</v>
      </c>
      <c r="AX983" s="126" t="s">
        <v>130</v>
      </c>
      <c r="AY983" s="126" t="s">
        <v>130</v>
      </c>
      <c r="AZ983" s="126" t="s">
        <v>130</v>
      </c>
      <c r="BA983" s="126" t="s">
        <v>132</v>
      </c>
      <c r="BB983" s="126" t="s">
        <v>70</v>
      </c>
      <c r="BC983" s="126" t="s">
        <v>155</v>
      </c>
      <c r="BD983" s="126" t="s">
        <v>130</v>
      </c>
      <c r="BE983" s="126" t="s">
        <v>156</v>
      </c>
      <c r="BF983" s="126" t="s">
        <v>8080</v>
      </c>
      <c r="BG983" s="126" t="s">
        <v>8081</v>
      </c>
      <c r="BH983" s="126" t="s">
        <v>8082</v>
      </c>
      <c r="BI983" s="126" t="s">
        <v>138</v>
      </c>
      <c r="BJ983" s="126" t="s">
        <v>130</v>
      </c>
      <c r="BK983" s="126" t="s">
        <v>184</v>
      </c>
      <c r="BL983" s="126" t="s">
        <v>157</v>
      </c>
      <c r="BM983" s="126" t="s">
        <v>126</v>
      </c>
      <c r="BN983" s="126" t="s">
        <v>130</v>
      </c>
      <c r="BO983" s="126" t="s">
        <v>158</v>
      </c>
    </row>
    <row r="984" spans="1:67" ht="15">
      <c r="A984" s="58" t="str">
        <f t="shared" si="475"/>
        <v>2025-08-31</v>
      </c>
      <c r="B984" s="58" t="str">
        <f t="shared" si="476"/>
        <v>LHR</v>
      </c>
      <c r="C984" s="58" t="str">
        <f t="shared" si="477"/>
        <v>99431913836</v>
      </c>
      <c r="D984" s="58" t="str">
        <f t="shared" si="478"/>
        <v>PGB028762500</v>
      </c>
      <c r="E984" s="59" t="str">
        <f t="shared" si="479"/>
        <v>6094322903280</v>
      </c>
      <c r="F984" s="59" t="str">
        <f t="shared" si="480"/>
        <v>718-4172-AC-28</v>
      </c>
      <c r="G984" s="59" t="str">
        <f t="shared" si="481"/>
        <v>2210326</v>
      </c>
      <c r="H984" s="59" t="str">
        <f t="shared" si="482"/>
        <v>IPORTER (GB)</v>
      </c>
      <c r="I984" s="57" t="str">
        <f t="shared" si="483"/>
        <v>박우진</v>
      </c>
      <c r="J984" s="57">
        <f t="shared" si="484"/>
        <v>28113</v>
      </c>
      <c r="K984" s="57" t="str">
        <f t="shared" si="485"/>
        <v/>
      </c>
      <c r="L984" s="57">
        <f t="shared" si="486"/>
        <v>1</v>
      </c>
      <c r="M984" s="57">
        <f t="shared" si="487"/>
        <v>0.998</v>
      </c>
      <c r="N984" s="57">
        <f t="shared" si="488"/>
        <v>1.3149999999999999</v>
      </c>
      <c r="O984" s="60">
        <f t="shared" si="489"/>
        <v>0.92049999999999987</v>
      </c>
      <c r="P984" s="60">
        <f>CEILING(IF(M984&gt;O984,M984,O984),$D$2)</f>
        <v>1</v>
      </c>
      <c r="Q984" s="61" t="str">
        <f t="shared" si="490"/>
        <v>목록(Manifest)</v>
      </c>
      <c r="R984" s="88">
        <f t="shared" si="491"/>
        <v>30.66</v>
      </c>
      <c r="S984" s="61" t="str">
        <f t="shared" si="492"/>
        <v>OZ522</v>
      </c>
      <c r="T984" s="61" t="str">
        <f t="shared" si="493"/>
        <v/>
      </c>
      <c r="U984" s="61" t="str">
        <f t="shared" si="494"/>
        <v>신용</v>
      </c>
      <c r="V984" s="99">
        <f>CEILING($B$2+(P984-0.5)*$C$2,1)</f>
        <v>10273</v>
      </c>
      <c r="W984" s="61">
        <v>4000</v>
      </c>
      <c r="X984" s="100">
        <f t="shared" si="470"/>
        <v>0</v>
      </c>
      <c r="Y984" s="100">
        <f t="shared" si="473"/>
        <v>0</v>
      </c>
      <c r="Z984" s="100">
        <f t="shared" si="471"/>
        <v>0</v>
      </c>
      <c r="AA984" s="100">
        <f t="shared" si="474"/>
        <v>0</v>
      </c>
      <c r="AB984" s="101">
        <f t="shared" si="472"/>
        <v>0</v>
      </c>
      <c r="AC984" s="102" t="str">
        <f>_xlfn.IFNA(VLOOKUP(D984,'사업자 통관'!F:H,3,0),"")</f>
        <v/>
      </c>
      <c r="AD984" s="102"/>
      <c r="AE984" s="103">
        <f t="shared" si="495"/>
        <v>4000</v>
      </c>
      <c r="AF984" s="104">
        <f t="shared" si="496"/>
        <v>14273</v>
      </c>
      <c r="AH984" s="126" t="s">
        <v>2399</v>
      </c>
      <c r="AI984" s="126" t="s">
        <v>9</v>
      </c>
      <c r="AJ984" s="126" t="s">
        <v>7940</v>
      </c>
      <c r="AK984" s="126" t="s">
        <v>8083</v>
      </c>
      <c r="AL984" s="126" t="s">
        <v>8084</v>
      </c>
      <c r="AM984" s="126" t="s">
        <v>8085</v>
      </c>
      <c r="AN984" s="126">
        <v>28113</v>
      </c>
      <c r="AO984" s="126" t="s">
        <v>130</v>
      </c>
      <c r="AP984" s="127">
        <v>1</v>
      </c>
      <c r="AQ984" s="128">
        <v>0.998</v>
      </c>
      <c r="AR984" s="128">
        <v>1.3149999999999999</v>
      </c>
      <c r="AS984" s="128">
        <v>1.4</v>
      </c>
      <c r="AT984" s="126" t="s">
        <v>4</v>
      </c>
      <c r="AU984" s="128">
        <v>30.66</v>
      </c>
      <c r="AV984" s="126" t="s">
        <v>130</v>
      </c>
      <c r="AW984" s="126" t="s">
        <v>130</v>
      </c>
      <c r="AX984" s="126" t="s">
        <v>130</v>
      </c>
      <c r="AY984" s="126" t="s">
        <v>130</v>
      </c>
      <c r="AZ984" s="126" t="s">
        <v>130</v>
      </c>
      <c r="BA984" s="126" t="s">
        <v>132</v>
      </c>
      <c r="BB984" s="126" t="s">
        <v>70</v>
      </c>
      <c r="BC984" s="126" t="s">
        <v>162</v>
      </c>
      <c r="BD984" s="126" t="s">
        <v>130</v>
      </c>
      <c r="BE984" s="126" t="s">
        <v>156</v>
      </c>
      <c r="BF984" s="126" t="s">
        <v>8086</v>
      </c>
      <c r="BG984" s="126" t="s">
        <v>8087</v>
      </c>
      <c r="BH984" s="126" t="s">
        <v>8088</v>
      </c>
      <c r="BI984" s="126" t="s">
        <v>138</v>
      </c>
      <c r="BJ984" s="126" t="s">
        <v>130</v>
      </c>
      <c r="BK984" s="126" t="s">
        <v>184</v>
      </c>
      <c r="BL984" s="126" t="s">
        <v>157</v>
      </c>
      <c r="BM984" s="126" t="s">
        <v>126</v>
      </c>
      <c r="BN984" s="126" t="s">
        <v>130</v>
      </c>
      <c r="BO984" s="126" t="s">
        <v>158</v>
      </c>
    </row>
    <row r="985" spans="1:67" ht="15">
      <c r="A985" s="58" t="str">
        <f t="shared" si="475"/>
        <v>2025-08-31</v>
      </c>
      <c r="B985" s="58" t="str">
        <f t="shared" si="476"/>
        <v>LHR</v>
      </c>
      <c r="C985" s="58" t="str">
        <f t="shared" si="477"/>
        <v>99431913836</v>
      </c>
      <c r="D985" s="58" t="str">
        <f t="shared" si="478"/>
        <v>PGB028762445</v>
      </c>
      <c r="E985" s="59" t="str">
        <f t="shared" si="479"/>
        <v>6094322903225</v>
      </c>
      <c r="F985" s="59" t="str">
        <f t="shared" si="480"/>
        <v>718-4289-DD-29</v>
      </c>
      <c r="G985" s="59" t="str">
        <f t="shared" si="481"/>
        <v>2210326</v>
      </c>
      <c r="H985" s="59" t="str">
        <f t="shared" si="482"/>
        <v>IPORTER (GB)</v>
      </c>
      <c r="I985" s="57" t="str">
        <f t="shared" si="483"/>
        <v>이민재</v>
      </c>
      <c r="J985" s="57">
        <f t="shared" si="484"/>
        <v>6001</v>
      </c>
      <c r="K985" s="57" t="str">
        <f t="shared" si="485"/>
        <v/>
      </c>
      <c r="L985" s="57">
        <f t="shared" si="486"/>
        <v>1</v>
      </c>
      <c r="M985" s="57">
        <f t="shared" si="487"/>
        <v>2.2000000000000002</v>
      </c>
      <c r="N985" s="57">
        <f t="shared" si="488"/>
        <v>4.4999999999999998E-2</v>
      </c>
      <c r="O985" s="60">
        <f t="shared" si="489"/>
        <v>3.15E-2</v>
      </c>
      <c r="P985" s="60">
        <f>CEILING(IF(M985&gt;O985,M985,O985),$D$2)</f>
        <v>2.5</v>
      </c>
      <c r="Q985" s="61" t="str">
        <f t="shared" si="490"/>
        <v>일반(목록배제,Normal-Manifest Exception)</v>
      </c>
      <c r="R985" s="88">
        <f t="shared" si="491"/>
        <v>68.400000000000006</v>
      </c>
      <c r="S985" s="61" t="str">
        <f t="shared" si="492"/>
        <v>OZ522</v>
      </c>
      <c r="T985" s="61" t="str">
        <f t="shared" si="493"/>
        <v/>
      </c>
      <c r="U985" s="61" t="str">
        <f t="shared" si="494"/>
        <v>신용</v>
      </c>
      <c r="V985" s="99">
        <f>CEILING($B$2+(P985-0.5)*$C$2,1)</f>
        <v>18755</v>
      </c>
      <c r="W985" s="61">
        <v>4000</v>
      </c>
      <c r="X985" s="100">
        <f t="shared" si="470"/>
        <v>0</v>
      </c>
      <c r="Y985" s="100">
        <f t="shared" si="473"/>
        <v>0</v>
      </c>
      <c r="Z985" s="100">
        <f t="shared" si="471"/>
        <v>500</v>
      </c>
      <c r="AA985" s="100">
        <f t="shared" si="474"/>
        <v>0</v>
      </c>
      <c r="AB985" s="101">
        <f t="shared" si="472"/>
        <v>1000</v>
      </c>
      <c r="AC985" s="102" t="str">
        <f>_xlfn.IFNA(VLOOKUP(D985,'사업자 통관'!F:H,3,0),"")</f>
        <v/>
      </c>
      <c r="AD985" s="102"/>
      <c r="AE985" s="103">
        <f t="shared" si="495"/>
        <v>5500</v>
      </c>
      <c r="AF985" s="104">
        <f t="shared" si="496"/>
        <v>24255</v>
      </c>
      <c r="AH985" s="126" t="s">
        <v>2399</v>
      </c>
      <c r="AI985" s="126" t="s">
        <v>9</v>
      </c>
      <c r="AJ985" s="126" t="s">
        <v>7940</v>
      </c>
      <c r="AK985" s="126" t="s">
        <v>8089</v>
      </c>
      <c r="AL985" s="126" t="s">
        <v>8090</v>
      </c>
      <c r="AM985" s="126" t="s">
        <v>8091</v>
      </c>
      <c r="AN985" s="126">
        <v>6001</v>
      </c>
      <c r="AO985" s="126" t="s">
        <v>130</v>
      </c>
      <c r="AP985" s="127">
        <v>1</v>
      </c>
      <c r="AQ985" s="128">
        <v>2.2000000000000002</v>
      </c>
      <c r="AR985" s="128">
        <v>4.4999999999999998E-2</v>
      </c>
      <c r="AS985" s="128">
        <v>2.2000000000000002</v>
      </c>
      <c r="AT985" s="126" t="s">
        <v>5</v>
      </c>
      <c r="AU985" s="128">
        <v>68.400000000000006</v>
      </c>
      <c r="AV985" s="126" t="s">
        <v>130</v>
      </c>
      <c r="AW985" s="126" t="s">
        <v>130</v>
      </c>
      <c r="AX985" s="126" t="s">
        <v>130</v>
      </c>
      <c r="AY985" s="126" t="s">
        <v>130</v>
      </c>
      <c r="AZ985" s="126" t="s">
        <v>130</v>
      </c>
      <c r="BA985" s="126" t="s">
        <v>132</v>
      </c>
      <c r="BB985" s="126" t="s">
        <v>70</v>
      </c>
      <c r="BC985" s="126" t="s">
        <v>8092</v>
      </c>
      <c r="BD985" s="126" t="s">
        <v>130</v>
      </c>
      <c r="BE985" s="126" t="s">
        <v>156</v>
      </c>
      <c r="BF985" s="126" t="s">
        <v>8093</v>
      </c>
      <c r="BG985" s="126" t="s">
        <v>8094</v>
      </c>
      <c r="BH985" s="126" t="s">
        <v>8095</v>
      </c>
      <c r="BI985" s="126" t="s">
        <v>138</v>
      </c>
      <c r="BJ985" s="126" t="s">
        <v>130</v>
      </c>
      <c r="BK985" s="126" t="s">
        <v>184</v>
      </c>
      <c r="BL985" s="126" t="s">
        <v>157</v>
      </c>
      <c r="BM985" s="126" t="s">
        <v>126</v>
      </c>
      <c r="BN985" s="126" t="s">
        <v>130</v>
      </c>
      <c r="BO985" s="126" t="s">
        <v>158</v>
      </c>
    </row>
    <row r="986" spans="1:67" ht="15">
      <c r="A986" s="58" t="str">
        <f t="shared" si="475"/>
        <v>2025-08-31</v>
      </c>
      <c r="B986" s="58" t="str">
        <f t="shared" si="476"/>
        <v>LHR</v>
      </c>
      <c r="C986" s="58" t="str">
        <f t="shared" si="477"/>
        <v>99431913836</v>
      </c>
      <c r="D986" s="58" t="str">
        <f t="shared" si="478"/>
        <v>PGB028762184</v>
      </c>
      <c r="E986" s="59" t="str">
        <f t="shared" si="479"/>
        <v>6094322902964</v>
      </c>
      <c r="F986" s="59" t="str">
        <f t="shared" si="480"/>
        <v>717-8073-CD-32</v>
      </c>
      <c r="G986" s="59" t="str">
        <f t="shared" si="481"/>
        <v>2210326</v>
      </c>
      <c r="H986" s="59" t="str">
        <f t="shared" si="482"/>
        <v>IPORTER (GB)</v>
      </c>
      <c r="I986" s="57" t="str">
        <f t="shared" si="483"/>
        <v>이진문</v>
      </c>
      <c r="J986" s="57">
        <f t="shared" si="484"/>
        <v>3439</v>
      </c>
      <c r="K986" s="57" t="str">
        <f t="shared" si="485"/>
        <v/>
      </c>
      <c r="L986" s="57">
        <f t="shared" si="486"/>
        <v>1</v>
      </c>
      <c r="M986" s="57">
        <f t="shared" si="487"/>
        <v>0.499</v>
      </c>
      <c r="N986" s="57">
        <f t="shared" si="488"/>
        <v>4.4999999999999998E-2</v>
      </c>
      <c r="O986" s="60">
        <f t="shared" si="489"/>
        <v>3.15E-2</v>
      </c>
      <c r="P986" s="60">
        <f>CEILING(IF(M986&gt;O986,M986,O986),$D$2)</f>
        <v>0.5</v>
      </c>
      <c r="Q986" s="61" t="str">
        <f t="shared" si="490"/>
        <v>목록(Manifest)</v>
      </c>
      <c r="R986" s="88">
        <f t="shared" si="491"/>
        <v>121.36</v>
      </c>
      <c r="S986" s="61" t="str">
        <f t="shared" si="492"/>
        <v>OZ522</v>
      </c>
      <c r="T986" s="61" t="str">
        <f t="shared" si="493"/>
        <v/>
      </c>
      <c r="U986" s="61" t="str">
        <f t="shared" si="494"/>
        <v>신용</v>
      </c>
      <c r="V986" s="99">
        <f>CEILING($B$2+(P986-0.5)*$C$2,1)</f>
        <v>7445</v>
      </c>
      <c r="W986" s="61">
        <v>4000</v>
      </c>
      <c r="X986" s="100">
        <f t="shared" si="470"/>
        <v>0</v>
      </c>
      <c r="Y986" s="100">
        <f t="shared" si="473"/>
        <v>0</v>
      </c>
      <c r="Z986" s="100">
        <f t="shared" si="471"/>
        <v>0</v>
      </c>
      <c r="AA986" s="100">
        <f t="shared" si="474"/>
        <v>0</v>
      </c>
      <c r="AB986" s="101">
        <f t="shared" si="472"/>
        <v>0</v>
      </c>
      <c r="AC986" s="102" t="str">
        <f>_xlfn.IFNA(VLOOKUP(D986,'사업자 통관'!F:H,3,0),"")</f>
        <v/>
      </c>
      <c r="AD986" s="102"/>
      <c r="AE986" s="103">
        <f t="shared" si="495"/>
        <v>4000</v>
      </c>
      <c r="AF986" s="104">
        <f t="shared" si="496"/>
        <v>11445</v>
      </c>
      <c r="AH986" s="126" t="s">
        <v>2399</v>
      </c>
      <c r="AI986" s="126" t="s">
        <v>9</v>
      </c>
      <c r="AJ986" s="126" t="s">
        <v>7940</v>
      </c>
      <c r="AK986" s="126" t="s">
        <v>8096</v>
      </c>
      <c r="AL986" s="126" t="s">
        <v>4545</v>
      </c>
      <c r="AM986" s="126" t="s">
        <v>4546</v>
      </c>
      <c r="AN986" s="126">
        <v>3439</v>
      </c>
      <c r="AO986" s="126" t="s">
        <v>130</v>
      </c>
      <c r="AP986" s="127">
        <v>1</v>
      </c>
      <c r="AQ986" s="128">
        <v>0.499</v>
      </c>
      <c r="AR986" s="128">
        <v>4.4999999999999998E-2</v>
      </c>
      <c r="AS986" s="128">
        <v>0.5</v>
      </c>
      <c r="AT986" s="126" t="s">
        <v>4</v>
      </c>
      <c r="AU986" s="128">
        <v>121.36</v>
      </c>
      <c r="AV986" s="126" t="s">
        <v>130</v>
      </c>
      <c r="AW986" s="126" t="s">
        <v>130</v>
      </c>
      <c r="AX986" s="126" t="s">
        <v>130</v>
      </c>
      <c r="AY986" s="126" t="s">
        <v>130</v>
      </c>
      <c r="AZ986" s="126" t="s">
        <v>130</v>
      </c>
      <c r="BA986" s="126" t="s">
        <v>132</v>
      </c>
      <c r="BB986" s="126" t="s">
        <v>70</v>
      </c>
      <c r="BC986" s="126" t="s">
        <v>169</v>
      </c>
      <c r="BD986" s="126" t="s">
        <v>130</v>
      </c>
      <c r="BE986" s="126" t="s">
        <v>156</v>
      </c>
      <c r="BF986" s="126" t="s">
        <v>8097</v>
      </c>
      <c r="BG986" s="126" t="s">
        <v>8098</v>
      </c>
      <c r="BH986" s="126" t="s">
        <v>8099</v>
      </c>
      <c r="BI986" s="126" t="s">
        <v>138</v>
      </c>
      <c r="BJ986" s="126" t="s">
        <v>130</v>
      </c>
      <c r="BK986" s="126" t="s">
        <v>184</v>
      </c>
      <c r="BL986" s="126" t="s">
        <v>157</v>
      </c>
      <c r="BM986" s="126" t="s">
        <v>126</v>
      </c>
      <c r="BN986" s="126" t="s">
        <v>130</v>
      </c>
      <c r="BO986" s="126" t="s">
        <v>158</v>
      </c>
    </row>
    <row r="987" spans="1:67" ht="15">
      <c r="A987" s="58" t="str">
        <f t="shared" si="475"/>
        <v>2025-08-31</v>
      </c>
      <c r="B987" s="58" t="str">
        <f t="shared" si="476"/>
        <v>LHR</v>
      </c>
      <c r="C987" s="58" t="str">
        <f t="shared" si="477"/>
        <v>99431913836</v>
      </c>
      <c r="D987" s="58" t="str">
        <f t="shared" si="478"/>
        <v>PGB028762497</v>
      </c>
      <c r="E987" s="59" t="str">
        <f t="shared" si="479"/>
        <v>6094322903277</v>
      </c>
      <c r="F987" s="59" t="str">
        <f t="shared" si="480"/>
        <v>718-4254-DF-36</v>
      </c>
      <c r="G987" s="59" t="str">
        <f t="shared" si="481"/>
        <v>2210326</v>
      </c>
      <c r="H987" s="59" t="str">
        <f t="shared" si="482"/>
        <v>IPORTER (GB)</v>
      </c>
      <c r="I987" s="57" t="str">
        <f t="shared" si="483"/>
        <v>문가람</v>
      </c>
      <c r="J987" s="57">
        <f t="shared" si="484"/>
        <v>10908</v>
      </c>
      <c r="K987" s="57" t="str">
        <f t="shared" si="485"/>
        <v/>
      </c>
      <c r="L987" s="57">
        <f t="shared" si="486"/>
        <v>1</v>
      </c>
      <c r="M987" s="57">
        <f t="shared" si="487"/>
        <v>0.499</v>
      </c>
      <c r="N987" s="57">
        <f t="shared" si="488"/>
        <v>4.4999999999999998E-2</v>
      </c>
      <c r="O987" s="60">
        <f t="shared" si="489"/>
        <v>3.15E-2</v>
      </c>
      <c r="P987" s="60">
        <f>CEILING(IF(M987&gt;O987,M987,O987),$D$2)</f>
        <v>0.5</v>
      </c>
      <c r="Q987" s="61" t="str">
        <f t="shared" si="490"/>
        <v>일반(목록배제,Normal-Manifest Exception)</v>
      </c>
      <c r="R987" s="88">
        <f t="shared" si="491"/>
        <v>18.88</v>
      </c>
      <c r="S987" s="61" t="str">
        <f t="shared" si="492"/>
        <v>OZ522</v>
      </c>
      <c r="T987" s="61" t="str">
        <f t="shared" si="493"/>
        <v/>
      </c>
      <c r="U987" s="61" t="str">
        <f t="shared" si="494"/>
        <v>신용</v>
      </c>
      <c r="V987" s="99">
        <f>CEILING($B$2+(P987-0.5)*$C$2,1)</f>
        <v>7445</v>
      </c>
      <c r="W987" s="61">
        <v>4000</v>
      </c>
      <c r="X987" s="100">
        <f t="shared" si="470"/>
        <v>0</v>
      </c>
      <c r="Y987" s="100">
        <f t="shared" si="473"/>
        <v>0</v>
      </c>
      <c r="Z987" s="100">
        <f t="shared" si="471"/>
        <v>0</v>
      </c>
      <c r="AA987" s="100">
        <f t="shared" si="474"/>
        <v>0</v>
      </c>
      <c r="AB987" s="101">
        <f t="shared" si="472"/>
        <v>1000</v>
      </c>
      <c r="AC987" s="102" t="str">
        <f>_xlfn.IFNA(VLOOKUP(D987,'사업자 통관'!F:H,3,0),"")</f>
        <v/>
      </c>
      <c r="AD987" s="102"/>
      <c r="AE987" s="103">
        <f t="shared" si="495"/>
        <v>5000</v>
      </c>
      <c r="AF987" s="104">
        <f t="shared" si="496"/>
        <v>12445</v>
      </c>
      <c r="AH987" s="126" t="s">
        <v>2399</v>
      </c>
      <c r="AI987" s="126" t="s">
        <v>9</v>
      </c>
      <c r="AJ987" s="126" t="s">
        <v>7940</v>
      </c>
      <c r="AK987" s="126" t="s">
        <v>8100</v>
      </c>
      <c r="AL987" s="126" t="s">
        <v>8101</v>
      </c>
      <c r="AM987" s="126" t="s">
        <v>8102</v>
      </c>
      <c r="AN987" s="126">
        <v>10908</v>
      </c>
      <c r="AO987" s="126" t="s">
        <v>130</v>
      </c>
      <c r="AP987" s="127">
        <v>1</v>
      </c>
      <c r="AQ987" s="128">
        <v>0.499</v>
      </c>
      <c r="AR987" s="128">
        <v>4.4999999999999998E-2</v>
      </c>
      <c r="AS987" s="128">
        <v>0.5</v>
      </c>
      <c r="AT987" s="126" t="s">
        <v>5</v>
      </c>
      <c r="AU987" s="128">
        <v>18.88</v>
      </c>
      <c r="AV987" s="126" t="s">
        <v>130</v>
      </c>
      <c r="AW987" s="126" t="s">
        <v>130</v>
      </c>
      <c r="AX987" s="126" t="s">
        <v>130</v>
      </c>
      <c r="AY987" s="126" t="s">
        <v>130</v>
      </c>
      <c r="AZ987" s="126" t="s">
        <v>130</v>
      </c>
      <c r="BA987" s="126" t="s">
        <v>132</v>
      </c>
      <c r="BB987" s="126" t="s">
        <v>70</v>
      </c>
      <c r="BC987" s="126" t="s">
        <v>155</v>
      </c>
      <c r="BD987" s="126" t="s">
        <v>130</v>
      </c>
      <c r="BE987" s="126" t="s">
        <v>156</v>
      </c>
      <c r="BF987" s="126" t="s">
        <v>8103</v>
      </c>
      <c r="BG987" s="126" t="s">
        <v>8104</v>
      </c>
      <c r="BH987" s="126" t="s">
        <v>8105</v>
      </c>
      <c r="BI987" s="126" t="s">
        <v>138</v>
      </c>
      <c r="BJ987" s="126" t="s">
        <v>130</v>
      </c>
      <c r="BK987" s="126" t="s">
        <v>184</v>
      </c>
      <c r="BL987" s="126" t="s">
        <v>157</v>
      </c>
      <c r="BM987" s="126" t="s">
        <v>126</v>
      </c>
      <c r="BN987" s="126" t="s">
        <v>130</v>
      </c>
      <c r="BO987" s="126" t="s">
        <v>158</v>
      </c>
    </row>
    <row r="988" spans="1:67" ht="15">
      <c r="A988" s="58" t="str">
        <f t="shared" si="475"/>
        <v>2025-08-31</v>
      </c>
      <c r="B988" s="58" t="str">
        <f t="shared" si="476"/>
        <v>LHR</v>
      </c>
      <c r="C988" s="58" t="str">
        <f t="shared" si="477"/>
        <v>99431913836</v>
      </c>
      <c r="D988" s="58" t="str">
        <f t="shared" si="478"/>
        <v>PGB028762343</v>
      </c>
      <c r="E988" s="59" t="str">
        <f t="shared" si="479"/>
        <v>6094322903123</v>
      </c>
      <c r="F988" s="59" t="str">
        <f t="shared" si="480"/>
        <v>718-3424-AF-53</v>
      </c>
      <c r="G988" s="59" t="str">
        <f t="shared" si="481"/>
        <v>2210326</v>
      </c>
      <c r="H988" s="59" t="str">
        <f t="shared" si="482"/>
        <v>IPORTER (GB)</v>
      </c>
      <c r="I988" s="57" t="str">
        <f t="shared" si="483"/>
        <v>유해식</v>
      </c>
      <c r="J988" s="57">
        <f t="shared" si="484"/>
        <v>8011</v>
      </c>
      <c r="K988" s="57" t="str">
        <f t="shared" si="485"/>
        <v/>
      </c>
      <c r="L988" s="57">
        <f t="shared" si="486"/>
        <v>1</v>
      </c>
      <c r="M988" s="57">
        <f t="shared" si="487"/>
        <v>1.5009999999999999</v>
      </c>
      <c r="N988" s="57">
        <f t="shared" si="488"/>
        <v>4.4999999999999998E-2</v>
      </c>
      <c r="O988" s="60">
        <f t="shared" si="489"/>
        <v>3.15E-2</v>
      </c>
      <c r="P988" s="60">
        <f>CEILING(IF(M988&gt;O988,M988,O988),$D$2)</f>
        <v>2</v>
      </c>
      <c r="Q988" s="61" t="str">
        <f t="shared" si="490"/>
        <v>목록(Manifest)</v>
      </c>
      <c r="R988" s="88">
        <f t="shared" si="491"/>
        <v>128.1</v>
      </c>
      <c r="S988" s="61" t="str">
        <f t="shared" si="492"/>
        <v>OZ522</v>
      </c>
      <c r="T988" s="61" t="str">
        <f t="shared" si="493"/>
        <v/>
      </c>
      <c r="U988" s="61" t="str">
        <f t="shared" si="494"/>
        <v>신용</v>
      </c>
      <c r="V988" s="99">
        <f>CEILING($B$2+(P988-0.5)*$C$2,1)</f>
        <v>15928</v>
      </c>
      <c r="W988" s="61">
        <v>4000</v>
      </c>
      <c r="X988" s="100">
        <f t="shared" si="470"/>
        <v>0</v>
      </c>
      <c r="Y988" s="100">
        <f t="shared" si="473"/>
        <v>0</v>
      </c>
      <c r="Z988" s="100">
        <f t="shared" si="471"/>
        <v>0</v>
      </c>
      <c r="AA988" s="100">
        <f t="shared" si="474"/>
        <v>0</v>
      </c>
      <c r="AB988" s="101">
        <f t="shared" si="472"/>
        <v>0</v>
      </c>
      <c r="AC988" s="102" t="str">
        <f>_xlfn.IFNA(VLOOKUP(D988,'사업자 통관'!F:H,3,0),"")</f>
        <v/>
      </c>
      <c r="AD988" s="102"/>
      <c r="AE988" s="103">
        <f t="shared" si="495"/>
        <v>4000</v>
      </c>
      <c r="AF988" s="104">
        <f t="shared" si="496"/>
        <v>19928</v>
      </c>
      <c r="AH988" s="126" t="s">
        <v>2399</v>
      </c>
      <c r="AI988" s="126" t="s">
        <v>9</v>
      </c>
      <c r="AJ988" s="126" t="s">
        <v>7940</v>
      </c>
      <c r="AK988" s="126" t="s">
        <v>8106</v>
      </c>
      <c r="AL988" s="126" t="s">
        <v>602</v>
      </c>
      <c r="AM988" s="126" t="s">
        <v>603</v>
      </c>
      <c r="AN988" s="126">
        <v>8011</v>
      </c>
      <c r="AO988" s="126" t="s">
        <v>130</v>
      </c>
      <c r="AP988" s="127">
        <v>1</v>
      </c>
      <c r="AQ988" s="128">
        <v>1.5009999999999999</v>
      </c>
      <c r="AR988" s="128">
        <v>4.4999999999999998E-2</v>
      </c>
      <c r="AS988" s="128">
        <v>1.6</v>
      </c>
      <c r="AT988" s="126" t="s">
        <v>4</v>
      </c>
      <c r="AU988" s="128">
        <v>128.1</v>
      </c>
      <c r="AV988" s="126" t="s">
        <v>130</v>
      </c>
      <c r="AW988" s="126" t="s">
        <v>130</v>
      </c>
      <c r="AX988" s="126" t="s">
        <v>130</v>
      </c>
      <c r="AY988" s="126" t="s">
        <v>130</v>
      </c>
      <c r="AZ988" s="126" t="s">
        <v>130</v>
      </c>
      <c r="BA988" s="126" t="s">
        <v>132</v>
      </c>
      <c r="BB988" s="126" t="s">
        <v>70</v>
      </c>
      <c r="BC988" s="126" t="s">
        <v>8107</v>
      </c>
      <c r="BD988" s="126" t="s">
        <v>130</v>
      </c>
      <c r="BE988" s="126" t="s">
        <v>156</v>
      </c>
      <c r="BF988" s="126" t="s">
        <v>8108</v>
      </c>
      <c r="BG988" s="126" t="s">
        <v>8109</v>
      </c>
      <c r="BH988" s="126" t="s">
        <v>8110</v>
      </c>
      <c r="BI988" s="126" t="s">
        <v>138</v>
      </c>
      <c r="BJ988" s="126" t="s">
        <v>130</v>
      </c>
      <c r="BK988" s="126" t="s">
        <v>184</v>
      </c>
      <c r="BL988" s="126" t="s">
        <v>157</v>
      </c>
      <c r="BM988" s="126" t="s">
        <v>126</v>
      </c>
      <c r="BN988" s="126" t="s">
        <v>130</v>
      </c>
      <c r="BO988" s="126" t="s">
        <v>158</v>
      </c>
    </row>
    <row r="989" spans="1:67" ht="15">
      <c r="A989" s="58" t="str">
        <f t="shared" si="475"/>
        <v>2025-08-31</v>
      </c>
      <c r="B989" s="58" t="str">
        <f t="shared" si="476"/>
        <v>LHR</v>
      </c>
      <c r="C989" s="58" t="str">
        <f t="shared" si="477"/>
        <v>99431913836</v>
      </c>
      <c r="D989" s="58" t="str">
        <f t="shared" si="478"/>
        <v>PGB028762396</v>
      </c>
      <c r="E989" s="59" t="str">
        <f t="shared" si="479"/>
        <v>6094322903176</v>
      </c>
      <c r="F989" s="59" t="str">
        <f t="shared" si="480"/>
        <v>718-3419-DA-7</v>
      </c>
      <c r="G989" s="59" t="str">
        <f t="shared" si="481"/>
        <v>2210326</v>
      </c>
      <c r="H989" s="59" t="str">
        <f t="shared" si="482"/>
        <v>IPORTER (GB)</v>
      </c>
      <c r="I989" s="57" t="str">
        <f t="shared" si="483"/>
        <v>강현영</v>
      </c>
      <c r="J989" s="57">
        <f t="shared" si="484"/>
        <v>13217</v>
      </c>
      <c r="K989" s="57" t="str">
        <f t="shared" si="485"/>
        <v/>
      </c>
      <c r="L989" s="57">
        <f t="shared" si="486"/>
        <v>1</v>
      </c>
      <c r="M989" s="57">
        <f t="shared" si="487"/>
        <v>0.499</v>
      </c>
      <c r="N989" s="57">
        <f t="shared" si="488"/>
        <v>4.4999999999999998E-2</v>
      </c>
      <c r="O989" s="60">
        <f t="shared" si="489"/>
        <v>3.15E-2</v>
      </c>
      <c r="P989" s="60">
        <f>CEILING(IF(M989&gt;O989,M989,O989),$D$2)</f>
        <v>0.5</v>
      </c>
      <c r="Q989" s="61" t="str">
        <f t="shared" si="490"/>
        <v>목록(Manifest)</v>
      </c>
      <c r="R989" s="88">
        <f t="shared" si="491"/>
        <v>29.24</v>
      </c>
      <c r="S989" s="61" t="str">
        <f t="shared" si="492"/>
        <v>OZ522</v>
      </c>
      <c r="T989" s="61" t="str">
        <f t="shared" si="493"/>
        <v/>
      </c>
      <c r="U989" s="61" t="str">
        <f t="shared" si="494"/>
        <v>신용</v>
      </c>
      <c r="V989" s="99">
        <f>CEILING($B$2+(P989-0.5)*$C$2,1)</f>
        <v>7445</v>
      </c>
      <c r="W989" s="61">
        <v>4000</v>
      </c>
      <c r="X989" s="100">
        <f t="shared" si="470"/>
        <v>0</v>
      </c>
      <c r="Y989" s="100">
        <f t="shared" si="473"/>
        <v>0</v>
      </c>
      <c r="Z989" s="100">
        <f t="shared" si="471"/>
        <v>0</v>
      </c>
      <c r="AA989" s="100">
        <f t="shared" si="474"/>
        <v>0</v>
      </c>
      <c r="AB989" s="101">
        <f t="shared" si="472"/>
        <v>0</v>
      </c>
      <c r="AC989" s="102" t="str">
        <f>_xlfn.IFNA(VLOOKUP(D989,'사업자 통관'!F:H,3,0),"")</f>
        <v/>
      </c>
      <c r="AD989" s="102"/>
      <c r="AE989" s="103">
        <f t="shared" si="495"/>
        <v>4000</v>
      </c>
      <c r="AF989" s="104">
        <f t="shared" si="496"/>
        <v>11445</v>
      </c>
      <c r="AH989" s="126" t="s">
        <v>2399</v>
      </c>
      <c r="AI989" s="126" t="s">
        <v>9</v>
      </c>
      <c r="AJ989" s="126" t="s">
        <v>7940</v>
      </c>
      <c r="AK989" s="126" t="s">
        <v>8111</v>
      </c>
      <c r="AL989" s="126" t="s">
        <v>307</v>
      </c>
      <c r="AM989" s="126" t="s">
        <v>308</v>
      </c>
      <c r="AN989" s="126">
        <v>13217</v>
      </c>
      <c r="AO989" s="126" t="s">
        <v>130</v>
      </c>
      <c r="AP989" s="127">
        <v>1</v>
      </c>
      <c r="AQ989" s="128">
        <v>0.499</v>
      </c>
      <c r="AR989" s="128">
        <v>4.4999999999999998E-2</v>
      </c>
      <c r="AS989" s="128">
        <v>0.5</v>
      </c>
      <c r="AT989" s="126" t="s">
        <v>4</v>
      </c>
      <c r="AU989" s="128">
        <v>29.24</v>
      </c>
      <c r="AV989" s="126" t="s">
        <v>130</v>
      </c>
      <c r="AW989" s="126" t="s">
        <v>130</v>
      </c>
      <c r="AX989" s="126" t="s">
        <v>130</v>
      </c>
      <c r="AY989" s="126" t="s">
        <v>130</v>
      </c>
      <c r="AZ989" s="126" t="s">
        <v>130</v>
      </c>
      <c r="BA989" s="126" t="s">
        <v>132</v>
      </c>
      <c r="BB989" s="126" t="s">
        <v>70</v>
      </c>
      <c r="BC989" s="126" t="s">
        <v>309</v>
      </c>
      <c r="BD989" s="126" t="s">
        <v>130</v>
      </c>
      <c r="BE989" s="126" t="s">
        <v>156</v>
      </c>
      <c r="BF989" s="126" t="s">
        <v>8112</v>
      </c>
      <c r="BG989" s="126" t="s">
        <v>8113</v>
      </c>
      <c r="BH989" s="126" t="s">
        <v>8114</v>
      </c>
      <c r="BI989" s="126" t="s">
        <v>138</v>
      </c>
      <c r="BJ989" s="126" t="s">
        <v>130</v>
      </c>
      <c r="BK989" s="126" t="s">
        <v>184</v>
      </c>
      <c r="BL989" s="126" t="s">
        <v>157</v>
      </c>
      <c r="BM989" s="126" t="s">
        <v>126</v>
      </c>
      <c r="BN989" s="126" t="s">
        <v>130</v>
      </c>
      <c r="BO989" s="126" t="s">
        <v>158</v>
      </c>
    </row>
    <row r="990" spans="1:67" ht="15">
      <c r="A990" s="58" t="str">
        <f t="shared" si="475"/>
        <v>2025-08-31</v>
      </c>
      <c r="B990" s="58" t="str">
        <f t="shared" si="476"/>
        <v>LHR</v>
      </c>
      <c r="C990" s="58" t="str">
        <f t="shared" si="477"/>
        <v>99431913836</v>
      </c>
      <c r="D990" s="58" t="str">
        <f t="shared" si="478"/>
        <v>PGB028762442</v>
      </c>
      <c r="E990" s="59" t="str">
        <f t="shared" si="479"/>
        <v>6094322903222</v>
      </c>
      <c r="F990" s="59" t="str">
        <f t="shared" si="480"/>
        <v>718-3454-ED-13</v>
      </c>
      <c r="G990" s="59" t="str">
        <f t="shared" si="481"/>
        <v>2210326</v>
      </c>
      <c r="H990" s="59" t="str">
        <f t="shared" si="482"/>
        <v>IPORTER (GB)</v>
      </c>
      <c r="I990" s="57" t="str">
        <f t="shared" si="483"/>
        <v>김병직</v>
      </c>
      <c r="J990" s="57">
        <f t="shared" si="484"/>
        <v>4427</v>
      </c>
      <c r="K990" s="57" t="str">
        <f t="shared" si="485"/>
        <v/>
      </c>
      <c r="L990" s="57">
        <f t="shared" si="486"/>
        <v>1</v>
      </c>
      <c r="M990" s="57">
        <f t="shared" si="487"/>
        <v>0.998</v>
      </c>
      <c r="N990" s="57">
        <f t="shared" si="488"/>
        <v>4.4999999999999998E-2</v>
      </c>
      <c r="O990" s="60">
        <f t="shared" si="489"/>
        <v>3.15E-2</v>
      </c>
      <c r="P990" s="60">
        <f>CEILING(IF(M990&gt;O990,M990,O990),$D$2)</f>
        <v>1</v>
      </c>
      <c r="Q990" s="61" t="str">
        <f t="shared" si="490"/>
        <v>목록(Manifest)</v>
      </c>
      <c r="R990" s="88">
        <f t="shared" si="491"/>
        <v>64.709999999999994</v>
      </c>
      <c r="S990" s="61" t="str">
        <f t="shared" si="492"/>
        <v>OZ522</v>
      </c>
      <c r="T990" s="61" t="str">
        <f t="shared" si="493"/>
        <v/>
      </c>
      <c r="U990" s="61" t="str">
        <f t="shared" si="494"/>
        <v>신용</v>
      </c>
      <c r="V990" s="99">
        <f>CEILING($B$2+(P990-0.5)*$C$2,1)</f>
        <v>10273</v>
      </c>
      <c r="W990" s="61">
        <v>4000</v>
      </c>
      <c r="X990" s="100">
        <f t="shared" si="470"/>
        <v>0</v>
      </c>
      <c r="Y990" s="100">
        <f t="shared" si="473"/>
        <v>0</v>
      </c>
      <c r="Z990" s="100">
        <f t="shared" si="471"/>
        <v>0</v>
      </c>
      <c r="AA990" s="100">
        <f t="shared" si="474"/>
        <v>0</v>
      </c>
      <c r="AB990" s="101">
        <f t="shared" si="472"/>
        <v>0</v>
      </c>
      <c r="AC990" s="102" t="str">
        <f>_xlfn.IFNA(VLOOKUP(D990,'사업자 통관'!F:H,3,0),"")</f>
        <v/>
      </c>
      <c r="AD990" s="102"/>
      <c r="AE990" s="103">
        <f t="shared" si="495"/>
        <v>4000</v>
      </c>
      <c r="AF990" s="104">
        <f t="shared" si="496"/>
        <v>14273</v>
      </c>
      <c r="AH990" s="126" t="s">
        <v>2399</v>
      </c>
      <c r="AI990" s="126" t="s">
        <v>9</v>
      </c>
      <c r="AJ990" s="126" t="s">
        <v>7940</v>
      </c>
      <c r="AK990" s="126" t="s">
        <v>8115</v>
      </c>
      <c r="AL990" s="126" t="s">
        <v>351</v>
      </c>
      <c r="AM990" s="126" t="s">
        <v>352</v>
      </c>
      <c r="AN990" s="126">
        <v>4427</v>
      </c>
      <c r="AO990" s="126" t="s">
        <v>130</v>
      </c>
      <c r="AP990" s="127">
        <v>1</v>
      </c>
      <c r="AQ990" s="128">
        <v>0.998</v>
      </c>
      <c r="AR990" s="128">
        <v>4.4999999999999998E-2</v>
      </c>
      <c r="AS990" s="128">
        <v>1</v>
      </c>
      <c r="AT990" s="126" t="s">
        <v>4</v>
      </c>
      <c r="AU990" s="128">
        <v>64.709999999999994</v>
      </c>
      <c r="AV990" s="126" t="s">
        <v>130</v>
      </c>
      <c r="AW990" s="126" t="s">
        <v>130</v>
      </c>
      <c r="AX990" s="126" t="s">
        <v>130</v>
      </c>
      <c r="AY990" s="126" t="s">
        <v>130</v>
      </c>
      <c r="AZ990" s="126" t="s">
        <v>130</v>
      </c>
      <c r="BA990" s="126" t="s">
        <v>132</v>
      </c>
      <c r="BB990" s="126" t="s">
        <v>70</v>
      </c>
      <c r="BC990" s="126" t="s">
        <v>159</v>
      </c>
      <c r="BD990" s="126" t="s">
        <v>130</v>
      </c>
      <c r="BE990" s="126" t="s">
        <v>156</v>
      </c>
      <c r="BF990" s="126" t="s">
        <v>8116</v>
      </c>
      <c r="BG990" s="126" t="s">
        <v>8117</v>
      </c>
      <c r="BH990" s="126" t="s">
        <v>8118</v>
      </c>
      <c r="BI990" s="126" t="s">
        <v>138</v>
      </c>
      <c r="BJ990" s="126" t="s">
        <v>130</v>
      </c>
      <c r="BK990" s="126" t="s">
        <v>184</v>
      </c>
      <c r="BL990" s="126" t="s">
        <v>157</v>
      </c>
      <c r="BM990" s="126" t="s">
        <v>126</v>
      </c>
      <c r="BN990" s="126" t="s">
        <v>130</v>
      </c>
      <c r="BO990" s="126" t="s">
        <v>158</v>
      </c>
    </row>
    <row r="991" spans="1:67" ht="15">
      <c r="A991" s="58" t="str">
        <f t="shared" si="475"/>
        <v>2025-08-31</v>
      </c>
      <c r="B991" s="58" t="str">
        <f t="shared" si="476"/>
        <v>LHR</v>
      </c>
      <c r="C991" s="58" t="str">
        <f t="shared" si="477"/>
        <v>99431913836</v>
      </c>
      <c r="D991" s="58" t="str">
        <f t="shared" si="478"/>
        <v>PGB028762270</v>
      </c>
      <c r="E991" s="59" t="str">
        <f t="shared" si="479"/>
        <v>6094322903050</v>
      </c>
      <c r="F991" s="59" t="str">
        <f t="shared" si="480"/>
        <v>718-0646-DC-50</v>
      </c>
      <c r="G991" s="59" t="str">
        <f t="shared" si="481"/>
        <v>2210326</v>
      </c>
      <c r="H991" s="59" t="str">
        <f t="shared" si="482"/>
        <v>IPORTER (GB)</v>
      </c>
      <c r="I991" s="57" t="str">
        <f t="shared" si="483"/>
        <v>윤성희</v>
      </c>
      <c r="J991" s="57">
        <f t="shared" si="484"/>
        <v>13991</v>
      </c>
      <c r="K991" s="57" t="str">
        <f t="shared" si="485"/>
        <v/>
      </c>
      <c r="L991" s="57">
        <f t="shared" si="486"/>
        <v>1</v>
      </c>
      <c r="M991" s="57">
        <f t="shared" si="487"/>
        <v>1.542</v>
      </c>
      <c r="N991" s="57">
        <f t="shared" si="488"/>
        <v>2.1320000000000001</v>
      </c>
      <c r="O991" s="60">
        <f t="shared" si="489"/>
        <v>1.4923999999999999</v>
      </c>
      <c r="P991" s="60">
        <f>CEILING(IF(M991&gt;O991,M991,O991),$D$2)</f>
        <v>2</v>
      </c>
      <c r="Q991" s="61" t="str">
        <f t="shared" si="490"/>
        <v>목록(Manifest)</v>
      </c>
      <c r="R991" s="88">
        <f t="shared" si="491"/>
        <v>89.7</v>
      </c>
      <c r="S991" s="61" t="str">
        <f t="shared" si="492"/>
        <v>OZ522</v>
      </c>
      <c r="T991" s="61" t="str">
        <f t="shared" si="493"/>
        <v/>
      </c>
      <c r="U991" s="61" t="str">
        <f t="shared" si="494"/>
        <v>신용</v>
      </c>
      <c r="V991" s="99">
        <f>CEILING($B$2+(P991-0.5)*$C$2,1)</f>
        <v>15928</v>
      </c>
      <c r="W991" s="61">
        <v>4000</v>
      </c>
      <c r="X991" s="100">
        <f t="shared" si="470"/>
        <v>0</v>
      </c>
      <c r="Y991" s="100">
        <f t="shared" si="473"/>
        <v>0</v>
      </c>
      <c r="Z991" s="100">
        <f t="shared" si="471"/>
        <v>0</v>
      </c>
      <c r="AA991" s="100">
        <f t="shared" si="474"/>
        <v>0</v>
      </c>
      <c r="AB991" s="101">
        <f t="shared" si="472"/>
        <v>0</v>
      </c>
      <c r="AC991" s="102" t="str">
        <f>_xlfn.IFNA(VLOOKUP(D991,'사업자 통관'!F:H,3,0),"")</f>
        <v/>
      </c>
      <c r="AD991" s="102"/>
      <c r="AE991" s="103">
        <f t="shared" si="495"/>
        <v>4000</v>
      </c>
      <c r="AF991" s="104">
        <f t="shared" si="496"/>
        <v>19928</v>
      </c>
      <c r="AH991" s="126" t="s">
        <v>2399</v>
      </c>
      <c r="AI991" s="126" t="s">
        <v>9</v>
      </c>
      <c r="AJ991" s="126" t="s">
        <v>7940</v>
      </c>
      <c r="AK991" s="126" t="s">
        <v>8119</v>
      </c>
      <c r="AL991" s="126" t="s">
        <v>8120</v>
      </c>
      <c r="AM991" s="126" t="s">
        <v>8121</v>
      </c>
      <c r="AN991" s="126">
        <v>13991</v>
      </c>
      <c r="AO991" s="126" t="s">
        <v>130</v>
      </c>
      <c r="AP991" s="127">
        <v>1</v>
      </c>
      <c r="AQ991" s="128">
        <v>1.542</v>
      </c>
      <c r="AR991" s="128">
        <v>2.1320000000000001</v>
      </c>
      <c r="AS991" s="128">
        <v>2.2000000000000002</v>
      </c>
      <c r="AT991" s="126" t="s">
        <v>4</v>
      </c>
      <c r="AU991" s="128">
        <v>89.7</v>
      </c>
      <c r="AV991" s="126" t="s">
        <v>130</v>
      </c>
      <c r="AW991" s="126" t="s">
        <v>130</v>
      </c>
      <c r="AX991" s="126" t="s">
        <v>130</v>
      </c>
      <c r="AY991" s="126" t="s">
        <v>130</v>
      </c>
      <c r="AZ991" s="126" t="s">
        <v>130</v>
      </c>
      <c r="BA991" s="126" t="s">
        <v>132</v>
      </c>
      <c r="BB991" s="126" t="s">
        <v>70</v>
      </c>
      <c r="BC991" s="126" t="s">
        <v>296</v>
      </c>
      <c r="BD991" s="126" t="s">
        <v>130</v>
      </c>
      <c r="BE991" s="126" t="s">
        <v>156</v>
      </c>
      <c r="BF991" s="126" t="s">
        <v>8122</v>
      </c>
      <c r="BG991" s="126" t="s">
        <v>8123</v>
      </c>
      <c r="BH991" s="126" t="s">
        <v>8124</v>
      </c>
      <c r="BI991" s="126" t="s">
        <v>138</v>
      </c>
      <c r="BJ991" s="126" t="s">
        <v>130</v>
      </c>
      <c r="BK991" s="126" t="s">
        <v>184</v>
      </c>
      <c r="BL991" s="126" t="s">
        <v>157</v>
      </c>
      <c r="BM991" s="126" t="s">
        <v>126</v>
      </c>
      <c r="BN991" s="126" t="s">
        <v>130</v>
      </c>
      <c r="BO991" s="126" t="s">
        <v>158</v>
      </c>
    </row>
    <row r="992" spans="1:67" ht="15">
      <c r="A992" s="58" t="str">
        <f t="shared" si="475"/>
        <v>2025-08-31</v>
      </c>
      <c r="B992" s="58" t="str">
        <f t="shared" si="476"/>
        <v>LHR</v>
      </c>
      <c r="C992" s="58" t="str">
        <f t="shared" si="477"/>
        <v>99431913836</v>
      </c>
      <c r="D992" s="58" t="str">
        <f t="shared" si="478"/>
        <v>PGB028762274</v>
      </c>
      <c r="E992" s="59" t="str">
        <f t="shared" si="479"/>
        <v>6094322903054</v>
      </c>
      <c r="F992" s="59" t="str">
        <f t="shared" si="480"/>
        <v>718-4305-CD-30</v>
      </c>
      <c r="G992" s="59" t="str">
        <f t="shared" si="481"/>
        <v>2210326</v>
      </c>
      <c r="H992" s="59" t="str">
        <f t="shared" si="482"/>
        <v>IPORTER (GB)</v>
      </c>
      <c r="I992" s="57" t="str">
        <f t="shared" si="483"/>
        <v>이승호</v>
      </c>
      <c r="J992" s="57">
        <f t="shared" si="484"/>
        <v>6279</v>
      </c>
      <c r="K992" s="57" t="str">
        <f t="shared" si="485"/>
        <v/>
      </c>
      <c r="L992" s="57">
        <f t="shared" si="486"/>
        <v>1</v>
      </c>
      <c r="M992" s="57">
        <f t="shared" si="487"/>
        <v>0.998</v>
      </c>
      <c r="N992" s="57">
        <f t="shared" si="488"/>
        <v>4.4999999999999998E-2</v>
      </c>
      <c r="O992" s="60">
        <f t="shared" si="489"/>
        <v>3.15E-2</v>
      </c>
      <c r="P992" s="60">
        <f>CEILING(IF(M992&gt;O992,M992,O992),$D$2)</f>
        <v>1</v>
      </c>
      <c r="Q992" s="61" t="str">
        <f t="shared" si="490"/>
        <v>목록(Manifest)</v>
      </c>
      <c r="R992" s="88">
        <f t="shared" si="491"/>
        <v>94.26</v>
      </c>
      <c r="S992" s="61" t="str">
        <f t="shared" si="492"/>
        <v>OZ522</v>
      </c>
      <c r="T992" s="61" t="str">
        <f t="shared" si="493"/>
        <v/>
      </c>
      <c r="U992" s="61" t="str">
        <f t="shared" si="494"/>
        <v>신용</v>
      </c>
      <c r="V992" s="99">
        <f>CEILING($B$2+(P992-0.5)*$C$2,1)</f>
        <v>10273</v>
      </c>
      <c r="W992" s="61">
        <v>4000</v>
      </c>
      <c r="X992" s="100">
        <f t="shared" si="470"/>
        <v>0</v>
      </c>
      <c r="Y992" s="100">
        <f t="shared" si="473"/>
        <v>0</v>
      </c>
      <c r="Z992" s="100">
        <f t="shared" si="471"/>
        <v>0</v>
      </c>
      <c r="AA992" s="100">
        <f t="shared" si="474"/>
        <v>0</v>
      </c>
      <c r="AB992" s="101">
        <f t="shared" si="472"/>
        <v>0</v>
      </c>
      <c r="AC992" s="102" t="str">
        <f>_xlfn.IFNA(VLOOKUP(D992,'사업자 통관'!F:H,3,0),"")</f>
        <v/>
      </c>
      <c r="AD992" s="102"/>
      <c r="AE992" s="103">
        <f t="shared" si="495"/>
        <v>4000</v>
      </c>
      <c r="AF992" s="104">
        <f t="shared" si="496"/>
        <v>14273</v>
      </c>
      <c r="AH992" s="126" t="s">
        <v>2399</v>
      </c>
      <c r="AI992" s="126" t="s">
        <v>9</v>
      </c>
      <c r="AJ992" s="126" t="s">
        <v>7940</v>
      </c>
      <c r="AK992" s="126" t="s">
        <v>8125</v>
      </c>
      <c r="AL992" s="126" t="s">
        <v>525</v>
      </c>
      <c r="AM992" s="126" t="s">
        <v>8126</v>
      </c>
      <c r="AN992" s="126">
        <v>6279</v>
      </c>
      <c r="AO992" s="126" t="s">
        <v>130</v>
      </c>
      <c r="AP992" s="127">
        <v>1</v>
      </c>
      <c r="AQ992" s="128">
        <v>0.998</v>
      </c>
      <c r="AR992" s="128">
        <v>4.4999999999999998E-2</v>
      </c>
      <c r="AS992" s="128">
        <v>1</v>
      </c>
      <c r="AT992" s="126" t="s">
        <v>4</v>
      </c>
      <c r="AU992" s="128">
        <v>94.26</v>
      </c>
      <c r="AV992" s="126" t="s">
        <v>130</v>
      </c>
      <c r="AW992" s="126" t="s">
        <v>130</v>
      </c>
      <c r="AX992" s="126" t="s">
        <v>130</v>
      </c>
      <c r="AY992" s="126" t="s">
        <v>130</v>
      </c>
      <c r="AZ992" s="126" t="s">
        <v>130</v>
      </c>
      <c r="BA992" s="126" t="s">
        <v>132</v>
      </c>
      <c r="BB992" s="126" t="s">
        <v>70</v>
      </c>
      <c r="BC992" s="126" t="s">
        <v>163</v>
      </c>
      <c r="BD992" s="126" t="s">
        <v>130</v>
      </c>
      <c r="BE992" s="126" t="s">
        <v>156</v>
      </c>
      <c r="BF992" s="126" t="s">
        <v>8127</v>
      </c>
      <c r="BG992" s="126" t="s">
        <v>8128</v>
      </c>
      <c r="BH992" s="126" t="s">
        <v>8129</v>
      </c>
      <c r="BI992" s="126" t="s">
        <v>138</v>
      </c>
      <c r="BJ992" s="126" t="s">
        <v>130</v>
      </c>
      <c r="BK992" s="126" t="s">
        <v>184</v>
      </c>
      <c r="BL992" s="126" t="s">
        <v>157</v>
      </c>
      <c r="BM992" s="126" t="s">
        <v>126</v>
      </c>
      <c r="BN992" s="126" t="s">
        <v>130</v>
      </c>
      <c r="BO992" s="126" t="s">
        <v>158</v>
      </c>
    </row>
    <row r="993" spans="1:67" ht="15">
      <c r="A993" s="58" t="str">
        <f t="shared" si="475"/>
        <v>2025-08-31</v>
      </c>
      <c r="B993" s="58" t="str">
        <f t="shared" si="476"/>
        <v>LHR</v>
      </c>
      <c r="C993" s="58" t="str">
        <f t="shared" si="477"/>
        <v>99431913836</v>
      </c>
      <c r="D993" s="58" t="str">
        <f t="shared" si="478"/>
        <v>PGB028762394</v>
      </c>
      <c r="E993" s="59" t="str">
        <f t="shared" si="479"/>
        <v>6094322903174</v>
      </c>
      <c r="F993" s="59" t="str">
        <f t="shared" si="480"/>
        <v>718-3447-BB-16</v>
      </c>
      <c r="G993" s="59" t="str">
        <f t="shared" si="481"/>
        <v>2210326</v>
      </c>
      <c r="H993" s="59" t="str">
        <f t="shared" si="482"/>
        <v>IPORTER (GB)</v>
      </c>
      <c r="I993" s="57" t="str">
        <f t="shared" si="483"/>
        <v>김영민</v>
      </c>
      <c r="J993" s="57">
        <f t="shared" si="484"/>
        <v>47301</v>
      </c>
      <c r="K993" s="57" t="str">
        <f t="shared" si="485"/>
        <v/>
      </c>
      <c r="L993" s="57">
        <f t="shared" si="486"/>
        <v>1</v>
      </c>
      <c r="M993" s="57">
        <f t="shared" si="487"/>
        <v>0.998</v>
      </c>
      <c r="N993" s="57">
        <f t="shared" si="488"/>
        <v>4.4999999999999998E-2</v>
      </c>
      <c r="O993" s="60">
        <f t="shared" si="489"/>
        <v>3.15E-2</v>
      </c>
      <c r="P993" s="60">
        <f>CEILING(IF(M993&gt;O993,M993,O993),$D$2)</f>
        <v>1</v>
      </c>
      <c r="Q993" s="61" t="str">
        <f t="shared" si="490"/>
        <v>목록(Manifest)</v>
      </c>
      <c r="R993" s="88">
        <f t="shared" si="491"/>
        <v>144.84</v>
      </c>
      <c r="S993" s="61" t="str">
        <f t="shared" si="492"/>
        <v>OZ522</v>
      </c>
      <c r="T993" s="61" t="str">
        <f t="shared" si="493"/>
        <v/>
      </c>
      <c r="U993" s="61" t="str">
        <f t="shared" si="494"/>
        <v>신용</v>
      </c>
      <c r="V993" s="99">
        <f>CEILING($B$2+(P993-0.5)*$C$2,1)</f>
        <v>10273</v>
      </c>
      <c r="W993" s="61">
        <v>4000</v>
      </c>
      <c r="X993" s="100">
        <f t="shared" si="470"/>
        <v>0</v>
      </c>
      <c r="Y993" s="100">
        <f t="shared" si="473"/>
        <v>0</v>
      </c>
      <c r="Z993" s="100">
        <f t="shared" si="471"/>
        <v>0</v>
      </c>
      <c r="AA993" s="100">
        <f t="shared" si="474"/>
        <v>0</v>
      </c>
      <c r="AB993" s="101">
        <f t="shared" si="472"/>
        <v>0</v>
      </c>
      <c r="AC993" s="102" t="str">
        <f>_xlfn.IFNA(VLOOKUP(D993,'사업자 통관'!F:H,3,0),"")</f>
        <v/>
      </c>
      <c r="AD993" s="102"/>
      <c r="AE993" s="103">
        <f t="shared" si="495"/>
        <v>4000</v>
      </c>
      <c r="AF993" s="104">
        <f t="shared" si="496"/>
        <v>14273</v>
      </c>
      <c r="AH993" s="126" t="s">
        <v>2399</v>
      </c>
      <c r="AI993" s="126" t="s">
        <v>9</v>
      </c>
      <c r="AJ993" s="126" t="s">
        <v>7940</v>
      </c>
      <c r="AK993" s="126" t="s">
        <v>8130</v>
      </c>
      <c r="AL993" s="126" t="s">
        <v>217</v>
      </c>
      <c r="AM993" s="126" t="s">
        <v>230</v>
      </c>
      <c r="AN993" s="126">
        <v>47301</v>
      </c>
      <c r="AO993" s="126" t="s">
        <v>130</v>
      </c>
      <c r="AP993" s="127">
        <v>1</v>
      </c>
      <c r="AQ993" s="128">
        <v>0.998</v>
      </c>
      <c r="AR993" s="128">
        <v>4.4999999999999998E-2</v>
      </c>
      <c r="AS993" s="128">
        <v>1</v>
      </c>
      <c r="AT993" s="126" t="s">
        <v>4</v>
      </c>
      <c r="AU993" s="128">
        <v>144.84</v>
      </c>
      <c r="AV993" s="126" t="s">
        <v>130</v>
      </c>
      <c r="AW993" s="126" t="s">
        <v>130</v>
      </c>
      <c r="AX993" s="126" t="s">
        <v>130</v>
      </c>
      <c r="AY993" s="126" t="s">
        <v>130</v>
      </c>
      <c r="AZ993" s="126" t="s">
        <v>130</v>
      </c>
      <c r="BA993" s="126" t="s">
        <v>132</v>
      </c>
      <c r="BB993" s="126" t="s">
        <v>70</v>
      </c>
      <c r="BC993" s="126" t="s">
        <v>159</v>
      </c>
      <c r="BD993" s="126" t="s">
        <v>130</v>
      </c>
      <c r="BE993" s="126" t="s">
        <v>156</v>
      </c>
      <c r="BF993" s="126" t="s">
        <v>8131</v>
      </c>
      <c r="BG993" s="126" t="s">
        <v>8132</v>
      </c>
      <c r="BH993" s="126" t="s">
        <v>8133</v>
      </c>
      <c r="BI993" s="126" t="s">
        <v>138</v>
      </c>
      <c r="BJ993" s="126" t="s">
        <v>130</v>
      </c>
      <c r="BK993" s="126" t="s">
        <v>184</v>
      </c>
      <c r="BL993" s="126" t="s">
        <v>157</v>
      </c>
      <c r="BM993" s="126" t="s">
        <v>126</v>
      </c>
      <c r="BN993" s="126" t="s">
        <v>130</v>
      </c>
      <c r="BO993" s="126" t="s">
        <v>158</v>
      </c>
    </row>
    <row r="994" spans="1:67" ht="15">
      <c r="A994" s="58" t="str">
        <f t="shared" si="475"/>
        <v>2025-08-31</v>
      </c>
      <c r="B994" s="58" t="str">
        <f t="shared" si="476"/>
        <v>LHR</v>
      </c>
      <c r="C994" s="58" t="str">
        <f t="shared" si="477"/>
        <v>99431913836</v>
      </c>
      <c r="D994" s="58" t="str">
        <f t="shared" si="478"/>
        <v>PGB028762392</v>
      </c>
      <c r="E994" s="59" t="str">
        <f t="shared" si="479"/>
        <v>6094322903172</v>
      </c>
      <c r="F994" s="59" t="str">
        <f t="shared" si="480"/>
        <v>718-4174-CB-18</v>
      </c>
      <c r="G994" s="59" t="str">
        <f t="shared" si="481"/>
        <v>2210326</v>
      </c>
      <c r="H994" s="59" t="str">
        <f t="shared" si="482"/>
        <v>IPORTER (GB)</v>
      </c>
      <c r="I994" s="57" t="str">
        <f t="shared" si="483"/>
        <v>정호용</v>
      </c>
      <c r="J994" s="57">
        <f t="shared" si="484"/>
        <v>7397</v>
      </c>
      <c r="K994" s="57" t="str">
        <f t="shared" si="485"/>
        <v/>
      </c>
      <c r="L994" s="57">
        <f t="shared" si="486"/>
        <v>1</v>
      </c>
      <c r="M994" s="57">
        <f t="shared" si="487"/>
        <v>0.998</v>
      </c>
      <c r="N994" s="57">
        <f t="shared" si="488"/>
        <v>1.0429999999999999</v>
      </c>
      <c r="O994" s="60">
        <f t="shared" si="489"/>
        <v>0.73009999999999986</v>
      </c>
      <c r="P994" s="60">
        <f>CEILING(IF(M994&gt;O994,M994,O994),$D$2)</f>
        <v>1</v>
      </c>
      <c r="Q994" s="61" t="str">
        <f t="shared" si="490"/>
        <v>목록(Manifest)</v>
      </c>
      <c r="R994" s="88">
        <f t="shared" si="491"/>
        <v>87.63</v>
      </c>
      <c r="S994" s="61" t="str">
        <f t="shared" si="492"/>
        <v>OZ522</v>
      </c>
      <c r="T994" s="61" t="str">
        <f t="shared" si="493"/>
        <v/>
      </c>
      <c r="U994" s="61" t="str">
        <f t="shared" si="494"/>
        <v>신용</v>
      </c>
      <c r="V994" s="99">
        <f>CEILING($B$2+(P994-0.5)*$C$2,1)</f>
        <v>10273</v>
      </c>
      <c r="W994" s="61">
        <v>4000</v>
      </c>
      <c r="X994" s="100">
        <f t="shared" si="470"/>
        <v>0</v>
      </c>
      <c r="Y994" s="100">
        <f t="shared" si="473"/>
        <v>0</v>
      </c>
      <c r="Z994" s="100">
        <f t="shared" si="471"/>
        <v>0</v>
      </c>
      <c r="AA994" s="100">
        <f t="shared" si="474"/>
        <v>0</v>
      </c>
      <c r="AB994" s="101">
        <f t="shared" si="472"/>
        <v>0</v>
      </c>
      <c r="AC994" s="102" t="str">
        <f>_xlfn.IFNA(VLOOKUP(D994,'사업자 통관'!F:H,3,0),"")</f>
        <v/>
      </c>
      <c r="AD994" s="102"/>
      <c r="AE994" s="103">
        <f t="shared" si="495"/>
        <v>4000</v>
      </c>
      <c r="AF994" s="104">
        <f t="shared" si="496"/>
        <v>14273</v>
      </c>
      <c r="AH994" s="126" t="s">
        <v>2399</v>
      </c>
      <c r="AI994" s="126" t="s">
        <v>9</v>
      </c>
      <c r="AJ994" s="126" t="s">
        <v>7940</v>
      </c>
      <c r="AK994" s="126" t="s">
        <v>8134</v>
      </c>
      <c r="AL994" s="126" t="s">
        <v>656</v>
      </c>
      <c r="AM994" s="126" t="s">
        <v>8135</v>
      </c>
      <c r="AN994" s="126">
        <v>7397</v>
      </c>
      <c r="AO994" s="126" t="s">
        <v>130</v>
      </c>
      <c r="AP994" s="127">
        <v>1</v>
      </c>
      <c r="AQ994" s="128">
        <v>0.998</v>
      </c>
      <c r="AR994" s="128">
        <v>1.0429999999999999</v>
      </c>
      <c r="AS994" s="128">
        <v>1.1000000000000001</v>
      </c>
      <c r="AT994" s="126" t="s">
        <v>4</v>
      </c>
      <c r="AU994" s="128">
        <v>87.63</v>
      </c>
      <c r="AV994" s="126" t="s">
        <v>130</v>
      </c>
      <c r="AW994" s="126" t="s">
        <v>130</v>
      </c>
      <c r="AX994" s="126" t="s">
        <v>130</v>
      </c>
      <c r="AY994" s="126" t="s">
        <v>130</v>
      </c>
      <c r="AZ994" s="126" t="s">
        <v>130</v>
      </c>
      <c r="BA994" s="126" t="s">
        <v>132</v>
      </c>
      <c r="BB994" s="126" t="s">
        <v>70</v>
      </c>
      <c r="BC994" s="126" t="s">
        <v>8136</v>
      </c>
      <c r="BD994" s="126" t="s">
        <v>130</v>
      </c>
      <c r="BE994" s="126" t="s">
        <v>156</v>
      </c>
      <c r="BF994" s="126" t="s">
        <v>8137</v>
      </c>
      <c r="BG994" s="126" t="s">
        <v>8138</v>
      </c>
      <c r="BH994" s="126" t="s">
        <v>8139</v>
      </c>
      <c r="BI994" s="126" t="s">
        <v>138</v>
      </c>
      <c r="BJ994" s="126" t="s">
        <v>130</v>
      </c>
      <c r="BK994" s="126" t="s">
        <v>184</v>
      </c>
      <c r="BL994" s="126" t="s">
        <v>157</v>
      </c>
      <c r="BM994" s="126" t="s">
        <v>126</v>
      </c>
      <c r="BN994" s="126" t="s">
        <v>130</v>
      </c>
      <c r="BO994" s="126" t="s">
        <v>158</v>
      </c>
    </row>
    <row r="995" spans="1:67" ht="15">
      <c r="A995" s="58" t="str">
        <f t="shared" si="475"/>
        <v>2025-08-31</v>
      </c>
      <c r="B995" s="58" t="str">
        <f t="shared" si="476"/>
        <v>LHR</v>
      </c>
      <c r="C995" s="58" t="str">
        <f t="shared" si="477"/>
        <v>99431913836</v>
      </c>
      <c r="D995" s="58" t="str">
        <f t="shared" si="478"/>
        <v>PGB028762443</v>
      </c>
      <c r="E995" s="59" t="str">
        <f t="shared" si="479"/>
        <v>6094322903223</v>
      </c>
      <c r="F995" s="59" t="str">
        <f t="shared" si="480"/>
        <v>718-4286-CC-27</v>
      </c>
      <c r="G995" s="59" t="str">
        <f t="shared" si="481"/>
        <v>2210326</v>
      </c>
      <c r="H995" s="59" t="str">
        <f t="shared" si="482"/>
        <v>IPORTER (GB)</v>
      </c>
      <c r="I995" s="57" t="str">
        <f t="shared" si="483"/>
        <v>전지현</v>
      </c>
      <c r="J995" s="57">
        <f t="shared" si="484"/>
        <v>28631</v>
      </c>
      <c r="K995" s="57" t="str">
        <f t="shared" si="485"/>
        <v/>
      </c>
      <c r="L995" s="57">
        <f t="shared" si="486"/>
        <v>1</v>
      </c>
      <c r="M995" s="57">
        <f t="shared" si="487"/>
        <v>2</v>
      </c>
      <c r="N995" s="57">
        <f t="shared" si="488"/>
        <v>5.0350000000000001</v>
      </c>
      <c r="O995" s="60">
        <f t="shared" si="489"/>
        <v>3.5244999999999997</v>
      </c>
      <c r="P995" s="60">
        <f>CEILING(IF(M995&gt;O995,M995,O995),$D$2)</f>
        <v>4</v>
      </c>
      <c r="Q995" s="61" t="str">
        <f t="shared" si="490"/>
        <v>목록(Manifest)</v>
      </c>
      <c r="R995" s="88">
        <f t="shared" si="491"/>
        <v>63.36</v>
      </c>
      <c r="S995" s="61" t="str">
        <f t="shared" si="492"/>
        <v>OZ522</v>
      </c>
      <c r="T995" s="61" t="str">
        <f t="shared" si="493"/>
        <v/>
      </c>
      <c r="U995" s="61" t="str">
        <f t="shared" si="494"/>
        <v>신용</v>
      </c>
      <c r="V995" s="99">
        <f>CEILING($B$2+(P995-0.5)*$C$2,1)</f>
        <v>27238</v>
      </c>
      <c r="W995" s="61">
        <v>4000</v>
      </c>
      <c r="X995" s="100">
        <f t="shared" si="470"/>
        <v>0</v>
      </c>
      <c r="Y995" s="100">
        <f t="shared" si="473"/>
        <v>0</v>
      </c>
      <c r="Z995" s="100">
        <f t="shared" si="471"/>
        <v>500</v>
      </c>
      <c r="AA995" s="100">
        <f t="shared" si="474"/>
        <v>0</v>
      </c>
      <c r="AB995" s="101">
        <f t="shared" si="472"/>
        <v>0</v>
      </c>
      <c r="AC995" s="102" t="str">
        <f>_xlfn.IFNA(VLOOKUP(D995,'사업자 통관'!F:H,3,0),"")</f>
        <v/>
      </c>
      <c r="AD995" s="102"/>
      <c r="AE995" s="103">
        <f t="shared" si="495"/>
        <v>4500</v>
      </c>
      <c r="AF995" s="104">
        <f t="shared" si="496"/>
        <v>31738</v>
      </c>
      <c r="AH995" s="126" t="s">
        <v>2399</v>
      </c>
      <c r="AI995" s="126" t="s">
        <v>9</v>
      </c>
      <c r="AJ995" s="126" t="s">
        <v>7940</v>
      </c>
      <c r="AK995" s="126" t="s">
        <v>8140</v>
      </c>
      <c r="AL995" s="126" t="s">
        <v>8141</v>
      </c>
      <c r="AM995" s="126" t="s">
        <v>8142</v>
      </c>
      <c r="AN995" s="126">
        <v>28631</v>
      </c>
      <c r="AO995" s="126" t="s">
        <v>130</v>
      </c>
      <c r="AP995" s="127">
        <v>1</v>
      </c>
      <c r="AQ995" s="128">
        <v>2</v>
      </c>
      <c r="AR995" s="128">
        <v>5.0350000000000001</v>
      </c>
      <c r="AS995" s="128">
        <v>5.5</v>
      </c>
      <c r="AT995" s="126" t="s">
        <v>4</v>
      </c>
      <c r="AU995" s="128">
        <v>63.36</v>
      </c>
      <c r="AV995" s="126" t="s">
        <v>130</v>
      </c>
      <c r="AW995" s="126" t="s">
        <v>130</v>
      </c>
      <c r="AX995" s="126" t="s">
        <v>130</v>
      </c>
      <c r="AY995" s="126" t="s">
        <v>130</v>
      </c>
      <c r="AZ995" s="126" t="s">
        <v>130</v>
      </c>
      <c r="BA995" s="126" t="s">
        <v>132</v>
      </c>
      <c r="BB995" s="126" t="s">
        <v>70</v>
      </c>
      <c r="BC995" s="126" t="s">
        <v>162</v>
      </c>
      <c r="BD995" s="126" t="s">
        <v>130</v>
      </c>
      <c r="BE995" s="126" t="s">
        <v>156</v>
      </c>
      <c r="BF995" s="126" t="s">
        <v>8143</v>
      </c>
      <c r="BG995" s="126" t="s">
        <v>8144</v>
      </c>
      <c r="BH995" s="126" t="s">
        <v>8145</v>
      </c>
      <c r="BI995" s="126" t="s">
        <v>138</v>
      </c>
      <c r="BJ995" s="126" t="s">
        <v>130</v>
      </c>
      <c r="BK995" s="126" t="s">
        <v>184</v>
      </c>
      <c r="BL995" s="126" t="s">
        <v>157</v>
      </c>
      <c r="BM995" s="126" t="s">
        <v>126</v>
      </c>
      <c r="BN995" s="126" t="s">
        <v>130</v>
      </c>
      <c r="BO995" s="126" t="s">
        <v>158</v>
      </c>
    </row>
    <row r="996" spans="1:67" ht="15">
      <c r="A996" s="58" t="str">
        <f t="shared" si="475"/>
        <v>2025-08-31</v>
      </c>
      <c r="B996" s="58" t="str">
        <f t="shared" si="476"/>
        <v>LHR</v>
      </c>
      <c r="C996" s="58" t="str">
        <f t="shared" si="477"/>
        <v>99431913836</v>
      </c>
      <c r="D996" s="58" t="str">
        <f t="shared" si="478"/>
        <v>PGB028762430</v>
      </c>
      <c r="E996" s="59" t="str">
        <f t="shared" si="479"/>
        <v>6094322903210</v>
      </c>
      <c r="F996" s="59" t="str">
        <f t="shared" si="480"/>
        <v>718-4329-ED-33</v>
      </c>
      <c r="G996" s="59" t="str">
        <f t="shared" si="481"/>
        <v>2210326</v>
      </c>
      <c r="H996" s="59" t="str">
        <f t="shared" si="482"/>
        <v>IPORTER (GB)</v>
      </c>
      <c r="I996" s="57" t="str">
        <f t="shared" si="483"/>
        <v>김동욱</v>
      </c>
      <c r="J996" s="57">
        <f t="shared" si="484"/>
        <v>30127</v>
      </c>
      <c r="K996" s="57" t="str">
        <f t="shared" si="485"/>
        <v/>
      </c>
      <c r="L996" s="57">
        <f t="shared" si="486"/>
        <v>1</v>
      </c>
      <c r="M996" s="57">
        <f t="shared" si="487"/>
        <v>0.998</v>
      </c>
      <c r="N996" s="57">
        <f t="shared" si="488"/>
        <v>4.4999999999999998E-2</v>
      </c>
      <c r="O996" s="60">
        <f t="shared" si="489"/>
        <v>3.15E-2</v>
      </c>
      <c r="P996" s="60">
        <f>CEILING(IF(M996&gt;O996,M996,O996),$D$2)</f>
        <v>1</v>
      </c>
      <c r="Q996" s="61" t="str">
        <f t="shared" si="490"/>
        <v>목록(Manifest)</v>
      </c>
      <c r="R996" s="88">
        <f t="shared" si="491"/>
        <v>57.97</v>
      </c>
      <c r="S996" s="61" t="str">
        <f t="shared" si="492"/>
        <v>OZ522</v>
      </c>
      <c r="T996" s="61" t="str">
        <f t="shared" si="493"/>
        <v/>
      </c>
      <c r="U996" s="61" t="str">
        <f t="shared" si="494"/>
        <v>신용</v>
      </c>
      <c r="V996" s="99">
        <f>CEILING($B$2+(P996-0.5)*$C$2,1)</f>
        <v>10273</v>
      </c>
      <c r="W996" s="61">
        <v>4000</v>
      </c>
      <c r="X996" s="100">
        <f t="shared" si="470"/>
        <v>0</v>
      </c>
      <c r="Y996" s="100">
        <f t="shared" si="473"/>
        <v>0</v>
      </c>
      <c r="Z996" s="100">
        <f t="shared" si="471"/>
        <v>0</v>
      </c>
      <c r="AA996" s="100">
        <f t="shared" si="474"/>
        <v>0</v>
      </c>
      <c r="AB996" s="101">
        <f t="shared" si="472"/>
        <v>0</v>
      </c>
      <c r="AC996" s="102" t="str">
        <f>_xlfn.IFNA(VLOOKUP(D996,'사업자 통관'!F:H,3,0),"")</f>
        <v/>
      </c>
      <c r="AD996" s="102"/>
      <c r="AE996" s="103">
        <f t="shared" si="495"/>
        <v>4000</v>
      </c>
      <c r="AF996" s="104">
        <f t="shared" si="496"/>
        <v>14273</v>
      </c>
      <c r="AH996" s="126" t="s">
        <v>2399</v>
      </c>
      <c r="AI996" s="126" t="s">
        <v>9</v>
      </c>
      <c r="AJ996" s="126" t="s">
        <v>7940</v>
      </c>
      <c r="AK996" s="126" t="s">
        <v>8146</v>
      </c>
      <c r="AL996" s="126" t="s">
        <v>451</v>
      </c>
      <c r="AM996" s="126" t="s">
        <v>8147</v>
      </c>
      <c r="AN996" s="126">
        <v>30127</v>
      </c>
      <c r="AO996" s="126" t="s">
        <v>130</v>
      </c>
      <c r="AP996" s="127">
        <v>1</v>
      </c>
      <c r="AQ996" s="128">
        <v>0.998</v>
      </c>
      <c r="AR996" s="128">
        <v>4.4999999999999998E-2</v>
      </c>
      <c r="AS996" s="128">
        <v>1</v>
      </c>
      <c r="AT996" s="126" t="s">
        <v>4</v>
      </c>
      <c r="AU996" s="128">
        <v>57.97</v>
      </c>
      <c r="AV996" s="126" t="s">
        <v>130</v>
      </c>
      <c r="AW996" s="126" t="s">
        <v>130</v>
      </c>
      <c r="AX996" s="126" t="s">
        <v>130</v>
      </c>
      <c r="AY996" s="126" t="s">
        <v>130</v>
      </c>
      <c r="AZ996" s="126" t="s">
        <v>130</v>
      </c>
      <c r="BA996" s="126" t="s">
        <v>132</v>
      </c>
      <c r="BB996" s="126" t="s">
        <v>70</v>
      </c>
      <c r="BC996" s="126" t="s">
        <v>353</v>
      </c>
      <c r="BD996" s="126" t="s">
        <v>130</v>
      </c>
      <c r="BE996" s="126" t="s">
        <v>156</v>
      </c>
      <c r="BF996" s="126" t="s">
        <v>8148</v>
      </c>
      <c r="BG996" s="126" t="s">
        <v>8149</v>
      </c>
      <c r="BH996" s="126" t="s">
        <v>8150</v>
      </c>
      <c r="BI996" s="126" t="s">
        <v>138</v>
      </c>
      <c r="BJ996" s="126" t="s">
        <v>130</v>
      </c>
      <c r="BK996" s="126" t="s">
        <v>184</v>
      </c>
      <c r="BL996" s="126" t="s">
        <v>157</v>
      </c>
      <c r="BM996" s="126" t="s">
        <v>126</v>
      </c>
      <c r="BN996" s="126" t="s">
        <v>130</v>
      </c>
      <c r="BO996" s="126" t="s">
        <v>158</v>
      </c>
    </row>
    <row r="997" spans="1:67" ht="15">
      <c r="A997" s="58" t="str">
        <f t="shared" si="475"/>
        <v>2025-08-31</v>
      </c>
      <c r="B997" s="58" t="str">
        <f t="shared" si="476"/>
        <v>LHR</v>
      </c>
      <c r="C997" s="58" t="str">
        <f t="shared" si="477"/>
        <v>99431913836</v>
      </c>
      <c r="D997" s="58" t="str">
        <f t="shared" si="478"/>
        <v>PGB028762496</v>
      </c>
      <c r="E997" s="59" t="str">
        <f t="shared" si="479"/>
        <v>6094322903276</v>
      </c>
      <c r="F997" s="59" t="str">
        <f t="shared" si="480"/>
        <v>718-4253-EB-35</v>
      </c>
      <c r="G997" s="59" t="str">
        <f t="shared" si="481"/>
        <v>2210326</v>
      </c>
      <c r="H997" s="59" t="str">
        <f t="shared" si="482"/>
        <v>IPORTER (GB)</v>
      </c>
      <c r="I997" s="57" t="str">
        <f t="shared" si="483"/>
        <v>김민정</v>
      </c>
      <c r="J997" s="57">
        <f t="shared" si="484"/>
        <v>63644</v>
      </c>
      <c r="K997" s="57" t="str">
        <f t="shared" si="485"/>
        <v/>
      </c>
      <c r="L997" s="57">
        <f t="shared" si="486"/>
        <v>1</v>
      </c>
      <c r="M997" s="57">
        <f t="shared" si="487"/>
        <v>0.499</v>
      </c>
      <c r="N997" s="57">
        <f t="shared" si="488"/>
        <v>4.4999999999999998E-2</v>
      </c>
      <c r="O997" s="60">
        <f t="shared" si="489"/>
        <v>3.15E-2</v>
      </c>
      <c r="P997" s="60">
        <f>CEILING(IF(M997&gt;O997,M997,O997),$D$2)</f>
        <v>0.5</v>
      </c>
      <c r="Q997" s="61" t="str">
        <f t="shared" si="490"/>
        <v>일반(목록배제,Normal-Manifest Exception)</v>
      </c>
      <c r="R997" s="88">
        <f t="shared" si="491"/>
        <v>18.88</v>
      </c>
      <c r="S997" s="61" t="str">
        <f t="shared" si="492"/>
        <v>OZ522</v>
      </c>
      <c r="T997" s="61" t="str">
        <f t="shared" si="493"/>
        <v/>
      </c>
      <c r="U997" s="61" t="str">
        <f t="shared" si="494"/>
        <v>신용</v>
      </c>
      <c r="V997" s="99">
        <f>CEILING($B$2+(P997-0.5)*$C$2,1)</f>
        <v>7445</v>
      </c>
      <c r="W997" s="61">
        <v>4000</v>
      </c>
      <c r="X997" s="100">
        <f t="shared" si="470"/>
        <v>0</v>
      </c>
      <c r="Y997" s="100">
        <f t="shared" si="473"/>
        <v>500</v>
      </c>
      <c r="Z997" s="100">
        <f t="shared" si="471"/>
        <v>0</v>
      </c>
      <c r="AA997" s="100">
        <f t="shared" si="474"/>
        <v>0</v>
      </c>
      <c r="AB997" s="101">
        <f t="shared" si="472"/>
        <v>1000</v>
      </c>
      <c r="AC997" s="102" t="str">
        <f>_xlfn.IFNA(VLOOKUP(D997,'사업자 통관'!F:H,3,0),"")</f>
        <v/>
      </c>
      <c r="AD997" s="102"/>
      <c r="AE997" s="103">
        <f t="shared" si="495"/>
        <v>5500</v>
      </c>
      <c r="AF997" s="104">
        <f t="shared" si="496"/>
        <v>12945</v>
      </c>
      <c r="AH997" s="126" t="s">
        <v>2399</v>
      </c>
      <c r="AI997" s="126" t="s">
        <v>9</v>
      </c>
      <c r="AJ997" s="126" t="s">
        <v>7940</v>
      </c>
      <c r="AK997" s="126" t="s">
        <v>8151</v>
      </c>
      <c r="AL997" s="126" t="s">
        <v>404</v>
      </c>
      <c r="AM997" s="126" t="s">
        <v>8152</v>
      </c>
      <c r="AN997" s="126">
        <v>63644</v>
      </c>
      <c r="AO997" s="126" t="s">
        <v>130</v>
      </c>
      <c r="AP997" s="127">
        <v>1</v>
      </c>
      <c r="AQ997" s="128">
        <v>0.499</v>
      </c>
      <c r="AR997" s="128">
        <v>4.4999999999999998E-2</v>
      </c>
      <c r="AS997" s="128">
        <v>0.5</v>
      </c>
      <c r="AT997" s="126" t="s">
        <v>5</v>
      </c>
      <c r="AU997" s="128">
        <v>18.88</v>
      </c>
      <c r="AV997" s="126" t="s">
        <v>130</v>
      </c>
      <c r="AW997" s="126" t="s">
        <v>130</v>
      </c>
      <c r="AX997" s="126" t="s">
        <v>130</v>
      </c>
      <c r="AY997" s="126" t="s">
        <v>130</v>
      </c>
      <c r="AZ997" s="126" t="s">
        <v>130</v>
      </c>
      <c r="BA997" s="126" t="s">
        <v>132</v>
      </c>
      <c r="BB997" s="126" t="s">
        <v>70</v>
      </c>
      <c r="BC997" s="126" t="s">
        <v>155</v>
      </c>
      <c r="BD997" s="126" t="s">
        <v>130</v>
      </c>
      <c r="BE997" s="126" t="s">
        <v>156</v>
      </c>
      <c r="BF997" s="126" t="s">
        <v>8153</v>
      </c>
      <c r="BG997" s="126" t="s">
        <v>8154</v>
      </c>
      <c r="BH997" s="126" t="s">
        <v>8155</v>
      </c>
      <c r="BI997" s="126" t="s">
        <v>138</v>
      </c>
      <c r="BJ997" s="126" t="s">
        <v>130</v>
      </c>
      <c r="BK997" s="126" t="s">
        <v>184</v>
      </c>
      <c r="BL997" s="126" t="s">
        <v>157</v>
      </c>
      <c r="BM997" s="126" t="s">
        <v>126</v>
      </c>
      <c r="BN997" s="126" t="s">
        <v>130</v>
      </c>
      <c r="BO997" s="126" t="s">
        <v>158</v>
      </c>
    </row>
    <row r="998" spans="1:67" ht="15">
      <c r="A998" s="58" t="str">
        <f t="shared" si="475"/>
        <v>2025-08-31</v>
      </c>
      <c r="B998" s="58" t="str">
        <f t="shared" si="476"/>
        <v>LHR</v>
      </c>
      <c r="C998" s="58" t="str">
        <f t="shared" si="477"/>
        <v>99431913836</v>
      </c>
      <c r="D998" s="58" t="str">
        <f t="shared" si="478"/>
        <v>PGB028762371</v>
      </c>
      <c r="E998" s="59" t="str">
        <f t="shared" si="479"/>
        <v>6094322903151</v>
      </c>
      <c r="F998" s="59" t="str">
        <f t="shared" si="480"/>
        <v>718-2547-CF-52</v>
      </c>
      <c r="G998" s="59" t="str">
        <f t="shared" si="481"/>
        <v>2210326</v>
      </c>
      <c r="H998" s="59" t="str">
        <f t="shared" si="482"/>
        <v>IPORTER (GB)</v>
      </c>
      <c r="I998" s="57" t="str">
        <f t="shared" si="483"/>
        <v>권도원</v>
      </c>
      <c r="J998" s="57">
        <f t="shared" si="484"/>
        <v>22635</v>
      </c>
      <c r="K998" s="57" t="str">
        <f t="shared" si="485"/>
        <v/>
      </c>
      <c r="L998" s="57">
        <f t="shared" si="486"/>
        <v>1</v>
      </c>
      <c r="M998" s="57">
        <f t="shared" si="487"/>
        <v>0.499</v>
      </c>
      <c r="N998" s="57">
        <f t="shared" si="488"/>
        <v>4.4999999999999998E-2</v>
      </c>
      <c r="O998" s="60">
        <f t="shared" si="489"/>
        <v>3.15E-2</v>
      </c>
      <c r="P998" s="60">
        <f>CEILING(IF(M998&gt;O998,M998,O998),$D$2)</f>
        <v>0.5</v>
      </c>
      <c r="Q998" s="61" t="str">
        <f t="shared" si="490"/>
        <v>목록(Manifest)</v>
      </c>
      <c r="R998" s="88">
        <f t="shared" si="491"/>
        <v>121.35</v>
      </c>
      <c r="S998" s="61" t="str">
        <f t="shared" si="492"/>
        <v>OZ522</v>
      </c>
      <c r="T998" s="61" t="str">
        <f t="shared" si="493"/>
        <v/>
      </c>
      <c r="U998" s="61" t="str">
        <f t="shared" si="494"/>
        <v>신용</v>
      </c>
      <c r="V998" s="99">
        <f>CEILING($B$2+(P998-0.5)*$C$2,1)</f>
        <v>7445</v>
      </c>
      <c r="W998" s="61">
        <v>4000</v>
      </c>
      <c r="X998" s="100">
        <f t="shared" si="470"/>
        <v>0</v>
      </c>
      <c r="Y998" s="100">
        <f t="shared" si="473"/>
        <v>0</v>
      </c>
      <c r="Z998" s="100">
        <f t="shared" si="471"/>
        <v>0</v>
      </c>
      <c r="AA998" s="100">
        <f t="shared" si="474"/>
        <v>0</v>
      </c>
      <c r="AB998" s="101">
        <f t="shared" si="472"/>
        <v>0</v>
      </c>
      <c r="AC998" s="102" t="str">
        <f>_xlfn.IFNA(VLOOKUP(D998,'사업자 통관'!F:H,3,0),"")</f>
        <v/>
      </c>
      <c r="AD998" s="102"/>
      <c r="AE998" s="103">
        <f t="shared" si="495"/>
        <v>4000</v>
      </c>
      <c r="AF998" s="104">
        <f t="shared" si="496"/>
        <v>11445</v>
      </c>
      <c r="AH998" s="126" t="s">
        <v>2399</v>
      </c>
      <c r="AI998" s="126" t="s">
        <v>9</v>
      </c>
      <c r="AJ998" s="126" t="s">
        <v>7940</v>
      </c>
      <c r="AK998" s="126" t="s">
        <v>8156</v>
      </c>
      <c r="AL998" s="126" t="s">
        <v>8157</v>
      </c>
      <c r="AM998" s="126" t="s">
        <v>8158</v>
      </c>
      <c r="AN998" s="126">
        <v>22635</v>
      </c>
      <c r="AO998" s="126" t="s">
        <v>130</v>
      </c>
      <c r="AP998" s="127">
        <v>1</v>
      </c>
      <c r="AQ998" s="128">
        <v>0.499</v>
      </c>
      <c r="AR998" s="128">
        <v>4.4999999999999998E-2</v>
      </c>
      <c r="AS998" s="128">
        <v>0.5</v>
      </c>
      <c r="AT998" s="126" t="s">
        <v>4</v>
      </c>
      <c r="AU998" s="128">
        <v>121.35</v>
      </c>
      <c r="AV998" s="126" t="s">
        <v>130</v>
      </c>
      <c r="AW998" s="126" t="s">
        <v>130</v>
      </c>
      <c r="AX998" s="126" t="s">
        <v>130</v>
      </c>
      <c r="AY998" s="126" t="s">
        <v>130</v>
      </c>
      <c r="AZ998" s="126" t="s">
        <v>130</v>
      </c>
      <c r="BA998" s="126" t="s">
        <v>132</v>
      </c>
      <c r="BB998" s="126" t="s">
        <v>70</v>
      </c>
      <c r="BC998" s="126" t="s">
        <v>185</v>
      </c>
      <c r="BD998" s="126" t="s">
        <v>130</v>
      </c>
      <c r="BE998" s="126" t="s">
        <v>156</v>
      </c>
      <c r="BF998" s="126" t="s">
        <v>8159</v>
      </c>
      <c r="BG998" s="126" t="s">
        <v>8160</v>
      </c>
      <c r="BH998" s="126" t="s">
        <v>8161</v>
      </c>
      <c r="BI998" s="126" t="s">
        <v>138</v>
      </c>
      <c r="BJ998" s="126" t="s">
        <v>130</v>
      </c>
      <c r="BK998" s="126" t="s">
        <v>184</v>
      </c>
      <c r="BL998" s="126" t="s">
        <v>157</v>
      </c>
      <c r="BM998" s="126" t="s">
        <v>126</v>
      </c>
      <c r="BN998" s="126" t="s">
        <v>130</v>
      </c>
      <c r="BO998" s="126" t="s">
        <v>158</v>
      </c>
    </row>
    <row r="999" spans="1:67" ht="15">
      <c r="A999" s="58" t="str">
        <f t="shared" si="475"/>
        <v>2025-08-31</v>
      </c>
      <c r="B999" s="58" t="str">
        <f t="shared" si="476"/>
        <v>LHR</v>
      </c>
      <c r="C999" s="58" t="str">
        <f t="shared" si="477"/>
        <v>99431913836</v>
      </c>
      <c r="D999" s="58" t="str">
        <f t="shared" si="478"/>
        <v>PGB028762397</v>
      </c>
      <c r="E999" s="59" t="str">
        <f t="shared" si="479"/>
        <v>6094322903177</v>
      </c>
      <c r="F999" s="59" t="str">
        <f t="shared" si="480"/>
        <v>718-3378-FF-6</v>
      </c>
      <c r="G999" s="59" t="str">
        <f t="shared" si="481"/>
        <v>2210326</v>
      </c>
      <c r="H999" s="59" t="str">
        <f t="shared" si="482"/>
        <v>IPORTER (GB)</v>
      </c>
      <c r="I999" s="57" t="str">
        <f t="shared" si="483"/>
        <v>이명숙</v>
      </c>
      <c r="J999" s="57">
        <f t="shared" si="484"/>
        <v>30028</v>
      </c>
      <c r="K999" s="57" t="str">
        <f t="shared" si="485"/>
        <v/>
      </c>
      <c r="L999" s="57">
        <f t="shared" si="486"/>
        <v>1</v>
      </c>
      <c r="M999" s="57">
        <f t="shared" si="487"/>
        <v>0.499</v>
      </c>
      <c r="N999" s="57">
        <f t="shared" si="488"/>
        <v>4.4999999999999998E-2</v>
      </c>
      <c r="O999" s="60">
        <f t="shared" si="489"/>
        <v>3.15E-2</v>
      </c>
      <c r="P999" s="60">
        <f>CEILING(IF(M999&gt;O999,M999,O999),$D$2)</f>
        <v>0.5</v>
      </c>
      <c r="Q999" s="61" t="str">
        <f t="shared" si="490"/>
        <v>목록(Manifest)</v>
      </c>
      <c r="R999" s="88">
        <f t="shared" si="491"/>
        <v>85.54</v>
      </c>
      <c r="S999" s="61" t="str">
        <f t="shared" si="492"/>
        <v>OZ522</v>
      </c>
      <c r="T999" s="61" t="str">
        <f t="shared" si="493"/>
        <v/>
      </c>
      <c r="U999" s="61" t="str">
        <f t="shared" si="494"/>
        <v>신용</v>
      </c>
      <c r="V999" s="99">
        <f>CEILING($B$2+(P999-0.5)*$C$2,1)</f>
        <v>7445</v>
      </c>
      <c r="W999" s="61">
        <v>4000</v>
      </c>
      <c r="X999" s="100">
        <f t="shared" si="470"/>
        <v>0</v>
      </c>
      <c r="Y999" s="100">
        <f t="shared" si="473"/>
        <v>0</v>
      </c>
      <c r="Z999" s="100">
        <f t="shared" si="471"/>
        <v>0</v>
      </c>
      <c r="AA999" s="100">
        <f t="shared" si="474"/>
        <v>0</v>
      </c>
      <c r="AB999" s="101">
        <f t="shared" si="472"/>
        <v>0</v>
      </c>
      <c r="AC999" s="102" t="str">
        <f>_xlfn.IFNA(VLOOKUP(D999,'사업자 통관'!F:H,3,0),"")</f>
        <v/>
      </c>
      <c r="AD999" s="102"/>
      <c r="AE999" s="103">
        <f t="shared" si="495"/>
        <v>4000</v>
      </c>
      <c r="AF999" s="104">
        <f t="shared" si="496"/>
        <v>11445</v>
      </c>
      <c r="AH999" s="126" t="s">
        <v>2399</v>
      </c>
      <c r="AI999" s="126" t="s">
        <v>9</v>
      </c>
      <c r="AJ999" s="126" t="s">
        <v>7940</v>
      </c>
      <c r="AK999" s="126" t="s">
        <v>8162</v>
      </c>
      <c r="AL999" s="126" t="s">
        <v>8163</v>
      </c>
      <c r="AM999" s="126" t="s">
        <v>8164</v>
      </c>
      <c r="AN999" s="126">
        <v>30028</v>
      </c>
      <c r="AO999" s="126" t="s">
        <v>130</v>
      </c>
      <c r="AP999" s="127">
        <v>1</v>
      </c>
      <c r="AQ999" s="128">
        <v>0.499</v>
      </c>
      <c r="AR999" s="128">
        <v>4.4999999999999998E-2</v>
      </c>
      <c r="AS999" s="128">
        <v>0.5</v>
      </c>
      <c r="AT999" s="126" t="s">
        <v>4</v>
      </c>
      <c r="AU999" s="128">
        <v>85.54</v>
      </c>
      <c r="AV999" s="126" t="s">
        <v>130</v>
      </c>
      <c r="AW999" s="126" t="s">
        <v>130</v>
      </c>
      <c r="AX999" s="126" t="s">
        <v>130</v>
      </c>
      <c r="AY999" s="126" t="s">
        <v>130</v>
      </c>
      <c r="AZ999" s="126" t="s">
        <v>130</v>
      </c>
      <c r="BA999" s="126" t="s">
        <v>132</v>
      </c>
      <c r="BB999" s="126" t="s">
        <v>70</v>
      </c>
      <c r="BC999" s="126" t="s">
        <v>167</v>
      </c>
      <c r="BD999" s="126" t="s">
        <v>130</v>
      </c>
      <c r="BE999" s="126" t="s">
        <v>156</v>
      </c>
      <c r="BF999" s="126" t="s">
        <v>8165</v>
      </c>
      <c r="BG999" s="126" t="s">
        <v>8166</v>
      </c>
      <c r="BH999" s="126" t="s">
        <v>8167</v>
      </c>
      <c r="BI999" s="126" t="s">
        <v>138</v>
      </c>
      <c r="BJ999" s="126" t="s">
        <v>130</v>
      </c>
      <c r="BK999" s="126" t="s">
        <v>184</v>
      </c>
      <c r="BL999" s="126" t="s">
        <v>157</v>
      </c>
      <c r="BM999" s="126" t="s">
        <v>126</v>
      </c>
      <c r="BN999" s="126" t="s">
        <v>130</v>
      </c>
      <c r="BO999" s="126" t="s">
        <v>158</v>
      </c>
    </row>
    <row r="1000" spans="1:67" ht="15">
      <c r="A1000" s="58" t="str">
        <f t="shared" si="475"/>
        <v>2025-08-31</v>
      </c>
      <c r="B1000" s="58" t="str">
        <f t="shared" si="476"/>
        <v>LHR</v>
      </c>
      <c r="C1000" s="58" t="str">
        <f t="shared" si="477"/>
        <v>99431913836</v>
      </c>
      <c r="D1000" s="58" t="str">
        <f t="shared" si="478"/>
        <v>PGB028762499</v>
      </c>
      <c r="E1000" s="59" t="str">
        <f t="shared" si="479"/>
        <v>6094322903279</v>
      </c>
      <c r="F1000" s="59" t="str">
        <f t="shared" si="480"/>
        <v>718-4276-AB-22</v>
      </c>
      <c r="G1000" s="59" t="str">
        <f t="shared" si="481"/>
        <v>2210326</v>
      </c>
      <c r="H1000" s="59" t="str">
        <f t="shared" si="482"/>
        <v>IPORTER (GB)</v>
      </c>
      <c r="I1000" s="57" t="str">
        <f t="shared" si="483"/>
        <v>이하늘</v>
      </c>
      <c r="J1000" s="57">
        <f t="shared" si="484"/>
        <v>13260</v>
      </c>
      <c r="K1000" s="57" t="str">
        <f t="shared" si="485"/>
        <v/>
      </c>
      <c r="L1000" s="57">
        <f t="shared" si="486"/>
        <v>1</v>
      </c>
      <c r="M1000" s="57">
        <f t="shared" si="487"/>
        <v>0.499</v>
      </c>
      <c r="N1000" s="57">
        <f t="shared" si="488"/>
        <v>0.72599999999999998</v>
      </c>
      <c r="O1000" s="60">
        <f t="shared" si="489"/>
        <v>0.50819999999999999</v>
      </c>
      <c r="P1000" s="60">
        <f>CEILING(IF(M1000&gt;O1000,M1000,O1000),$D$2)</f>
        <v>1</v>
      </c>
      <c r="Q1000" s="61" t="str">
        <f t="shared" si="490"/>
        <v>일반(목록배제,Normal-Manifest Exception)</v>
      </c>
      <c r="R1000" s="88">
        <f t="shared" si="491"/>
        <v>61.9</v>
      </c>
      <c r="S1000" s="61" t="str">
        <f t="shared" si="492"/>
        <v>OZ522</v>
      </c>
      <c r="T1000" s="61" t="str">
        <f t="shared" si="493"/>
        <v/>
      </c>
      <c r="U1000" s="61" t="str">
        <f t="shared" si="494"/>
        <v>신용</v>
      </c>
      <c r="V1000" s="99">
        <f>CEILING($B$2+(P1000-0.5)*$C$2,1)</f>
        <v>10273</v>
      </c>
      <c r="W1000" s="61">
        <v>4000</v>
      </c>
      <c r="X1000" s="100">
        <f t="shared" si="470"/>
        <v>0</v>
      </c>
      <c r="Y1000" s="100">
        <f t="shared" si="473"/>
        <v>0</v>
      </c>
      <c r="Z1000" s="100">
        <f t="shared" si="471"/>
        <v>0</v>
      </c>
      <c r="AA1000" s="100">
        <f t="shared" si="474"/>
        <v>0</v>
      </c>
      <c r="AB1000" s="101">
        <f t="shared" si="472"/>
        <v>1000</v>
      </c>
      <c r="AC1000" s="102" t="str">
        <f>_xlfn.IFNA(VLOOKUP(D1000,'사업자 통관'!F:H,3,0),"")</f>
        <v/>
      </c>
      <c r="AD1000" s="102"/>
      <c r="AE1000" s="103">
        <f t="shared" si="495"/>
        <v>5000</v>
      </c>
      <c r="AF1000" s="104">
        <f t="shared" si="496"/>
        <v>15273</v>
      </c>
      <c r="AH1000" s="126" t="s">
        <v>2399</v>
      </c>
      <c r="AI1000" s="126" t="s">
        <v>9</v>
      </c>
      <c r="AJ1000" s="126" t="s">
        <v>7940</v>
      </c>
      <c r="AK1000" s="126" t="s">
        <v>8168</v>
      </c>
      <c r="AL1000" s="126" t="s">
        <v>8169</v>
      </c>
      <c r="AM1000" s="126" t="s">
        <v>8170</v>
      </c>
      <c r="AN1000" s="126">
        <v>13260</v>
      </c>
      <c r="AO1000" s="126" t="s">
        <v>130</v>
      </c>
      <c r="AP1000" s="127">
        <v>1</v>
      </c>
      <c r="AQ1000" s="128">
        <v>0.499</v>
      </c>
      <c r="AR1000" s="128">
        <v>0.72599999999999998</v>
      </c>
      <c r="AS1000" s="128">
        <v>0.8</v>
      </c>
      <c r="AT1000" s="126" t="s">
        <v>5</v>
      </c>
      <c r="AU1000" s="128">
        <v>61.9</v>
      </c>
      <c r="AV1000" s="126" t="s">
        <v>130</v>
      </c>
      <c r="AW1000" s="126" t="s">
        <v>130</v>
      </c>
      <c r="AX1000" s="126" t="s">
        <v>130</v>
      </c>
      <c r="AY1000" s="126" t="s">
        <v>130</v>
      </c>
      <c r="AZ1000" s="126" t="s">
        <v>130</v>
      </c>
      <c r="BA1000" s="126" t="s">
        <v>132</v>
      </c>
      <c r="BB1000" s="126" t="s">
        <v>70</v>
      </c>
      <c r="BC1000" s="126" t="s">
        <v>8171</v>
      </c>
      <c r="BD1000" s="126" t="s">
        <v>130</v>
      </c>
      <c r="BE1000" s="126" t="s">
        <v>156</v>
      </c>
      <c r="BF1000" s="126" t="s">
        <v>8172</v>
      </c>
      <c r="BG1000" s="126" t="s">
        <v>8173</v>
      </c>
      <c r="BH1000" s="126" t="s">
        <v>8174</v>
      </c>
      <c r="BI1000" s="126" t="s">
        <v>138</v>
      </c>
      <c r="BJ1000" s="126" t="s">
        <v>130</v>
      </c>
      <c r="BK1000" s="126" t="s">
        <v>184</v>
      </c>
      <c r="BL1000" s="126" t="s">
        <v>157</v>
      </c>
      <c r="BM1000" s="126" t="s">
        <v>126</v>
      </c>
      <c r="BN1000" s="126" t="s">
        <v>130</v>
      </c>
      <c r="BO1000" s="126" t="s">
        <v>158</v>
      </c>
    </row>
    <row r="1001" spans="1:67" ht="15">
      <c r="A1001" s="58" t="str">
        <f t="shared" si="475"/>
        <v>2025-08-31</v>
      </c>
      <c r="B1001" s="58" t="str">
        <f t="shared" si="476"/>
        <v>LHR</v>
      </c>
      <c r="C1001" s="58" t="str">
        <f t="shared" si="477"/>
        <v>99431913836</v>
      </c>
      <c r="D1001" s="58" t="str">
        <f t="shared" si="478"/>
        <v>PGB028762235</v>
      </c>
      <c r="E1001" s="59" t="str">
        <f t="shared" si="479"/>
        <v>6094322903015</v>
      </c>
      <c r="F1001" s="59" t="str">
        <f t="shared" si="480"/>
        <v>718-4327-CF-31</v>
      </c>
      <c r="G1001" s="59" t="str">
        <f t="shared" si="481"/>
        <v>2210326</v>
      </c>
      <c r="H1001" s="59" t="str">
        <f t="shared" si="482"/>
        <v>IPORTER (GB)</v>
      </c>
      <c r="I1001" s="57" t="str">
        <f t="shared" si="483"/>
        <v>이찬희</v>
      </c>
      <c r="J1001" s="57">
        <f t="shared" si="484"/>
        <v>1172</v>
      </c>
      <c r="K1001" s="57" t="str">
        <f t="shared" si="485"/>
        <v/>
      </c>
      <c r="L1001" s="57">
        <f t="shared" si="486"/>
        <v>1</v>
      </c>
      <c r="M1001" s="57">
        <f t="shared" si="487"/>
        <v>0.499</v>
      </c>
      <c r="N1001" s="57">
        <f t="shared" si="488"/>
        <v>4.4999999999999998E-2</v>
      </c>
      <c r="O1001" s="60">
        <f t="shared" si="489"/>
        <v>3.15E-2</v>
      </c>
      <c r="P1001" s="60">
        <f>CEILING(IF(M1001&gt;O1001,M1001,O1001),$D$2)</f>
        <v>0.5</v>
      </c>
      <c r="Q1001" s="61" t="str">
        <f t="shared" si="490"/>
        <v>목록(Manifest)</v>
      </c>
      <c r="R1001" s="88">
        <f t="shared" si="491"/>
        <v>134.30000000000001</v>
      </c>
      <c r="S1001" s="61" t="str">
        <f t="shared" si="492"/>
        <v>OZ522</v>
      </c>
      <c r="T1001" s="61" t="str">
        <f t="shared" si="493"/>
        <v/>
      </c>
      <c r="U1001" s="61" t="str">
        <f t="shared" si="494"/>
        <v>신용</v>
      </c>
      <c r="V1001" s="99">
        <f>CEILING($B$2+(P1001-0.5)*$C$2,1)</f>
        <v>7445</v>
      </c>
      <c r="W1001" s="61">
        <v>4000</v>
      </c>
      <c r="X1001" s="100">
        <f t="shared" si="470"/>
        <v>0</v>
      </c>
      <c r="Y1001" s="100">
        <f t="shared" si="473"/>
        <v>0</v>
      </c>
      <c r="Z1001" s="100">
        <f t="shared" si="471"/>
        <v>0</v>
      </c>
      <c r="AA1001" s="100">
        <f t="shared" si="474"/>
        <v>0</v>
      </c>
      <c r="AB1001" s="101">
        <f t="shared" si="472"/>
        <v>0</v>
      </c>
      <c r="AC1001" s="102" t="str">
        <f>_xlfn.IFNA(VLOOKUP(D1001,'사업자 통관'!F:H,3,0),"")</f>
        <v/>
      </c>
      <c r="AD1001" s="102"/>
      <c r="AE1001" s="103">
        <f t="shared" si="495"/>
        <v>4000</v>
      </c>
      <c r="AF1001" s="104">
        <f t="shared" si="496"/>
        <v>11445</v>
      </c>
      <c r="AH1001" s="126" t="s">
        <v>2399</v>
      </c>
      <c r="AI1001" s="126" t="s">
        <v>9</v>
      </c>
      <c r="AJ1001" s="126" t="s">
        <v>7940</v>
      </c>
      <c r="AK1001" s="126" t="s">
        <v>8175</v>
      </c>
      <c r="AL1001" s="126" t="s">
        <v>221</v>
      </c>
      <c r="AM1001" s="126" t="s">
        <v>222</v>
      </c>
      <c r="AN1001" s="126">
        <v>1172</v>
      </c>
      <c r="AO1001" s="126" t="s">
        <v>130</v>
      </c>
      <c r="AP1001" s="127">
        <v>1</v>
      </c>
      <c r="AQ1001" s="128">
        <v>0.499</v>
      </c>
      <c r="AR1001" s="128">
        <v>4.4999999999999998E-2</v>
      </c>
      <c r="AS1001" s="128">
        <v>0.5</v>
      </c>
      <c r="AT1001" s="126" t="s">
        <v>4</v>
      </c>
      <c r="AU1001" s="128">
        <v>134.30000000000001</v>
      </c>
      <c r="AV1001" s="126" t="s">
        <v>130</v>
      </c>
      <c r="AW1001" s="126" t="s">
        <v>130</v>
      </c>
      <c r="AX1001" s="126" t="s">
        <v>130</v>
      </c>
      <c r="AY1001" s="126" t="s">
        <v>130</v>
      </c>
      <c r="AZ1001" s="126" t="s">
        <v>130</v>
      </c>
      <c r="BA1001" s="126" t="s">
        <v>132</v>
      </c>
      <c r="BB1001" s="126" t="s">
        <v>70</v>
      </c>
      <c r="BC1001" s="126" t="s">
        <v>177</v>
      </c>
      <c r="BD1001" s="126" t="s">
        <v>130</v>
      </c>
      <c r="BE1001" s="126" t="s">
        <v>156</v>
      </c>
      <c r="BF1001" s="126" t="s">
        <v>8176</v>
      </c>
      <c r="BG1001" s="126" t="s">
        <v>8177</v>
      </c>
      <c r="BH1001" s="126" t="s">
        <v>8178</v>
      </c>
      <c r="BI1001" s="126" t="s">
        <v>138</v>
      </c>
      <c r="BJ1001" s="126" t="s">
        <v>130</v>
      </c>
      <c r="BK1001" s="126" t="s">
        <v>184</v>
      </c>
      <c r="BL1001" s="126" t="s">
        <v>157</v>
      </c>
      <c r="BM1001" s="126" t="s">
        <v>126</v>
      </c>
      <c r="BN1001" s="126" t="s">
        <v>130</v>
      </c>
      <c r="BO1001" s="126" t="s">
        <v>158</v>
      </c>
    </row>
    <row r="1002" spans="1:67" ht="15">
      <c r="A1002" s="58" t="str">
        <f t="shared" si="475"/>
        <v>2025-08-31</v>
      </c>
      <c r="B1002" s="58" t="str">
        <f t="shared" si="476"/>
        <v>LHR</v>
      </c>
      <c r="C1002" s="58" t="str">
        <f t="shared" si="477"/>
        <v>99431913836</v>
      </c>
      <c r="D1002" s="58" t="str">
        <f t="shared" si="478"/>
        <v>PGB028762370</v>
      </c>
      <c r="E1002" s="59" t="str">
        <f t="shared" si="479"/>
        <v>6094322903150</v>
      </c>
      <c r="F1002" s="59" t="str">
        <f t="shared" si="480"/>
        <v>718-2546-CD-51</v>
      </c>
      <c r="G1002" s="59" t="str">
        <f t="shared" si="481"/>
        <v>2210326</v>
      </c>
      <c r="H1002" s="59" t="str">
        <f t="shared" si="482"/>
        <v>IPORTER (GB)</v>
      </c>
      <c r="I1002" s="57" t="str">
        <f t="shared" si="483"/>
        <v>이경민</v>
      </c>
      <c r="J1002" s="57">
        <f t="shared" si="484"/>
        <v>44026</v>
      </c>
      <c r="K1002" s="57" t="str">
        <f t="shared" si="485"/>
        <v/>
      </c>
      <c r="L1002" s="57">
        <f t="shared" si="486"/>
        <v>1</v>
      </c>
      <c r="M1002" s="57">
        <f t="shared" si="487"/>
        <v>0.499</v>
      </c>
      <c r="N1002" s="57">
        <f t="shared" si="488"/>
        <v>4.4999999999999998E-2</v>
      </c>
      <c r="O1002" s="60">
        <f t="shared" si="489"/>
        <v>3.15E-2</v>
      </c>
      <c r="P1002" s="60">
        <f>CEILING(IF(M1002&gt;O1002,M1002,O1002),$D$2)</f>
        <v>0.5</v>
      </c>
      <c r="Q1002" s="61" t="str">
        <f t="shared" si="490"/>
        <v>목록(Manifest)</v>
      </c>
      <c r="R1002" s="88">
        <f t="shared" si="491"/>
        <v>78.87</v>
      </c>
      <c r="S1002" s="61" t="str">
        <f t="shared" si="492"/>
        <v>OZ522</v>
      </c>
      <c r="T1002" s="61" t="str">
        <f t="shared" si="493"/>
        <v/>
      </c>
      <c r="U1002" s="61" t="str">
        <f t="shared" si="494"/>
        <v>신용</v>
      </c>
      <c r="V1002" s="99">
        <f>CEILING($B$2+(P1002-0.5)*$C$2,1)</f>
        <v>7445</v>
      </c>
      <c r="W1002" s="61">
        <v>4000</v>
      </c>
      <c r="X1002" s="100">
        <f t="shared" si="470"/>
        <v>0</v>
      </c>
      <c r="Y1002" s="100">
        <f t="shared" si="473"/>
        <v>0</v>
      </c>
      <c r="Z1002" s="100">
        <f t="shared" si="471"/>
        <v>0</v>
      </c>
      <c r="AA1002" s="100">
        <f t="shared" si="474"/>
        <v>0</v>
      </c>
      <c r="AB1002" s="101">
        <f t="shared" si="472"/>
        <v>0</v>
      </c>
      <c r="AC1002" s="102" t="str">
        <f>_xlfn.IFNA(VLOOKUP(D1002,'사업자 통관'!F:H,3,0),"")</f>
        <v/>
      </c>
      <c r="AD1002" s="102"/>
      <c r="AE1002" s="103">
        <f t="shared" si="495"/>
        <v>4000</v>
      </c>
      <c r="AF1002" s="104">
        <f t="shared" si="496"/>
        <v>11445</v>
      </c>
      <c r="AH1002" s="126" t="s">
        <v>2399</v>
      </c>
      <c r="AI1002" s="126" t="s">
        <v>9</v>
      </c>
      <c r="AJ1002" s="126" t="s">
        <v>7940</v>
      </c>
      <c r="AK1002" s="126" t="s">
        <v>8179</v>
      </c>
      <c r="AL1002" s="126" t="s">
        <v>8180</v>
      </c>
      <c r="AM1002" s="126" t="s">
        <v>8181</v>
      </c>
      <c r="AN1002" s="126">
        <v>44026</v>
      </c>
      <c r="AO1002" s="126" t="s">
        <v>130</v>
      </c>
      <c r="AP1002" s="127">
        <v>1</v>
      </c>
      <c r="AQ1002" s="128">
        <v>0.499</v>
      </c>
      <c r="AR1002" s="128">
        <v>4.4999999999999998E-2</v>
      </c>
      <c r="AS1002" s="128">
        <v>0.5</v>
      </c>
      <c r="AT1002" s="126" t="s">
        <v>4</v>
      </c>
      <c r="AU1002" s="128">
        <v>78.87</v>
      </c>
      <c r="AV1002" s="126" t="s">
        <v>130</v>
      </c>
      <c r="AW1002" s="126" t="s">
        <v>130</v>
      </c>
      <c r="AX1002" s="126" t="s">
        <v>130</v>
      </c>
      <c r="AY1002" s="126" t="s">
        <v>130</v>
      </c>
      <c r="AZ1002" s="126" t="s">
        <v>130</v>
      </c>
      <c r="BA1002" s="126" t="s">
        <v>132</v>
      </c>
      <c r="BB1002" s="126" t="s">
        <v>70</v>
      </c>
      <c r="BC1002" s="126" t="s">
        <v>185</v>
      </c>
      <c r="BD1002" s="126" t="s">
        <v>130</v>
      </c>
      <c r="BE1002" s="126" t="s">
        <v>156</v>
      </c>
      <c r="BF1002" s="126" t="s">
        <v>8182</v>
      </c>
      <c r="BG1002" s="126" t="s">
        <v>8183</v>
      </c>
      <c r="BH1002" s="126" t="s">
        <v>8184</v>
      </c>
      <c r="BI1002" s="126" t="s">
        <v>138</v>
      </c>
      <c r="BJ1002" s="126" t="s">
        <v>130</v>
      </c>
      <c r="BK1002" s="126" t="s">
        <v>184</v>
      </c>
      <c r="BL1002" s="126" t="s">
        <v>157</v>
      </c>
      <c r="BM1002" s="126" t="s">
        <v>126</v>
      </c>
      <c r="BN1002" s="126" t="s">
        <v>130</v>
      </c>
      <c r="BO1002" s="126" t="s">
        <v>158</v>
      </c>
    </row>
    <row r="1003" spans="1:67" ht="15">
      <c r="A1003" s="58" t="str">
        <f t="shared" si="475"/>
        <v>2025-08-31</v>
      </c>
      <c r="B1003" s="58" t="str">
        <f t="shared" si="476"/>
        <v>LHR</v>
      </c>
      <c r="C1003" s="58" t="str">
        <f t="shared" si="477"/>
        <v>99431913836</v>
      </c>
      <c r="D1003" s="58" t="str">
        <f t="shared" si="478"/>
        <v>PGB028762466</v>
      </c>
      <c r="E1003" s="59" t="str">
        <f t="shared" si="479"/>
        <v>6094322903246</v>
      </c>
      <c r="F1003" s="59" t="str">
        <f t="shared" si="480"/>
        <v>718-4163-BD-3</v>
      </c>
      <c r="G1003" s="59" t="str">
        <f t="shared" si="481"/>
        <v>2210326</v>
      </c>
      <c r="H1003" s="59" t="str">
        <f t="shared" si="482"/>
        <v>IPORTER (GB)</v>
      </c>
      <c r="I1003" s="57" t="str">
        <f t="shared" si="483"/>
        <v>정진옥</v>
      </c>
      <c r="J1003" s="57">
        <f t="shared" si="484"/>
        <v>25769</v>
      </c>
      <c r="K1003" s="57" t="str">
        <f t="shared" si="485"/>
        <v/>
      </c>
      <c r="L1003" s="57">
        <f t="shared" si="486"/>
        <v>1</v>
      </c>
      <c r="M1003" s="57">
        <f t="shared" si="487"/>
        <v>0.998</v>
      </c>
      <c r="N1003" s="57">
        <f t="shared" si="488"/>
        <v>4.4999999999999998E-2</v>
      </c>
      <c r="O1003" s="60">
        <f t="shared" si="489"/>
        <v>3.15E-2</v>
      </c>
      <c r="P1003" s="60">
        <f>CEILING(IF(M1003&gt;O1003,M1003,O1003),$D$2)</f>
        <v>1</v>
      </c>
      <c r="Q1003" s="61" t="str">
        <f t="shared" si="490"/>
        <v>일반(목록배제,Normal-Manifest Exception)</v>
      </c>
      <c r="R1003" s="88">
        <f t="shared" si="491"/>
        <v>21.29</v>
      </c>
      <c r="S1003" s="61" t="str">
        <f t="shared" si="492"/>
        <v>OZ522</v>
      </c>
      <c r="T1003" s="61" t="str">
        <f t="shared" si="493"/>
        <v/>
      </c>
      <c r="U1003" s="61" t="str">
        <f t="shared" si="494"/>
        <v>신용</v>
      </c>
      <c r="V1003" s="99">
        <f>CEILING($B$2+(P1003-0.5)*$C$2,1)</f>
        <v>10273</v>
      </c>
      <c r="W1003" s="61">
        <v>4000</v>
      </c>
      <c r="X1003" s="100">
        <f t="shared" si="470"/>
        <v>0</v>
      </c>
      <c r="Y1003" s="100">
        <f t="shared" si="473"/>
        <v>0</v>
      </c>
      <c r="Z1003" s="100">
        <f t="shared" si="471"/>
        <v>0</v>
      </c>
      <c r="AA1003" s="100">
        <f t="shared" si="474"/>
        <v>0</v>
      </c>
      <c r="AB1003" s="101">
        <f t="shared" si="472"/>
        <v>1000</v>
      </c>
      <c r="AC1003" s="102" t="str">
        <f>_xlfn.IFNA(VLOOKUP(D1003,'사업자 통관'!F:H,3,0),"")</f>
        <v/>
      </c>
      <c r="AD1003" s="102"/>
      <c r="AE1003" s="103">
        <f t="shared" si="495"/>
        <v>5000</v>
      </c>
      <c r="AF1003" s="104">
        <f t="shared" si="496"/>
        <v>15273</v>
      </c>
      <c r="AH1003" s="126" t="s">
        <v>2399</v>
      </c>
      <c r="AI1003" s="126" t="s">
        <v>9</v>
      </c>
      <c r="AJ1003" s="126" t="s">
        <v>7940</v>
      </c>
      <c r="AK1003" s="126" t="s">
        <v>8185</v>
      </c>
      <c r="AL1003" s="126" t="s">
        <v>8186</v>
      </c>
      <c r="AM1003" s="126" t="s">
        <v>8187</v>
      </c>
      <c r="AN1003" s="126">
        <v>25769</v>
      </c>
      <c r="AO1003" s="126" t="s">
        <v>130</v>
      </c>
      <c r="AP1003" s="127">
        <v>1</v>
      </c>
      <c r="AQ1003" s="128">
        <v>0.998</v>
      </c>
      <c r="AR1003" s="128">
        <v>4.4999999999999998E-2</v>
      </c>
      <c r="AS1003" s="128">
        <v>1</v>
      </c>
      <c r="AT1003" s="126" t="s">
        <v>5</v>
      </c>
      <c r="AU1003" s="128">
        <v>21.29</v>
      </c>
      <c r="AV1003" s="126" t="s">
        <v>130</v>
      </c>
      <c r="AW1003" s="126" t="s">
        <v>130</v>
      </c>
      <c r="AX1003" s="126" t="s">
        <v>130</v>
      </c>
      <c r="AY1003" s="126" t="s">
        <v>130</v>
      </c>
      <c r="AZ1003" s="126" t="s">
        <v>130</v>
      </c>
      <c r="BA1003" s="126" t="s">
        <v>132</v>
      </c>
      <c r="BB1003" s="126" t="s">
        <v>70</v>
      </c>
      <c r="BC1003" s="126" t="s">
        <v>155</v>
      </c>
      <c r="BD1003" s="126" t="s">
        <v>130</v>
      </c>
      <c r="BE1003" s="126" t="s">
        <v>156</v>
      </c>
      <c r="BF1003" s="126" t="s">
        <v>8188</v>
      </c>
      <c r="BG1003" s="126" t="s">
        <v>8189</v>
      </c>
      <c r="BH1003" s="126" t="s">
        <v>8190</v>
      </c>
      <c r="BI1003" s="126" t="s">
        <v>138</v>
      </c>
      <c r="BJ1003" s="126" t="s">
        <v>130</v>
      </c>
      <c r="BK1003" s="126" t="s">
        <v>184</v>
      </c>
      <c r="BL1003" s="126" t="s">
        <v>157</v>
      </c>
      <c r="BM1003" s="126" t="s">
        <v>126</v>
      </c>
      <c r="BN1003" s="126" t="s">
        <v>130</v>
      </c>
      <c r="BO1003" s="126" t="s">
        <v>158</v>
      </c>
    </row>
    <row r="1004" spans="1:67" ht="15">
      <c r="A1004" s="58" t="str">
        <f t="shared" si="475"/>
        <v>2025-08-31</v>
      </c>
      <c r="B1004" s="58" t="str">
        <f t="shared" si="476"/>
        <v>LHR</v>
      </c>
      <c r="C1004" s="58" t="str">
        <f t="shared" si="477"/>
        <v>99431913836</v>
      </c>
      <c r="D1004" s="58" t="str">
        <f t="shared" si="478"/>
        <v>PGB028762468</v>
      </c>
      <c r="E1004" s="59" t="str">
        <f t="shared" si="479"/>
        <v>6094322903248</v>
      </c>
      <c r="F1004" s="59" t="str">
        <f t="shared" si="480"/>
        <v>718-4166-BF-4</v>
      </c>
      <c r="G1004" s="59" t="str">
        <f t="shared" si="481"/>
        <v>2210326</v>
      </c>
      <c r="H1004" s="59" t="str">
        <f t="shared" si="482"/>
        <v>IPORTER (GB)</v>
      </c>
      <c r="I1004" s="57" t="str">
        <f t="shared" si="483"/>
        <v>최가영</v>
      </c>
      <c r="J1004" s="57">
        <f t="shared" si="484"/>
        <v>8054</v>
      </c>
      <c r="K1004" s="57" t="str">
        <f t="shared" si="485"/>
        <v/>
      </c>
      <c r="L1004" s="57">
        <f t="shared" si="486"/>
        <v>1</v>
      </c>
      <c r="M1004" s="57">
        <f t="shared" si="487"/>
        <v>0.998</v>
      </c>
      <c r="N1004" s="57">
        <f t="shared" si="488"/>
        <v>4.4999999999999998E-2</v>
      </c>
      <c r="O1004" s="60">
        <f t="shared" si="489"/>
        <v>3.15E-2</v>
      </c>
      <c r="P1004" s="60">
        <f>CEILING(IF(M1004&gt;O1004,M1004,O1004),$D$2)</f>
        <v>1</v>
      </c>
      <c r="Q1004" s="61" t="str">
        <f t="shared" si="490"/>
        <v>일반(목록배제,Normal-Manifest Exception)</v>
      </c>
      <c r="R1004" s="88">
        <f t="shared" si="491"/>
        <v>21.29</v>
      </c>
      <c r="S1004" s="61" t="str">
        <f t="shared" si="492"/>
        <v>OZ522</v>
      </c>
      <c r="T1004" s="61" t="str">
        <f t="shared" si="493"/>
        <v/>
      </c>
      <c r="U1004" s="61" t="str">
        <f t="shared" si="494"/>
        <v>신용</v>
      </c>
      <c r="V1004" s="99">
        <f>CEILING($B$2+(P1004-0.5)*$C$2,1)</f>
        <v>10273</v>
      </c>
      <c r="W1004" s="61">
        <v>4000</v>
      </c>
      <c r="X1004" s="100">
        <f t="shared" si="470"/>
        <v>0</v>
      </c>
      <c r="Y1004" s="100">
        <f t="shared" si="473"/>
        <v>0</v>
      </c>
      <c r="Z1004" s="100">
        <f t="shared" si="471"/>
        <v>0</v>
      </c>
      <c r="AA1004" s="100">
        <f t="shared" si="474"/>
        <v>0</v>
      </c>
      <c r="AB1004" s="101">
        <f t="shared" si="472"/>
        <v>1000</v>
      </c>
      <c r="AC1004" s="102" t="str">
        <f>_xlfn.IFNA(VLOOKUP(D1004,'사업자 통관'!F:H,3,0),"")</f>
        <v/>
      </c>
      <c r="AD1004" s="102"/>
      <c r="AE1004" s="103">
        <f t="shared" si="495"/>
        <v>5000</v>
      </c>
      <c r="AF1004" s="104">
        <f t="shared" si="496"/>
        <v>15273</v>
      </c>
      <c r="AH1004" s="126" t="s">
        <v>2399</v>
      </c>
      <c r="AI1004" s="126" t="s">
        <v>9</v>
      </c>
      <c r="AJ1004" s="126" t="s">
        <v>7940</v>
      </c>
      <c r="AK1004" s="126" t="s">
        <v>8191</v>
      </c>
      <c r="AL1004" s="126" t="s">
        <v>8192</v>
      </c>
      <c r="AM1004" s="126" t="s">
        <v>8193</v>
      </c>
      <c r="AN1004" s="126">
        <v>8054</v>
      </c>
      <c r="AO1004" s="126" t="s">
        <v>130</v>
      </c>
      <c r="AP1004" s="127">
        <v>1</v>
      </c>
      <c r="AQ1004" s="128">
        <v>0.998</v>
      </c>
      <c r="AR1004" s="128">
        <v>4.4999999999999998E-2</v>
      </c>
      <c r="AS1004" s="128">
        <v>1</v>
      </c>
      <c r="AT1004" s="126" t="s">
        <v>5</v>
      </c>
      <c r="AU1004" s="128">
        <v>21.29</v>
      </c>
      <c r="AV1004" s="126" t="s">
        <v>130</v>
      </c>
      <c r="AW1004" s="126" t="s">
        <v>130</v>
      </c>
      <c r="AX1004" s="126" t="s">
        <v>130</v>
      </c>
      <c r="AY1004" s="126" t="s">
        <v>130</v>
      </c>
      <c r="AZ1004" s="126" t="s">
        <v>130</v>
      </c>
      <c r="BA1004" s="126" t="s">
        <v>132</v>
      </c>
      <c r="BB1004" s="126" t="s">
        <v>70</v>
      </c>
      <c r="BC1004" s="126" t="s">
        <v>155</v>
      </c>
      <c r="BD1004" s="126" t="s">
        <v>130</v>
      </c>
      <c r="BE1004" s="126" t="s">
        <v>156</v>
      </c>
      <c r="BF1004" s="126" t="s">
        <v>8194</v>
      </c>
      <c r="BG1004" s="126" t="s">
        <v>8195</v>
      </c>
      <c r="BH1004" s="126" t="s">
        <v>8196</v>
      </c>
      <c r="BI1004" s="126" t="s">
        <v>138</v>
      </c>
      <c r="BJ1004" s="126" t="s">
        <v>130</v>
      </c>
      <c r="BK1004" s="126" t="s">
        <v>184</v>
      </c>
      <c r="BL1004" s="126" t="s">
        <v>157</v>
      </c>
      <c r="BM1004" s="126" t="s">
        <v>126</v>
      </c>
      <c r="BN1004" s="126" t="s">
        <v>130</v>
      </c>
      <c r="BO1004" s="126" t="s">
        <v>158</v>
      </c>
    </row>
    <row r="1005" spans="1:67" ht="15">
      <c r="A1005" s="58" t="str">
        <f t="shared" si="475"/>
        <v>2025-08-31</v>
      </c>
      <c r="B1005" s="58" t="str">
        <f t="shared" si="476"/>
        <v>LHR</v>
      </c>
      <c r="C1005" s="58" t="str">
        <f t="shared" si="477"/>
        <v>99431913836</v>
      </c>
      <c r="D1005" s="58" t="str">
        <f t="shared" si="478"/>
        <v>PGB028762509</v>
      </c>
      <c r="E1005" s="59" t="str">
        <f t="shared" si="479"/>
        <v>6094322903289</v>
      </c>
      <c r="F1005" s="59" t="str">
        <f t="shared" si="480"/>
        <v>718-4279-CB-26</v>
      </c>
      <c r="G1005" s="59" t="str">
        <f t="shared" si="481"/>
        <v>2210326</v>
      </c>
      <c r="H1005" s="59" t="str">
        <f t="shared" si="482"/>
        <v>IPORTER (GB)</v>
      </c>
      <c r="I1005" s="57" t="str">
        <f t="shared" si="483"/>
        <v>조범희</v>
      </c>
      <c r="J1005" s="57">
        <f t="shared" si="484"/>
        <v>52039</v>
      </c>
      <c r="K1005" s="57" t="str">
        <f t="shared" si="485"/>
        <v/>
      </c>
      <c r="L1005" s="57">
        <f t="shared" si="486"/>
        <v>1</v>
      </c>
      <c r="M1005" s="57">
        <f t="shared" si="487"/>
        <v>2.4990000000000001</v>
      </c>
      <c r="N1005" s="57">
        <f t="shared" si="488"/>
        <v>4.4999999999999998E-2</v>
      </c>
      <c r="O1005" s="60">
        <f t="shared" si="489"/>
        <v>3.15E-2</v>
      </c>
      <c r="P1005" s="60">
        <f>CEILING(IF(M1005&gt;O1005,M1005,O1005),$D$2)</f>
        <v>2.5</v>
      </c>
      <c r="Q1005" s="61" t="str">
        <f t="shared" si="490"/>
        <v>목록(Manifest)</v>
      </c>
      <c r="R1005" s="88">
        <f t="shared" si="491"/>
        <v>74.16</v>
      </c>
      <c r="S1005" s="61" t="str">
        <f t="shared" si="492"/>
        <v>OZ522</v>
      </c>
      <c r="T1005" s="61" t="str">
        <f t="shared" si="493"/>
        <v/>
      </c>
      <c r="U1005" s="61" t="str">
        <f t="shared" si="494"/>
        <v>신용</v>
      </c>
      <c r="V1005" s="99">
        <f>CEILING($B$2+(P1005-0.5)*$C$2,1)</f>
        <v>18755</v>
      </c>
      <c r="W1005" s="61">
        <v>4000</v>
      </c>
      <c r="X1005" s="100">
        <f t="shared" si="470"/>
        <v>0</v>
      </c>
      <c r="Y1005" s="100">
        <f t="shared" si="473"/>
        <v>0</v>
      </c>
      <c r="Z1005" s="100">
        <f t="shared" si="471"/>
        <v>500</v>
      </c>
      <c r="AA1005" s="100">
        <f t="shared" si="474"/>
        <v>0</v>
      </c>
      <c r="AB1005" s="101">
        <f t="shared" si="472"/>
        <v>0</v>
      </c>
      <c r="AC1005" s="102" t="str">
        <f>_xlfn.IFNA(VLOOKUP(D1005,'사업자 통관'!F:H,3,0),"")</f>
        <v/>
      </c>
      <c r="AD1005" s="102"/>
      <c r="AE1005" s="103">
        <f t="shared" si="495"/>
        <v>4500</v>
      </c>
      <c r="AF1005" s="104">
        <f t="shared" si="496"/>
        <v>23255</v>
      </c>
      <c r="AH1005" s="126" t="s">
        <v>2399</v>
      </c>
      <c r="AI1005" s="126" t="s">
        <v>9</v>
      </c>
      <c r="AJ1005" s="126" t="s">
        <v>7940</v>
      </c>
      <c r="AK1005" s="126" t="s">
        <v>8197</v>
      </c>
      <c r="AL1005" s="126" t="s">
        <v>8198</v>
      </c>
      <c r="AM1005" s="126" t="s">
        <v>8199</v>
      </c>
      <c r="AN1005" s="126">
        <v>52039</v>
      </c>
      <c r="AO1005" s="126" t="s">
        <v>130</v>
      </c>
      <c r="AP1005" s="127">
        <v>1</v>
      </c>
      <c r="AQ1005" s="128">
        <v>2.4990000000000001</v>
      </c>
      <c r="AR1005" s="128">
        <v>4.4999999999999998E-2</v>
      </c>
      <c r="AS1005" s="128">
        <v>2.5</v>
      </c>
      <c r="AT1005" s="126" t="s">
        <v>4</v>
      </c>
      <c r="AU1005" s="128">
        <v>74.16</v>
      </c>
      <c r="AV1005" s="126" t="s">
        <v>130</v>
      </c>
      <c r="AW1005" s="126" t="s">
        <v>130</v>
      </c>
      <c r="AX1005" s="126" t="s">
        <v>130</v>
      </c>
      <c r="AY1005" s="126" t="s">
        <v>130</v>
      </c>
      <c r="AZ1005" s="126" t="s">
        <v>130</v>
      </c>
      <c r="BA1005" s="126" t="s">
        <v>132</v>
      </c>
      <c r="BB1005" s="126" t="s">
        <v>70</v>
      </c>
      <c r="BC1005" s="126" t="s">
        <v>196</v>
      </c>
      <c r="BD1005" s="126" t="s">
        <v>130</v>
      </c>
      <c r="BE1005" s="126" t="s">
        <v>156</v>
      </c>
      <c r="BF1005" s="126" t="s">
        <v>8200</v>
      </c>
      <c r="BG1005" s="126" t="s">
        <v>8201</v>
      </c>
      <c r="BH1005" s="126" t="s">
        <v>8202</v>
      </c>
      <c r="BI1005" s="126" t="s">
        <v>138</v>
      </c>
      <c r="BJ1005" s="126" t="s">
        <v>130</v>
      </c>
      <c r="BK1005" s="126" t="s">
        <v>184</v>
      </c>
      <c r="BL1005" s="126" t="s">
        <v>157</v>
      </c>
      <c r="BM1005" s="126" t="s">
        <v>126</v>
      </c>
      <c r="BN1005" s="126" t="s">
        <v>130</v>
      </c>
      <c r="BO1005" s="126" t="s">
        <v>158</v>
      </c>
    </row>
    <row r="1006" spans="1:67" ht="15">
      <c r="A1006" s="58" t="str">
        <f t="shared" si="475"/>
        <v>2025-08-31</v>
      </c>
      <c r="B1006" s="58" t="str">
        <f t="shared" si="476"/>
        <v>LHR</v>
      </c>
      <c r="C1006" s="58" t="str">
        <f t="shared" si="477"/>
        <v>99431913836</v>
      </c>
      <c r="D1006" s="58" t="str">
        <f t="shared" si="478"/>
        <v>PGB028762537</v>
      </c>
      <c r="E1006" s="59" t="str">
        <f t="shared" si="479"/>
        <v>6094322903317</v>
      </c>
      <c r="F1006" s="59" t="str">
        <f t="shared" si="480"/>
        <v>718-4291-DA-38</v>
      </c>
      <c r="G1006" s="59" t="str">
        <f t="shared" si="481"/>
        <v>2210326</v>
      </c>
      <c r="H1006" s="59" t="str">
        <f t="shared" si="482"/>
        <v>IPORTER (GB)</v>
      </c>
      <c r="I1006" s="57" t="str">
        <f t="shared" si="483"/>
        <v>이슬</v>
      </c>
      <c r="J1006" s="57">
        <f t="shared" si="484"/>
        <v>55008</v>
      </c>
      <c r="K1006" s="57" t="str">
        <f t="shared" si="485"/>
        <v/>
      </c>
      <c r="L1006" s="57">
        <f t="shared" si="486"/>
        <v>1</v>
      </c>
      <c r="M1006" s="57">
        <f t="shared" si="487"/>
        <v>0.499</v>
      </c>
      <c r="N1006" s="57">
        <f t="shared" si="488"/>
        <v>4.4999999999999998E-2</v>
      </c>
      <c r="O1006" s="60">
        <f t="shared" si="489"/>
        <v>3.15E-2</v>
      </c>
      <c r="P1006" s="60">
        <f>CEILING(IF(M1006&gt;O1006,M1006,O1006),$D$2)</f>
        <v>0.5</v>
      </c>
      <c r="Q1006" s="61" t="str">
        <f t="shared" si="490"/>
        <v>목록(Manifest)</v>
      </c>
      <c r="R1006" s="88">
        <f t="shared" si="491"/>
        <v>14.56</v>
      </c>
      <c r="S1006" s="61" t="str">
        <f t="shared" si="492"/>
        <v>OZ522</v>
      </c>
      <c r="T1006" s="61" t="str">
        <f t="shared" si="493"/>
        <v/>
      </c>
      <c r="U1006" s="61" t="str">
        <f t="shared" si="494"/>
        <v>신용</v>
      </c>
      <c r="V1006" s="99">
        <f>CEILING($B$2+(P1006-0.5)*$C$2,1)</f>
        <v>7445</v>
      </c>
      <c r="W1006" s="61">
        <v>4000</v>
      </c>
      <c r="X1006" s="100">
        <f t="shared" si="470"/>
        <v>0</v>
      </c>
      <c r="Y1006" s="100">
        <f t="shared" si="473"/>
        <v>0</v>
      </c>
      <c r="Z1006" s="100">
        <f t="shared" si="471"/>
        <v>0</v>
      </c>
      <c r="AA1006" s="100">
        <f t="shared" si="474"/>
        <v>0</v>
      </c>
      <c r="AB1006" s="101">
        <f t="shared" si="472"/>
        <v>0</v>
      </c>
      <c r="AC1006" s="102" t="str">
        <f>_xlfn.IFNA(VLOOKUP(D1006,'사업자 통관'!F:H,3,0),"")</f>
        <v/>
      </c>
      <c r="AD1006" s="102"/>
      <c r="AE1006" s="103">
        <f t="shared" si="495"/>
        <v>4000</v>
      </c>
      <c r="AF1006" s="104">
        <f t="shared" si="496"/>
        <v>11445</v>
      </c>
      <c r="AH1006" s="126" t="s">
        <v>2399</v>
      </c>
      <c r="AI1006" s="126" t="s">
        <v>9</v>
      </c>
      <c r="AJ1006" s="126" t="s">
        <v>7940</v>
      </c>
      <c r="AK1006" s="126" t="s">
        <v>8203</v>
      </c>
      <c r="AL1006" s="126" t="s">
        <v>387</v>
      </c>
      <c r="AM1006" s="126" t="s">
        <v>8204</v>
      </c>
      <c r="AN1006" s="126">
        <v>55008</v>
      </c>
      <c r="AO1006" s="126" t="s">
        <v>130</v>
      </c>
      <c r="AP1006" s="127">
        <v>1</v>
      </c>
      <c r="AQ1006" s="128">
        <v>0.499</v>
      </c>
      <c r="AR1006" s="128">
        <v>4.4999999999999998E-2</v>
      </c>
      <c r="AS1006" s="128">
        <v>0.5</v>
      </c>
      <c r="AT1006" s="126" t="s">
        <v>4</v>
      </c>
      <c r="AU1006" s="128">
        <v>14.56</v>
      </c>
      <c r="AV1006" s="126" t="s">
        <v>130</v>
      </c>
      <c r="AW1006" s="126" t="s">
        <v>130</v>
      </c>
      <c r="AX1006" s="126" t="s">
        <v>130</v>
      </c>
      <c r="AY1006" s="126" t="s">
        <v>130</v>
      </c>
      <c r="AZ1006" s="126" t="s">
        <v>130</v>
      </c>
      <c r="BA1006" s="126" t="s">
        <v>132</v>
      </c>
      <c r="BB1006" s="126" t="s">
        <v>70</v>
      </c>
      <c r="BC1006" s="126" t="s">
        <v>155</v>
      </c>
      <c r="BD1006" s="126" t="s">
        <v>130</v>
      </c>
      <c r="BE1006" s="126" t="s">
        <v>156</v>
      </c>
      <c r="BF1006" s="126" t="s">
        <v>8205</v>
      </c>
      <c r="BG1006" s="126" t="s">
        <v>8206</v>
      </c>
      <c r="BH1006" s="126" t="s">
        <v>8207</v>
      </c>
      <c r="BI1006" s="126" t="s">
        <v>138</v>
      </c>
      <c r="BJ1006" s="126" t="s">
        <v>130</v>
      </c>
      <c r="BK1006" s="126" t="s">
        <v>184</v>
      </c>
      <c r="BL1006" s="126" t="s">
        <v>157</v>
      </c>
      <c r="BM1006" s="126" t="s">
        <v>126</v>
      </c>
      <c r="BN1006" s="126" t="s">
        <v>130</v>
      </c>
      <c r="BO1006" s="126" t="s">
        <v>158</v>
      </c>
    </row>
    <row r="1007" spans="1:67" ht="15">
      <c r="A1007" s="58" t="str">
        <f t="shared" si="475"/>
        <v>2025-08-31</v>
      </c>
      <c r="B1007" s="58" t="str">
        <f t="shared" si="476"/>
        <v>LHR</v>
      </c>
      <c r="C1007" s="58" t="str">
        <f t="shared" si="477"/>
        <v>99431913836</v>
      </c>
      <c r="D1007" s="58" t="str">
        <f t="shared" si="478"/>
        <v>PGB028762513</v>
      </c>
      <c r="E1007" s="59" t="str">
        <f t="shared" si="479"/>
        <v>6094322903293</v>
      </c>
      <c r="F1007" s="59" t="str">
        <f t="shared" si="480"/>
        <v>718-4324-EA-40</v>
      </c>
      <c r="G1007" s="59" t="str">
        <f t="shared" si="481"/>
        <v>2210326</v>
      </c>
      <c r="H1007" s="59" t="str">
        <f t="shared" si="482"/>
        <v>IPORTER (GB)</v>
      </c>
      <c r="I1007" s="57" t="str">
        <f t="shared" si="483"/>
        <v>이명희</v>
      </c>
      <c r="J1007" s="57">
        <f t="shared" si="484"/>
        <v>16505</v>
      </c>
      <c r="K1007" s="57" t="str">
        <f t="shared" si="485"/>
        <v/>
      </c>
      <c r="L1007" s="57">
        <f t="shared" si="486"/>
        <v>1</v>
      </c>
      <c r="M1007" s="57">
        <f t="shared" si="487"/>
        <v>0.499</v>
      </c>
      <c r="N1007" s="57">
        <f t="shared" si="488"/>
        <v>4.4999999999999998E-2</v>
      </c>
      <c r="O1007" s="60">
        <f t="shared" si="489"/>
        <v>3.15E-2</v>
      </c>
      <c r="P1007" s="60">
        <f>CEILING(IF(M1007&gt;O1007,M1007,O1007),$D$2)</f>
        <v>0.5</v>
      </c>
      <c r="Q1007" s="61" t="str">
        <f t="shared" si="490"/>
        <v>목록(Manifest)</v>
      </c>
      <c r="R1007" s="88">
        <f t="shared" si="491"/>
        <v>59.33</v>
      </c>
      <c r="S1007" s="61" t="str">
        <f t="shared" si="492"/>
        <v>OZ522</v>
      </c>
      <c r="T1007" s="61" t="str">
        <f t="shared" si="493"/>
        <v/>
      </c>
      <c r="U1007" s="61" t="str">
        <f t="shared" si="494"/>
        <v>신용</v>
      </c>
      <c r="V1007" s="99">
        <f>CEILING($B$2+(P1007-0.5)*$C$2,1)</f>
        <v>7445</v>
      </c>
      <c r="W1007" s="61">
        <v>4000</v>
      </c>
      <c r="X1007" s="100">
        <f t="shared" si="470"/>
        <v>0</v>
      </c>
      <c r="Y1007" s="100">
        <f t="shared" si="473"/>
        <v>0</v>
      </c>
      <c r="Z1007" s="100">
        <f t="shared" si="471"/>
        <v>0</v>
      </c>
      <c r="AA1007" s="100">
        <f t="shared" si="474"/>
        <v>0</v>
      </c>
      <c r="AB1007" s="101">
        <f t="shared" si="472"/>
        <v>0</v>
      </c>
      <c r="AC1007" s="102" t="str">
        <f>_xlfn.IFNA(VLOOKUP(D1007,'사업자 통관'!F:H,3,0),"")</f>
        <v/>
      </c>
      <c r="AD1007" s="102"/>
      <c r="AE1007" s="103">
        <f t="shared" si="495"/>
        <v>4000</v>
      </c>
      <c r="AF1007" s="104">
        <f t="shared" si="496"/>
        <v>11445</v>
      </c>
      <c r="AH1007" s="126" t="s">
        <v>2399</v>
      </c>
      <c r="AI1007" s="126" t="s">
        <v>9</v>
      </c>
      <c r="AJ1007" s="126" t="s">
        <v>7940</v>
      </c>
      <c r="AK1007" s="126" t="s">
        <v>8208</v>
      </c>
      <c r="AL1007" s="126" t="s">
        <v>8209</v>
      </c>
      <c r="AM1007" s="126" t="s">
        <v>8210</v>
      </c>
      <c r="AN1007" s="126">
        <v>16505</v>
      </c>
      <c r="AO1007" s="126" t="s">
        <v>130</v>
      </c>
      <c r="AP1007" s="127">
        <v>1</v>
      </c>
      <c r="AQ1007" s="128">
        <v>0.499</v>
      </c>
      <c r="AR1007" s="128">
        <v>4.4999999999999998E-2</v>
      </c>
      <c r="AS1007" s="128">
        <v>0.5</v>
      </c>
      <c r="AT1007" s="126" t="s">
        <v>4</v>
      </c>
      <c r="AU1007" s="128">
        <v>59.33</v>
      </c>
      <c r="AV1007" s="126" t="s">
        <v>130</v>
      </c>
      <c r="AW1007" s="126" t="s">
        <v>130</v>
      </c>
      <c r="AX1007" s="126" t="s">
        <v>130</v>
      </c>
      <c r="AY1007" s="126" t="s">
        <v>130</v>
      </c>
      <c r="AZ1007" s="126" t="s">
        <v>130</v>
      </c>
      <c r="BA1007" s="126" t="s">
        <v>132</v>
      </c>
      <c r="BB1007" s="126" t="s">
        <v>70</v>
      </c>
      <c r="BC1007" s="126" t="s">
        <v>193</v>
      </c>
      <c r="BD1007" s="126" t="s">
        <v>130</v>
      </c>
      <c r="BE1007" s="126" t="s">
        <v>156</v>
      </c>
      <c r="BF1007" s="126" t="s">
        <v>8211</v>
      </c>
      <c r="BG1007" s="126" t="s">
        <v>8212</v>
      </c>
      <c r="BH1007" s="126" t="s">
        <v>8213</v>
      </c>
      <c r="BI1007" s="126" t="s">
        <v>138</v>
      </c>
      <c r="BJ1007" s="126" t="s">
        <v>130</v>
      </c>
      <c r="BK1007" s="126" t="s">
        <v>184</v>
      </c>
      <c r="BL1007" s="126" t="s">
        <v>157</v>
      </c>
      <c r="BM1007" s="126" t="s">
        <v>126</v>
      </c>
      <c r="BN1007" s="126" t="s">
        <v>130</v>
      </c>
      <c r="BO1007" s="126" t="s">
        <v>158</v>
      </c>
    </row>
    <row r="1008" spans="1:67" ht="15">
      <c r="A1008" s="58" t="str">
        <f t="shared" si="475"/>
        <v>2025-08-31</v>
      </c>
      <c r="B1008" s="58" t="str">
        <f t="shared" si="476"/>
        <v>LHR</v>
      </c>
      <c r="C1008" s="58" t="str">
        <f t="shared" si="477"/>
        <v>99431913836</v>
      </c>
      <c r="D1008" s="58" t="str">
        <f t="shared" si="478"/>
        <v>PGB028762536</v>
      </c>
      <c r="E1008" s="59" t="str">
        <f t="shared" si="479"/>
        <v>6094322903316</v>
      </c>
      <c r="F1008" s="59" t="str">
        <f t="shared" si="480"/>
        <v>718-4292-CA-37</v>
      </c>
      <c r="G1008" s="59" t="str">
        <f t="shared" si="481"/>
        <v>2210326</v>
      </c>
      <c r="H1008" s="59" t="str">
        <f t="shared" si="482"/>
        <v>IPORTER (GB)</v>
      </c>
      <c r="I1008" s="57" t="str">
        <f t="shared" si="483"/>
        <v>최강식</v>
      </c>
      <c r="J1008" s="57">
        <f t="shared" si="484"/>
        <v>21111</v>
      </c>
      <c r="K1008" s="57" t="str">
        <f t="shared" si="485"/>
        <v>일반전환</v>
      </c>
      <c r="L1008" s="57">
        <f t="shared" si="486"/>
        <v>1</v>
      </c>
      <c r="M1008" s="57">
        <f t="shared" si="487"/>
        <v>0.499</v>
      </c>
      <c r="N1008" s="57">
        <f t="shared" si="488"/>
        <v>4.4999999999999998E-2</v>
      </c>
      <c r="O1008" s="60">
        <f t="shared" si="489"/>
        <v>3.15E-2</v>
      </c>
      <c r="P1008" s="60">
        <f>CEILING(IF(M1008&gt;O1008,M1008,O1008),$D$2)</f>
        <v>0.5</v>
      </c>
      <c r="Q1008" s="61" t="str">
        <f t="shared" si="490"/>
        <v>일반(목록배제,Normal-Manifest Exception)</v>
      </c>
      <c r="R1008" s="88">
        <f t="shared" si="491"/>
        <v>18.88</v>
      </c>
      <c r="S1008" s="61" t="str">
        <f t="shared" si="492"/>
        <v>OZ522</v>
      </c>
      <c r="T1008" s="61" t="str">
        <f t="shared" si="493"/>
        <v/>
      </c>
      <c r="U1008" s="61" t="str">
        <f t="shared" si="494"/>
        <v>신용</v>
      </c>
      <c r="V1008" s="99">
        <f>CEILING($B$2+(P1008-0.5)*$C$2,1)</f>
        <v>7445</v>
      </c>
      <c r="W1008" s="61">
        <v>4000</v>
      </c>
      <c r="X1008" s="100">
        <f t="shared" si="470"/>
        <v>0</v>
      </c>
      <c r="Y1008" s="100">
        <f t="shared" si="473"/>
        <v>0</v>
      </c>
      <c r="Z1008" s="100">
        <f t="shared" si="471"/>
        <v>0</v>
      </c>
      <c r="AA1008" s="100">
        <f t="shared" si="474"/>
        <v>0</v>
      </c>
      <c r="AB1008" s="101">
        <f t="shared" si="472"/>
        <v>1000</v>
      </c>
      <c r="AC1008" s="102" t="str">
        <f>_xlfn.IFNA(VLOOKUP(D1008,'사업자 통관'!F:H,3,0),"")</f>
        <v/>
      </c>
      <c r="AD1008" s="102"/>
      <c r="AE1008" s="103">
        <f t="shared" si="495"/>
        <v>5000</v>
      </c>
      <c r="AF1008" s="104">
        <f t="shared" si="496"/>
        <v>12445</v>
      </c>
      <c r="AH1008" s="126" t="s">
        <v>2399</v>
      </c>
      <c r="AI1008" s="126" t="s">
        <v>9</v>
      </c>
      <c r="AJ1008" s="126" t="s">
        <v>7940</v>
      </c>
      <c r="AK1008" s="126" t="s">
        <v>8214</v>
      </c>
      <c r="AL1008" s="126" t="s">
        <v>8215</v>
      </c>
      <c r="AM1008" s="126" t="s">
        <v>8216</v>
      </c>
      <c r="AN1008" s="126">
        <v>21111</v>
      </c>
      <c r="AO1008" s="126" t="s">
        <v>876</v>
      </c>
      <c r="AP1008" s="127">
        <v>1</v>
      </c>
      <c r="AQ1008" s="128">
        <v>0.499</v>
      </c>
      <c r="AR1008" s="128">
        <v>4.4999999999999998E-2</v>
      </c>
      <c r="AS1008" s="128">
        <v>0.5</v>
      </c>
      <c r="AT1008" s="126" t="s">
        <v>5</v>
      </c>
      <c r="AU1008" s="128">
        <v>18.88</v>
      </c>
      <c r="AV1008" s="126" t="s">
        <v>130</v>
      </c>
      <c r="AW1008" s="126" t="s">
        <v>130</v>
      </c>
      <c r="AX1008" s="126" t="s">
        <v>130</v>
      </c>
      <c r="AY1008" s="126" t="s">
        <v>130</v>
      </c>
      <c r="AZ1008" s="126" t="s">
        <v>130</v>
      </c>
      <c r="BA1008" s="126" t="s">
        <v>132</v>
      </c>
      <c r="BB1008" s="126" t="s">
        <v>70</v>
      </c>
      <c r="BC1008" s="126" t="s">
        <v>155</v>
      </c>
      <c r="BD1008" s="126" t="s">
        <v>130</v>
      </c>
      <c r="BE1008" s="126" t="s">
        <v>156</v>
      </c>
      <c r="BF1008" s="126" t="s">
        <v>8217</v>
      </c>
      <c r="BG1008" s="126" t="s">
        <v>8218</v>
      </c>
      <c r="BH1008" s="126" t="s">
        <v>8219</v>
      </c>
      <c r="BI1008" s="126" t="s">
        <v>138</v>
      </c>
      <c r="BJ1008" s="126" t="s">
        <v>130</v>
      </c>
      <c r="BK1008" s="126" t="s">
        <v>184</v>
      </c>
      <c r="BL1008" s="126" t="s">
        <v>157</v>
      </c>
      <c r="BM1008" s="126" t="s">
        <v>126</v>
      </c>
      <c r="BN1008" s="126" t="s">
        <v>130</v>
      </c>
      <c r="BO1008" s="126" t="s">
        <v>158</v>
      </c>
    </row>
    <row r="1009" spans="1:67" ht="15">
      <c r="A1009" s="58" t="str">
        <f t="shared" si="475"/>
        <v>2025-08-31</v>
      </c>
      <c r="B1009" s="58" t="str">
        <f t="shared" si="476"/>
        <v>LHR</v>
      </c>
      <c r="C1009" s="58" t="str">
        <f t="shared" si="477"/>
        <v>99431913836</v>
      </c>
      <c r="D1009" s="58" t="str">
        <f t="shared" si="478"/>
        <v>PGB028762526</v>
      </c>
      <c r="E1009" s="59" t="str">
        <f t="shared" si="479"/>
        <v>6094322903306</v>
      </c>
      <c r="F1009" s="59" t="str">
        <f t="shared" si="480"/>
        <v>718-4308-CF-46</v>
      </c>
      <c r="G1009" s="59" t="str">
        <f t="shared" si="481"/>
        <v>2210326</v>
      </c>
      <c r="H1009" s="59" t="str">
        <f t="shared" si="482"/>
        <v>IPORTER (GB)</v>
      </c>
      <c r="I1009" s="57" t="str">
        <f t="shared" si="483"/>
        <v>조민경</v>
      </c>
      <c r="J1009" s="57">
        <f t="shared" si="484"/>
        <v>10401</v>
      </c>
      <c r="K1009" s="57" t="str">
        <f t="shared" si="485"/>
        <v/>
      </c>
      <c r="L1009" s="57">
        <f t="shared" si="486"/>
        <v>1</v>
      </c>
      <c r="M1009" s="57">
        <f t="shared" si="487"/>
        <v>2</v>
      </c>
      <c r="N1009" s="57">
        <f t="shared" si="488"/>
        <v>4.4999999999999998E-2</v>
      </c>
      <c r="O1009" s="60">
        <f t="shared" si="489"/>
        <v>3.15E-2</v>
      </c>
      <c r="P1009" s="60">
        <f>CEILING(IF(M1009&gt;O1009,M1009,O1009),$D$2)</f>
        <v>2</v>
      </c>
      <c r="Q1009" s="61" t="str">
        <f t="shared" si="490"/>
        <v>목록(Manifest)</v>
      </c>
      <c r="R1009" s="88">
        <f t="shared" si="491"/>
        <v>134.84</v>
      </c>
      <c r="S1009" s="61" t="str">
        <f t="shared" si="492"/>
        <v>OZ522</v>
      </c>
      <c r="T1009" s="61" t="str">
        <f t="shared" si="493"/>
        <v/>
      </c>
      <c r="U1009" s="61" t="str">
        <f t="shared" si="494"/>
        <v>신용</v>
      </c>
      <c r="V1009" s="99">
        <f>CEILING($B$2+(P1009-0.5)*$C$2,1)</f>
        <v>15928</v>
      </c>
      <c r="W1009" s="61">
        <v>4000</v>
      </c>
      <c r="X1009" s="100">
        <f t="shared" si="470"/>
        <v>0</v>
      </c>
      <c r="Y1009" s="100">
        <f t="shared" si="473"/>
        <v>0</v>
      </c>
      <c r="Z1009" s="100">
        <f t="shared" si="471"/>
        <v>0</v>
      </c>
      <c r="AA1009" s="100">
        <f t="shared" si="474"/>
        <v>0</v>
      </c>
      <c r="AB1009" s="101">
        <f t="shared" si="472"/>
        <v>0</v>
      </c>
      <c r="AC1009" s="102" t="str">
        <f>_xlfn.IFNA(VLOOKUP(D1009,'사업자 통관'!F:H,3,0),"")</f>
        <v/>
      </c>
      <c r="AD1009" s="102"/>
      <c r="AE1009" s="103">
        <f t="shared" si="495"/>
        <v>4000</v>
      </c>
      <c r="AF1009" s="104">
        <f t="shared" si="496"/>
        <v>19928</v>
      </c>
      <c r="AH1009" s="126" t="s">
        <v>2399</v>
      </c>
      <c r="AI1009" s="126" t="s">
        <v>9</v>
      </c>
      <c r="AJ1009" s="126" t="s">
        <v>7940</v>
      </c>
      <c r="AK1009" s="126" t="s">
        <v>8220</v>
      </c>
      <c r="AL1009" s="126" t="s">
        <v>8221</v>
      </c>
      <c r="AM1009" s="126" t="s">
        <v>8222</v>
      </c>
      <c r="AN1009" s="126">
        <v>10401</v>
      </c>
      <c r="AO1009" s="126" t="s">
        <v>130</v>
      </c>
      <c r="AP1009" s="127">
        <v>1</v>
      </c>
      <c r="AQ1009" s="128">
        <v>2</v>
      </c>
      <c r="AR1009" s="128">
        <v>4.4999999999999998E-2</v>
      </c>
      <c r="AS1009" s="128">
        <v>2.1</v>
      </c>
      <c r="AT1009" s="126" t="s">
        <v>4</v>
      </c>
      <c r="AU1009" s="128">
        <v>134.84</v>
      </c>
      <c r="AV1009" s="126" t="s">
        <v>130</v>
      </c>
      <c r="AW1009" s="126" t="s">
        <v>130</v>
      </c>
      <c r="AX1009" s="126" t="s">
        <v>130</v>
      </c>
      <c r="AY1009" s="126" t="s">
        <v>130</v>
      </c>
      <c r="AZ1009" s="126" t="s">
        <v>130</v>
      </c>
      <c r="BA1009" s="126" t="s">
        <v>132</v>
      </c>
      <c r="BB1009" s="126" t="s">
        <v>70</v>
      </c>
      <c r="BC1009" s="126" t="s">
        <v>187</v>
      </c>
      <c r="BD1009" s="126" t="s">
        <v>130</v>
      </c>
      <c r="BE1009" s="126" t="s">
        <v>156</v>
      </c>
      <c r="BF1009" s="126" t="s">
        <v>8223</v>
      </c>
      <c r="BG1009" s="126" t="s">
        <v>8224</v>
      </c>
      <c r="BH1009" s="126" t="s">
        <v>8225</v>
      </c>
      <c r="BI1009" s="126" t="s">
        <v>138</v>
      </c>
      <c r="BJ1009" s="126" t="s">
        <v>130</v>
      </c>
      <c r="BK1009" s="126" t="s">
        <v>184</v>
      </c>
      <c r="BL1009" s="126" t="s">
        <v>157</v>
      </c>
      <c r="BM1009" s="126" t="s">
        <v>126</v>
      </c>
      <c r="BN1009" s="126" t="s">
        <v>130</v>
      </c>
      <c r="BO1009" s="126" t="s">
        <v>158</v>
      </c>
    </row>
    <row r="1010" spans="1:67" ht="15">
      <c r="A1010" s="58" t="str">
        <f t="shared" si="475"/>
        <v>2025-08-31</v>
      </c>
      <c r="B1010" s="58" t="str">
        <f t="shared" si="476"/>
        <v>LHR</v>
      </c>
      <c r="C1010" s="58" t="str">
        <f t="shared" si="477"/>
        <v>99431913836</v>
      </c>
      <c r="D1010" s="58" t="str">
        <f t="shared" si="478"/>
        <v>PGB028762336</v>
      </c>
      <c r="E1010" s="59" t="str">
        <f t="shared" si="479"/>
        <v>6094322903116</v>
      </c>
      <c r="F1010" s="59" t="str">
        <f t="shared" si="480"/>
        <v>718-4338-EF-54</v>
      </c>
      <c r="G1010" s="59" t="str">
        <f t="shared" si="481"/>
        <v>2210326</v>
      </c>
      <c r="H1010" s="59" t="str">
        <f t="shared" si="482"/>
        <v>IPORTER (GB)</v>
      </c>
      <c r="I1010" s="57" t="str">
        <f t="shared" si="483"/>
        <v>박정범</v>
      </c>
      <c r="J1010" s="57">
        <f t="shared" si="484"/>
        <v>36136</v>
      </c>
      <c r="K1010" s="57" t="str">
        <f t="shared" si="485"/>
        <v/>
      </c>
      <c r="L1010" s="57">
        <f t="shared" si="486"/>
        <v>1</v>
      </c>
      <c r="M1010" s="57">
        <f t="shared" si="487"/>
        <v>0.998</v>
      </c>
      <c r="N1010" s="57">
        <f t="shared" si="488"/>
        <v>4.4999999999999998E-2</v>
      </c>
      <c r="O1010" s="60">
        <f t="shared" si="489"/>
        <v>3.15E-2</v>
      </c>
      <c r="P1010" s="60">
        <f>CEILING(IF(M1010&gt;O1010,M1010,O1010),$D$2)</f>
        <v>1</v>
      </c>
      <c r="Q1010" s="61" t="str">
        <f t="shared" si="490"/>
        <v>목록(Manifest)</v>
      </c>
      <c r="R1010" s="88">
        <f t="shared" si="491"/>
        <v>141.05000000000001</v>
      </c>
      <c r="S1010" s="61" t="str">
        <f t="shared" si="492"/>
        <v>OZ522</v>
      </c>
      <c r="T1010" s="61" t="str">
        <f t="shared" si="493"/>
        <v/>
      </c>
      <c r="U1010" s="61" t="str">
        <f t="shared" si="494"/>
        <v>신용</v>
      </c>
      <c r="V1010" s="99">
        <f>CEILING($B$2+(P1010-0.5)*$C$2,1)</f>
        <v>10273</v>
      </c>
      <c r="W1010" s="61">
        <v>4000</v>
      </c>
      <c r="X1010" s="100">
        <f t="shared" si="470"/>
        <v>0</v>
      </c>
      <c r="Y1010" s="100">
        <f t="shared" si="473"/>
        <v>0</v>
      </c>
      <c r="Z1010" s="100">
        <f t="shared" si="471"/>
        <v>0</v>
      </c>
      <c r="AA1010" s="100">
        <f t="shared" si="474"/>
        <v>0</v>
      </c>
      <c r="AB1010" s="101">
        <f t="shared" si="472"/>
        <v>0</v>
      </c>
      <c r="AC1010" s="102" t="str">
        <f>_xlfn.IFNA(VLOOKUP(D1010,'사업자 통관'!F:H,3,0),"")</f>
        <v/>
      </c>
      <c r="AD1010" s="102"/>
      <c r="AE1010" s="103">
        <f t="shared" si="495"/>
        <v>4000</v>
      </c>
      <c r="AF1010" s="104">
        <f t="shared" si="496"/>
        <v>14273</v>
      </c>
      <c r="AH1010" s="126" t="s">
        <v>2399</v>
      </c>
      <c r="AI1010" s="126" t="s">
        <v>9</v>
      </c>
      <c r="AJ1010" s="126" t="s">
        <v>7940</v>
      </c>
      <c r="AK1010" s="126" t="s">
        <v>8226</v>
      </c>
      <c r="AL1010" s="126" t="s">
        <v>263</v>
      </c>
      <c r="AM1010" s="126" t="s">
        <v>264</v>
      </c>
      <c r="AN1010" s="126">
        <v>36136</v>
      </c>
      <c r="AO1010" s="126" t="s">
        <v>130</v>
      </c>
      <c r="AP1010" s="127">
        <v>1</v>
      </c>
      <c r="AQ1010" s="128">
        <v>0.998</v>
      </c>
      <c r="AR1010" s="128">
        <v>4.4999999999999998E-2</v>
      </c>
      <c r="AS1010" s="128">
        <v>1</v>
      </c>
      <c r="AT1010" s="126" t="s">
        <v>4</v>
      </c>
      <c r="AU1010" s="128">
        <v>141.05000000000001</v>
      </c>
      <c r="AV1010" s="126" t="s">
        <v>130</v>
      </c>
      <c r="AW1010" s="126" t="s">
        <v>130</v>
      </c>
      <c r="AX1010" s="126" t="s">
        <v>130</v>
      </c>
      <c r="AY1010" s="126" t="s">
        <v>130</v>
      </c>
      <c r="AZ1010" s="126" t="s">
        <v>130</v>
      </c>
      <c r="BA1010" s="126" t="s">
        <v>132</v>
      </c>
      <c r="BB1010" s="126" t="s">
        <v>70</v>
      </c>
      <c r="BC1010" s="126" t="s">
        <v>163</v>
      </c>
      <c r="BD1010" s="126" t="s">
        <v>130</v>
      </c>
      <c r="BE1010" s="126" t="s">
        <v>156</v>
      </c>
      <c r="BF1010" s="126" t="s">
        <v>8227</v>
      </c>
      <c r="BG1010" s="126" t="s">
        <v>8228</v>
      </c>
      <c r="BH1010" s="126" t="s">
        <v>8229</v>
      </c>
      <c r="BI1010" s="126" t="s">
        <v>138</v>
      </c>
      <c r="BJ1010" s="126" t="s">
        <v>130</v>
      </c>
      <c r="BK1010" s="126" t="s">
        <v>184</v>
      </c>
      <c r="BL1010" s="126" t="s">
        <v>157</v>
      </c>
      <c r="BM1010" s="126" t="s">
        <v>126</v>
      </c>
      <c r="BN1010" s="126" t="s">
        <v>130</v>
      </c>
      <c r="BO1010" s="126" t="s">
        <v>158</v>
      </c>
    </row>
    <row r="1011" spans="1:67" ht="15">
      <c r="A1011" s="58" t="str">
        <f t="shared" si="475"/>
        <v>2025-08-31</v>
      </c>
      <c r="B1011" s="58" t="str">
        <f t="shared" si="476"/>
        <v>LHR</v>
      </c>
      <c r="C1011" s="58" t="str">
        <f t="shared" si="477"/>
        <v>99431913836</v>
      </c>
      <c r="D1011" s="58" t="str">
        <f t="shared" si="478"/>
        <v>PGB028762351</v>
      </c>
      <c r="E1011" s="59" t="str">
        <f t="shared" si="479"/>
        <v>6094322903131</v>
      </c>
      <c r="F1011" s="59" t="str">
        <f t="shared" si="480"/>
        <v>718-3182-FC-48</v>
      </c>
      <c r="G1011" s="59" t="str">
        <f t="shared" si="481"/>
        <v>2210326</v>
      </c>
      <c r="H1011" s="59" t="str">
        <f t="shared" si="482"/>
        <v>IPORTER (GB)</v>
      </c>
      <c r="I1011" s="57" t="str">
        <f t="shared" si="483"/>
        <v>류종호</v>
      </c>
      <c r="J1011" s="57">
        <f t="shared" si="484"/>
        <v>21683</v>
      </c>
      <c r="K1011" s="57" t="str">
        <f t="shared" si="485"/>
        <v/>
      </c>
      <c r="L1011" s="57">
        <f t="shared" si="486"/>
        <v>1</v>
      </c>
      <c r="M1011" s="57">
        <f t="shared" si="487"/>
        <v>3.5019999999999998</v>
      </c>
      <c r="N1011" s="57">
        <f t="shared" si="488"/>
        <v>2.8119999999999998</v>
      </c>
      <c r="O1011" s="60">
        <f t="shared" si="489"/>
        <v>1.9683999999999997</v>
      </c>
      <c r="P1011" s="60">
        <f>CEILING(IF(M1011&gt;O1011,M1011,O1011),$D$2)</f>
        <v>4</v>
      </c>
      <c r="Q1011" s="61" t="str">
        <f t="shared" si="490"/>
        <v>목록(Manifest)</v>
      </c>
      <c r="R1011" s="88">
        <f t="shared" si="491"/>
        <v>67.7</v>
      </c>
      <c r="S1011" s="61" t="str">
        <f t="shared" si="492"/>
        <v>OZ522</v>
      </c>
      <c r="T1011" s="61" t="str">
        <f t="shared" si="493"/>
        <v/>
      </c>
      <c r="U1011" s="61" t="str">
        <f t="shared" si="494"/>
        <v>신용</v>
      </c>
      <c r="V1011" s="99">
        <f>CEILING($B$2+(P1011-0.5)*$C$2,1)</f>
        <v>27238</v>
      </c>
      <c r="W1011" s="61">
        <v>4000</v>
      </c>
      <c r="X1011" s="100">
        <f t="shared" si="470"/>
        <v>0</v>
      </c>
      <c r="Y1011" s="100">
        <f t="shared" si="473"/>
        <v>0</v>
      </c>
      <c r="Z1011" s="100">
        <f t="shared" si="471"/>
        <v>500</v>
      </c>
      <c r="AA1011" s="100">
        <f t="shared" si="474"/>
        <v>0</v>
      </c>
      <c r="AB1011" s="101">
        <f t="shared" si="472"/>
        <v>0</v>
      </c>
      <c r="AC1011" s="102" t="str">
        <f>_xlfn.IFNA(VLOOKUP(D1011,'사업자 통관'!F:H,3,0),"")</f>
        <v/>
      </c>
      <c r="AD1011" s="102"/>
      <c r="AE1011" s="103">
        <f t="shared" si="495"/>
        <v>4500</v>
      </c>
      <c r="AF1011" s="104">
        <f t="shared" si="496"/>
        <v>31738</v>
      </c>
      <c r="AH1011" s="126" t="s">
        <v>2399</v>
      </c>
      <c r="AI1011" s="126" t="s">
        <v>9</v>
      </c>
      <c r="AJ1011" s="126" t="s">
        <v>7940</v>
      </c>
      <c r="AK1011" s="126" t="s">
        <v>8230</v>
      </c>
      <c r="AL1011" s="126" t="s">
        <v>249</v>
      </c>
      <c r="AM1011" s="126" t="s">
        <v>250</v>
      </c>
      <c r="AN1011" s="126">
        <v>21683</v>
      </c>
      <c r="AO1011" s="126" t="s">
        <v>130</v>
      </c>
      <c r="AP1011" s="127">
        <v>1</v>
      </c>
      <c r="AQ1011" s="128">
        <v>3.5019999999999998</v>
      </c>
      <c r="AR1011" s="128">
        <v>2.8119999999999998</v>
      </c>
      <c r="AS1011" s="128">
        <v>3.6</v>
      </c>
      <c r="AT1011" s="126" t="s">
        <v>4</v>
      </c>
      <c r="AU1011" s="128">
        <v>67.7</v>
      </c>
      <c r="AV1011" s="126" t="s">
        <v>130</v>
      </c>
      <c r="AW1011" s="126" t="s">
        <v>130</v>
      </c>
      <c r="AX1011" s="126" t="s">
        <v>130</v>
      </c>
      <c r="AY1011" s="126" t="s">
        <v>130</v>
      </c>
      <c r="AZ1011" s="126" t="s">
        <v>130</v>
      </c>
      <c r="BA1011" s="126" t="s">
        <v>132</v>
      </c>
      <c r="BB1011" s="126" t="s">
        <v>70</v>
      </c>
      <c r="BC1011" s="126" t="s">
        <v>163</v>
      </c>
      <c r="BD1011" s="126" t="s">
        <v>130</v>
      </c>
      <c r="BE1011" s="126" t="s">
        <v>156</v>
      </c>
      <c r="BF1011" s="126" t="s">
        <v>8231</v>
      </c>
      <c r="BG1011" s="126" t="s">
        <v>8232</v>
      </c>
      <c r="BH1011" s="126" t="s">
        <v>8233</v>
      </c>
      <c r="BI1011" s="126" t="s">
        <v>138</v>
      </c>
      <c r="BJ1011" s="126" t="s">
        <v>130</v>
      </c>
      <c r="BK1011" s="126" t="s">
        <v>184</v>
      </c>
      <c r="BL1011" s="126" t="s">
        <v>157</v>
      </c>
      <c r="BM1011" s="126" t="s">
        <v>126</v>
      </c>
      <c r="BN1011" s="126" t="s">
        <v>130</v>
      </c>
      <c r="BO1011" s="126" t="s">
        <v>158</v>
      </c>
    </row>
    <row r="1012" spans="1:67" ht="15">
      <c r="A1012" s="58" t="str">
        <f t="shared" si="475"/>
        <v>2025-08-31</v>
      </c>
      <c r="B1012" s="58" t="str">
        <f t="shared" si="476"/>
        <v>LHR</v>
      </c>
      <c r="C1012" s="58" t="str">
        <f t="shared" si="477"/>
        <v>99431913836</v>
      </c>
      <c r="D1012" s="58" t="str">
        <f t="shared" si="478"/>
        <v>PGB028762454</v>
      </c>
      <c r="E1012" s="59" t="str">
        <f t="shared" si="479"/>
        <v>6094322903234</v>
      </c>
      <c r="F1012" s="59" t="str">
        <f t="shared" si="480"/>
        <v>718-4183-BA-14</v>
      </c>
      <c r="G1012" s="59" t="str">
        <f t="shared" si="481"/>
        <v>2210326</v>
      </c>
      <c r="H1012" s="59" t="str">
        <f t="shared" si="482"/>
        <v>IPORTER (GB)</v>
      </c>
      <c r="I1012" s="57" t="str">
        <f t="shared" si="483"/>
        <v>남은희</v>
      </c>
      <c r="J1012" s="57">
        <f t="shared" si="484"/>
        <v>4129</v>
      </c>
      <c r="K1012" s="57" t="str">
        <f t="shared" si="485"/>
        <v/>
      </c>
      <c r="L1012" s="57">
        <f t="shared" si="486"/>
        <v>1</v>
      </c>
      <c r="M1012" s="57">
        <f t="shared" si="487"/>
        <v>1.5009999999999999</v>
      </c>
      <c r="N1012" s="57">
        <f t="shared" si="488"/>
        <v>1.3149999999999999</v>
      </c>
      <c r="O1012" s="60">
        <f t="shared" si="489"/>
        <v>0.92049999999999987</v>
      </c>
      <c r="P1012" s="60">
        <f>CEILING(IF(M1012&gt;O1012,M1012,O1012),$D$2)</f>
        <v>2</v>
      </c>
      <c r="Q1012" s="61" t="str">
        <f t="shared" si="490"/>
        <v>일반(목록배제,Normal-Manifest Exception)</v>
      </c>
      <c r="R1012" s="88">
        <f t="shared" si="491"/>
        <v>64.72</v>
      </c>
      <c r="S1012" s="61" t="str">
        <f t="shared" si="492"/>
        <v>OZ522</v>
      </c>
      <c r="T1012" s="61" t="str">
        <f t="shared" si="493"/>
        <v/>
      </c>
      <c r="U1012" s="61" t="str">
        <f t="shared" si="494"/>
        <v>신용</v>
      </c>
      <c r="V1012" s="99">
        <f>CEILING($B$2+(P1012-0.5)*$C$2,1)</f>
        <v>15928</v>
      </c>
      <c r="W1012" s="61">
        <v>4000</v>
      </c>
      <c r="X1012" s="100">
        <f t="shared" si="470"/>
        <v>0</v>
      </c>
      <c r="Y1012" s="100">
        <f t="shared" si="473"/>
        <v>0</v>
      </c>
      <c r="Z1012" s="100">
        <f t="shared" si="471"/>
        <v>0</v>
      </c>
      <c r="AA1012" s="100">
        <f t="shared" si="474"/>
        <v>0</v>
      </c>
      <c r="AB1012" s="101">
        <f t="shared" si="472"/>
        <v>1000</v>
      </c>
      <c r="AC1012" s="102" t="str">
        <f>_xlfn.IFNA(VLOOKUP(D1012,'사업자 통관'!F:H,3,0),"")</f>
        <v/>
      </c>
      <c r="AD1012" s="102"/>
      <c r="AE1012" s="103">
        <f t="shared" si="495"/>
        <v>5000</v>
      </c>
      <c r="AF1012" s="104">
        <f t="shared" si="496"/>
        <v>20928</v>
      </c>
      <c r="AH1012" s="126" t="s">
        <v>2399</v>
      </c>
      <c r="AI1012" s="126" t="s">
        <v>9</v>
      </c>
      <c r="AJ1012" s="126" t="s">
        <v>7940</v>
      </c>
      <c r="AK1012" s="126" t="s">
        <v>8234</v>
      </c>
      <c r="AL1012" s="126" t="s">
        <v>8235</v>
      </c>
      <c r="AM1012" s="126" t="s">
        <v>8236</v>
      </c>
      <c r="AN1012" s="126">
        <v>4129</v>
      </c>
      <c r="AO1012" s="126" t="s">
        <v>130</v>
      </c>
      <c r="AP1012" s="127">
        <v>1</v>
      </c>
      <c r="AQ1012" s="128">
        <v>1.5009999999999999</v>
      </c>
      <c r="AR1012" s="128">
        <v>1.3149999999999999</v>
      </c>
      <c r="AS1012" s="128">
        <v>1.6</v>
      </c>
      <c r="AT1012" s="126" t="s">
        <v>5</v>
      </c>
      <c r="AU1012" s="128">
        <v>64.72</v>
      </c>
      <c r="AV1012" s="126" t="s">
        <v>130</v>
      </c>
      <c r="AW1012" s="126" t="s">
        <v>130</v>
      </c>
      <c r="AX1012" s="126" t="s">
        <v>130</v>
      </c>
      <c r="AY1012" s="126" t="s">
        <v>130</v>
      </c>
      <c r="AZ1012" s="126" t="s">
        <v>130</v>
      </c>
      <c r="BA1012" s="126" t="s">
        <v>132</v>
      </c>
      <c r="BB1012" s="126" t="s">
        <v>70</v>
      </c>
      <c r="BC1012" s="126" t="s">
        <v>8237</v>
      </c>
      <c r="BD1012" s="126" t="s">
        <v>130</v>
      </c>
      <c r="BE1012" s="126" t="s">
        <v>156</v>
      </c>
      <c r="BF1012" s="126" t="s">
        <v>8238</v>
      </c>
      <c r="BG1012" s="126" t="s">
        <v>8239</v>
      </c>
      <c r="BH1012" s="126" t="s">
        <v>8240</v>
      </c>
      <c r="BI1012" s="126" t="s">
        <v>138</v>
      </c>
      <c r="BJ1012" s="126" t="s">
        <v>130</v>
      </c>
      <c r="BK1012" s="126" t="s">
        <v>184</v>
      </c>
      <c r="BL1012" s="126" t="s">
        <v>157</v>
      </c>
      <c r="BM1012" s="126" t="s">
        <v>126</v>
      </c>
      <c r="BN1012" s="126" t="s">
        <v>130</v>
      </c>
      <c r="BO1012" s="126" t="s">
        <v>158</v>
      </c>
    </row>
    <row r="1013" spans="1:67" ht="15">
      <c r="A1013" s="58" t="str">
        <f t="shared" si="475"/>
        <v>2025-08-31</v>
      </c>
      <c r="B1013" s="58" t="str">
        <f t="shared" si="476"/>
        <v>LHR</v>
      </c>
      <c r="C1013" s="58" t="str">
        <f t="shared" si="477"/>
        <v>99431913836</v>
      </c>
      <c r="D1013" s="58" t="str">
        <f t="shared" si="478"/>
        <v>PGB028762383</v>
      </c>
      <c r="E1013" s="59" t="str">
        <f t="shared" si="479"/>
        <v>6094322903163</v>
      </c>
      <c r="F1013" s="59" t="str">
        <f t="shared" si="480"/>
        <v>718-2386-CA-6</v>
      </c>
      <c r="G1013" s="59" t="str">
        <f t="shared" si="481"/>
        <v>2210326</v>
      </c>
      <c r="H1013" s="59" t="str">
        <f t="shared" si="482"/>
        <v>IPORTER (GB)</v>
      </c>
      <c r="I1013" s="57" t="str">
        <f t="shared" si="483"/>
        <v>공윤미</v>
      </c>
      <c r="J1013" s="57">
        <f t="shared" si="484"/>
        <v>44928</v>
      </c>
      <c r="K1013" s="57" t="str">
        <f t="shared" si="485"/>
        <v/>
      </c>
      <c r="L1013" s="57">
        <f t="shared" si="486"/>
        <v>1</v>
      </c>
      <c r="M1013" s="57">
        <f t="shared" si="487"/>
        <v>6.9989999999999997</v>
      </c>
      <c r="N1013" s="57">
        <f t="shared" si="488"/>
        <v>4.4999999999999998E-2</v>
      </c>
      <c r="O1013" s="60">
        <f t="shared" si="489"/>
        <v>3.15E-2</v>
      </c>
      <c r="P1013" s="60">
        <f>CEILING(IF(M1013&gt;O1013,M1013,O1013),$D$2)</f>
        <v>7</v>
      </c>
      <c r="Q1013" s="61" t="str">
        <f t="shared" si="490"/>
        <v>간이(Simple)</v>
      </c>
      <c r="R1013" s="88">
        <f t="shared" si="491"/>
        <v>169.96</v>
      </c>
      <c r="S1013" s="61" t="str">
        <f t="shared" si="492"/>
        <v>OZ522</v>
      </c>
      <c r="T1013" s="61" t="str">
        <f t="shared" si="493"/>
        <v/>
      </c>
      <c r="U1013" s="61" t="str">
        <f t="shared" si="494"/>
        <v>신용</v>
      </c>
      <c r="V1013" s="99">
        <f>CEILING($B$2+(P1013-0.5)*$C$2,1)</f>
        <v>44203</v>
      </c>
      <c r="W1013" s="61">
        <v>4000</v>
      </c>
      <c r="X1013" s="100">
        <f t="shared" si="470"/>
        <v>0</v>
      </c>
      <c r="Y1013" s="100">
        <f t="shared" si="473"/>
        <v>0</v>
      </c>
      <c r="Z1013" s="100">
        <f t="shared" si="471"/>
        <v>1000</v>
      </c>
      <c r="AA1013" s="100">
        <f t="shared" si="474"/>
        <v>0</v>
      </c>
      <c r="AB1013" s="101">
        <f t="shared" si="472"/>
        <v>1000</v>
      </c>
      <c r="AC1013" s="102" t="str">
        <f>_xlfn.IFNA(VLOOKUP(D1013,'사업자 통관'!F:H,3,0),"")</f>
        <v/>
      </c>
      <c r="AD1013" s="102"/>
      <c r="AE1013" s="103">
        <f t="shared" si="495"/>
        <v>6000</v>
      </c>
      <c r="AF1013" s="104">
        <f t="shared" si="496"/>
        <v>50203</v>
      </c>
      <c r="AH1013" s="126" t="s">
        <v>2399</v>
      </c>
      <c r="AI1013" s="126" t="s">
        <v>9</v>
      </c>
      <c r="AJ1013" s="126" t="s">
        <v>7940</v>
      </c>
      <c r="AK1013" s="126" t="s">
        <v>8241</v>
      </c>
      <c r="AL1013" s="126" t="s">
        <v>8242</v>
      </c>
      <c r="AM1013" s="126" t="s">
        <v>8243</v>
      </c>
      <c r="AN1013" s="126">
        <v>44928</v>
      </c>
      <c r="AO1013" s="126" t="s">
        <v>130</v>
      </c>
      <c r="AP1013" s="127">
        <v>1</v>
      </c>
      <c r="AQ1013" s="128">
        <v>6.9989999999999997</v>
      </c>
      <c r="AR1013" s="128">
        <v>4.4999999999999998E-2</v>
      </c>
      <c r="AS1013" s="128">
        <v>7</v>
      </c>
      <c r="AT1013" s="126" t="s">
        <v>6</v>
      </c>
      <c r="AU1013" s="128">
        <v>169.96</v>
      </c>
      <c r="AV1013" s="126" t="s">
        <v>130</v>
      </c>
      <c r="AW1013" s="126" t="s">
        <v>130</v>
      </c>
      <c r="AX1013" s="126" t="s">
        <v>130</v>
      </c>
      <c r="AY1013" s="126" t="s">
        <v>130</v>
      </c>
      <c r="AZ1013" s="126" t="s">
        <v>130</v>
      </c>
      <c r="BA1013" s="126" t="s">
        <v>132</v>
      </c>
      <c r="BB1013" s="126" t="s">
        <v>70</v>
      </c>
      <c r="BC1013" s="126" t="s">
        <v>6528</v>
      </c>
      <c r="BD1013" s="126" t="s">
        <v>130</v>
      </c>
      <c r="BE1013" s="126" t="s">
        <v>156</v>
      </c>
      <c r="BF1013" s="126" t="s">
        <v>8244</v>
      </c>
      <c r="BG1013" s="126" t="s">
        <v>8245</v>
      </c>
      <c r="BH1013" s="126" t="s">
        <v>8246</v>
      </c>
      <c r="BI1013" s="126" t="s">
        <v>138</v>
      </c>
      <c r="BJ1013" s="126" t="s">
        <v>130</v>
      </c>
      <c r="BK1013" s="126" t="s">
        <v>184</v>
      </c>
      <c r="BL1013" s="126" t="s">
        <v>157</v>
      </c>
      <c r="BM1013" s="126" t="s">
        <v>126</v>
      </c>
      <c r="BN1013" s="126" t="s">
        <v>130</v>
      </c>
      <c r="BO1013" s="126" t="s">
        <v>158</v>
      </c>
    </row>
    <row r="1014" spans="1:67" ht="15">
      <c r="A1014" s="58" t="str">
        <f t="shared" si="475"/>
        <v>2025-08-31</v>
      </c>
      <c r="B1014" s="58" t="str">
        <f t="shared" si="476"/>
        <v>LHR</v>
      </c>
      <c r="C1014" s="58" t="str">
        <f t="shared" si="477"/>
        <v>99431913836</v>
      </c>
      <c r="D1014" s="58" t="str">
        <f t="shared" si="478"/>
        <v>PGB028762363</v>
      </c>
      <c r="E1014" s="59" t="str">
        <f t="shared" si="479"/>
        <v>6094322903143</v>
      </c>
      <c r="F1014" s="59" t="str">
        <f t="shared" si="480"/>
        <v>718-2516-CF-13</v>
      </c>
      <c r="G1014" s="59" t="str">
        <f t="shared" si="481"/>
        <v>2210326</v>
      </c>
      <c r="H1014" s="59" t="str">
        <f t="shared" si="482"/>
        <v>IPORTER (GB)</v>
      </c>
      <c r="I1014" s="57" t="str">
        <f t="shared" si="483"/>
        <v>송미경</v>
      </c>
      <c r="J1014" s="57">
        <f t="shared" si="484"/>
        <v>18481</v>
      </c>
      <c r="K1014" s="57" t="str">
        <f t="shared" si="485"/>
        <v/>
      </c>
      <c r="L1014" s="57">
        <f t="shared" si="486"/>
        <v>1</v>
      </c>
      <c r="M1014" s="57">
        <f t="shared" si="487"/>
        <v>0.499</v>
      </c>
      <c r="N1014" s="57">
        <f t="shared" si="488"/>
        <v>4.4999999999999998E-2</v>
      </c>
      <c r="O1014" s="60">
        <f t="shared" si="489"/>
        <v>3.15E-2</v>
      </c>
      <c r="P1014" s="60">
        <f>CEILING(IF(M1014&gt;O1014,M1014,O1014),$D$2)</f>
        <v>0.5</v>
      </c>
      <c r="Q1014" s="61" t="str">
        <f t="shared" si="490"/>
        <v>목록(Manifest)</v>
      </c>
      <c r="R1014" s="88">
        <f t="shared" si="491"/>
        <v>6.74</v>
      </c>
      <c r="S1014" s="61" t="str">
        <f t="shared" si="492"/>
        <v>OZ522</v>
      </c>
      <c r="T1014" s="61" t="str">
        <f t="shared" si="493"/>
        <v/>
      </c>
      <c r="U1014" s="61" t="str">
        <f t="shared" si="494"/>
        <v>신용</v>
      </c>
      <c r="V1014" s="99">
        <f>CEILING($B$2+(P1014-0.5)*$C$2,1)</f>
        <v>7445</v>
      </c>
      <c r="W1014" s="61">
        <v>4000</v>
      </c>
      <c r="X1014" s="100">
        <f t="shared" si="470"/>
        <v>0</v>
      </c>
      <c r="Y1014" s="100">
        <f t="shared" si="473"/>
        <v>0</v>
      </c>
      <c r="Z1014" s="100">
        <f t="shared" si="471"/>
        <v>0</v>
      </c>
      <c r="AA1014" s="100">
        <f t="shared" si="474"/>
        <v>0</v>
      </c>
      <c r="AB1014" s="101">
        <f t="shared" si="472"/>
        <v>0</v>
      </c>
      <c r="AC1014" s="102" t="str">
        <f>_xlfn.IFNA(VLOOKUP(D1014,'사업자 통관'!F:H,3,0),"")</f>
        <v/>
      </c>
      <c r="AD1014" s="102"/>
      <c r="AE1014" s="103">
        <f t="shared" si="495"/>
        <v>4000</v>
      </c>
      <c r="AF1014" s="104">
        <f t="shared" si="496"/>
        <v>11445</v>
      </c>
      <c r="AH1014" s="126" t="s">
        <v>2399</v>
      </c>
      <c r="AI1014" s="126" t="s">
        <v>9</v>
      </c>
      <c r="AJ1014" s="126" t="s">
        <v>7940</v>
      </c>
      <c r="AK1014" s="126" t="s">
        <v>8247</v>
      </c>
      <c r="AL1014" s="126" t="s">
        <v>8248</v>
      </c>
      <c r="AM1014" s="126" t="s">
        <v>8249</v>
      </c>
      <c r="AN1014" s="126">
        <v>18481</v>
      </c>
      <c r="AO1014" s="126" t="s">
        <v>130</v>
      </c>
      <c r="AP1014" s="127">
        <v>1</v>
      </c>
      <c r="AQ1014" s="128">
        <v>0.499</v>
      </c>
      <c r="AR1014" s="128">
        <v>4.4999999999999998E-2</v>
      </c>
      <c r="AS1014" s="128">
        <v>0.5</v>
      </c>
      <c r="AT1014" s="126" t="s">
        <v>4</v>
      </c>
      <c r="AU1014" s="128">
        <v>6.74</v>
      </c>
      <c r="AV1014" s="126" t="s">
        <v>130</v>
      </c>
      <c r="AW1014" s="126" t="s">
        <v>130</v>
      </c>
      <c r="AX1014" s="126" t="s">
        <v>130</v>
      </c>
      <c r="AY1014" s="126" t="s">
        <v>130</v>
      </c>
      <c r="AZ1014" s="126" t="s">
        <v>130</v>
      </c>
      <c r="BA1014" s="126" t="s">
        <v>132</v>
      </c>
      <c r="BB1014" s="126" t="s">
        <v>70</v>
      </c>
      <c r="BC1014" s="126" t="s">
        <v>162</v>
      </c>
      <c r="BD1014" s="126" t="s">
        <v>130</v>
      </c>
      <c r="BE1014" s="126" t="s">
        <v>156</v>
      </c>
      <c r="BF1014" s="126" t="s">
        <v>8250</v>
      </c>
      <c r="BG1014" s="126" t="s">
        <v>8251</v>
      </c>
      <c r="BH1014" s="126" t="s">
        <v>8252</v>
      </c>
      <c r="BI1014" s="126" t="s">
        <v>138</v>
      </c>
      <c r="BJ1014" s="126" t="s">
        <v>130</v>
      </c>
      <c r="BK1014" s="126" t="s">
        <v>184</v>
      </c>
      <c r="BL1014" s="126" t="s">
        <v>157</v>
      </c>
      <c r="BM1014" s="126" t="s">
        <v>126</v>
      </c>
      <c r="BN1014" s="126" t="s">
        <v>130</v>
      </c>
      <c r="BO1014" s="126" t="s">
        <v>158</v>
      </c>
    </row>
    <row r="1015" spans="1:67" ht="15">
      <c r="A1015" s="58" t="str">
        <f t="shared" si="475"/>
        <v>2025-08-31</v>
      </c>
      <c r="B1015" s="58" t="str">
        <f t="shared" si="476"/>
        <v>LHR</v>
      </c>
      <c r="C1015" s="58" t="str">
        <f t="shared" si="477"/>
        <v>99431913836</v>
      </c>
      <c r="D1015" s="58" t="str">
        <f t="shared" si="478"/>
        <v>PGB028762340</v>
      </c>
      <c r="E1015" s="59" t="str">
        <f t="shared" si="479"/>
        <v>6094322903120</v>
      </c>
      <c r="F1015" s="59" t="str">
        <f t="shared" si="480"/>
        <v>718-2493-FB-23</v>
      </c>
      <c r="G1015" s="59" t="str">
        <f t="shared" si="481"/>
        <v>2210326</v>
      </c>
      <c r="H1015" s="59" t="str">
        <f t="shared" si="482"/>
        <v>IPORTER (GB)</v>
      </c>
      <c r="I1015" s="57" t="str">
        <f t="shared" si="483"/>
        <v>이혜인</v>
      </c>
      <c r="J1015" s="57">
        <f t="shared" si="484"/>
        <v>10323</v>
      </c>
      <c r="K1015" s="57" t="str">
        <f t="shared" si="485"/>
        <v/>
      </c>
      <c r="L1015" s="57">
        <f t="shared" si="486"/>
        <v>1</v>
      </c>
      <c r="M1015" s="57">
        <f t="shared" si="487"/>
        <v>0.499</v>
      </c>
      <c r="N1015" s="57">
        <f t="shared" si="488"/>
        <v>4.4999999999999998E-2</v>
      </c>
      <c r="O1015" s="60">
        <f t="shared" si="489"/>
        <v>3.15E-2</v>
      </c>
      <c r="P1015" s="60">
        <f>CEILING(IF(M1015&gt;O1015,M1015,O1015),$D$2)</f>
        <v>0.5</v>
      </c>
      <c r="Q1015" s="61" t="str">
        <f t="shared" si="490"/>
        <v>목록(Manifest)</v>
      </c>
      <c r="R1015" s="88">
        <f t="shared" si="491"/>
        <v>146.66</v>
      </c>
      <c r="S1015" s="61" t="str">
        <f t="shared" si="492"/>
        <v>OZ522</v>
      </c>
      <c r="T1015" s="61" t="str">
        <f t="shared" si="493"/>
        <v/>
      </c>
      <c r="U1015" s="61" t="str">
        <f t="shared" si="494"/>
        <v>신용</v>
      </c>
      <c r="V1015" s="99">
        <f>CEILING($B$2+(P1015-0.5)*$C$2,1)</f>
        <v>7445</v>
      </c>
      <c r="W1015" s="61">
        <v>4000</v>
      </c>
      <c r="X1015" s="100">
        <f t="shared" si="470"/>
        <v>0</v>
      </c>
      <c r="Y1015" s="100">
        <f t="shared" si="473"/>
        <v>0</v>
      </c>
      <c r="Z1015" s="100">
        <f t="shared" si="471"/>
        <v>0</v>
      </c>
      <c r="AA1015" s="100">
        <f t="shared" si="474"/>
        <v>0</v>
      </c>
      <c r="AB1015" s="101">
        <f t="shared" si="472"/>
        <v>0</v>
      </c>
      <c r="AC1015" s="102" t="str">
        <f>_xlfn.IFNA(VLOOKUP(D1015,'사업자 통관'!F:H,3,0),"")</f>
        <v/>
      </c>
      <c r="AD1015" s="102"/>
      <c r="AE1015" s="103">
        <f t="shared" si="495"/>
        <v>4000</v>
      </c>
      <c r="AF1015" s="104">
        <f t="shared" si="496"/>
        <v>11445</v>
      </c>
      <c r="AH1015" s="126" t="s">
        <v>2399</v>
      </c>
      <c r="AI1015" s="126" t="s">
        <v>9</v>
      </c>
      <c r="AJ1015" s="126" t="s">
        <v>7940</v>
      </c>
      <c r="AK1015" s="126" t="s">
        <v>8253</v>
      </c>
      <c r="AL1015" s="126" t="s">
        <v>688</v>
      </c>
      <c r="AM1015" s="126" t="s">
        <v>3583</v>
      </c>
      <c r="AN1015" s="126">
        <v>10323</v>
      </c>
      <c r="AO1015" s="126" t="s">
        <v>130</v>
      </c>
      <c r="AP1015" s="127">
        <v>1</v>
      </c>
      <c r="AQ1015" s="128">
        <v>0.499</v>
      </c>
      <c r="AR1015" s="128">
        <v>4.4999999999999998E-2</v>
      </c>
      <c r="AS1015" s="128">
        <v>0.5</v>
      </c>
      <c r="AT1015" s="126" t="s">
        <v>4</v>
      </c>
      <c r="AU1015" s="128">
        <v>146.66</v>
      </c>
      <c r="AV1015" s="126" t="s">
        <v>130</v>
      </c>
      <c r="AW1015" s="126" t="s">
        <v>130</v>
      </c>
      <c r="AX1015" s="126" t="s">
        <v>130</v>
      </c>
      <c r="AY1015" s="126" t="s">
        <v>130</v>
      </c>
      <c r="AZ1015" s="126" t="s">
        <v>130</v>
      </c>
      <c r="BA1015" s="126" t="s">
        <v>132</v>
      </c>
      <c r="BB1015" s="126" t="s">
        <v>70</v>
      </c>
      <c r="BC1015" s="126" t="s">
        <v>163</v>
      </c>
      <c r="BD1015" s="126" t="s">
        <v>130</v>
      </c>
      <c r="BE1015" s="126" t="s">
        <v>156</v>
      </c>
      <c r="BF1015" s="126" t="s">
        <v>8254</v>
      </c>
      <c r="BG1015" s="126" t="s">
        <v>8255</v>
      </c>
      <c r="BH1015" s="126" t="s">
        <v>8256</v>
      </c>
      <c r="BI1015" s="126" t="s">
        <v>138</v>
      </c>
      <c r="BJ1015" s="126" t="s">
        <v>130</v>
      </c>
      <c r="BK1015" s="126" t="s">
        <v>184</v>
      </c>
      <c r="BL1015" s="126" t="s">
        <v>157</v>
      </c>
      <c r="BM1015" s="126" t="s">
        <v>126</v>
      </c>
      <c r="BN1015" s="126" t="s">
        <v>130</v>
      </c>
      <c r="BO1015" s="126" t="s">
        <v>158</v>
      </c>
    </row>
    <row r="1016" spans="1:67" ht="15">
      <c r="A1016" s="58" t="str">
        <f t="shared" si="475"/>
        <v>2025-08-31</v>
      </c>
      <c r="B1016" s="58" t="str">
        <f t="shared" si="476"/>
        <v>LHR</v>
      </c>
      <c r="C1016" s="58" t="str">
        <f t="shared" si="477"/>
        <v>99431913836</v>
      </c>
      <c r="D1016" s="58" t="str">
        <f t="shared" si="478"/>
        <v>PGB028762357</v>
      </c>
      <c r="E1016" s="59" t="str">
        <f t="shared" si="479"/>
        <v>6094322903137</v>
      </c>
      <c r="F1016" s="59" t="str">
        <f t="shared" si="480"/>
        <v>718-2507-EB-24</v>
      </c>
      <c r="G1016" s="59" t="str">
        <f t="shared" si="481"/>
        <v>2210326</v>
      </c>
      <c r="H1016" s="59" t="str">
        <f t="shared" si="482"/>
        <v>IPORTER (GB)</v>
      </c>
      <c r="I1016" s="57" t="str">
        <f t="shared" si="483"/>
        <v>하동원</v>
      </c>
      <c r="J1016" s="57">
        <f t="shared" si="484"/>
        <v>7207</v>
      </c>
      <c r="K1016" s="57" t="str">
        <f t="shared" si="485"/>
        <v/>
      </c>
      <c r="L1016" s="57">
        <f t="shared" si="486"/>
        <v>1</v>
      </c>
      <c r="M1016" s="57">
        <f t="shared" si="487"/>
        <v>6.101</v>
      </c>
      <c r="N1016" s="57">
        <f t="shared" si="488"/>
        <v>4.4999999999999998E-2</v>
      </c>
      <c r="O1016" s="60">
        <f t="shared" si="489"/>
        <v>3.15E-2</v>
      </c>
      <c r="P1016" s="60">
        <f>CEILING(IF(M1016&gt;O1016,M1016,O1016),$D$2)</f>
        <v>6.5</v>
      </c>
      <c r="Q1016" s="61" t="str">
        <f t="shared" si="490"/>
        <v>일반(목록배제,Normal-Manifest Exception)</v>
      </c>
      <c r="R1016" s="88">
        <f t="shared" si="491"/>
        <v>135.91999999999999</v>
      </c>
      <c r="S1016" s="61" t="str">
        <f t="shared" si="492"/>
        <v>OZ522</v>
      </c>
      <c r="T1016" s="61" t="str">
        <f t="shared" si="493"/>
        <v/>
      </c>
      <c r="U1016" s="61" t="str">
        <f t="shared" si="494"/>
        <v>신용</v>
      </c>
      <c r="V1016" s="99">
        <f>CEILING($B$2+(P1016-0.5)*$C$2,1)</f>
        <v>41375</v>
      </c>
      <c r="W1016" s="61">
        <v>4000</v>
      </c>
      <c r="X1016" s="100">
        <f t="shared" si="470"/>
        <v>0</v>
      </c>
      <c r="Y1016" s="100">
        <f t="shared" si="473"/>
        <v>0</v>
      </c>
      <c r="Z1016" s="100">
        <f t="shared" si="471"/>
        <v>1000</v>
      </c>
      <c r="AA1016" s="100">
        <f t="shared" si="474"/>
        <v>0</v>
      </c>
      <c r="AB1016" s="101">
        <f t="shared" si="472"/>
        <v>1000</v>
      </c>
      <c r="AC1016" s="102" t="str">
        <f>_xlfn.IFNA(VLOOKUP(D1016,'사업자 통관'!F:H,3,0),"")</f>
        <v/>
      </c>
      <c r="AD1016" s="102"/>
      <c r="AE1016" s="103">
        <f t="shared" si="495"/>
        <v>6000</v>
      </c>
      <c r="AF1016" s="104">
        <f t="shared" si="496"/>
        <v>47375</v>
      </c>
      <c r="AH1016" s="126" t="s">
        <v>2399</v>
      </c>
      <c r="AI1016" s="126" t="s">
        <v>9</v>
      </c>
      <c r="AJ1016" s="126" t="s">
        <v>7940</v>
      </c>
      <c r="AK1016" s="126" t="s">
        <v>8257</v>
      </c>
      <c r="AL1016" s="126" t="s">
        <v>8258</v>
      </c>
      <c r="AM1016" s="126" t="s">
        <v>8259</v>
      </c>
      <c r="AN1016" s="126">
        <v>7207</v>
      </c>
      <c r="AO1016" s="126" t="s">
        <v>130</v>
      </c>
      <c r="AP1016" s="127">
        <v>1</v>
      </c>
      <c r="AQ1016" s="128">
        <v>6.101</v>
      </c>
      <c r="AR1016" s="128">
        <v>4.4999999999999998E-2</v>
      </c>
      <c r="AS1016" s="128">
        <v>6.5</v>
      </c>
      <c r="AT1016" s="126" t="s">
        <v>5</v>
      </c>
      <c r="AU1016" s="128">
        <v>135.91999999999999</v>
      </c>
      <c r="AV1016" s="126" t="s">
        <v>130</v>
      </c>
      <c r="AW1016" s="126" t="s">
        <v>130</v>
      </c>
      <c r="AX1016" s="126" t="s">
        <v>130</v>
      </c>
      <c r="AY1016" s="126" t="s">
        <v>130</v>
      </c>
      <c r="AZ1016" s="126" t="s">
        <v>130</v>
      </c>
      <c r="BA1016" s="126" t="s">
        <v>132</v>
      </c>
      <c r="BB1016" s="126" t="s">
        <v>70</v>
      </c>
      <c r="BC1016" s="126" t="s">
        <v>8260</v>
      </c>
      <c r="BD1016" s="126" t="s">
        <v>130</v>
      </c>
      <c r="BE1016" s="126" t="s">
        <v>156</v>
      </c>
      <c r="BF1016" s="126" t="s">
        <v>8261</v>
      </c>
      <c r="BG1016" s="126" t="s">
        <v>8262</v>
      </c>
      <c r="BH1016" s="126" t="s">
        <v>8263</v>
      </c>
      <c r="BI1016" s="126" t="s">
        <v>138</v>
      </c>
      <c r="BJ1016" s="126" t="s">
        <v>130</v>
      </c>
      <c r="BK1016" s="126" t="s">
        <v>184</v>
      </c>
      <c r="BL1016" s="126" t="s">
        <v>157</v>
      </c>
      <c r="BM1016" s="126" t="s">
        <v>126</v>
      </c>
      <c r="BN1016" s="126" t="s">
        <v>130</v>
      </c>
      <c r="BO1016" s="126" t="s">
        <v>158</v>
      </c>
    </row>
    <row r="1017" spans="1:67" ht="15">
      <c r="A1017" s="58" t="str">
        <f t="shared" si="475"/>
        <v>2025-08-31</v>
      </c>
      <c r="B1017" s="58" t="str">
        <f t="shared" si="476"/>
        <v>LHR</v>
      </c>
      <c r="C1017" s="58" t="str">
        <f t="shared" si="477"/>
        <v>99431913836</v>
      </c>
      <c r="D1017" s="58" t="str">
        <f t="shared" si="478"/>
        <v>PGB028762360</v>
      </c>
      <c r="E1017" s="59" t="str">
        <f t="shared" si="479"/>
        <v>6094322903140</v>
      </c>
      <c r="F1017" s="59" t="str">
        <f t="shared" si="480"/>
        <v>718-3409-BF-60</v>
      </c>
      <c r="G1017" s="59" t="str">
        <f t="shared" si="481"/>
        <v>2210326</v>
      </c>
      <c r="H1017" s="59" t="str">
        <f t="shared" si="482"/>
        <v>IPORTER (GB)</v>
      </c>
      <c r="I1017" s="57" t="str">
        <f t="shared" si="483"/>
        <v>선우준</v>
      </c>
      <c r="J1017" s="57">
        <f t="shared" si="484"/>
        <v>1774</v>
      </c>
      <c r="K1017" s="57" t="str">
        <f t="shared" si="485"/>
        <v/>
      </c>
      <c r="L1017" s="57">
        <f t="shared" si="486"/>
        <v>1</v>
      </c>
      <c r="M1017" s="57">
        <f t="shared" si="487"/>
        <v>0.499</v>
      </c>
      <c r="N1017" s="57">
        <f t="shared" si="488"/>
        <v>4.4999999999999998E-2</v>
      </c>
      <c r="O1017" s="60">
        <f t="shared" si="489"/>
        <v>3.15E-2</v>
      </c>
      <c r="P1017" s="60">
        <f>CEILING(IF(M1017&gt;O1017,M1017,O1017),$D$2)</f>
        <v>0.5</v>
      </c>
      <c r="Q1017" s="61" t="str">
        <f t="shared" si="490"/>
        <v>목록(Manifest)</v>
      </c>
      <c r="R1017" s="88">
        <f t="shared" si="491"/>
        <v>52.9</v>
      </c>
      <c r="S1017" s="61" t="str">
        <f t="shared" si="492"/>
        <v>OZ522</v>
      </c>
      <c r="T1017" s="61" t="str">
        <f t="shared" si="493"/>
        <v/>
      </c>
      <c r="U1017" s="61" t="str">
        <f t="shared" si="494"/>
        <v>신용</v>
      </c>
      <c r="V1017" s="99">
        <f>CEILING($B$2+(P1017-0.5)*$C$2,1)</f>
        <v>7445</v>
      </c>
      <c r="W1017" s="61">
        <v>4000</v>
      </c>
      <c r="X1017" s="100">
        <f t="shared" si="470"/>
        <v>0</v>
      </c>
      <c r="Y1017" s="100">
        <f t="shared" si="473"/>
        <v>0</v>
      </c>
      <c r="Z1017" s="100">
        <f t="shared" si="471"/>
        <v>0</v>
      </c>
      <c r="AA1017" s="100">
        <f t="shared" si="474"/>
        <v>0</v>
      </c>
      <c r="AB1017" s="101">
        <f t="shared" si="472"/>
        <v>0</v>
      </c>
      <c r="AC1017" s="102" t="str">
        <f>_xlfn.IFNA(VLOOKUP(D1017,'사업자 통관'!F:H,3,0),"")</f>
        <v/>
      </c>
      <c r="AD1017" s="102"/>
      <c r="AE1017" s="103">
        <f t="shared" si="495"/>
        <v>4000</v>
      </c>
      <c r="AF1017" s="104">
        <f t="shared" si="496"/>
        <v>11445</v>
      </c>
      <c r="AH1017" s="126" t="s">
        <v>2399</v>
      </c>
      <c r="AI1017" s="126" t="s">
        <v>9</v>
      </c>
      <c r="AJ1017" s="126" t="s">
        <v>7940</v>
      </c>
      <c r="AK1017" s="126" t="s">
        <v>8264</v>
      </c>
      <c r="AL1017" s="126" t="s">
        <v>8265</v>
      </c>
      <c r="AM1017" s="126" t="s">
        <v>8266</v>
      </c>
      <c r="AN1017" s="126">
        <v>1774</v>
      </c>
      <c r="AO1017" s="126" t="s">
        <v>130</v>
      </c>
      <c r="AP1017" s="127">
        <v>1</v>
      </c>
      <c r="AQ1017" s="128">
        <v>0.499</v>
      </c>
      <c r="AR1017" s="128">
        <v>4.4999999999999998E-2</v>
      </c>
      <c r="AS1017" s="128">
        <v>0.5</v>
      </c>
      <c r="AT1017" s="126" t="s">
        <v>4</v>
      </c>
      <c r="AU1017" s="128">
        <v>52.9</v>
      </c>
      <c r="AV1017" s="126" t="s">
        <v>130</v>
      </c>
      <c r="AW1017" s="126" t="s">
        <v>130</v>
      </c>
      <c r="AX1017" s="126" t="s">
        <v>130</v>
      </c>
      <c r="AY1017" s="126" t="s">
        <v>130</v>
      </c>
      <c r="AZ1017" s="126" t="s">
        <v>130</v>
      </c>
      <c r="BA1017" s="126" t="s">
        <v>132</v>
      </c>
      <c r="BB1017" s="126" t="s">
        <v>70</v>
      </c>
      <c r="BC1017" s="126" t="s">
        <v>159</v>
      </c>
      <c r="BD1017" s="126" t="s">
        <v>130</v>
      </c>
      <c r="BE1017" s="126" t="s">
        <v>156</v>
      </c>
      <c r="BF1017" s="126" t="s">
        <v>8267</v>
      </c>
      <c r="BG1017" s="126" t="s">
        <v>8268</v>
      </c>
      <c r="BH1017" s="126" t="s">
        <v>8269</v>
      </c>
      <c r="BI1017" s="126" t="s">
        <v>138</v>
      </c>
      <c r="BJ1017" s="126" t="s">
        <v>130</v>
      </c>
      <c r="BK1017" s="126" t="s">
        <v>184</v>
      </c>
      <c r="BL1017" s="126" t="s">
        <v>157</v>
      </c>
      <c r="BM1017" s="126" t="s">
        <v>126</v>
      </c>
      <c r="BN1017" s="126" t="s">
        <v>130</v>
      </c>
      <c r="BO1017" s="126" t="s">
        <v>158</v>
      </c>
    </row>
    <row r="1018" spans="1:67" ht="15">
      <c r="A1018" s="58" t="str">
        <f t="shared" si="475"/>
        <v>2025-08-31</v>
      </c>
      <c r="B1018" s="58" t="str">
        <f t="shared" si="476"/>
        <v>LHR</v>
      </c>
      <c r="C1018" s="58" t="str">
        <f t="shared" si="477"/>
        <v>99431913836</v>
      </c>
      <c r="D1018" s="58" t="str">
        <f t="shared" si="478"/>
        <v>PGB028762342</v>
      </c>
      <c r="E1018" s="59" t="str">
        <f t="shared" si="479"/>
        <v>6094322903122</v>
      </c>
      <c r="F1018" s="59" t="str">
        <f t="shared" si="480"/>
        <v>718-3448-FB-63</v>
      </c>
      <c r="G1018" s="59" t="str">
        <f t="shared" si="481"/>
        <v>2210326</v>
      </c>
      <c r="H1018" s="59" t="str">
        <f t="shared" si="482"/>
        <v>IPORTER (GB)</v>
      </c>
      <c r="I1018" s="57" t="str">
        <f t="shared" si="483"/>
        <v>신선호</v>
      </c>
      <c r="J1018" s="57">
        <f t="shared" si="484"/>
        <v>4356</v>
      </c>
      <c r="K1018" s="57" t="str">
        <f t="shared" si="485"/>
        <v/>
      </c>
      <c r="L1018" s="57">
        <f t="shared" si="486"/>
        <v>1</v>
      </c>
      <c r="M1018" s="57">
        <f t="shared" si="487"/>
        <v>0.998</v>
      </c>
      <c r="N1018" s="57">
        <f t="shared" si="488"/>
        <v>1.542</v>
      </c>
      <c r="O1018" s="60">
        <f t="shared" si="489"/>
        <v>1.0793999999999999</v>
      </c>
      <c r="P1018" s="60">
        <f>CEILING(IF(M1018&gt;O1018,M1018,O1018),$D$2)</f>
        <v>1.5</v>
      </c>
      <c r="Q1018" s="61" t="str">
        <f t="shared" si="490"/>
        <v>목록(Manifest)</v>
      </c>
      <c r="R1018" s="88">
        <f t="shared" si="491"/>
        <v>137.54</v>
      </c>
      <c r="S1018" s="61" t="str">
        <f t="shared" si="492"/>
        <v>OZ522</v>
      </c>
      <c r="T1018" s="61" t="str">
        <f t="shared" si="493"/>
        <v/>
      </c>
      <c r="U1018" s="61" t="str">
        <f t="shared" si="494"/>
        <v>신용</v>
      </c>
      <c r="V1018" s="99">
        <f>CEILING($B$2+(P1018-0.5)*$C$2,1)</f>
        <v>13100</v>
      </c>
      <c r="W1018" s="61">
        <v>4000</v>
      </c>
      <c r="X1018" s="100">
        <f t="shared" si="470"/>
        <v>0</v>
      </c>
      <c r="Y1018" s="100">
        <f t="shared" si="473"/>
        <v>0</v>
      </c>
      <c r="Z1018" s="100">
        <f t="shared" si="471"/>
        <v>0</v>
      </c>
      <c r="AA1018" s="100">
        <f t="shared" si="474"/>
        <v>0</v>
      </c>
      <c r="AB1018" s="101">
        <f t="shared" si="472"/>
        <v>0</v>
      </c>
      <c r="AC1018" s="102" t="str">
        <f>_xlfn.IFNA(VLOOKUP(D1018,'사업자 통관'!F:H,3,0),"")</f>
        <v/>
      </c>
      <c r="AD1018" s="102"/>
      <c r="AE1018" s="103">
        <f t="shared" si="495"/>
        <v>4000</v>
      </c>
      <c r="AF1018" s="104">
        <f t="shared" si="496"/>
        <v>17100</v>
      </c>
      <c r="AH1018" s="126" t="s">
        <v>2399</v>
      </c>
      <c r="AI1018" s="126" t="s">
        <v>9</v>
      </c>
      <c r="AJ1018" s="126" t="s">
        <v>7940</v>
      </c>
      <c r="AK1018" s="126" t="s">
        <v>8270</v>
      </c>
      <c r="AL1018" s="126" t="s">
        <v>3436</v>
      </c>
      <c r="AM1018" s="126" t="s">
        <v>3437</v>
      </c>
      <c r="AN1018" s="126">
        <v>4356</v>
      </c>
      <c r="AO1018" s="126" t="s">
        <v>130</v>
      </c>
      <c r="AP1018" s="127">
        <v>1</v>
      </c>
      <c r="AQ1018" s="128">
        <v>0.998</v>
      </c>
      <c r="AR1018" s="128">
        <v>1.542</v>
      </c>
      <c r="AS1018" s="128">
        <v>1.6</v>
      </c>
      <c r="AT1018" s="126" t="s">
        <v>4</v>
      </c>
      <c r="AU1018" s="128">
        <v>137.54</v>
      </c>
      <c r="AV1018" s="126" t="s">
        <v>130</v>
      </c>
      <c r="AW1018" s="126" t="s">
        <v>130</v>
      </c>
      <c r="AX1018" s="126" t="s">
        <v>130</v>
      </c>
      <c r="AY1018" s="126" t="s">
        <v>130</v>
      </c>
      <c r="AZ1018" s="126" t="s">
        <v>130</v>
      </c>
      <c r="BA1018" s="126" t="s">
        <v>132</v>
      </c>
      <c r="BB1018" s="126" t="s">
        <v>70</v>
      </c>
      <c r="BC1018" s="126" t="s">
        <v>611</v>
      </c>
      <c r="BD1018" s="126" t="s">
        <v>130</v>
      </c>
      <c r="BE1018" s="126" t="s">
        <v>156</v>
      </c>
      <c r="BF1018" s="126" t="s">
        <v>8271</v>
      </c>
      <c r="BG1018" s="126" t="s">
        <v>8272</v>
      </c>
      <c r="BH1018" s="126" t="s">
        <v>8273</v>
      </c>
      <c r="BI1018" s="126" t="s">
        <v>138</v>
      </c>
      <c r="BJ1018" s="126" t="s">
        <v>130</v>
      </c>
      <c r="BK1018" s="126" t="s">
        <v>184</v>
      </c>
      <c r="BL1018" s="126" t="s">
        <v>157</v>
      </c>
      <c r="BM1018" s="126" t="s">
        <v>126</v>
      </c>
      <c r="BN1018" s="126" t="s">
        <v>130</v>
      </c>
      <c r="BO1018" s="126" t="s">
        <v>158</v>
      </c>
    </row>
    <row r="1019" spans="1:67" ht="15">
      <c r="A1019" s="58" t="str">
        <f t="shared" si="475"/>
        <v>2025-08-31</v>
      </c>
      <c r="B1019" s="58" t="str">
        <f t="shared" si="476"/>
        <v>LHR</v>
      </c>
      <c r="C1019" s="58" t="str">
        <f t="shared" si="477"/>
        <v>99431913836</v>
      </c>
      <c r="D1019" s="58" t="str">
        <f t="shared" si="478"/>
        <v>PGB028762382</v>
      </c>
      <c r="E1019" s="59" t="str">
        <f t="shared" si="479"/>
        <v>6094322903162</v>
      </c>
      <c r="F1019" s="59" t="str">
        <f t="shared" si="480"/>
        <v>718-3398-DF-66</v>
      </c>
      <c r="G1019" s="59" t="str">
        <f t="shared" si="481"/>
        <v>2210326</v>
      </c>
      <c r="H1019" s="59" t="str">
        <f t="shared" si="482"/>
        <v>IPORTER (GB)</v>
      </c>
      <c r="I1019" s="57" t="str">
        <f t="shared" si="483"/>
        <v>심지훈</v>
      </c>
      <c r="J1019" s="57">
        <f t="shared" si="484"/>
        <v>1687</v>
      </c>
      <c r="K1019" s="57" t="str">
        <f t="shared" si="485"/>
        <v/>
      </c>
      <c r="L1019" s="57">
        <f t="shared" si="486"/>
        <v>1</v>
      </c>
      <c r="M1019" s="57">
        <f t="shared" si="487"/>
        <v>0.499</v>
      </c>
      <c r="N1019" s="57">
        <f t="shared" si="488"/>
        <v>4.4999999999999998E-2</v>
      </c>
      <c r="O1019" s="60">
        <f t="shared" si="489"/>
        <v>3.15E-2</v>
      </c>
      <c r="P1019" s="60">
        <f>CEILING(IF(M1019&gt;O1019,M1019,O1019),$D$2)</f>
        <v>0.5</v>
      </c>
      <c r="Q1019" s="61" t="str">
        <f t="shared" si="490"/>
        <v>간이(Simple)</v>
      </c>
      <c r="R1019" s="88">
        <f t="shared" si="491"/>
        <v>220.31</v>
      </c>
      <c r="S1019" s="61" t="str">
        <f t="shared" si="492"/>
        <v>OZ522</v>
      </c>
      <c r="T1019" s="61" t="str">
        <f t="shared" si="493"/>
        <v/>
      </c>
      <c r="U1019" s="61" t="str">
        <f t="shared" si="494"/>
        <v>신용</v>
      </c>
      <c r="V1019" s="99">
        <f>CEILING($B$2+(P1019-0.5)*$C$2,1)</f>
        <v>7445</v>
      </c>
      <c r="W1019" s="61">
        <v>4000</v>
      </c>
      <c r="X1019" s="100">
        <f t="shared" si="470"/>
        <v>0</v>
      </c>
      <c r="Y1019" s="100">
        <f t="shared" si="473"/>
        <v>0</v>
      </c>
      <c r="Z1019" s="100">
        <f t="shared" si="471"/>
        <v>0</v>
      </c>
      <c r="AA1019" s="100">
        <f t="shared" si="474"/>
        <v>0</v>
      </c>
      <c r="AB1019" s="101">
        <f t="shared" si="472"/>
        <v>1000</v>
      </c>
      <c r="AC1019" s="102" t="str">
        <f>_xlfn.IFNA(VLOOKUP(D1019,'사업자 통관'!F:H,3,0),"")</f>
        <v/>
      </c>
      <c r="AD1019" s="102"/>
      <c r="AE1019" s="103">
        <f t="shared" si="495"/>
        <v>5000</v>
      </c>
      <c r="AF1019" s="104">
        <f t="shared" si="496"/>
        <v>12445</v>
      </c>
      <c r="AH1019" s="126" t="s">
        <v>2399</v>
      </c>
      <c r="AI1019" s="126" t="s">
        <v>9</v>
      </c>
      <c r="AJ1019" s="126" t="s">
        <v>7940</v>
      </c>
      <c r="AK1019" s="126" t="s">
        <v>8274</v>
      </c>
      <c r="AL1019" s="126" t="s">
        <v>8275</v>
      </c>
      <c r="AM1019" s="126" t="s">
        <v>8276</v>
      </c>
      <c r="AN1019" s="126">
        <v>1687</v>
      </c>
      <c r="AO1019" s="126" t="s">
        <v>130</v>
      </c>
      <c r="AP1019" s="127">
        <v>1</v>
      </c>
      <c r="AQ1019" s="128">
        <v>0.499</v>
      </c>
      <c r="AR1019" s="128">
        <v>4.4999999999999998E-2</v>
      </c>
      <c r="AS1019" s="128">
        <v>0.5</v>
      </c>
      <c r="AT1019" s="126" t="s">
        <v>6</v>
      </c>
      <c r="AU1019" s="128">
        <v>220.31</v>
      </c>
      <c r="AV1019" s="126" t="s">
        <v>130</v>
      </c>
      <c r="AW1019" s="126" t="s">
        <v>130</v>
      </c>
      <c r="AX1019" s="126" t="s">
        <v>130</v>
      </c>
      <c r="AY1019" s="126" t="s">
        <v>130</v>
      </c>
      <c r="AZ1019" s="126" t="s">
        <v>130</v>
      </c>
      <c r="BA1019" s="126" t="s">
        <v>132</v>
      </c>
      <c r="BB1019" s="126" t="s">
        <v>70</v>
      </c>
      <c r="BC1019" s="126" t="s">
        <v>163</v>
      </c>
      <c r="BD1019" s="126" t="s">
        <v>130</v>
      </c>
      <c r="BE1019" s="126" t="s">
        <v>156</v>
      </c>
      <c r="BF1019" s="126" t="s">
        <v>8277</v>
      </c>
      <c r="BG1019" s="126" t="s">
        <v>8278</v>
      </c>
      <c r="BH1019" s="126" t="s">
        <v>8279</v>
      </c>
      <c r="BI1019" s="126" t="s">
        <v>138</v>
      </c>
      <c r="BJ1019" s="126" t="s">
        <v>130</v>
      </c>
      <c r="BK1019" s="126" t="s">
        <v>184</v>
      </c>
      <c r="BL1019" s="126" t="s">
        <v>157</v>
      </c>
      <c r="BM1019" s="126" t="s">
        <v>126</v>
      </c>
      <c r="BN1019" s="126" t="s">
        <v>130</v>
      </c>
      <c r="BO1019" s="126" t="s">
        <v>158</v>
      </c>
    </row>
    <row r="1020" spans="1:67" ht="15">
      <c r="A1020" s="58" t="str">
        <f t="shared" si="475"/>
        <v>2025-08-31</v>
      </c>
      <c r="B1020" s="58" t="str">
        <f t="shared" si="476"/>
        <v>LHR</v>
      </c>
      <c r="C1020" s="58" t="str">
        <f t="shared" si="477"/>
        <v>99431913836</v>
      </c>
      <c r="D1020" s="58" t="str">
        <f t="shared" si="478"/>
        <v>PGB028762479</v>
      </c>
      <c r="E1020" s="59" t="str">
        <f t="shared" si="479"/>
        <v>6094322903259</v>
      </c>
      <c r="F1020" s="59" t="str">
        <f t="shared" si="480"/>
        <v>718-3365-FA-71</v>
      </c>
      <c r="G1020" s="59" t="str">
        <f t="shared" si="481"/>
        <v>2210326</v>
      </c>
      <c r="H1020" s="59" t="str">
        <f t="shared" si="482"/>
        <v>IPORTER (GB)</v>
      </c>
      <c r="I1020" s="57" t="str">
        <f t="shared" si="483"/>
        <v>정선영</v>
      </c>
      <c r="J1020" s="57">
        <f t="shared" si="484"/>
        <v>13479</v>
      </c>
      <c r="K1020" s="57" t="str">
        <f t="shared" si="485"/>
        <v/>
      </c>
      <c r="L1020" s="57">
        <f t="shared" si="486"/>
        <v>1</v>
      </c>
      <c r="M1020" s="57">
        <f t="shared" si="487"/>
        <v>1.5009999999999999</v>
      </c>
      <c r="N1020" s="57">
        <f t="shared" si="488"/>
        <v>4.4999999999999998E-2</v>
      </c>
      <c r="O1020" s="60">
        <f t="shared" si="489"/>
        <v>3.15E-2</v>
      </c>
      <c r="P1020" s="60">
        <f>CEILING(IF(M1020&gt;O1020,M1020,O1020),$D$2)</f>
        <v>2</v>
      </c>
      <c r="Q1020" s="61" t="str">
        <f t="shared" si="490"/>
        <v>간이(Simple)</v>
      </c>
      <c r="R1020" s="88">
        <f t="shared" si="491"/>
        <v>179.03</v>
      </c>
      <c r="S1020" s="61" t="str">
        <f t="shared" si="492"/>
        <v>OZ522</v>
      </c>
      <c r="T1020" s="61" t="str">
        <f t="shared" si="493"/>
        <v/>
      </c>
      <c r="U1020" s="61" t="str">
        <f t="shared" si="494"/>
        <v>신용</v>
      </c>
      <c r="V1020" s="99">
        <f>CEILING($B$2+(P1020-0.5)*$C$2,1)</f>
        <v>15928</v>
      </c>
      <c r="W1020" s="61">
        <v>4000</v>
      </c>
      <c r="X1020" s="100">
        <f t="shared" si="470"/>
        <v>0</v>
      </c>
      <c r="Y1020" s="100">
        <f t="shared" si="473"/>
        <v>0</v>
      </c>
      <c r="Z1020" s="100">
        <f t="shared" si="471"/>
        <v>0</v>
      </c>
      <c r="AA1020" s="100">
        <f t="shared" si="474"/>
        <v>0</v>
      </c>
      <c r="AB1020" s="101">
        <f t="shared" si="472"/>
        <v>1000</v>
      </c>
      <c r="AC1020" s="102" t="str">
        <f>_xlfn.IFNA(VLOOKUP(D1020,'사업자 통관'!F:H,3,0),"")</f>
        <v/>
      </c>
      <c r="AD1020" s="102"/>
      <c r="AE1020" s="103">
        <f t="shared" si="495"/>
        <v>5000</v>
      </c>
      <c r="AF1020" s="104">
        <f t="shared" si="496"/>
        <v>20928</v>
      </c>
      <c r="AH1020" s="126" t="s">
        <v>2399</v>
      </c>
      <c r="AI1020" s="126" t="s">
        <v>9</v>
      </c>
      <c r="AJ1020" s="126" t="s">
        <v>7940</v>
      </c>
      <c r="AK1020" s="126" t="s">
        <v>8280</v>
      </c>
      <c r="AL1020" s="126" t="s">
        <v>1536</v>
      </c>
      <c r="AM1020" s="126" t="s">
        <v>8281</v>
      </c>
      <c r="AN1020" s="126">
        <v>13479</v>
      </c>
      <c r="AO1020" s="126" t="s">
        <v>130</v>
      </c>
      <c r="AP1020" s="127">
        <v>1</v>
      </c>
      <c r="AQ1020" s="128">
        <v>1.5009999999999999</v>
      </c>
      <c r="AR1020" s="128">
        <v>4.4999999999999998E-2</v>
      </c>
      <c r="AS1020" s="128">
        <v>1.6</v>
      </c>
      <c r="AT1020" s="126" t="s">
        <v>6</v>
      </c>
      <c r="AU1020" s="128">
        <v>179.03</v>
      </c>
      <c r="AV1020" s="126" t="s">
        <v>130</v>
      </c>
      <c r="AW1020" s="126" t="s">
        <v>130</v>
      </c>
      <c r="AX1020" s="126" t="s">
        <v>130</v>
      </c>
      <c r="AY1020" s="126" t="s">
        <v>130</v>
      </c>
      <c r="AZ1020" s="126" t="s">
        <v>130</v>
      </c>
      <c r="BA1020" s="126" t="s">
        <v>132</v>
      </c>
      <c r="BB1020" s="126" t="s">
        <v>70</v>
      </c>
      <c r="BC1020" s="126" t="s">
        <v>173</v>
      </c>
      <c r="BD1020" s="126" t="s">
        <v>130</v>
      </c>
      <c r="BE1020" s="126" t="s">
        <v>156</v>
      </c>
      <c r="BF1020" s="126" t="s">
        <v>8282</v>
      </c>
      <c r="BG1020" s="126" t="s">
        <v>8283</v>
      </c>
      <c r="BH1020" s="126" t="s">
        <v>8284</v>
      </c>
      <c r="BI1020" s="126" t="s">
        <v>138</v>
      </c>
      <c r="BJ1020" s="126" t="s">
        <v>130</v>
      </c>
      <c r="BK1020" s="126" t="s">
        <v>184</v>
      </c>
      <c r="BL1020" s="126" t="s">
        <v>157</v>
      </c>
      <c r="BM1020" s="126" t="s">
        <v>126</v>
      </c>
      <c r="BN1020" s="126" t="s">
        <v>130</v>
      </c>
      <c r="BO1020" s="126" t="s">
        <v>158</v>
      </c>
    </row>
    <row r="1021" spans="1:67" ht="15">
      <c r="A1021" s="58" t="str">
        <f t="shared" si="475"/>
        <v>2025-08-31</v>
      </c>
      <c r="B1021" s="58" t="str">
        <f t="shared" si="476"/>
        <v>LHR</v>
      </c>
      <c r="C1021" s="58" t="str">
        <f t="shared" si="477"/>
        <v>99431913836</v>
      </c>
      <c r="D1021" s="58" t="str">
        <f t="shared" si="478"/>
        <v>PGB028761759</v>
      </c>
      <c r="E1021" s="59" t="str">
        <f t="shared" si="479"/>
        <v>6094322902539</v>
      </c>
      <c r="F1021" s="59" t="str">
        <f t="shared" si="480"/>
        <v>718-3458-EE-84</v>
      </c>
      <c r="G1021" s="59" t="str">
        <f t="shared" si="481"/>
        <v>2210326</v>
      </c>
      <c r="H1021" s="59" t="str">
        <f t="shared" si="482"/>
        <v>IPORTER (GB)</v>
      </c>
      <c r="I1021" s="57" t="str">
        <f t="shared" si="483"/>
        <v>김지민</v>
      </c>
      <c r="J1021" s="57">
        <f t="shared" si="484"/>
        <v>17740</v>
      </c>
      <c r="K1021" s="57" t="str">
        <f t="shared" si="485"/>
        <v/>
      </c>
      <c r="L1021" s="57">
        <f t="shared" si="486"/>
        <v>1</v>
      </c>
      <c r="M1021" s="57">
        <f t="shared" si="487"/>
        <v>0.998</v>
      </c>
      <c r="N1021" s="57">
        <f t="shared" si="488"/>
        <v>4.4999999999999998E-2</v>
      </c>
      <c r="O1021" s="60">
        <f t="shared" si="489"/>
        <v>3.15E-2</v>
      </c>
      <c r="P1021" s="60">
        <f>CEILING(IF(M1021&gt;O1021,M1021,O1021),$D$2)</f>
        <v>1</v>
      </c>
      <c r="Q1021" s="61" t="str">
        <f t="shared" si="490"/>
        <v>목록(Manifest)</v>
      </c>
      <c r="R1021" s="88">
        <f t="shared" si="491"/>
        <v>43.15</v>
      </c>
      <c r="S1021" s="61" t="str">
        <f t="shared" si="492"/>
        <v>OZ522</v>
      </c>
      <c r="T1021" s="61" t="str">
        <f t="shared" si="493"/>
        <v/>
      </c>
      <c r="U1021" s="61" t="str">
        <f t="shared" si="494"/>
        <v>신용</v>
      </c>
      <c r="V1021" s="99">
        <f>CEILING($B$2+(P1021-0.5)*$C$2,1)</f>
        <v>10273</v>
      </c>
      <c r="W1021" s="61">
        <v>4000</v>
      </c>
      <c r="X1021" s="100">
        <f t="shared" si="470"/>
        <v>0</v>
      </c>
      <c r="Y1021" s="100">
        <f t="shared" si="473"/>
        <v>0</v>
      </c>
      <c r="Z1021" s="100">
        <f t="shared" si="471"/>
        <v>0</v>
      </c>
      <c r="AA1021" s="100">
        <f t="shared" si="474"/>
        <v>0</v>
      </c>
      <c r="AB1021" s="101">
        <f t="shared" si="472"/>
        <v>0</v>
      </c>
      <c r="AC1021" s="102" t="str">
        <f>_xlfn.IFNA(VLOOKUP(D1021,'사업자 통관'!F:H,3,0),"")</f>
        <v/>
      </c>
      <c r="AD1021" s="102"/>
      <c r="AE1021" s="103">
        <f t="shared" si="495"/>
        <v>4000</v>
      </c>
      <c r="AF1021" s="104">
        <f t="shared" si="496"/>
        <v>14273</v>
      </c>
      <c r="AH1021" s="126" t="s">
        <v>2399</v>
      </c>
      <c r="AI1021" s="126" t="s">
        <v>9</v>
      </c>
      <c r="AJ1021" s="126" t="s">
        <v>7940</v>
      </c>
      <c r="AK1021" s="126" t="s">
        <v>8285</v>
      </c>
      <c r="AL1021" s="126" t="s">
        <v>228</v>
      </c>
      <c r="AM1021" s="126" t="s">
        <v>229</v>
      </c>
      <c r="AN1021" s="126">
        <v>17740</v>
      </c>
      <c r="AO1021" s="126" t="s">
        <v>130</v>
      </c>
      <c r="AP1021" s="127">
        <v>1</v>
      </c>
      <c r="AQ1021" s="128">
        <v>0.998</v>
      </c>
      <c r="AR1021" s="128">
        <v>4.4999999999999998E-2</v>
      </c>
      <c r="AS1021" s="128">
        <v>1</v>
      </c>
      <c r="AT1021" s="126" t="s">
        <v>4</v>
      </c>
      <c r="AU1021" s="128">
        <v>43.15</v>
      </c>
      <c r="AV1021" s="126" t="s">
        <v>130</v>
      </c>
      <c r="AW1021" s="126" t="s">
        <v>130</v>
      </c>
      <c r="AX1021" s="126" t="s">
        <v>130</v>
      </c>
      <c r="AY1021" s="126" t="s">
        <v>130</v>
      </c>
      <c r="AZ1021" s="126" t="s">
        <v>130</v>
      </c>
      <c r="BA1021" s="126" t="s">
        <v>132</v>
      </c>
      <c r="BB1021" s="126" t="s">
        <v>70</v>
      </c>
      <c r="BC1021" s="126" t="s">
        <v>170</v>
      </c>
      <c r="BD1021" s="126" t="s">
        <v>130</v>
      </c>
      <c r="BE1021" s="126" t="s">
        <v>156</v>
      </c>
      <c r="BF1021" s="126" t="s">
        <v>8286</v>
      </c>
      <c r="BG1021" s="126" t="s">
        <v>8287</v>
      </c>
      <c r="BH1021" s="126" t="s">
        <v>8288</v>
      </c>
      <c r="BI1021" s="126" t="s">
        <v>138</v>
      </c>
      <c r="BJ1021" s="126" t="s">
        <v>130</v>
      </c>
      <c r="BK1021" s="126" t="s">
        <v>184</v>
      </c>
      <c r="BL1021" s="126" t="s">
        <v>157</v>
      </c>
      <c r="BM1021" s="126" t="s">
        <v>126</v>
      </c>
      <c r="BN1021" s="126" t="s">
        <v>130</v>
      </c>
      <c r="BO1021" s="126" t="s">
        <v>158</v>
      </c>
    </row>
    <row r="1022" spans="1:67" ht="15">
      <c r="A1022" s="58" t="str">
        <f t="shared" si="475"/>
        <v>2025-08-31</v>
      </c>
      <c r="B1022" s="58" t="str">
        <f t="shared" si="476"/>
        <v>LHR</v>
      </c>
      <c r="C1022" s="58" t="str">
        <f t="shared" si="477"/>
        <v>99431913836</v>
      </c>
      <c r="D1022" s="58" t="str">
        <f t="shared" si="478"/>
        <v>PGB028762354</v>
      </c>
      <c r="E1022" s="59" t="str">
        <f t="shared" si="479"/>
        <v>6094322903134</v>
      </c>
      <c r="F1022" s="59" t="str">
        <f t="shared" si="480"/>
        <v>718-2551-AC-1</v>
      </c>
      <c r="G1022" s="59" t="str">
        <f t="shared" si="481"/>
        <v>2210326</v>
      </c>
      <c r="H1022" s="59" t="str">
        <f t="shared" si="482"/>
        <v>IPORTER (GB)</v>
      </c>
      <c r="I1022" s="57" t="str">
        <f t="shared" si="483"/>
        <v>권병희</v>
      </c>
      <c r="J1022" s="57">
        <f t="shared" si="484"/>
        <v>4595</v>
      </c>
      <c r="K1022" s="57" t="str">
        <f t="shared" si="485"/>
        <v>일반전환</v>
      </c>
      <c r="L1022" s="57">
        <f t="shared" si="486"/>
        <v>1</v>
      </c>
      <c r="M1022" s="57">
        <f t="shared" si="487"/>
        <v>0.499</v>
      </c>
      <c r="N1022" s="57">
        <f t="shared" si="488"/>
        <v>4.4999999999999998E-2</v>
      </c>
      <c r="O1022" s="60">
        <f t="shared" si="489"/>
        <v>3.15E-2</v>
      </c>
      <c r="P1022" s="60">
        <f>CEILING(IF(M1022&gt;O1022,M1022,O1022),$D$2)</f>
        <v>0.5</v>
      </c>
      <c r="Q1022" s="61" t="str">
        <f t="shared" si="490"/>
        <v>일반(목록배제,Normal-Manifest Exception)</v>
      </c>
      <c r="R1022" s="88">
        <f t="shared" si="491"/>
        <v>16.46</v>
      </c>
      <c r="S1022" s="61" t="str">
        <f t="shared" si="492"/>
        <v>OZ522</v>
      </c>
      <c r="T1022" s="61" t="str">
        <f t="shared" si="493"/>
        <v/>
      </c>
      <c r="U1022" s="61" t="str">
        <f t="shared" si="494"/>
        <v>신용</v>
      </c>
      <c r="V1022" s="99">
        <f>CEILING($B$2+(P1022-0.5)*$C$2,1)</f>
        <v>7445</v>
      </c>
      <c r="W1022" s="61">
        <v>4000</v>
      </c>
      <c r="X1022" s="100">
        <f t="shared" si="470"/>
        <v>0</v>
      </c>
      <c r="Y1022" s="100">
        <f t="shared" si="473"/>
        <v>0</v>
      </c>
      <c r="Z1022" s="100">
        <f t="shared" si="471"/>
        <v>0</v>
      </c>
      <c r="AA1022" s="100">
        <f t="shared" si="474"/>
        <v>0</v>
      </c>
      <c r="AB1022" s="101">
        <f t="shared" si="472"/>
        <v>1000</v>
      </c>
      <c r="AC1022" s="102" t="str">
        <f>_xlfn.IFNA(VLOOKUP(D1022,'사업자 통관'!F:H,3,0),"")</f>
        <v/>
      </c>
      <c r="AD1022" s="102"/>
      <c r="AE1022" s="103">
        <f t="shared" si="495"/>
        <v>5000</v>
      </c>
      <c r="AF1022" s="104">
        <f t="shared" si="496"/>
        <v>12445</v>
      </c>
      <c r="AH1022" s="126" t="s">
        <v>2399</v>
      </c>
      <c r="AI1022" s="126" t="s">
        <v>9</v>
      </c>
      <c r="AJ1022" s="126" t="s">
        <v>7940</v>
      </c>
      <c r="AK1022" s="126" t="s">
        <v>8289</v>
      </c>
      <c r="AL1022" s="126" t="s">
        <v>8290</v>
      </c>
      <c r="AM1022" s="126" t="s">
        <v>8291</v>
      </c>
      <c r="AN1022" s="126">
        <v>4595</v>
      </c>
      <c r="AO1022" s="126" t="s">
        <v>876</v>
      </c>
      <c r="AP1022" s="127">
        <v>1</v>
      </c>
      <c r="AQ1022" s="128">
        <v>0.499</v>
      </c>
      <c r="AR1022" s="128">
        <v>4.4999999999999998E-2</v>
      </c>
      <c r="AS1022" s="128">
        <v>0.5</v>
      </c>
      <c r="AT1022" s="126" t="s">
        <v>5</v>
      </c>
      <c r="AU1022" s="128">
        <v>16.46</v>
      </c>
      <c r="AV1022" s="126" t="s">
        <v>130</v>
      </c>
      <c r="AW1022" s="126" t="s">
        <v>130</v>
      </c>
      <c r="AX1022" s="126" t="s">
        <v>130</v>
      </c>
      <c r="AY1022" s="126" t="s">
        <v>130</v>
      </c>
      <c r="AZ1022" s="126" t="s">
        <v>130</v>
      </c>
      <c r="BA1022" s="126" t="s">
        <v>132</v>
      </c>
      <c r="BB1022" s="126" t="s">
        <v>70</v>
      </c>
      <c r="BC1022" s="126" t="s">
        <v>155</v>
      </c>
      <c r="BD1022" s="126" t="s">
        <v>130</v>
      </c>
      <c r="BE1022" s="126" t="s">
        <v>156</v>
      </c>
      <c r="BF1022" s="126" t="s">
        <v>8292</v>
      </c>
      <c r="BG1022" s="126" t="s">
        <v>8293</v>
      </c>
      <c r="BH1022" s="126" t="s">
        <v>8294</v>
      </c>
      <c r="BI1022" s="126" t="s">
        <v>138</v>
      </c>
      <c r="BJ1022" s="126" t="s">
        <v>130</v>
      </c>
      <c r="BK1022" s="126" t="s">
        <v>184</v>
      </c>
      <c r="BL1022" s="126" t="s">
        <v>157</v>
      </c>
      <c r="BM1022" s="126" t="s">
        <v>126</v>
      </c>
      <c r="BN1022" s="126" t="s">
        <v>130</v>
      </c>
      <c r="BO1022" s="126" t="s">
        <v>158</v>
      </c>
    </row>
    <row r="1023" spans="1:67" ht="15">
      <c r="A1023" s="58" t="str">
        <f t="shared" si="475"/>
        <v>2025-08-31</v>
      </c>
      <c r="B1023" s="58" t="str">
        <f t="shared" si="476"/>
        <v>LHR</v>
      </c>
      <c r="C1023" s="58" t="str">
        <f t="shared" si="477"/>
        <v>99431913836</v>
      </c>
      <c r="D1023" s="58" t="str">
        <f t="shared" si="478"/>
        <v>PGB028762320</v>
      </c>
      <c r="E1023" s="59" t="str">
        <f t="shared" si="479"/>
        <v>6094322903100</v>
      </c>
      <c r="F1023" s="59" t="str">
        <f t="shared" si="480"/>
        <v>718-2555-BA-22</v>
      </c>
      <c r="G1023" s="59" t="str">
        <f t="shared" si="481"/>
        <v>2210326</v>
      </c>
      <c r="H1023" s="59" t="str">
        <f t="shared" si="482"/>
        <v>IPORTER (GB)</v>
      </c>
      <c r="I1023" s="57" t="str">
        <f t="shared" si="483"/>
        <v>김미연</v>
      </c>
      <c r="J1023" s="57">
        <f t="shared" si="484"/>
        <v>42995</v>
      </c>
      <c r="K1023" s="57" t="str">
        <f t="shared" si="485"/>
        <v/>
      </c>
      <c r="L1023" s="57">
        <f t="shared" si="486"/>
        <v>1</v>
      </c>
      <c r="M1023" s="57">
        <f t="shared" si="487"/>
        <v>0.499</v>
      </c>
      <c r="N1023" s="57">
        <f t="shared" si="488"/>
        <v>4.4999999999999998E-2</v>
      </c>
      <c r="O1023" s="60">
        <f t="shared" si="489"/>
        <v>3.15E-2</v>
      </c>
      <c r="P1023" s="60">
        <f>CEILING(IF(M1023&gt;O1023,M1023,O1023),$D$2)</f>
        <v>0.5</v>
      </c>
      <c r="Q1023" s="61" t="str">
        <f t="shared" si="490"/>
        <v>목록(Manifest)</v>
      </c>
      <c r="R1023" s="88">
        <f t="shared" si="491"/>
        <v>145.75</v>
      </c>
      <c r="S1023" s="61" t="str">
        <f t="shared" si="492"/>
        <v>OZ522</v>
      </c>
      <c r="T1023" s="61" t="str">
        <f t="shared" si="493"/>
        <v/>
      </c>
      <c r="U1023" s="61" t="str">
        <f t="shared" si="494"/>
        <v>신용</v>
      </c>
      <c r="V1023" s="99">
        <f>CEILING($B$2+(P1023-0.5)*$C$2,1)</f>
        <v>7445</v>
      </c>
      <c r="W1023" s="61">
        <v>4000</v>
      </c>
      <c r="X1023" s="100">
        <f t="shared" si="470"/>
        <v>0</v>
      </c>
      <c r="Y1023" s="100">
        <f t="shared" si="473"/>
        <v>0</v>
      </c>
      <c r="Z1023" s="100">
        <f t="shared" si="471"/>
        <v>0</v>
      </c>
      <c r="AA1023" s="100">
        <f t="shared" si="474"/>
        <v>0</v>
      </c>
      <c r="AB1023" s="101">
        <f t="shared" si="472"/>
        <v>0</v>
      </c>
      <c r="AC1023" s="102" t="str">
        <f>_xlfn.IFNA(VLOOKUP(D1023,'사업자 통관'!F:H,3,0),"")</f>
        <v/>
      </c>
      <c r="AD1023" s="102"/>
      <c r="AE1023" s="103">
        <f t="shared" si="495"/>
        <v>4000</v>
      </c>
      <c r="AF1023" s="104">
        <f t="shared" si="496"/>
        <v>11445</v>
      </c>
      <c r="AH1023" s="126" t="s">
        <v>2399</v>
      </c>
      <c r="AI1023" s="126" t="s">
        <v>9</v>
      </c>
      <c r="AJ1023" s="126" t="s">
        <v>7940</v>
      </c>
      <c r="AK1023" s="126" t="s">
        <v>8295</v>
      </c>
      <c r="AL1023" s="126" t="s">
        <v>556</v>
      </c>
      <c r="AM1023" s="126" t="s">
        <v>557</v>
      </c>
      <c r="AN1023" s="126">
        <v>42995</v>
      </c>
      <c r="AO1023" s="126" t="s">
        <v>130</v>
      </c>
      <c r="AP1023" s="127">
        <v>1</v>
      </c>
      <c r="AQ1023" s="128">
        <v>0.499</v>
      </c>
      <c r="AR1023" s="128">
        <v>4.4999999999999998E-2</v>
      </c>
      <c r="AS1023" s="128">
        <v>0.5</v>
      </c>
      <c r="AT1023" s="126" t="s">
        <v>4</v>
      </c>
      <c r="AU1023" s="128">
        <v>145.75</v>
      </c>
      <c r="AV1023" s="126" t="s">
        <v>130</v>
      </c>
      <c r="AW1023" s="126" t="s">
        <v>130</v>
      </c>
      <c r="AX1023" s="126" t="s">
        <v>130</v>
      </c>
      <c r="AY1023" s="126" t="s">
        <v>130</v>
      </c>
      <c r="AZ1023" s="126" t="s">
        <v>130</v>
      </c>
      <c r="BA1023" s="126" t="s">
        <v>132</v>
      </c>
      <c r="BB1023" s="126" t="s">
        <v>70</v>
      </c>
      <c r="BC1023" s="126" t="s">
        <v>8296</v>
      </c>
      <c r="BD1023" s="126" t="s">
        <v>130</v>
      </c>
      <c r="BE1023" s="126" t="s">
        <v>156</v>
      </c>
      <c r="BF1023" s="126" t="s">
        <v>8297</v>
      </c>
      <c r="BG1023" s="126" t="s">
        <v>8298</v>
      </c>
      <c r="BH1023" s="126" t="s">
        <v>8299</v>
      </c>
      <c r="BI1023" s="126" t="s">
        <v>138</v>
      </c>
      <c r="BJ1023" s="126" t="s">
        <v>130</v>
      </c>
      <c r="BK1023" s="126" t="s">
        <v>184</v>
      </c>
      <c r="BL1023" s="126" t="s">
        <v>157</v>
      </c>
      <c r="BM1023" s="126" t="s">
        <v>126</v>
      </c>
      <c r="BN1023" s="126" t="s">
        <v>130</v>
      </c>
      <c r="BO1023" s="126" t="s">
        <v>158</v>
      </c>
    </row>
    <row r="1024" spans="1:67" ht="15">
      <c r="A1024" s="58" t="str">
        <f t="shared" si="475"/>
        <v>2025-08-31</v>
      </c>
      <c r="B1024" s="58" t="str">
        <f t="shared" si="476"/>
        <v>LHR</v>
      </c>
      <c r="C1024" s="58" t="str">
        <f t="shared" si="477"/>
        <v>99431913836</v>
      </c>
      <c r="D1024" s="58" t="str">
        <f t="shared" si="478"/>
        <v>PGB028762133</v>
      </c>
      <c r="E1024" s="59" t="str">
        <f t="shared" si="479"/>
        <v>6094322902913</v>
      </c>
      <c r="F1024" s="59" t="str">
        <f t="shared" si="480"/>
        <v>718-2468-BE-30</v>
      </c>
      <c r="G1024" s="59" t="str">
        <f t="shared" si="481"/>
        <v>2210326</v>
      </c>
      <c r="H1024" s="59" t="str">
        <f t="shared" si="482"/>
        <v>IPORTER (GB)</v>
      </c>
      <c r="I1024" s="57" t="str">
        <f t="shared" si="483"/>
        <v>김진선</v>
      </c>
      <c r="J1024" s="57">
        <f t="shared" si="484"/>
        <v>21548</v>
      </c>
      <c r="K1024" s="57" t="str">
        <f t="shared" si="485"/>
        <v/>
      </c>
      <c r="L1024" s="57">
        <f t="shared" si="486"/>
        <v>1</v>
      </c>
      <c r="M1024" s="57">
        <f t="shared" si="487"/>
        <v>0.499</v>
      </c>
      <c r="N1024" s="57">
        <f t="shared" si="488"/>
        <v>4.4999999999999998E-2</v>
      </c>
      <c r="O1024" s="60">
        <f t="shared" si="489"/>
        <v>3.15E-2</v>
      </c>
      <c r="P1024" s="60">
        <f>CEILING(IF(M1024&gt;O1024,M1024,O1024),$D$2)</f>
        <v>0.5</v>
      </c>
      <c r="Q1024" s="61" t="str">
        <f t="shared" si="490"/>
        <v>목록(Manifest)</v>
      </c>
      <c r="R1024" s="88">
        <f t="shared" si="491"/>
        <v>68.040000000000006</v>
      </c>
      <c r="S1024" s="61" t="str">
        <f t="shared" si="492"/>
        <v>OZ522</v>
      </c>
      <c r="T1024" s="61" t="str">
        <f t="shared" si="493"/>
        <v/>
      </c>
      <c r="U1024" s="61" t="str">
        <f t="shared" si="494"/>
        <v>신용</v>
      </c>
      <c r="V1024" s="99">
        <f>CEILING($B$2+(P1024-0.5)*$C$2,1)</f>
        <v>7445</v>
      </c>
      <c r="W1024" s="61">
        <v>4000</v>
      </c>
      <c r="X1024" s="100">
        <f t="shared" si="470"/>
        <v>0</v>
      </c>
      <c r="Y1024" s="100">
        <f t="shared" si="473"/>
        <v>0</v>
      </c>
      <c r="Z1024" s="100">
        <f t="shared" si="471"/>
        <v>0</v>
      </c>
      <c r="AA1024" s="100">
        <f t="shared" si="474"/>
        <v>0</v>
      </c>
      <c r="AB1024" s="101">
        <f t="shared" si="472"/>
        <v>0</v>
      </c>
      <c r="AC1024" s="102" t="str">
        <f>_xlfn.IFNA(VLOOKUP(D1024,'사업자 통관'!F:H,3,0),"")</f>
        <v/>
      </c>
      <c r="AD1024" s="102"/>
      <c r="AE1024" s="103">
        <f t="shared" si="495"/>
        <v>4000</v>
      </c>
      <c r="AF1024" s="104">
        <f t="shared" si="496"/>
        <v>11445</v>
      </c>
      <c r="AH1024" s="126" t="s">
        <v>2399</v>
      </c>
      <c r="AI1024" s="126" t="s">
        <v>9</v>
      </c>
      <c r="AJ1024" s="126" t="s">
        <v>7940</v>
      </c>
      <c r="AK1024" s="126" t="s">
        <v>8300</v>
      </c>
      <c r="AL1024" s="126" t="s">
        <v>8301</v>
      </c>
      <c r="AM1024" s="126" t="s">
        <v>8302</v>
      </c>
      <c r="AN1024" s="126">
        <v>21548</v>
      </c>
      <c r="AO1024" s="126" t="s">
        <v>130</v>
      </c>
      <c r="AP1024" s="127">
        <v>1</v>
      </c>
      <c r="AQ1024" s="128">
        <v>0.499</v>
      </c>
      <c r="AR1024" s="128">
        <v>4.4999999999999998E-2</v>
      </c>
      <c r="AS1024" s="128">
        <v>0.5</v>
      </c>
      <c r="AT1024" s="126" t="s">
        <v>4</v>
      </c>
      <c r="AU1024" s="128">
        <v>68.040000000000006</v>
      </c>
      <c r="AV1024" s="126" t="s">
        <v>130</v>
      </c>
      <c r="AW1024" s="126" t="s">
        <v>130</v>
      </c>
      <c r="AX1024" s="126" t="s">
        <v>130</v>
      </c>
      <c r="AY1024" s="126" t="s">
        <v>130</v>
      </c>
      <c r="AZ1024" s="126" t="s">
        <v>130</v>
      </c>
      <c r="BA1024" s="126" t="s">
        <v>132</v>
      </c>
      <c r="BB1024" s="126" t="s">
        <v>70</v>
      </c>
      <c r="BC1024" s="126" t="s">
        <v>8303</v>
      </c>
      <c r="BD1024" s="126" t="s">
        <v>130</v>
      </c>
      <c r="BE1024" s="126" t="s">
        <v>156</v>
      </c>
      <c r="BF1024" s="126" t="s">
        <v>8304</v>
      </c>
      <c r="BG1024" s="126" t="s">
        <v>8305</v>
      </c>
      <c r="BH1024" s="126" t="s">
        <v>8306</v>
      </c>
      <c r="BI1024" s="126" t="s">
        <v>138</v>
      </c>
      <c r="BJ1024" s="126" t="s">
        <v>130</v>
      </c>
      <c r="BK1024" s="126" t="s">
        <v>184</v>
      </c>
      <c r="BL1024" s="126" t="s">
        <v>157</v>
      </c>
      <c r="BM1024" s="126" t="s">
        <v>126</v>
      </c>
      <c r="BN1024" s="126" t="s">
        <v>130</v>
      </c>
      <c r="BO1024" s="126" t="s">
        <v>158</v>
      </c>
    </row>
    <row r="1025" spans="1:67" ht="15">
      <c r="A1025" s="58" t="str">
        <f t="shared" si="475"/>
        <v>2025-08-31</v>
      </c>
      <c r="B1025" s="58" t="str">
        <f t="shared" si="476"/>
        <v>LHR</v>
      </c>
      <c r="C1025" s="58" t="str">
        <f t="shared" si="477"/>
        <v>99431913836</v>
      </c>
      <c r="D1025" s="58" t="str">
        <f t="shared" si="478"/>
        <v>PGB028762482</v>
      </c>
      <c r="E1025" s="59" t="str">
        <f t="shared" si="479"/>
        <v>6094322903262</v>
      </c>
      <c r="F1025" s="59" t="str">
        <f t="shared" si="480"/>
        <v>718-3364-EF-70</v>
      </c>
      <c r="G1025" s="59" t="str">
        <f t="shared" si="481"/>
        <v>2210326</v>
      </c>
      <c r="H1025" s="59" t="str">
        <f t="shared" si="482"/>
        <v>IPORTER (GB)</v>
      </c>
      <c r="I1025" s="57" t="str">
        <f t="shared" si="483"/>
        <v>정선영</v>
      </c>
      <c r="J1025" s="57">
        <f t="shared" si="484"/>
        <v>13479</v>
      </c>
      <c r="K1025" s="57" t="str">
        <f t="shared" si="485"/>
        <v/>
      </c>
      <c r="L1025" s="57">
        <f t="shared" si="486"/>
        <v>1</v>
      </c>
      <c r="M1025" s="57">
        <f t="shared" si="487"/>
        <v>0.499</v>
      </c>
      <c r="N1025" s="57">
        <f t="shared" si="488"/>
        <v>4.4999999999999998E-2</v>
      </c>
      <c r="O1025" s="60">
        <f t="shared" si="489"/>
        <v>3.15E-2</v>
      </c>
      <c r="P1025" s="60">
        <f>CEILING(IF(M1025&gt;O1025,M1025,O1025),$D$2)</f>
        <v>0.5</v>
      </c>
      <c r="Q1025" s="61" t="str">
        <f t="shared" si="490"/>
        <v>목록(Manifest)</v>
      </c>
      <c r="R1025" s="88">
        <f t="shared" si="491"/>
        <v>111.41</v>
      </c>
      <c r="S1025" s="61" t="str">
        <f t="shared" si="492"/>
        <v>OZ522</v>
      </c>
      <c r="T1025" s="61" t="str">
        <f t="shared" si="493"/>
        <v/>
      </c>
      <c r="U1025" s="61" t="str">
        <f t="shared" si="494"/>
        <v>신용</v>
      </c>
      <c r="V1025" s="99">
        <f>CEILING($B$2+(P1025-0.5)*$C$2,1)</f>
        <v>7445</v>
      </c>
      <c r="W1025" s="61">
        <v>4000</v>
      </c>
      <c r="X1025" s="100">
        <f t="shared" si="470"/>
        <v>0</v>
      </c>
      <c r="Y1025" s="100">
        <f t="shared" si="473"/>
        <v>0</v>
      </c>
      <c r="Z1025" s="100">
        <f t="shared" si="471"/>
        <v>0</v>
      </c>
      <c r="AA1025" s="100">
        <f t="shared" si="474"/>
        <v>0</v>
      </c>
      <c r="AB1025" s="101">
        <f t="shared" si="472"/>
        <v>0</v>
      </c>
      <c r="AC1025" s="102" t="str">
        <f>_xlfn.IFNA(VLOOKUP(D1025,'사업자 통관'!F:H,3,0),"")</f>
        <v/>
      </c>
      <c r="AD1025" s="102"/>
      <c r="AE1025" s="103">
        <f t="shared" si="495"/>
        <v>4000</v>
      </c>
      <c r="AF1025" s="104">
        <f t="shared" si="496"/>
        <v>11445</v>
      </c>
      <c r="AH1025" s="126" t="s">
        <v>2399</v>
      </c>
      <c r="AI1025" s="126" t="s">
        <v>9</v>
      </c>
      <c r="AJ1025" s="126" t="s">
        <v>7940</v>
      </c>
      <c r="AK1025" s="126" t="s">
        <v>8307</v>
      </c>
      <c r="AL1025" s="126" t="s">
        <v>1536</v>
      </c>
      <c r="AM1025" s="126" t="s">
        <v>8281</v>
      </c>
      <c r="AN1025" s="126">
        <v>13479</v>
      </c>
      <c r="AO1025" s="126" t="s">
        <v>130</v>
      </c>
      <c r="AP1025" s="127">
        <v>1</v>
      </c>
      <c r="AQ1025" s="128">
        <v>0.499</v>
      </c>
      <c r="AR1025" s="128">
        <v>4.4999999999999998E-2</v>
      </c>
      <c r="AS1025" s="128">
        <v>0.5</v>
      </c>
      <c r="AT1025" s="126" t="s">
        <v>4</v>
      </c>
      <c r="AU1025" s="128">
        <v>111.41</v>
      </c>
      <c r="AV1025" s="126" t="s">
        <v>130</v>
      </c>
      <c r="AW1025" s="126" t="s">
        <v>130</v>
      </c>
      <c r="AX1025" s="126" t="s">
        <v>130</v>
      </c>
      <c r="AY1025" s="126" t="s">
        <v>130</v>
      </c>
      <c r="AZ1025" s="126" t="s">
        <v>130</v>
      </c>
      <c r="BA1025" s="126" t="s">
        <v>132</v>
      </c>
      <c r="BB1025" s="126" t="s">
        <v>70</v>
      </c>
      <c r="BC1025" s="126" t="s">
        <v>173</v>
      </c>
      <c r="BD1025" s="126" t="s">
        <v>130</v>
      </c>
      <c r="BE1025" s="126" t="s">
        <v>156</v>
      </c>
      <c r="BF1025" s="126" t="s">
        <v>8308</v>
      </c>
      <c r="BG1025" s="126" t="s">
        <v>8309</v>
      </c>
      <c r="BH1025" s="126" t="s">
        <v>8310</v>
      </c>
      <c r="BI1025" s="126" t="s">
        <v>138</v>
      </c>
      <c r="BJ1025" s="126" t="s">
        <v>130</v>
      </c>
      <c r="BK1025" s="126" t="s">
        <v>184</v>
      </c>
      <c r="BL1025" s="126" t="s">
        <v>157</v>
      </c>
      <c r="BM1025" s="126" t="s">
        <v>126</v>
      </c>
      <c r="BN1025" s="126" t="s">
        <v>130</v>
      </c>
      <c r="BO1025" s="126" t="s">
        <v>158</v>
      </c>
    </row>
    <row r="1026" spans="1:67" ht="15">
      <c r="A1026" s="58" t="str">
        <f t="shared" si="475"/>
        <v>2025-08-31</v>
      </c>
      <c r="B1026" s="58" t="str">
        <f t="shared" si="476"/>
        <v>LHR</v>
      </c>
      <c r="C1026" s="58" t="str">
        <f t="shared" si="477"/>
        <v>99431913836</v>
      </c>
      <c r="D1026" s="58" t="str">
        <f t="shared" si="478"/>
        <v>PGB028762364</v>
      </c>
      <c r="E1026" s="59" t="str">
        <f t="shared" si="479"/>
        <v>6094322903144</v>
      </c>
      <c r="F1026" s="59" t="str">
        <f t="shared" si="480"/>
        <v>718-3213-FF-72</v>
      </c>
      <c r="G1026" s="59" t="str">
        <f t="shared" si="481"/>
        <v>2210326</v>
      </c>
      <c r="H1026" s="59" t="str">
        <f t="shared" si="482"/>
        <v>IPORTER (GB)</v>
      </c>
      <c r="I1026" s="57" t="str">
        <f t="shared" si="483"/>
        <v>최창열</v>
      </c>
      <c r="J1026" s="57">
        <f t="shared" si="484"/>
        <v>3339</v>
      </c>
      <c r="K1026" s="57" t="str">
        <f t="shared" si="485"/>
        <v/>
      </c>
      <c r="L1026" s="57">
        <f t="shared" si="486"/>
        <v>1</v>
      </c>
      <c r="M1026" s="57">
        <f t="shared" si="487"/>
        <v>1.5009999999999999</v>
      </c>
      <c r="N1026" s="57">
        <f t="shared" si="488"/>
        <v>4.4999999999999998E-2</v>
      </c>
      <c r="O1026" s="60">
        <f t="shared" si="489"/>
        <v>3.15E-2</v>
      </c>
      <c r="P1026" s="60">
        <f>CEILING(IF(M1026&gt;O1026,M1026,O1026),$D$2)</f>
        <v>2</v>
      </c>
      <c r="Q1026" s="61" t="str">
        <f t="shared" si="490"/>
        <v>목록(Manifest)</v>
      </c>
      <c r="R1026" s="88">
        <f t="shared" si="491"/>
        <v>148.33000000000001</v>
      </c>
      <c r="S1026" s="61" t="str">
        <f t="shared" si="492"/>
        <v>OZ522</v>
      </c>
      <c r="T1026" s="61" t="str">
        <f t="shared" si="493"/>
        <v/>
      </c>
      <c r="U1026" s="61" t="str">
        <f t="shared" si="494"/>
        <v>신용</v>
      </c>
      <c r="V1026" s="99">
        <f>CEILING($B$2+(P1026-0.5)*$C$2,1)</f>
        <v>15928</v>
      </c>
      <c r="W1026" s="61">
        <v>4000</v>
      </c>
      <c r="X1026" s="100">
        <f t="shared" si="470"/>
        <v>0</v>
      </c>
      <c r="Y1026" s="100">
        <f t="shared" si="473"/>
        <v>0</v>
      </c>
      <c r="Z1026" s="100">
        <f t="shared" si="471"/>
        <v>0</v>
      </c>
      <c r="AA1026" s="100">
        <f t="shared" si="474"/>
        <v>0</v>
      </c>
      <c r="AB1026" s="101">
        <f t="shared" si="472"/>
        <v>0</v>
      </c>
      <c r="AC1026" s="102" t="str">
        <f>_xlfn.IFNA(VLOOKUP(D1026,'사업자 통관'!F:H,3,0),"")</f>
        <v/>
      </c>
      <c r="AD1026" s="102"/>
      <c r="AE1026" s="103">
        <f t="shared" si="495"/>
        <v>4000</v>
      </c>
      <c r="AF1026" s="104">
        <f t="shared" si="496"/>
        <v>19928</v>
      </c>
      <c r="AH1026" s="126" t="s">
        <v>2399</v>
      </c>
      <c r="AI1026" s="126" t="s">
        <v>9</v>
      </c>
      <c r="AJ1026" s="126" t="s">
        <v>7940</v>
      </c>
      <c r="AK1026" s="126" t="s">
        <v>8311</v>
      </c>
      <c r="AL1026" s="126" t="s">
        <v>625</v>
      </c>
      <c r="AM1026" s="126" t="s">
        <v>626</v>
      </c>
      <c r="AN1026" s="126">
        <v>3339</v>
      </c>
      <c r="AO1026" s="126" t="s">
        <v>130</v>
      </c>
      <c r="AP1026" s="127">
        <v>1</v>
      </c>
      <c r="AQ1026" s="128">
        <v>1.5009999999999999</v>
      </c>
      <c r="AR1026" s="128">
        <v>4.4999999999999998E-2</v>
      </c>
      <c r="AS1026" s="128">
        <v>1.6</v>
      </c>
      <c r="AT1026" s="126" t="s">
        <v>4</v>
      </c>
      <c r="AU1026" s="128">
        <v>148.33000000000001</v>
      </c>
      <c r="AV1026" s="126" t="s">
        <v>130</v>
      </c>
      <c r="AW1026" s="126" t="s">
        <v>130</v>
      </c>
      <c r="AX1026" s="126" t="s">
        <v>130</v>
      </c>
      <c r="AY1026" s="126" t="s">
        <v>130</v>
      </c>
      <c r="AZ1026" s="126" t="s">
        <v>130</v>
      </c>
      <c r="BA1026" s="126" t="s">
        <v>132</v>
      </c>
      <c r="BB1026" s="126" t="s">
        <v>70</v>
      </c>
      <c r="BC1026" s="126" t="s">
        <v>169</v>
      </c>
      <c r="BD1026" s="126" t="s">
        <v>130</v>
      </c>
      <c r="BE1026" s="126" t="s">
        <v>156</v>
      </c>
      <c r="BF1026" s="126" t="s">
        <v>8312</v>
      </c>
      <c r="BG1026" s="126" t="s">
        <v>8313</v>
      </c>
      <c r="BH1026" s="126" t="s">
        <v>8314</v>
      </c>
      <c r="BI1026" s="126" t="s">
        <v>138</v>
      </c>
      <c r="BJ1026" s="126" t="s">
        <v>130</v>
      </c>
      <c r="BK1026" s="126" t="s">
        <v>184</v>
      </c>
      <c r="BL1026" s="126" t="s">
        <v>157</v>
      </c>
      <c r="BM1026" s="126" t="s">
        <v>126</v>
      </c>
      <c r="BN1026" s="126" t="s">
        <v>130</v>
      </c>
      <c r="BO1026" s="126" t="s">
        <v>158</v>
      </c>
    </row>
    <row r="1027" spans="1:67" ht="15">
      <c r="A1027" s="58" t="str">
        <f t="shared" si="475"/>
        <v>2025-08-31</v>
      </c>
      <c r="B1027" s="58" t="str">
        <f t="shared" si="476"/>
        <v>LHR</v>
      </c>
      <c r="C1027" s="58" t="str">
        <f t="shared" si="477"/>
        <v>99431913836</v>
      </c>
      <c r="D1027" s="58" t="str">
        <f t="shared" si="478"/>
        <v>PGB028762299</v>
      </c>
      <c r="E1027" s="59" t="str">
        <f t="shared" si="479"/>
        <v>6094322903079</v>
      </c>
      <c r="F1027" s="59" t="str">
        <f t="shared" si="480"/>
        <v>717-9986-BA-81</v>
      </c>
      <c r="G1027" s="59" t="str">
        <f t="shared" si="481"/>
        <v>2210326</v>
      </c>
      <c r="H1027" s="59" t="str">
        <f t="shared" si="482"/>
        <v>IPORTER (GB)</v>
      </c>
      <c r="I1027" s="57" t="str">
        <f t="shared" si="483"/>
        <v>김신영</v>
      </c>
      <c r="J1027" s="57">
        <f t="shared" si="484"/>
        <v>54131</v>
      </c>
      <c r="K1027" s="57" t="str">
        <f t="shared" si="485"/>
        <v/>
      </c>
      <c r="L1027" s="57">
        <f t="shared" si="486"/>
        <v>1</v>
      </c>
      <c r="M1027" s="57">
        <f t="shared" si="487"/>
        <v>2.9980000000000002</v>
      </c>
      <c r="N1027" s="57">
        <f t="shared" si="488"/>
        <v>4.4999999999999998E-2</v>
      </c>
      <c r="O1027" s="60">
        <f t="shared" si="489"/>
        <v>3.15E-2</v>
      </c>
      <c r="P1027" s="60">
        <f>CEILING(IF(M1027&gt;O1027,M1027,O1027),$D$2)</f>
        <v>3</v>
      </c>
      <c r="Q1027" s="61" t="str">
        <f t="shared" si="490"/>
        <v>간이(Simple)</v>
      </c>
      <c r="R1027" s="88">
        <f t="shared" si="491"/>
        <v>593.30999999999995</v>
      </c>
      <c r="S1027" s="61" t="str">
        <f t="shared" si="492"/>
        <v>OZ522</v>
      </c>
      <c r="T1027" s="61" t="str">
        <f t="shared" si="493"/>
        <v/>
      </c>
      <c r="U1027" s="61" t="str">
        <f t="shared" si="494"/>
        <v>신용</v>
      </c>
      <c r="V1027" s="99">
        <f>CEILING($B$2+(P1027-0.5)*$C$2,1)</f>
        <v>21583</v>
      </c>
      <c r="W1027" s="61">
        <v>4000</v>
      </c>
      <c r="X1027" s="100">
        <f t="shared" si="470"/>
        <v>0</v>
      </c>
      <c r="Y1027" s="100">
        <f t="shared" si="473"/>
        <v>0</v>
      </c>
      <c r="Z1027" s="100">
        <f t="shared" si="471"/>
        <v>500</v>
      </c>
      <c r="AA1027" s="100">
        <f t="shared" si="474"/>
        <v>0</v>
      </c>
      <c r="AB1027" s="101">
        <f t="shared" si="472"/>
        <v>1000</v>
      </c>
      <c r="AC1027" s="102" t="str">
        <f>_xlfn.IFNA(VLOOKUP(D1027,'사업자 통관'!F:H,3,0),"")</f>
        <v/>
      </c>
      <c r="AD1027" s="102"/>
      <c r="AE1027" s="103">
        <f t="shared" si="495"/>
        <v>5500</v>
      </c>
      <c r="AF1027" s="104">
        <f t="shared" si="496"/>
        <v>27083</v>
      </c>
      <c r="AH1027" s="126" t="s">
        <v>2399</v>
      </c>
      <c r="AI1027" s="126" t="s">
        <v>9</v>
      </c>
      <c r="AJ1027" s="126" t="s">
        <v>7940</v>
      </c>
      <c r="AK1027" s="126" t="s">
        <v>8315</v>
      </c>
      <c r="AL1027" s="126" t="s">
        <v>8316</v>
      </c>
      <c r="AM1027" s="126" t="s">
        <v>8317</v>
      </c>
      <c r="AN1027" s="126">
        <v>54131</v>
      </c>
      <c r="AO1027" s="126" t="s">
        <v>130</v>
      </c>
      <c r="AP1027" s="127">
        <v>1</v>
      </c>
      <c r="AQ1027" s="128">
        <v>2.9980000000000002</v>
      </c>
      <c r="AR1027" s="128">
        <v>4.4999999999999998E-2</v>
      </c>
      <c r="AS1027" s="128">
        <v>3</v>
      </c>
      <c r="AT1027" s="126" t="s">
        <v>6</v>
      </c>
      <c r="AU1027" s="128">
        <v>593.30999999999995</v>
      </c>
      <c r="AV1027" s="126" t="s">
        <v>130</v>
      </c>
      <c r="AW1027" s="126" t="s">
        <v>130</v>
      </c>
      <c r="AX1027" s="126" t="s">
        <v>130</v>
      </c>
      <c r="AY1027" s="126" t="s">
        <v>130</v>
      </c>
      <c r="AZ1027" s="126" t="s">
        <v>130</v>
      </c>
      <c r="BA1027" s="126" t="s">
        <v>132</v>
      </c>
      <c r="BB1027" s="126" t="s">
        <v>70</v>
      </c>
      <c r="BC1027" s="126" t="s">
        <v>163</v>
      </c>
      <c r="BD1027" s="126" t="s">
        <v>130</v>
      </c>
      <c r="BE1027" s="126" t="s">
        <v>156</v>
      </c>
      <c r="BF1027" s="126" t="s">
        <v>8318</v>
      </c>
      <c r="BG1027" s="126" t="s">
        <v>8319</v>
      </c>
      <c r="BH1027" s="126" t="s">
        <v>8320</v>
      </c>
      <c r="BI1027" s="126" t="s">
        <v>138</v>
      </c>
      <c r="BJ1027" s="126" t="s">
        <v>130</v>
      </c>
      <c r="BK1027" s="126" t="s">
        <v>184</v>
      </c>
      <c r="BL1027" s="126" t="s">
        <v>157</v>
      </c>
      <c r="BM1027" s="126" t="s">
        <v>126</v>
      </c>
      <c r="BN1027" s="126" t="s">
        <v>130</v>
      </c>
      <c r="BO1027" s="126" t="s">
        <v>158</v>
      </c>
    </row>
    <row r="1028" spans="1:67" ht="15">
      <c r="A1028" s="58" t="str">
        <f t="shared" si="475"/>
        <v>2025-08-31</v>
      </c>
      <c r="B1028" s="58" t="str">
        <f t="shared" si="476"/>
        <v>LHR</v>
      </c>
      <c r="C1028" s="58" t="str">
        <f t="shared" si="477"/>
        <v>99431913836</v>
      </c>
      <c r="D1028" s="58" t="str">
        <f t="shared" si="478"/>
        <v>PGB028761152</v>
      </c>
      <c r="E1028" s="59" t="str">
        <f t="shared" si="479"/>
        <v>6094322901932</v>
      </c>
      <c r="F1028" s="59" t="str">
        <f t="shared" si="480"/>
        <v>716-8194-FE-5</v>
      </c>
      <c r="G1028" s="59" t="str">
        <f t="shared" si="481"/>
        <v>2210326</v>
      </c>
      <c r="H1028" s="59" t="str">
        <f t="shared" si="482"/>
        <v>IPORTER (GB)</v>
      </c>
      <c r="I1028" s="57" t="str">
        <f t="shared" si="483"/>
        <v>임경욱</v>
      </c>
      <c r="J1028" s="57">
        <f t="shared" si="484"/>
        <v>42273</v>
      </c>
      <c r="K1028" s="57" t="str">
        <f t="shared" si="485"/>
        <v/>
      </c>
      <c r="L1028" s="57">
        <f t="shared" si="486"/>
        <v>1</v>
      </c>
      <c r="M1028" s="57">
        <f t="shared" si="487"/>
        <v>0.499</v>
      </c>
      <c r="N1028" s="57">
        <f t="shared" si="488"/>
        <v>4.4999999999999998E-2</v>
      </c>
      <c r="O1028" s="60">
        <f t="shared" si="489"/>
        <v>3.15E-2</v>
      </c>
      <c r="P1028" s="60">
        <f>CEILING(IF(M1028&gt;O1028,M1028,O1028),$D$2)</f>
        <v>0.5</v>
      </c>
      <c r="Q1028" s="61" t="str">
        <f t="shared" si="490"/>
        <v>목록(Manifest)</v>
      </c>
      <c r="R1028" s="88">
        <f t="shared" si="491"/>
        <v>142.86000000000001</v>
      </c>
      <c r="S1028" s="61" t="str">
        <f t="shared" si="492"/>
        <v>OZ522</v>
      </c>
      <c r="T1028" s="61" t="str">
        <f t="shared" si="493"/>
        <v/>
      </c>
      <c r="U1028" s="61" t="str">
        <f t="shared" si="494"/>
        <v>신용</v>
      </c>
      <c r="V1028" s="99">
        <f>CEILING($B$2+(P1028-0.5)*$C$2,1)</f>
        <v>7445</v>
      </c>
      <c r="W1028" s="61">
        <v>4000</v>
      </c>
      <c r="X1028" s="100">
        <f t="shared" si="470"/>
        <v>0</v>
      </c>
      <c r="Y1028" s="100">
        <f t="shared" si="473"/>
        <v>0</v>
      </c>
      <c r="Z1028" s="100">
        <f t="shared" si="471"/>
        <v>0</v>
      </c>
      <c r="AA1028" s="100">
        <f t="shared" si="474"/>
        <v>0</v>
      </c>
      <c r="AB1028" s="101">
        <f t="shared" si="472"/>
        <v>0</v>
      </c>
      <c r="AC1028" s="102" t="str">
        <f>_xlfn.IFNA(VLOOKUP(D1028,'사업자 통관'!F:H,3,0),"")</f>
        <v/>
      </c>
      <c r="AD1028" s="102"/>
      <c r="AE1028" s="103">
        <f t="shared" si="495"/>
        <v>4000</v>
      </c>
      <c r="AF1028" s="104">
        <f t="shared" si="496"/>
        <v>11445</v>
      </c>
      <c r="AH1028" s="126" t="s">
        <v>2399</v>
      </c>
      <c r="AI1028" s="126" t="s">
        <v>9</v>
      </c>
      <c r="AJ1028" s="126" t="s">
        <v>7940</v>
      </c>
      <c r="AK1028" s="126" t="s">
        <v>8321</v>
      </c>
      <c r="AL1028" s="126" t="s">
        <v>290</v>
      </c>
      <c r="AM1028" s="126" t="s">
        <v>291</v>
      </c>
      <c r="AN1028" s="126">
        <v>42273</v>
      </c>
      <c r="AO1028" s="126" t="s">
        <v>130</v>
      </c>
      <c r="AP1028" s="127">
        <v>1</v>
      </c>
      <c r="AQ1028" s="128">
        <v>0.499</v>
      </c>
      <c r="AR1028" s="128">
        <v>4.4999999999999998E-2</v>
      </c>
      <c r="AS1028" s="128">
        <v>0.5</v>
      </c>
      <c r="AT1028" s="126" t="s">
        <v>4</v>
      </c>
      <c r="AU1028" s="128">
        <v>142.86000000000001</v>
      </c>
      <c r="AV1028" s="126" t="s">
        <v>130</v>
      </c>
      <c r="AW1028" s="126" t="s">
        <v>130</v>
      </c>
      <c r="AX1028" s="126" t="s">
        <v>130</v>
      </c>
      <c r="AY1028" s="126" t="s">
        <v>130</v>
      </c>
      <c r="AZ1028" s="126" t="s">
        <v>130</v>
      </c>
      <c r="BA1028" s="126" t="s">
        <v>132</v>
      </c>
      <c r="BB1028" s="126" t="s">
        <v>70</v>
      </c>
      <c r="BC1028" s="126" t="s">
        <v>159</v>
      </c>
      <c r="BD1028" s="126" t="s">
        <v>130</v>
      </c>
      <c r="BE1028" s="126" t="s">
        <v>156</v>
      </c>
      <c r="BF1028" s="126" t="s">
        <v>8322</v>
      </c>
      <c r="BG1028" s="126" t="s">
        <v>8323</v>
      </c>
      <c r="BH1028" s="126" t="s">
        <v>8324</v>
      </c>
      <c r="BI1028" s="126" t="s">
        <v>138</v>
      </c>
      <c r="BJ1028" s="126" t="s">
        <v>130</v>
      </c>
      <c r="BK1028" s="126" t="s">
        <v>184</v>
      </c>
      <c r="BL1028" s="126" t="s">
        <v>157</v>
      </c>
      <c r="BM1028" s="126" t="s">
        <v>126</v>
      </c>
      <c r="BN1028" s="126" t="s">
        <v>130</v>
      </c>
      <c r="BO1028" s="126" t="s">
        <v>158</v>
      </c>
    </row>
    <row r="1029" spans="1:67" ht="15">
      <c r="A1029" s="58" t="str">
        <f t="shared" si="475"/>
        <v>2025-08-31</v>
      </c>
      <c r="B1029" s="58" t="str">
        <f t="shared" si="476"/>
        <v>LHR</v>
      </c>
      <c r="C1029" s="58" t="str">
        <f t="shared" si="477"/>
        <v>99431913836</v>
      </c>
      <c r="D1029" s="58" t="str">
        <f t="shared" si="478"/>
        <v>PGB028762311</v>
      </c>
      <c r="E1029" s="59" t="str">
        <f t="shared" si="479"/>
        <v>6094322903091</v>
      </c>
      <c r="F1029" s="59" t="str">
        <f t="shared" si="480"/>
        <v>718-2413-CB-33</v>
      </c>
      <c r="G1029" s="59" t="str">
        <f t="shared" si="481"/>
        <v>2210326</v>
      </c>
      <c r="H1029" s="59" t="str">
        <f t="shared" si="482"/>
        <v>IPORTER (GB)</v>
      </c>
      <c r="I1029" s="57" t="str">
        <f t="shared" si="483"/>
        <v>노지현</v>
      </c>
      <c r="J1029" s="57">
        <f t="shared" si="484"/>
        <v>5711</v>
      </c>
      <c r="K1029" s="57" t="str">
        <f t="shared" si="485"/>
        <v/>
      </c>
      <c r="L1029" s="57">
        <f t="shared" si="486"/>
        <v>1</v>
      </c>
      <c r="M1029" s="57">
        <f t="shared" si="487"/>
        <v>0.499</v>
      </c>
      <c r="N1029" s="57">
        <f t="shared" si="488"/>
        <v>4.4999999999999998E-2</v>
      </c>
      <c r="O1029" s="60">
        <f t="shared" si="489"/>
        <v>3.15E-2</v>
      </c>
      <c r="P1029" s="60">
        <f>CEILING(IF(M1029&gt;O1029,M1029,O1029),$D$2)</f>
        <v>0.5</v>
      </c>
      <c r="Q1029" s="61" t="str">
        <f t="shared" si="490"/>
        <v>목록(Manifest)</v>
      </c>
      <c r="R1029" s="88">
        <f t="shared" si="491"/>
        <v>115.49</v>
      </c>
      <c r="S1029" s="61" t="str">
        <f t="shared" si="492"/>
        <v>OZ522</v>
      </c>
      <c r="T1029" s="61" t="str">
        <f t="shared" si="493"/>
        <v/>
      </c>
      <c r="U1029" s="61" t="str">
        <f t="shared" si="494"/>
        <v>신용</v>
      </c>
      <c r="V1029" s="99">
        <f>CEILING($B$2+(P1029-0.5)*$C$2,1)</f>
        <v>7445</v>
      </c>
      <c r="W1029" s="61">
        <v>4000</v>
      </c>
      <c r="X1029" s="100">
        <f t="shared" ref="X1029:X1092" si="497">(L1029-1)*1500</f>
        <v>0</v>
      </c>
      <c r="Y1029" s="100">
        <f t="shared" si="473"/>
        <v>0</v>
      </c>
      <c r="Z1029" s="100">
        <f t="shared" ref="Z1029:Z1092" si="498">IF(U1029="신용",_xlfn.IFNA(_xlfn.IFS(
AND(P1029/L1029&gt;2,P1029/L1029&lt;=5),500*L1029,
AND(P1029/L1029&gt;5,P1029/L1029&lt;=10),1000*L1029,
AND(P1029/L1029&gt;10,P1029/L1029&lt;=20),3000*L1029,
AND(P1029/L1029&gt;20,P1029/L1029&lt;=25),11000*L1029,
AND(P1029/L1029&gt;25,P1029/L1029&lt;=999),15000*L1029
),0),0)</f>
        <v>0</v>
      </c>
      <c r="AA1029" s="100">
        <f t="shared" si="474"/>
        <v>0</v>
      </c>
      <c r="AB1029" s="101">
        <f t="shared" ref="AB1029:AB1092" si="499">IF(LEFT(AC1029,3)="사업자",10000,IF(OR(Q1029="일반(목록배제,Normal-Manifest Exception)",Q1029="간이(Simple)",Q1029="목록취하(허용배제,Manifest-Drop)",Q1029="일반(NORMAL)"),1000,0))</f>
        <v>0</v>
      </c>
      <c r="AC1029" s="102" t="str">
        <f>_xlfn.IFNA(VLOOKUP(D1029,'사업자 통관'!F:H,3,0),"")</f>
        <v/>
      </c>
      <c r="AD1029" s="102"/>
      <c r="AE1029" s="103">
        <f t="shared" si="495"/>
        <v>4000</v>
      </c>
      <c r="AF1029" s="104">
        <f t="shared" si="496"/>
        <v>11445</v>
      </c>
      <c r="AH1029" s="126" t="s">
        <v>2399</v>
      </c>
      <c r="AI1029" s="126" t="s">
        <v>9</v>
      </c>
      <c r="AJ1029" s="126" t="s">
        <v>7940</v>
      </c>
      <c r="AK1029" s="126" t="s">
        <v>8325</v>
      </c>
      <c r="AL1029" s="126" t="s">
        <v>8326</v>
      </c>
      <c r="AM1029" s="126" t="s">
        <v>8327</v>
      </c>
      <c r="AN1029" s="126">
        <v>5711</v>
      </c>
      <c r="AO1029" s="126" t="s">
        <v>130</v>
      </c>
      <c r="AP1029" s="127">
        <v>1</v>
      </c>
      <c r="AQ1029" s="128">
        <v>0.499</v>
      </c>
      <c r="AR1029" s="128">
        <v>4.4999999999999998E-2</v>
      </c>
      <c r="AS1029" s="128">
        <v>0.5</v>
      </c>
      <c r="AT1029" s="126" t="s">
        <v>4</v>
      </c>
      <c r="AU1029" s="128">
        <v>115.49</v>
      </c>
      <c r="AV1029" s="126" t="s">
        <v>130</v>
      </c>
      <c r="AW1029" s="126" t="s">
        <v>130</v>
      </c>
      <c r="AX1029" s="126" t="s">
        <v>130</v>
      </c>
      <c r="AY1029" s="126" t="s">
        <v>130</v>
      </c>
      <c r="AZ1029" s="126" t="s">
        <v>130</v>
      </c>
      <c r="BA1029" s="126" t="s">
        <v>132</v>
      </c>
      <c r="BB1029" s="126" t="s">
        <v>70</v>
      </c>
      <c r="BC1029" s="126" t="s">
        <v>686</v>
      </c>
      <c r="BD1029" s="126" t="s">
        <v>130</v>
      </c>
      <c r="BE1029" s="126" t="s">
        <v>156</v>
      </c>
      <c r="BF1029" s="126" t="s">
        <v>8328</v>
      </c>
      <c r="BG1029" s="126" t="s">
        <v>8329</v>
      </c>
      <c r="BH1029" s="126" t="s">
        <v>8330</v>
      </c>
      <c r="BI1029" s="126" t="s">
        <v>138</v>
      </c>
      <c r="BJ1029" s="126" t="s">
        <v>130</v>
      </c>
      <c r="BK1029" s="126" t="s">
        <v>184</v>
      </c>
      <c r="BL1029" s="126" t="s">
        <v>157</v>
      </c>
      <c r="BM1029" s="126" t="s">
        <v>126</v>
      </c>
      <c r="BN1029" s="126" t="s">
        <v>130</v>
      </c>
      <c r="BO1029" s="126" t="s">
        <v>158</v>
      </c>
    </row>
    <row r="1030" spans="1:67" ht="15">
      <c r="A1030" s="58" t="str">
        <f t="shared" si="475"/>
        <v>2025-08-31</v>
      </c>
      <c r="B1030" s="58" t="str">
        <f t="shared" si="476"/>
        <v>LHR</v>
      </c>
      <c r="C1030" s="58" t="str">
        <f t="shared" si="477"/>
        <v>99431913836</v>
      </c>
      <c r="D1030" s="58" t="str">
        <f t="shared" si="478"/>
        <v>PGB028762065</v>
      </c>
      <c r="E1030" s="59" t="str">
        <f t="shared" si="479"/>
        <v>6094373008733 (2)</v>
      </c>
      <c r="F1030" s="59" t="str">
        <f t="shared" si="480"/>
        <v>718-2523-DC-37</v>
      </c>
      <c r="G1030" s="59" t="str">
        <f t="shared" si="481"/>
        <v>2210326</v>
      </c>
      <c r="H1030" s="59" t="str">
        <f t="shared" si="482"/>
        <v>IPORTER (GB)</v>
      </c>
      <c r="I1030" s="57" t="str">
        <f t="shared" si="483"/>
        <v>단지엔틱</v>
      </c>
      <c r="J1030" s="57">
        <f t="shared" si="484"/>
        <v>17422</v>
      </c>
      <c r="K1030" s="57" t="str">
        <f t="shared" si="485"/>
        <v>[사업자]</v>
      </c>
      <c r="L1030" s="57">
        <f t="shared" si="486"/>
        <v>2</v>
      </c>
      <c r="M1030" s="57">
        <f t="shared" si="487"/>
        <v>3.5019999999999998</v>
      </c>
      <c r="N1030" s="57">
        <f t="shared" si="488"/>
        <v>7.0759999999999996</v>
      </c>
      <c r="O1030" s="60">
        <f t="shared" si="489"/>
        <v>4.9531999999999998</v>
      </c>
      <c r="P1030" s="60">
        <f>CEILING(IF(M1030&gt;O1030,M1030,O1030),$D$2)</f>
        <v>5</v>
      </c>
      <c r="Q1030" s="61" t="str">
        <f t="shared" si="490"/>
        <v>간이(Simple)</v>
      </c>
      <c r="R1030" s="88">
        <f t="shared" si="491"/>
        <v>162.96</v>
      </c>
      <c r="S1030" s="61" t="str">
        <f t="shared" si="492"/>
        <v>OZ522</v>
      </c>
      <c r="T1030" s="61" t="str">
        <f t="shared" si="493"/>
        <v/>
      </c>
      <c r="U1030" s="61" t="str">
        <f t="shared" si="494"/>
        <v>신용</v>
      </c>
      <c r="V1030" s="99">
        <f>CEILING($B$2+(P1030-0.5)*$C$2,1)</f>
        <v>32893</v>
      </c>
      <c r="W1030" s="61">
        <v>4000</v>
      </c>
      <c r="X1030" s="100">
        <f t="shared" si="497"/>
        <v>1500</v>
      </c>
      <c r="Y1030" s="100">
        <f t="shared" ref="Y1030:Y1093" si="500">IF(LEFT(AN1030,2)="63",500,0)</f>
        <v>0</v>
      </c>
      <c r="Z1030" s="100">
        <f t="shared" si="498"/>
        <v>1000</v>
      </c>
      <c r="AA1030" s="100">
        <f t="shared" ref="AA1030:AA1093" si="501">IF(_xlfn.CEILING.MATH(P1030-30,1)&lt;0,0,_xlfn.CEILING.MATH(P1030-30,1))*400</f>
        <v>0</v>
      </c>
      <c r="AB1030" s="101">
        <f t="shared" si="499"/>
        <v>10000</v>
      </c>
      <c r="AC1030" s="151" t="s">
        <v>2551</v>
      </c>
      <c r="AD1030" s="102"/>
      <c r="AE1030" s="103">
        <f t="shared" si="495"/>
        <v>16500</v>
      </c>
      <c r="AF1030" s="104">
        <f t="shared" si="496"/>
        <v>49393</v>
      </c>
      <c r="AH1030" s="126" t="s">
        <v>2399</v>
      </c>
      <c r="AI1030" s="126" t="s">
        <v>9</v>
      </c>
      <c r="AJ1030" s="126" t="s">
        <v>7940</v>
      </c>
      <c r="AK1030" s="126" t="s">
        <v>8331</v>
      </c>
      <c r="AL1030" s="126" t="s">
        <v>8332</v>
      </c>
      <c r="AM1030" s="126" t="s">
        <v>8333</v>
      </c>
      <c r="AN1030" s="126">
        <v>17422</v>
      </c>
      <c r="AO1030" s="126" t="s">
        <v>137</v>
      </c>
      <c r="AP1030" s="127">
        <v>2</v>
      </c>
      <c r="AQ1030" s="128">
        <v>3.5019999999999998</v>
      </c>
      <c r="AR1030" s="128">
        <v>7.0759999999999996</v>
      </c>
      <c r="AS1030" s="128">
        <v>7.5</v>
      </c>
      <c r="AT1030" s="126" t="s">
        <v>6</v>
      </c>
      <c r="AU1030" s="128">
        <v>162.96</v>
      </c>
      <c r="AV1030" s="126" t="s">
        <v>130</v>
      </c>
      <c r="AW1030" s="126" t="s">
        <v>130</v>
      </c>
      <c r="AX1030" s="126" t="s">
        <v>130</v>
      </c>
      <c r="AY1030" s="126" t="s">
        <v>130</v>
      </c>
      <c r="AZ1030" s="126" t="s">
        <v>130</v>
      </c>
      <c r="BA1030" s="126" t="s">
        <v>132</v>
      </c>
      <c r="BB1030" s="126" t="s">
        <v>70</v>
      </c>
      <c r="BC1030" s="126" t="s">
        <v>159</v>
      </c>
      <c r="BD1030" s="126" t="s">
        <v>130</v>
      </c>
      <c r="BE1030" s="126" t="s">
        <v>156</v>
      </c>
      <c r="BF1030" s="126" t="s">
        <v>8334</v>
      </c>
      <c r="BG1030" s="126" t="s">
        <v>8335</v>
      </c>
      <c r="BH1030" s="126" t="s">
        <v>8336</v>
      </c>
      <c r="BI1030" s="126" t="s">
        <v>138</v>
      </c>
      <c r="BJ1030" s="126" t="s">
        <v>130</v>
      </c>
      <c r="BK1030" s="126" t="s">
        <v>184</v>
      </c>
      <c r="BL1030" s="126" t="s">
        <v>157</v>
      </c>
      <c r="BM1030" s="126" t="s">
        <v>126</v>
      </c>
      <c r="BN1030" s="126" t="s">
        <v>130</v>
      </c>
      <c r="BO1030" s="126" t="s">
        <v>158</v>
      </c>
    </row>
    <row r="1031" spans="1:67" ht="15">
      <c r="A1031" s="58" t="str">
        <f t="shared" si="475"/>
        <v>2025-08-31</v>
      </c>
      <c r="B1031" s="58" t="str">
        <f t="shared" si="476"/>
        <v>LHR</v>
      </c>
      <c r="C1031" s="58" t="str">
        <f t="shared" si="477"/>
        <v>99431913836</v>
      </c>
      <c r="D1031" s="58" t="str">
        <f t="shared" si="478"/>
        <v>PGB028762412</v>
      </c>
      <c r="E1031" s="59" t="str">
        <f t="shared" si="479"/>
        <v>6094322903192</v>
      </c>
      <c r="F1031" s="59" t="str">
        <f t="shared" si="480"/>
        <v>718-3193-FF-85</v>
      </c>
      <c r="G1031" s="59" t="str">
        <f t="shared" si="481"/>
        <v>2210326</v>
      </c>
      <c r="H1031" s="59" t="str">
        <f t="shared" si="482"/>
        <v>IPORTER (GB)</v>
      </c>
      <c r="I1031" s="57" t="str">
        <f t="shared" si="483"/>
        <v>조은채</v>
      </c>
      <c r="J1031" s="57">
        <f t="shared" si="484"/>
        <v>10063</v>
      </c>
      <c r="K1031" s="57" t="str">
        <f t="shared" si="485"/>
        <v/>
      </c>
      <c r="L1031" s="57">
        <f t="shared" si="486"/>
        <v>1</v>
      </c>
      <c r="M1031" s="57">
        <f t="shared" si="487"/>
        <v>0.499</v>
      </c>
      <c r="N1031" s="57">
        <f t="shared" si="488"/>
        <v>4.4999999999999998E-2</v>
      </c>
      <c r="O1031" s="60">
        <f t="shared" si="489"/>
        <v>3.15E-2</v>
      </c>
      <c r="P1031" s="60">
        <f>CEILING(IF(M1031&gt;O1031,M1031,O1031),$D$2)</f>
        <v>0.5</v>
      </c>
      <c r="Q1031" s="61" t="str">
        <f t="shared" si="490"/>
        <v>일반(목록배제,Normal-Manifest Exception)</v>
      </c>
      <c r="R1031" s="88">
        <f t="shared" si="491"/>
        <v>55.2</v>
      </c>
      <c r="S1031" s="61" t="str">
        <f t="shared" si="492"/>
        <v>OZ522</v>
      </c>
      <c r="T1031" s="61" t="str">
        <f t="shared" si="493"/>
        <v/>
      </c>
      <c r="U1031" s="61" t="str">
        <f t="shared" si="494"/>
        <v>신용</v>
      </c>
      <c r="V1031" s="99">
        <f>CEILING($B$2+(P1031-0.5)*$C$2,1)</f>
        <v>7445</v>
      </c>
      <c r="W1031" s="61">
        <v>4000</v>
      </c>
      <c r="X1031" s="100">
        <f t="shared" si="497"/>
        <v>0</v>
      </c>
      <c r="Y1031" s="100">
        <f t="shared" si="500"/>
        <v>0</v>
      </c>
      <c r="Z1031" s="100">
        <f t="shared" si="498"/>
        <v>0</v>
      </c>
      <c r="AA1031" s="100">
        <f t="shared" si="501"/>
        <v>0</v>
      </c>
      <c r="AB1031" s="101">
        <f t="shared" si="499"/>
        <v>1000</v>
      </c>
      <c r="AC1031" s="102" t="str">
        <f>_xlfn.IFNA(VLOOKUP(D1031,'사업자 통관'!F:H,3,0),"")</f>
        <v/>
      </c>
      <c r="AD1031" s="102"/>
      <c r="AE1031" s="103">
        <f t="shared" si="495"/>
        <v>5000</v>
      </c>
      <c r="AF1031" s="104">
        <f t="shared" si="496"/>
        <v>12445</v>
      </c>
      <c r="AH1031" s="126" t="s">
        <v>2399</v>
      </c>
      <c r="AI1031" s="126" t="s">
        <v>9</v>
      </c>
      <c r="AJ1031" s="126" t="s">
        <v>7940</v>
      </c>
      <c r="AK1031" s="126" t="s">
        <v>8337</v>
      </c>
      <c r="AL1031" s="126" t="s">
        <v>8338</v>
      </c>
      <c r="AM1031" s="126" t="s">
        <v>8339</v>
      </c>
      <c r="AN1031" s="126">
        <v>10063</v>
      </c>
      <c r="AO1031" s="126" t="s">
        <v>130</v>
      </c>
      <c r="AP1031" s="127">
        <v>1</v>
      </c>
      <c r="AQ1031" s="128">
        <v>0.499</v>
      </c>
      <c r="AR1031" s="128">
        <v>4.4999999999999998E-2</v>
      </c>
      <c r="AS1031" s="128">
        <v>0.5</v>
      </c>
      <c r="AT1031" s="126" t="s">
        <v>5</v>
      </c>
      <c r="AU1031" s="128">
        <v>55.2</v>
      </c>
      <c r="AV1031" s="126" t="s">
        <v>130</v>
      </c>
      <c r="AW1031" s="126" t="s">
        <v>130</v>
      </c>
      <c r="AX1031" s="126" t="s">
        <v>130</v>
      </c>
      <c r="AY1031" s="126" t="s">
        <v>130</v>
      </c>
      <c r="AZ1031" s="126" t="s">
        <v>130</v>
      </c>
      <c r="BA1031" s="126" t="s">
        <v>132</v>
      </c>
      <c r="BB1031" s="126" t="s">
        <v>70</v>
      </c>
      <c r="BC1031" s="126" t="s">
        <v>313</v>
      </c>
      <c r="BD1031" s="126" t="s">
        <v>130</v>
      </c>
      <c r="BE1031" s="126" t="s">
        <v>156</v>
      </c>
      <c r="BF1031" s="126" t="s">
        <v>8340</v>
      </c>
      <c r="BG1031" s="126" t="s">
        <v>8341</v>
      </c>
      <c r="BH1031" s="126" t="s">
        <v>8342</v>
      </c>
      <c r="BI1031" s="126" t="s">
        <v>138</v>
      </c>
      <c r="BJ1031" s="126" t="s">
        <v>130</v>
      </c>
      <c r="BK1031" s="126" t="s">
        <v>184</v>
      </c>
      <c r="BL1031" s="126" t="s">
        <v>157</v>
      </c>
      <c r="BM1031" s="126" t="s">
        <v>126</v>
      </c>
      <c r="BN1031" s="126" t="s">
        <v>130</v>
      </c>
      <c r="BO1031" s="126" t="s">
        <v>158</v>
      </c>
    </row>
    <row r="1032" spans="1:67" ht="15">
      <c r="A1032" s="58" t="str">
        <f t="shared" si="475"/>
        <v>2025-08-31</v>
      </c>
      <c r="B1032" s="58" t="str">
        <f t="shared" si="476"/>
        <v>LHR</v>
      </c>
      <c r="C1032" s="58" t="str">
        <f t="shared" si="477"/>
        <v>99431913836</v>
      </c>
      <c r="D1032" s="58" t="str">
        <f t="shared" si="478"/>
        <v>PGB028762346</v>
      </c>
      <c r="E1032" s="59" t="str">
        <f t="shared" si="479"/>
        <v>6094322903126</v>
      </c>
      <c r="F1032" s="59" t="str">
        <f t="shared" si="480"/>
        <v>717-9865-DF-65</v>
      </c>
      <c r="G1032" s="59" t="str">
        <f t="shared" si="481"/>
        <v>2210326</v>
      </c>
      <c r="H1032" s="59" t="str">
        <f t="shared" si="482"/>
        <v>IPORTER (GB)</v>
      </c>
      <c r="I1032" s="57" t="str">
        <f t="shared" si="483"/>
        <v>성선제</v>
      </c>
      <c r="J1032" s="57">
        <f t="shared" si="484"/>
        <v>39254</v>
      </c>
      <c r="K1032" s="57" t="str">
        <f t="shared" si="485"/>
        <v/>
      </c>
      <c r="L1032" s="57">
        <f t="shared" si="486"/>
        <v>1</v>
      </c>
      <c r="M1032" s="57">
        <f t="shared" si="487"/>
        <v>1.202</v>
      </c>
      <c r="N1032" s="57">
        <f t="shared" si="488"/>
        <v>1.6779999999999999</v>
      </c>
      <c r="O1032" s="60">
        <f t="shared" si="489"/>
        <v>1.1745999999999999</v>
      </c>
      <c r="P1032" s="60">
        <f>CEILING(IF(M1032&gt;O1032,M1032,O1032),$D$2)</f>
        <v>1.5</v>
      </c>
      <c r="Q1032" s="61" t="str">
        <f t="shared" si="490"/>
        <v>목록(Manifest)</v>
      </c>
      <c r="R1032" s="88">
        <f t="shared" si="491"/>
        <v>105.45</v>
      </c>
      <c r="S1032" s="61" t="str">
        <f t="shared" si="492"/>
        <v>OZ522</v>
      </c>
      <c r="T1032" s="61" t="str">
        <f t="shared" si="493"/>
        <v/>
      </c>
      <c r="U1032" s="61" t="str">
        <f t="shared" si="494"/>
        <v>신용</v>
      </c>
      <c r="V1032" s="99">
        <f>CEILING($B$2+(P1032-0.5)*$C$2,1)</f>
        <v>13100</v>
      </c>
      <c r="W1032" s="61">
        <v>4000</v>
      </c>
      <c r="X1032" s="100">
        <f t="shared" si="497"/>
        <v>0</v>
      </c>
      <c r="Y1032" s="100">
        <f t="shared" si="500"/>
        <v>0</v>
      </c>
      <c r="Z1032" s="100">
        <f t="shared" si="498"/>
        <v>0</v>
      </c>
      <c r="AA1032" s="100">
        <f t="shared" si="501"/>
        <v>0</v>
      </c>
      <c r="AB1032" s="101">
        <f t="shared" si="499"/>
        <v>0</v>
      </c>
      <c r="AC1032" s="102" t="str">
        <f>_xlfn.IFNA(VLOOKUP(D1032,'사업자 통관'!F:H,3,0),"")</f>
        <v/>
      </c>
      <c r="AD1032" s="102"/>
      <c r="AE1032" s="103">
        <f t="shared" si="495"/>
        <v>4000</v>
      </c>
      <c r="AF1032" s="104">
        <f t="shared" si="496"/>
        <v>17100</v>
      </c>
      <c r="AH1032" s="126" t="s">
        <v>2399</v>
      </c>
      <c r="AI1032" s="126" t="s">
        <v>9</v>
      </c>
      <c r="AJ1032" s="126" t="s">
        <v>7940</v>
      </c>
      <c r="AK1032" s="126" t="s">
        <v>8343</v>
      </c>
      <c r="AL1032" s="126" t="s">
        <v>8344</v>
      </c>
      <c r="AM1032" s="126" t="s">
        <v>8345</v>
      </c>
      <c r="AN1032" s="126">
        <v>39254</v>
      </c>
      <c r="AO1032" s="126" t="s">
        <v>130</v>
      </c>
      <c r="AP1032" s="127">
        <v>1</v>
      </c>
      <c r="AQ1032" s="128">
        <v>1.202</v>
      </c>
      <c r="AR1032" s="128">
        <v>1.6779999999999999</v>
      </c>
      <c r="AS1032" s="128">
        <v>1.7</v>
      </c>
      <c r="AT1032" s="126" t="s">
        <v>4</v>
      </c>
      <c r="AU1032" s="128">
        <v>105.45</v>
      </c>
      <c r="AV1032" s="126" t="s">
        <v>130</v>
      </c>
      <c r="AW1032" s="126" t="s">
        <v>130</v>
      </c>
      <c r="AX1032" s="126" t="s">
        <v>130</v>
      </c>
      <c r="AY1032" s="126" t="s">
        <v>130</v>
      </c>
      <c r="AZ1032" s="126" t="s">
        <v>130</v>
      </c>
      <c r="BA1032" s="126" t="s">
        <v>132</v>
      </c>
      <c r="BB1032" s="126" t="s">
        <v>70</v>
      </c>
      <c r="BC1032" s="126" t="s">
        <v>163</v>
      </c>
      <c r="BD1032" s="126" t="s">
        <v>130</v>
      </c>
      <c r="BE1032" s="126" t="s">
        <v>156</v>
      </c>
      <c r="BF1032" s="126" t="s">
        <v>8346</v>
      </c>
      <c r="BG1032" s="126" t="s">
        <v>8347</v>
      </c>
      <c r="BH1032" s="126" t="s">
        <v>8348</v>
      </c>
      <c r="BI1032" s="126" t="s">
        <v>138</v>
      </c>
      <c r="BJ1032" s="126" t="s">
        <v>130</v>
      </c>
      <c r="BK1032" s="126" t="s">
        <v>184</v>
      </c>
      <c r="BL1032" s="126" t="s">
        <v>157</v>
      </c>
      <c r="BM1032" s="126" t="s">
        <v>126</v>
      </c>
      <c r="BN1032" s="126" t="s">
        <v>130</v>
      </c>
      <c r="BO1032" s="126" t="s">
        <v>158</v>
      </c>
    </row>
    <row r="1033" spans="1:67" ht="15">
      <c r="A1033" s="58" t="str">
        <f t="shared" si="475"/>
        <v>2025-08-31</v>
      </c>
      <c r="B1033" s="58" t="str">
        <f t="shared" si="476"/>
        <v>LHR</v>
      </c>
      <c r="C1033" s="58" t="str">
        <f t="shared" si="477"/>
        <v>99431913836</v>
      </c>
      <c r="D1033" s="58" t="str">
        <f t="shared" si="478"/>
        <v>PGB028762366</v>
      </c>
      <c r="E1033" s="59" t="str">
        <f t="shared" si="479"/>
        <v>6094322903146</v>
      </c>
      <c r="F1033" s="59" t="str">
        <f t="shared" si="480"/>
        <v>718-2495-FC-51</v>
      </c>
      <c r="G1033" s="59" t="str">
        <f t="shared" si="481"/>
        <v>2210326</v>
      </c>
      <c r="H1033" s="59" t="str">
        <f t="shared" si="482"/>
        <v>IPORTER (GB)</v>
      </c>
      <c r="I1033" s="57" t="str">
        <f t="shared" si="483"/>
        <v>장미희</v>
      </c>
      <c r="J1033" s="57">
        <f t="shared" si="484"/>
        <v>12262</v>
      </c>
      <c r="K1033" s="57" t="str">
        <f t="shared" si="485"/>
        <v/>
      </c>
      <c r="L1033" s="57">
        <f t="shared" si="486"/>
        <v>1</v>
      </c>
      <c r="M1033" s="57">
        <f t="shared" si="487"/>
        <v>2</v>
      </c>
      <c r="N1033" s="57">
        <f t="shared" si="488"/>
        <v>4.4999999999999998E-2</v>
      </c>
      <c r="O1033" s="60">
        <f t="shared" si="489"/>
        <v>3.15E-2</v>
      </c>
      <c r="P1033" s="60">
        <f>CEILING(IF(M1033&gt;O1033,M1033,O1033),$D$2)</f>
        <v>2</v>
      </c>
      <c r="Q1033" s="61" t="str">
        <f t="shared" si="490"/>
        <v>일반(목록배제,Normal-Manifest Exception)</v>
      </c>
      <c r="R1033" s="88">
        <f t="shared" si="491"/>
        <v>50.47</v>
      </c>
      <c r="S1033" s="61" t="str">
        <f t="shared" si="492"/>
        <v>OZ522</v>
      </c>
      <c r="T1033" s="61" t="str">
        <f t="shared" si="493"/>
        <v/>
      </c>
      <c r="U1033" s="61" t="str">
        <f t="shared" si="494"/>
        <v>신용</v>
      </c>
      <c r="V1033" s="99">
        <f>CEILING($B$2+(P1033-0.5)*$C$2,1)</f>
        <v>15928</v>
      </c>
      <c r="W1033" s="61">
        <v>4000</v>
      </c>
      <c r="X1033" s="100">
        <f t="shared" si="497"/>
        <v>0</v>
      </c>
      <c r="Y1033" s="100">
        <f t="shared" si="500"/>
        <v>0</v>
      </c>
      <c r="Z1033" s="100">
        <f t="shared" si="498"/>
        <v>0</v>
      </c>
      <c r="AA1033" s="100">
        <f t="shared" si="501"/>
        <v>0</v>
      </c>
      <c r="AB1033" s="101">
        <f t="shared" si="499"/>
        <v>1000</v>
      </c>
      <c r="AC1033" s="102" t="str">
        <f>_xlfn.IFNA(VLOOKUP(D1033,'사업자 통관'!F:H,3,0),"")</f>
        <v/>
      </c>
      <c r="AD1033" s="102"/>
      <c r="AE1033" s="103">
        <f t="shared" si="495"/>
        <v>5000</v>
      </c>
      <c r="AF1033" s="104">
        <f t="shared" si="496"/>
        <v>20928</v>
      </c>
      <c r="AH1033" s="126" t="s">
        <v>2399</v>
      </c>
      <c r="AI1033" s="126" t="s">
        <v>9</v>
      </c>
      <c r="AJ1033" s="126" t="s">
        <v>7940</v>
      </c>
      <c r="AK1033" s="126" t="s">
        <v>8349</v>
      </c>
      <c r="AL1033" s="126" t="s">
        <v>299</v>
      </c>
      <c r="AM1033" s="126" t="s">
        <v>300</v>
      </c>
      <c r="AN1033" s="126">
        <v>12262</v>
      </c>
      <c r="AO1033" s="126" t="s">
        <v>130</v>
      </c>
      <c r="AP1033" s="127">
        <v>1</v>
      </c>
      <c r="AQ1033" s="128">
        <v>2</v>
      </c>
      <c r="AR1033" s="128">
        <v>4.4999999999999998E-2</v>
      </c>
      <c r="AS1033" s="128">
        <v>2.1</v>
      </c>
      <c r="AT1033" s="126" t="s">
        <v>5</v>
      </c>
      <c r="AU1033" s="128">
        <v>50.47</v>
      </c>
      <c r="AV1033" s="126" t="s">
        <v>130</v>
      </c>
      <c r="AW1033" s="126" t="s">
        <v>130</v>
      </c>
      <c r="AX1033" s="126" t="s">
        <v>130</v>
      </c>
      <c r="AY1033" s="126" t="s">
        <v>130</v>
      </c>
      <c r="AZ1033" s="126" t="s">
        <v>130</v>
      </c>
      <c r="BA1033" s="126" t="s">
        <v>132</v>
      </c>
      <c r="BB1033" s="126" t="s">
        <v>70</v>
      </c>
      <c r="BC1033" s="126" t="s">
        <v>401</v>
      </c>
      <c r="BD1033" s="126" t="s">
        <v>130</v>
      </c>
      <c r="BE1033" s="126" t="s">
        <v>156</v>
      </c>
      <c r="BF1033" s="126" t="s">
        <v>8350</v>
      </c>
      <c r="BG1033" s="126" t="s">
        <v>8351</v>
      </c>
      <c r="BH1033" s="126" t="s">
        <v>8352</v>
      </c>
      <c r="BI1033" s="126" t="s">
        <v>138</v>
      </c>
      <c r="BJ1033" s="126" t="s">
        <v>130</v>
      </c>
      <c r="BK1033" s="126" t="s">
        <v>184</v>
      </c>
      <c r="BL1033" s="126" t="s">
        <v>157</v>
      </c>
      <c r="BM1033" s="126" t="s">
        <v>126</v>
      </c>
      <c r="BN1033" s="126" t="s">
        <v>130</v>
      </c>
      <c r="BO1033" s="126" t="s">
        <v>158</v>
      </c>
    </row>
    <row r="1034" spans="1:67" ht="15">
      <c r="A1034" s="58" t="str">
        <f t="shared" si="475"/>
        <v>2025-08-31</v>
      </c>
      <c r="B1034" s="58" t="str">
        <f t="shared" si="476"/>
        <v>LHR</v>
      </c>
      <c r="C1034" s="58" t="str">
        <f t="shared" si="477"/>
        <v>99431913836</v>
      </c>
      <c r="D1034" s="58" t="str">
        <f t="shared" si="478"/>
        <v>PGB028762152</v>
      </c>
      <c r="E1034" s="59" t="str">
        <f t="shared" si="479"/>
        <v>6094322902932</v>
      </c>
      <c r="F1034" s="59" t="str">
        <f t="shared" si="480"/>
        <v>718-2541-DC-16</v>
      </c>
      <c r="G1034" s="59" t="str">
        <f t="shared" si="481"/>
        <v>2210326</v>
      </c>
      <c r="H1034" s="59" t="str">
        <f t="shared" si="482"/>
        <v>IPORTER (GB)</v>
      </c>
      <c r="I1034" s="57" t="str">
        <f t="shared" si="483"/>
        <v>나갑숙</v>
      </c>
      <c r="J1034" s="57">
        <f t="shared" si="484"/>
        <v>7637</v>
      </c>
      <c r="K1034" s="57" t="str">
        <f t="shared" si="485"/>
        <v/>
      </c>
      <c r="L1034" s="57">
        <f t="shared" si="486"/>
        <v>1</v>
      </c>
      <c r="M1034" s="57">
        <f t="shared" si="487"/>
        <v>0.998</v>
      </c>
      <c r="N1034" s="57">
        <f t="shared" si="488"/>
        <v>4.4999999999999998E-2</v>
      </c>
      <c r="O1034" s="60">
        <f t="shared" si="489"/>
        <v>3.15E-2</v>
      </c>
      <c r="P1034" s="60">
        <f>CEILING(IF(M1034&gt;O1034,M1034,O1034),$D$2)</f>
        <v>1</v>
      </c>
      <c r="Q1034" s="61" t="str">
        <f t="shared" si="490"/>
        <v>목록(Manifest)</v>
      </c>
      <c r="R1034" s="88">
        <f t="shared" si="491"/>
        <v>13.67</v>
      </c>
      <c r="S1034" s="61" t="str">
        <f t="shared" si="492"/>
        <v>OZ522</v>
      </c>
      <c r="T1034" s="61" t="str">
        <f t="shared" si="493"/>
        <v/>
      </c>
      <c r="U1034" s="61" t="str">
        <f t="shared" si="494"/>
        <v>신용</v>
      </c>
      <c r="V1034" s="99">
        <f>CEILING($B$2+(P1034-0.5)*$C$2,1)</f>
        <v>10273</v>
      </c>
      <c r="W1034" s="61">
        <v>4000</v>
      </c>
      <c r="X1034" s="100">
        <f t="shared" si="497"/>
        <v>0</v>
      </c>
      <c r="Y1034" s="100">
        <f t="shared" si="500"/>
        <v>0</v>
      </c>
      <c r="Z1034" s="100">
        <f t="shared" si="498"/>
        <v>0</v>
      </c>
      <c r="AA1034" s="100">
        <f t="shared" si="501"/>
        <v>0</v>
      </c>
      <c r="AB1034" s="101">
        <f t="shared" si="499"/>
        <v>0</v>
      </c>
      <c r="AC1034" s="102" t="str">
        <f>_xlfn.IFNA(VLOOKUP(D1034,'사업자 통관'!F:H,3,0),"")</f>
        <v/>
      </c>
      <c r="AD1034" s="102"/>
      <c r="AE1034" s="103">
        <f t="shared" si="495"/>
        <v>4000</v>
      </c>
      <c r="AF1034" s="104">
        <f t="shared" si="496"/>
        <v>14273</v>
      </c>
      <c r="AH1034" s="126" t="s">
        <v>2399</v>
      </c>
      <c r="AI1034" s="126" t="s">
        <v>9</v>
      </c>
      <c r="AJ1034" s="126" t="s">
        <v>7940</v>
      </c>
      <c r="AK1034" s="126" t="s">
        <v>8353</v>
      </c>
      <c r="AL1034" s="126" t="s">
        <v>8354</v>
      </c>
      <c r="AM1034" s="126" t="s">
        <v>8355</v>
      </c>
      <c r="AN1034" s="126">
        <v>7637</v>
      </c>
      <c r="AO1034" s="126" t="s">
        <v>130</v>
      </c>
      <c r="AP1034" s="127">
        <v>1</v>
      </c>
      <c r="AQ1034" s="128">
        <v>0.998</v>
      </c>
      <c r="AR1034" s="128">
        <v>4.4999999999999998E-2</v>
      </c>
      <c r="AS1034" s="128">
        <v>1</v>
      </c>
      <c r="AT1034" s="126" t="s">
        <v>4</v>
      </c>
      <c r="AU1034" s="128">
        <v>13.67</v>
      </c>
      <c r="AV1034" s="126" t="s">
        <v>130</v>
      </c>
      <c r="AW1034" s="126" t="s">
        <v>130</v>
      </c>
      <c r="AX1034" s="126" t="s">
        <v>130</v>
      </c>
      <c r="AY1034" s="126" t="s">
        <v>130</v>
      </c>
      <c r="AZ1034" s="126" t="s">
        <v>130</v>
      </c>
      <c r="BA1034" s="126" t="s">
        <v>132</v>
      </c>
      <c r="BB1034" s="126" t="s">
        <v>70</v>
      </c>
      <c r="BC1034" s="126" t="s">
        <v>652</v>
      </c>
      <c r="BD1034" s="126" t="s">
        <v>130</v>
      </c>
      <c r="BE1034" s="126" t="s">
        <v>156</v>
      </c>
      <c r="BF1034" s="126" t="s">
        <v>8356</v>
      </c>
      <c r="BG1034" s="126" t="s">
        <v>8357</v>
      </c>
      <c r="BH1034" s="126" t="s">
        <v>8358</v>
      </c>
      <c r="BI1034" s="126" t="s">
        <v>138</v>
      </c>
      <c r="BJ1034" s="126" t="s">
        <v>130</v>
      </c>
      <c r="BK1034" s="126" t="s">
        <v>184</v>
      </c>
      <c r="BL1034" s="126" t="s">
        <v>157</v>
      </c>
      <c r="BM1034" s="126" t="s">
        <v>126</v>
      </c>
      <c r="BN1034" s="126" t="s">
        <v>130</v>
      </c>
      <c r="BO1034" s="126" t="s">
        <v>158</v>
      </c>
    </row>
    <row r="1035" spans="1:67" ht="15">
      <c r="A1035" s="58" t="str">
        <f t="shared" si="475"/>
        <v>2025-08-31</v>
      </c>
      <c r="B1035" s="58" t="str">
        <f t="shared" si="476"/>
        <v>LHR</v>
      </c>
      <c r="C1035" s="58" t="str">
        <f t="shared" si="477"/>
        <v>99431913836</v>
      </c>
      <c r="D1035" s="58" t="str">
        <f t="shared" si="478"/>
        <v>PGB028762439</v>
      </c>
      <c r="E1035" s="59" t="str">
        <f t="shared" si="479"/>
        <v>6094322903219</v>
      </c>
      <c r="F1035" s="59" t="str">
        <f t="shared" si="480"/>
        <v>718-2395-CB-28</v>
      </c>
      <c r="G1035" s="59" t="str">
        <f t="shared" si="481"/>
        <v>2210326</v>
      </c>
      <c r="H1035" s="59" t="str">
        <f t="shared" si="482"/>
        <v>IPORTER (GB)</v>
      </c>
      <c r="I1035" s="57" t="str">
        <f t="shared" si="483"/>
        <v>김병직</v>
      </c>
      <c r="J1035" s="57">
        <f t="shared" si="484"/>
        <v>4427</v>
      </c>
      <c r="K1035" s="57" t="str">
        <f t="shared" si="485"/>
        <v/>
      </c>
      <c r="L1035" s="57">
        <f t="shared" si="486"/>
        <v>1</v>
      </c>
      <c r="M1035" s="57">
        <f t="shared" si="487"/>
        <v>0.998</v>
      </c>
      <c r="N1035" s="57">
        <f t="shared" si="488"/>
        <v>4.4999999999999998E-2</v>
      </c>
      <c r="O1035" s="60">
        <f t="shared" si="489"/>
        <v>3.15E-2</v>
      </c>
      <c r="P1035" s="60">
        <f>CEILING(IF(M1035&gt;O1035,M1035,O1035),$D$2)</f>
        <v>1</v>
      </c>
      <c r="Q1035" s="61" t="str">
        <f t="shared" si="490"/>
        <v>목록(Manifest)</v>
      </c>
      <c r="R1035" s="88">
        <f t="shared" si="491"/>
        <v>59.33</v>
      </c>
      <c r="S1035" s="61" t="str">
        <f t="shared" si="492"/>
        <v>OZ522</v>
      </c>
      <c r="T1035" s="61" t="str">
        <f t="shared" si="493"/>
        <v/>
      </c>
      <c r="U1035" s="61" t="str">
        <f t="shared" si="494"/>
        <v>신용</v>
      </c>
      <c r="V1035" s="99">
        <f>CEILING($B$2+(P1035-0.5)*$C$2,1)</f>
        <v>10273</v>
      </c>
      <c r="W1035" s="61">
        <v>4000</v>
      </c>
      <c r="X1035" s="100">
        <f t="shared" si="497"/>
        <v>0</v>
      </c>
      <c r="Y1035" s="100">
        <f t="shared" si="500"/>
        <v>0</v>
      </c>
      <c r="Z1035" s="100">
        <f t="shared" si="498"/>
        <v>0</v>
      </c>
      <c r="AA1035" s="100">
        <f t="shared" si="501"/>
        <v>0</v>
      </c>
      <c r="AB1035" s="101">
        <f t="shared" si="499"/>
        <v>0</v>
      </c>
      <c r="AC1035" s="102" t="str">
        <f>_xlfn.IFNA(VLOOKUP(D1035,'사업자 통관'!F:H,3,0),"")</f>
        <v/>
      </c>
      <c r="AD1035" s="102"/>
      <c r="AE1035" s="103">
        <f t="shared" si="495"/>
        <v>4000</v>
      </c>
      <c r="AF1035" s="104">
        <f t="shared" si="496"/>
        <v>14273</v>
      </c>
      <c r="AH1035" s="126" t="s">
        <v>2399</v>
      </c>
      <c r="AI1035" s="126" t="s">
        <v>9</v>
      </c>
      <c r="AJ1035" s="126" t="s">
        <v>7940</v>
      </c>
      <c r="AK1035" s="126" t="s">
        <v>8359</v>
      </c>
      <c r="AL1035" s="126" t="s">
        <v>351</v>
      </c>
      <c r="AM1035" s="126" t="s">
        <v>352</v>
      </c>
      <c r="AN1035" s="126">
        <v>4427</v>
      </c>
      <c r="AO1035" s="126" t="s">
        <v>130</v>
      </c>
      <c r="AP1035" s="127">
        <v>1</v>
      </c>
      <c r="AQ1035" s="128">
        <v>0.998</v>
      </c>
      <c r="AR1035" s="128">
        <v>4.4999999999999998E-2</v>
      </c>
      <c r="AS1035" s="128">
        <v>1</v>
      </c>
      <c r="AT1035" s="126" t="s">
        <v>4</v>
      </c>
      <c r="AU1035" s="128">
        <v>59.33</v>
      </c>
      <c r="AV1035" s="126" t="s">
        <v>130</v>
      </c>
      <c r="AW1035" s="126" t="s">
        <v>130</v>
      </c>
      <c r="AX1035" s="126" t="s">
        <v>130</v>
      </c>
      <c r="AY1035" s="126" t="s">
        <v>130</v>
      </c>
      <c r="AZ1035" s="126" t="s">
        <v>130</v>
      </c>
      <c r="BA1035" s="126" t="s">
        <v>132</v>
      </c>
      <c r="BB1035" s="126" t="s">
        <v>70</v>
      </c>
      <c r="BC1035" s="126" t="s">
        <v>159</v>
      </c>
      <c r="BD1035" s="126" t="s">
        <v>130</v>
      </c>
      <c r="BE1035" s="126" t="s">
        <v>156</v>
      </c>
      <c r="BF1035" s="126" t="s">
        <v>8360</v>
      </c>
      <c r="BG1035" s="126" t="s">
        <v>8361</v>
      </c>
      <c r="BH1035" s="126" t="s">
        <v>8362</v>
      </c>
      <c r="BI1035" s="126" t="s">
        <v>138</v>
      </c>
      <c r="BJ1035" s="126" t="s">
        <v>130</v>
      </c>
      <c r="BK1035" s="126" t="s">
        <v>184</v>
      </c>
      <c r="BL1035" s="126" t="s">
        <v>157</v>
      </c>
      <c r="BM1035" s="126" t="s">
        <v>126</v>
      </c>
      <c r="BN1035" s="126" t="s">
        <v>130</v>
      </c>
      <c r="BO1035" s="126" t="s">
        <v>158</v>
      </c>
    </row>
    <row r="1036" spans="1:67" ht="15">
      <c r="A1036" s="58" t="str">
        <f t="shared" si="475"/>
        <v>2025-08-31</v>
      </c>
      <c r="B1036" s="58" t="str">
        <f t="shared" si="476"/>
        <v>LHR</v>
      </c>
      <c r="C1036" s="58" t="str">
        <f t="shared" si="477"/>
        <v>99431913836</v>
      </c>
      <c r="D1036" s="58" t="str">
        <f t="shared" si="478"/>
        <v>PGB028762401</v>
      </c>
      <c r="E1036" s="59" t="str">
        <f t="shared" si="479"/>
        <v>6094322903181</v>
      </c>
      <c r="F1036" s="59" t="str">
        <f t="shared" si="480"/>
        <v>718-3184-BF-40</v>
      </c>
      <c r="G1036" s="59" t="str">
        <f t="shared" si="481"/>
        <v>2210326</v>
      </c>
      <c r="H1036" s="59" t="str">
        <f t="shared" si="482"/>
        <v>IPORTER (GB)</v>
      </c>
      <c r="I1036" s="57" t="str">
        <f t="shared" si="483"/>
        <v>윤소연</v>
      </c>
      <c r="J1036" s="57">
        <f t="shared" si="484"/>
        <v>26467</v>
      </c>
      <c r="K1036" s="57" t="str">
        <f t="shared" si="485"/>
        <v/>
      </c>
      <c r="L1036" s="57">
        <f t="shared" si="486"/>
        <v>1</v>
      </c>
      <c r="M1036" s="57">
        <f t="shared" si="487"/>
        <v>0.998</v>
      </c>
      <c r="N1036" s="57">
        <f t="shared" si="488"/>
        <v>4.4999999999999998E-2</v>
      </c>
      <c r="O1036" s="60">
        <f t="shared" si="489"/>
        <v>3.15E-2</v>
      </c>
      <c r="P1036" s="60">
        <f>CEILING(IF(M1036&gt;O1036,M1036,O1036),$D$2)</f>
        <v>1</v>
      </c>
      <c r="Q1036" s="61" t="str">
        <f t="shared" si="490"/>
        <v>목록(Manifest)</v>
      </c>
      <c r="R1036" s="88">
        <f t="shared" si="491"/>
        <v>13.48</v>
      </c>
      <c r="S1036" s="61" t="str">
        <f t="shared" si="492"/>
        <v>OZ522</v>
      </c>
      <c r="T1036" s="61" t="str">
        <f t="shared" si="493"/>
        <v/>
      </c>
      <c r="U1036" s="61" t="str">
        <f t="shared" si="494"/>
        <v>신용</v>
      </c>
      <c r="V1036" s="99">
        <f>CEILING($B$2+(P1036-0.5)*$C$2,1)</f>
        <v>10273</v>
      </c>
      <c r="W1036" s="61">
        <v>4000</v>
      </c>
      <c r="X1036" s="100">
        <f t="shared" si="497"/>
        <v>0</v>
      </c>
      <c r="Y1036" s="100">
        <f t="shared" si="500"/>
        <v>0</v>
      </c>
      <c r="Z1036" s="100">
        <f t="shared" si="498"/>
        <v>0</v>
      </c>
      <c r="AA1036" s="100">
        <f t="shared" si="501"/>
        <v>0</v>
      </c>
      <c r="AB1036" s="101">
        <f t="shared" si="499"/>
        <v>0</v>
      </c>
      <c r="AC1036" s="102" t="str">
        <f>_xlfn.IFNA(VLOOKUP(D1036,'사업자 통관'!F:H,3,0),"")</f>
        <v/>
      </c>
      <c r="AD1036" s="102"/>
      <c r="AE1036" s="103">
        <f t="shared" si="495"/>
        <v>4000</v>
      </c>
      <c r="AF1036" s="104">
        <f t="shared" si="496"/>
        <v>14273</v>
      </c>
      <c r="AH1036" s="126" t="s">
        <v>2399</v>
      </c>
      <c r="AI1036" s="126" t="s">
        <v>9</v>
      </c>
      <c r="AJ1036" s="126" t="s">
        <v>7940</v>
      </c>
      <c r="AK1036" s="126" t="s">
        <v>8363</v>
      </c>
      <c r="AL1036" s="126" t="s">
        <v>8364</v>
      </c>
      <c r="AM1036" s="126" t="s">
        <v>8365</v>
      </c>
      <c r="AN1036" s="126">
        <v>26467</v>
      </c>
      <c r="AO1036" s="126" t="s">
        <v>130</v>
      </c>
      <c r="AP1036" s="127">
        <v>1</v>
      </c>
      <c r="AQ1036" s="128">
        <v>0.998</v>
      </c>
      <c r="AR1036" s="128">
        <v>4.4999999999999998E-2</v>
      </c>
      <c r="AS1036" s="128">
        <v>1</v>
      </c>
      <c r="AT1036" s="126" t="s">
        <v>4</v>
      </c>
      <c r="AU1036" s="128">
        <v>13.48</v>
      </c>
      <c r="AV1036" s="126" t="s">
        <v>130</v>
      </c>
      <c r="AW1036" s="126" t="s">
        <v>130</v>
      </c>
      <c r="AX1036" s="126" t="s">
        <v>130</v>
      </c>
      <c r="AY1036" s="126" t="s">
        <v>130</v>
      </c>
      <c r="AZ1036" s="126" t="s">
        <v>130</v>
      </c>
      <c r="BA1036" s="126" t="s">
        <v>132</v>
      </c>
      <c r="BB1036" s="126" t="s">
        <v>70</v>
      </c>
      <c r="BC1036" s="126" t="s">
        <v>162</v>
      </c>
      <c r="BD1036" s="126" t="s">
        <v>130</v>
      </c>
      <c r="BE1036" s="126" t="s">
        <v>156</v>
      </c>
      <c r="BF1036" s="126" t="s">
        <v>8366</v>
      </c>
      <c r="BG1036" s="126" t="s">
        <v>8367</v>
      </c>
      <c r="BH1036" s="126" t="s">
        <v>8368</v>
      </c>
      <c r="BI1036" s="126" t="s">
        <v>138</v>
      </c>
      <c r="BJ1036" s="126" t="s">
        <v>130</v>
      </c>
      <c r="BK1036" s="126" t="s">
        <v>184</v>
      </c>
      <c r="BL1036" s="126" t="s">
        <v>157</v>
      </c>
      <c r="BM1036" s="126" t="s">
        <v>126</v>
      </c>
      <c r="BN1036" s="126" t="s">
        <v>130</v>
      </c>
      <c r="BO1036" s="126" t="s">
        <v>158</v>
      </c>
    </row>
    <row r="1037" spans="1:67" ht="15">
      <c r="A1037" s="58" t="str">
        <f t="shared" si="475"/>
        <v>2025-08-31</v>
      </c>
      <c r="B1037" s="58" t="str">
        <f t="shared" si="476"/>
        <v>LHR</v>
      </c>
      <c r="C1037" s="58" t="str">
        <f t="shared" si="477"/>
        <v>99431913836</v>
      </c>
      <c r="D1037" s="58" t="str">
        <f t="shared" si="478"/>
        <v>PGB028762501</v>
      </c>
      <c r="E1037" s="59" t="str">
        <f t="shared" si="479"/>
        <v>6094322903281</v>
      </c>
      <c r="F1037" s="59" t="str">
        <f t="shared" si="480"/>
        <v>718-3227-CD-43</v>
      </c>
      <c r="G1037" s="59" t="str">
        <f t="shared" si="481"/>
        <v>2210326</v>
      </c>
      <c r="H1037" s="59" t="str">
        <f t="shared" si="482"/>
        <v>IPORTER (GB)</v>
      </c>
      <c r="I1037" s="57" t="str">
        <f t="shared" si="483"/>
        <v>이정희</v>
      </c>
      <c r="J1037" s="57">
        <f t="shared" si="484"/>
        <v>41585</v>
      </c>
      <c r="K1037" s="57" t="str">
        <f t="shared" si="485"/>
        <v/>
      </c>
      <c r="L1037" s="57">
        <f t="shared" si="486"/>
        <v>1</v>
      </c>
      <c r="M1037" s="57">
        <f t="shared" si="487"/>
        <v>0.499</v>
      </c>
      <c r="N1037" s="57">
        <f t="shared" si="488"/>
        <v>4.4999999999999998E-2</v>
      </c>
      <c r="O1037" s="60">
        <f t="shared" si="489"/>
        <v>3.15E-2</v>
      </c>
      <c r="P1037" s="60">
        <f>CEILING(IF(M1037&gt;O1037,M1037,O1037),$D$2)</f>
        <v>0.5</v>
      </c>
      <c r="Q1037" s="61" t="str">
        <f t="shared" si="490"/>
        <v>목록(Manifest)</v>
      </c>
      <c r="R1037" s="88">
        <f t="shared" si="491"/>
        <v>80.91</v>
      </c>
      <c r="S1037" s="61" t="str">
        <f t="shared" si="492"/>
        <v>OZ522</v>
      </c>
      <c r="T1037" s="61" t="str">
        <f t="shared" si="493"/>
        <v/>
      </c>
      <c r="U1037" s="61" t="str">
        <f t="shared" si="494"/>
        <v>신용</v>
      </c>
      <c r="V1037" s="99">
        <f>CEILING($B$2+(P1037-0.5)*$C$2,1)</f>
        <v>7445</v>
      </c>
      <c r="W1037" s="61">
        <v>4000</v>
      </c>
      <c r="X1037" s="100">
        <f t="shared" si="497"/>
        <v>0</v>
      </c>
      <c r="Y1037" s="100">
        <f t="shared" si="500"/>
        <v>0</v>
      </c>
      <c r="Z1037" s="100">
        <f t="shared" si="498"/>
        <v>0</v>
      </c>
      <c r="AA1037" s="100">
        <f t="shared" si="501"/>
        <v>0</v>
      </c>
      <c r="AB1037" s="101">
        <f t="shared" si="499"/>
        <v>0</v>
      </c>
      <c r="AC1037" s="102" t="str">
        <f>_xlfn.IFNA(VLOOKUP(D1037,'사업자 통관'!F:H,3,0),"")</f>
        <v/>
      </c>
      <c r="AD1037" s="102"/>
      <c r="AE1037" s="103">
        <f t="shared" si="495"/>
        <v>4000</v>
      </c>
      <c r="AF1037" s="104">
        <f t="shared" si="496"/>
        <v>11445</v>
      </c>
      <c r="AH1037" s="126" t="s">
        <v>2399</v>
      </c>
      <c r="AI1037" s="126" t="s">
        <v>9</v>
      </c>
      <c r="AJ1037" s="126" t="s">
        <v>7940</v>
      </c>
      <c r="AK1037" s="126" t="s">
        <v>8369</v>
      </c>
      <c r="AL1037" s="126" t="s">
        <v>8370</v>
      </c>
      <c r="AM1037" s="126" t="s">
        <v>8371</v>
      </c>
      <c r="AN1037" s="126">
        <v>41585</v>
      </c>
      <c r="AO1037" s="126" t="s">
        <v>130</v>
      </c>
      <c r="AP1037" s="127">
        <v>1</v>
      </c>
      <c r="AQ1037" s="128">
        <v>0.499</v>
      </c>
      <c r="AR1037" s="128">
        <v>4.4999999999999998E-2</v>
      </c>
      <c r="AS1037" s="128">
        <v>0.5</v>
      </c>
      <c r="AT1037" s="126" t="s">
        <v>4</v>
      </c>
      <c r="AU1037" s="128">
        <v>80.91</v>
      </c>
      <c r="AV1037" s="126" t="s">
        <v>130</v>
      </c>
      <c r="AW1037" s="126" t="s">
        <v>130</v>
      </c>
      <c r="AX1037" s="126" t="s">
        <v>130</v>
      </c>
      <c r="AY1037" s="126" t="s">
        <v>130</v>
      </c>
      <c r="AZ1037" s="126" t="s">
        <v>130</v>
      </c>
      <c r="BA1037" s="126" t="s">
        <v>132</v>
      </c>
      <c r="BB1037" s="126" t="s">
        <v>70</v>
      </c>
      <c r="BC1037" s="126" t="s">
        <v>166</v>
      </c>
      <c r="BD1037" s="126" t="s">
        <v>130</v>
      </c>
      <c r="BE1037" s="126" t="s">
        <v>156</v>
      </c>
      <c r="BF1037" s="126" t="s">
        <v>8372</v>
      </c>
      <c r="BG1037" s="126" t="s">
        <v>8373</v>
      </c>
      <c r="BH1037" s="126" t="s">
        <v>8374</v>
      </c>
      <c r="BI1037" s="126" t="s">
        <v>138</v>
      </c>
      <c r="BJ1037" s="126" t="s">
        <v>130</v>
      </c>
      <c r="BK1037" s="126" t="s">
        <v>184</v>
      </c>
      <c r="BL1037" s="126" t="s">
        <v>157</v>
      </c>
      <c r="BM1037" s="126" t="s">
        <v>126</v>
      </c>
      <c r="BN1037" s="126" t="s">
        <v>130</v>
      </c>
      <c r="BO1037" s="126" t="s">
        <v>158</v>
      </c>
    </row>
    <row r="1038" spans="1:67" ht="15">
      <c r="A1038" s="58" t="str">
        <f t="shared" si="475"/>
        <v>2025-08-31</v>
      </c>
      <c r="B1038" s="58" t="str">
        <f t="shared" si="476"/>
        <v>LHR</v>
      </c>
      <c r="C1038" s="58" t="str">
        <f t="shared" si="477"/>
        <v>99431913836</v>
      </c>
      <c r="D1038" s="58" t="str">
        <f t="shared" si="478"/>
        <v>PGB028762385</v>
      </c>
      <c r="E1038" s="59" t="str">
        <f t="shared" si="479"/>
        <v>6094322903165</v>
      </c>
      <c r="F1038" s="59" t="str">
        <f t="shared" si="480"/>
        <v>718-3233-FD-45</v>
      </c>
      <c r="G1038" s="59" t="str">
        <f t="shared" si="481"/>
        <v>2210326</v>
      </c>
      <c r="H1038" s="59" t="str">
        <f t="shared" si="482"/>
        <v>IPORTER (GB)</v>
      </c>
      <c r="I1038" s="57" t="str">
        <f t="shared" si="483"/>
        <v>김옥자</v>
      </c>
      <c r="J1038" s="57">
        <f t="shared" si="484"/>
        <v>16819</v>
      </c>
      <c r="K1038" s="57" t="str">
        <f t="shared" si="485"/>
        <v/>
      </c>
      <c r="L1038" s="57">
        <f t="shared" si="486"/>
        <v>1</v>
      </c>
      <c r="M1038" s="57">
        <f t="shared" si="487"/>
        <v>0.998</v>
      </c>
      <c r="N1038" s="57">
        <f t="shared" si="488"/>
        <v>0.998</v>
      </c>
      <c r="O1038" s="60">
        <f t="shared" si="489"/>
        <v>0.6986</v>
      </c>
      <c r="P1038" s="60">
        <f>CEILING(IF(M1038&gt;O1038,M1038,O1038),$D$2)</f>
        <v>1</v>
      </c>
      <c r="Q1038" s="61" t="str">
        <f t="shared" si="490"/>
        <v>목록(Manifest)</v>
      </c>
      <c r="R1038" s="88">
        <f t="shared" si="491"/>
        <v>148.33000000000001</v>
      </c>
      <c r="S1038" s="61" t="str">
        <f t="shared" si="492"/>
        <v>OZ522</v>
      </c>
      <c r="T1038" s="61" t="str">
        <f t="shared" si="493"/>
        <v/>
      </c>
      <c r="U1038" s="61" t="str">
        <f t="shared" si="494"/>
        <v>신용</v>
      </c>
      <c r="V1038" s="99">
        <f>CEILING($B$2+(P1038-0.5)*$C$2,1)</f>
        <v>10273</v>
      </c>
      <c r="W1038" s="61">
        <v>4000</v>
      </c>
      <c r="X1038" s="100">
        <f t="shared" si="497"/>
        <v>0</v>
      </c>
      <c r="Y1038" s="100">
        <f t="shared" si="500"/>
        <v>0</v>
      </c>
      <c r="Z1038" s="100">
        <f t="shared" si="498"/>
        <v>0</v>
      </c>
      <c r="AA1038" s="100">
        <f t="shared" si="501"/>
        <v>0</v>
      </c>
      <c r="AB1038" s="101">
        <f t="shared" si="499"/>
        <v>0</v>
      </c>
      <c r="AC1038" s="102" t="str">
        <f>_xlfn.IFNA(VLOOKUP(D1038,'사업자 통관'!F:H,3,0),"")</f>
        <v/>
      </c>
      <c r="AD1038" s="102"/>
      <c r="AE1038" s="103">
        <f t="shared" si="495"/>
        <v>4000</v>
      </c>
      <c r="AF1038" s="104">
        <f t="shared" si="496"/>
        <v>14273</v>
      </c>
      <c r="AH1038" s="126" t="s">
        <v>2399</v>
      </c>
      <c r="AI1038" s="126" t="s">
        <v>9</v>
      </c>
      <c r="AJ1038" s="126" t="s">
        <v>7940</v>
      </c>
      <c r="AK1038" s="126" t="s">
        <v>8375</v>
      </c>
      <c r="AL1038" s="126" t="s">
        <v>306</v>
      </c>
      <c r="AM1038" s="126" t="s">
        <v>631</v>
      </c>
      <c r="AN1038" s="126">
        <v>16819</v>
      </c>
      <c r="AO1038" s="126" t="s">
        <v>130</v>
      </c>
      <c r="AP1038" s="127">
        <v>1</v>
      </c>
      <c r="AQ1038" s="128">
        <v>0.998</v>
      </c>
      <c r="AR1038" s="128">
        <v>0.998</v>
      </c>
      <c r="AS1038" s="128">
        <v>1</v>
      </c>
      <c r="AT1038" s="126" t="s">
        <v>4</v>
      </c>
      <c r="AU1038" s="128">
        <v>148.33000000000001</v>
      </c>
      <c r="AV1038" s="126" t="s">
        <v>130</v>
      </c>
      <c r="AW1038" s="126" t="s">
        <v>130</v>
      </c>
      <c r="AX1038" s="126" t="s">
        <v>130</v>
      </c>
      <c r="AY1038" s="126" t="s">
        <v>130</v>
      </c>
      <c r="AZ1038" s="126" t="s">
        <v>130</v>
      </c>
      <c r="BA1038" s="126" t="s">
        <v>132</v>
      </c>
      <c r="BB1038" s="126" t="s">
        <v>70</v>
      </c>
      <c r="BC1038" s="126" t="s">
        <v>5657</v>
      </c>
      <c r="BD1038" s="126" t="s">
        <v>130</v>
      </c>
      <c r="BE1038" s="126" t="s">
        <v>156</v>
      </c>
      <c r="BF1038" s="126" t="s">
        <v>8376</v>
      </c>
      <c r="BG1038" s="126" t="s">
        <v>8377</v>
      </c>
      <c r="BH1038" s="126" t="s">
        <v>8378</v>
      </c>
      <c r="BI1038" s="126" t="s">
        <v>138</v>
      </c>
      <c r="BJ1038" s="126" t="s">
        <v>130</v>
      </c>
      <c r="BK1038" s="126" t="s">
        <v>184</v>
      </c>
      <c r="BL1038" s="126" t="s">
        <v>157</v>
      </c>
      <c r="BM1038" s="126" t="s">
        <v>126</v>
      </c>
      <c r="BN1038" s="126" t="s">
        <v>130</v>
      </c>
      <c r="BO1038" s="126" t="s">
        <v>158</v>
      </c>
    </row>
    <row r="1039" spans="1:67" ht="15">
      <c r="A1039" s="58" t="str">
        <f t="shared" si="475"/>
        <v>2025-08-31</v>
      </c>
      <c r="B1039" s="58" t="str">
        <f t="shared" si="476"/>
        <v>LHR</v>
      </c>
      <c r="C1039" s="58" t="str">
        <f t="shared" si="477"/>
        <v>99431913836</v>
      </c>
      <c r="D1039" s="58" t="str">
        <f t="shared" si="478"/>
        <v>PGB028762437</v>
      </c>
      <c r="E1039" s="59" t="str">
        <f t="shared" si="479"/>
        <v>6094322903217</v>
      </c>
      <c r="F1039" s="59" t="str">
        <f t="shared" si="480"/>
        <v>718-2538-FA-29</v>
      </c>
      <c r="G1039" s="59" t="str">
        <f t="shared" si="481"/>
        <v>2210326</v>
      </c>
      <c r="H1039" s="59" t="str">
        <f t="shared" si="482"/>
        <v>IPORTER (GB)</v>
      </c>
      <c r="I1039" s="57" t="str">
        <f t="shared" si="483"/>
        <v>주식회사 에스컴텍</v>
      </c>
      <c r="J1039" s="57">
        <f t="shared" si="484"/>
        <v>59440</v>
      </c>
      <c r="K1039" s="57" t="str">
        <f t="shared" si="485"/>
        <v>[사업자]</v>
      </c>
      <c r="L1039" s="57">
        <f t="shared" si="486"/>
        <v>1</v>
      </c>
      <c r="M1039" s="57">
        <f t="shared" si="487"/>
        <v>3.5019999999999998</v>
      </c>
      <c r="N1039" s="57">
        <f t="shared" si="488"/>
        <v>12.882</v>
      </c>
      <c r="O1039" s="60">
        <f t="shared" si="489"/>
        <v>9.0173999999999985</v>
      </c>
      <c r="P1039" s="60">
        <f>CEILING(IF(M1039&gt;O1039,M1039,O1039),$D$2)</f>
        <v>9.5</v>
      </c>
      <c r="Q1039" s="61" t="str">
        <f t="shared" si="490"/>
        <v>간이(Simple)</v>
      </c>
      <c r="R1039" s="88">
        <f t="shared" si="491"/>
        <v>289.91000000000003</v>
      </c>
      <c r="S1039" s="61" t="str">
        <f t="shared" si="492"/>
        <v>OZ522</v>
      </c>
      <c r="T1039" s="61" t="str">
        <f t="shared" si="493"/>
        <v/>
      </c>
      <c r="U1039" s="61" t="str">
        <f t="shared" si="494"/>
        <v>신용</v>
      </c>
      <c r="V1039" s="99">
        <f>CEILING($B$2+(P1039-0.5)*$C$2,1)</f>
        <v>58340</v>
      </c>
      <c r="W1039" s="61">
        <v>4000</v>
      </c>
      <c r="X1039" s="100">
        <f t="shared" si="497"/>
        <v>0</v>
      </c>
      <c r="Y1039" s="100">
        <f t="shared" si="500"/>
        <v>0</v>
      </c>
      <c r="Z1039" s="100">
        <f t="shared" si="498"/>
        <v>1000</v>
      </c>
      <c r="AA1039" s="100">
        <f t="shared" si="501"/>
        <v>0</v>
      </c>
      <c r="AB1039" s="101">
        <f t="shared" si="499"/>
        <v>10000</v>
      </c>
      <c r="AC1039" s="151" t="s">
        <v>2551</v>
      </c>
      <c r="AD1039" s="102"/>
      <c r="AE1039" s="103">
        <f t="shared" si="495"/>
        <v>15000</v>
      </c>
      <c r="AF1039" s="104">
        <f t="shared" si="496"/>
        <v>73340</v>
      </c>
      <c r="AH1039" s="126" t="s">
        <v>2399</v>
      </c>
      <c r="AI1039" s="126" t="s">
        <v>9</v>
      </c>
      <c r="AJ1039" s="126" t="s">
        <v>7940</v>
      </c>
      <c r="AK1039" s="126" t="s">
        <v>8379</v>
      </c>
      <c r="AL1039" s="126" t="s">
        <v>8380</v>
      </c>
      <c r="AM1039" s="126" t="s">
        <v>8381</v>
      </c>
      <c r="AN1039" s="126">
        <v>59440</v>
      </c>
      <c r="AO1039" s="126" t="s">
        <v>137</v>
      </c>
      <c r="AP1039" s="127">
        <v>1</v>
      </c>
      <c r="AQ1039" s="128">
        <v>3.5019999999999998</v>
      </c>
      <c r="AR1039" s="128">
        <v>12.882</v>
      </c>
      <c r="AS1039" s="128">
        <v>13</v>
      </c>
      <c r="AT1039" s="126" t="s">
        <v>6</v>
      </c>
      <c r="AU1039" s="128">
        <v>289.91000000000003</v>
      </c>
      <c r="AV1039" s="126" t="s">
        <v>130</v>
      </c>
      <c r="AW1039" s="126" t="s">
        <v>130</v>
      </c>
      <c r="AX1039" s="126" t="s">
        <v>130</v>
      </c>
      <c r="AY1039" s="126" t="s">
        <v>130</v>
      </c>
      <c r="AZ1039" s="126" t="s">
        <v>130</v>
      </c>
      <c r="BA1039" s="126" t="s">
        <v>132</v>
      </c>
      <c r="BB1039" s="126" t="s">
        <v>70</v>
      </c>
      <c r="BC1039" s="126" t="s">
        <v>8382</v>
      </c>
      <c r="BD1039" s="126" t="s">
        <v>130</v>
      </c>
      <c r="BE1039" s="126" t="s">
        <v>156</v>
      </c>
      <c r="BF1039" s="126" t="s">
        <v>8383</v>
      </c>
      <c r="BG1039" s="126" t="s">
        <v>8384</v>
      </c>
      <c r="BH1039" s="126" t="s">
        <v>8385</v>
      </c>
      <c r="BI1039" s="126" t="s">
        <v>138</v>
      </c>
      <c r="BJ1039" s="126" t="s">
        <v>130</v>
      </c>
      <c r="BK1039" s="126" t="s">
        <v>184</v>
      </c>
      <c r="BL1039" s="126" t="s">
        <v>157</v>
      </c>
      <c r="BM1039" s="126" t="s">
        <v>126</v>
      </c>
      <c r="BN1039" s="126" t="s">
        <v>130</v>
      </c>
      <c r="BO1039" s="126" t="s">
        <v>158</v>
      </c>
    </row>
    <row r="1040" spans="1:67" ht="15">
      <c r="A1040" s="58" t="str">
        <f t="shared" ref="A1040:A1097" si="502">AH1040</f>
        <v>2025-08-31</v>
      </c>
      <c r="B1040" s="58" t="str">
        <f t="shared" ref="B1040:B1097" si="503">AI1040</f>
        <v>LHR</v>
      </c>
      <c r="C1040" s="58" t="str">
        <f t="shared" ref="C1040:C1097" si="504">AJ1040</f>
        <v>99431913836</v>
      </c>
      <c r="D1040" s="58" t="str">
        <f t="shared" ref="D1040:D1097" si="505">AK1040</f>
        <v>PGB028762076</v>
      </c>
      <c r="E1040" s="59" t="str">
        <f t="shared" ref="E1040:E1097" si="506">BF1040</f>
        <v>6094322902856</v>
      </c>
      <c r="F1040" s="59" t="str">
        <f t="shared" ref="F1040:F1097" si="507">BG1040</f>
        <v>718-3450-CC-64</v>
      </c>
      <c r="G1040" s="59" t="str">
        <f t="shared" ref="G1040:G1097" si="508">BA1040</f>
        <v>2210326</v>
      </c>
      <c r="H1040" s="59" t="str">
        <f t="shared" ref="H1040:H1097" si="509">BB1040</f>
        <v>IPORTER (GB)</v>
      </c>
      <c r="I1040" s="57" t="str">
        <f t="shared" ref="I1040:I1097" si="510">AL1040</f>
        <v>김경진</v>
      </c>
      <c r="J1040" s="57">
        <f t="shared" ref="J1040:J1097" si="511">AN1040</f>
        <v>14333</v>
      </c>
      <c r="K1040" s="57" t="str">
        <f t="shared" ref="K1040:K1097" si="512">AO1040</f>
        <v/>
      </c>
      <c r="L1040" s="57">
        <f t="shared" ref="L1040:L1097" si="513">AP1040</f>
        <v>1</v>
      </c>
      <c r="M1040" s="57">
        <f t="shared" ref="M1040:M1097" si="514">AQ1040</f>
        <v>1.5009999999999999</v>
      </c>
      <c r="N1040" s="57">
        <f t="shared" ref="N1040:N1097" si="515">AR1040</f>
        <v>4.4999999999999998E-2</v>
      </c>
      <c r="O1040" s="60">
        <f t="shared" ref="O1040:O1097" si="516">N1040*0.7</f>
        <v>3.15E-2</v>
      </c>
      <c r="P1040" s="60">
        <f>CEILING(IF(M1040&gt;O1040,M1040,O1040),$D$2)</f>
        <v>2</v>
      </c>
      <c r="Q1040" s="61" t="str">
        <f t="shared" ref="Q1040:Q1097" si="517">AT1040</f>
        <v>목록(Manifest)</v>
      </c>
      <c r="R1040" s="88">
        <f t="shared" ref="R1040:R1097" si="518">AU1040</f>
        <v>108.52</v>
      </c>
      <c r="S1040" s="61" t="str">
        <f t="shared" ref="S1040:S1097" si="519">BI1040</f>
        <v>OZ522</v>
      </c>
      <c r="T1040" s="61" t="str">
        <f t="shared" ref="T1040:T1097" si="520">BJ1040</f>
        <v/>
      </c>
      <c r="U1040" s="61" t="str">
        <f t="shared" ref="U1040:U1097" si="521">BM1040</f>
        <v>신용</v>
      </c>
      <c r="V1040" s="99">
        <f>CEILING($B$2+(P1040-0.5)*$C$2,1)</f>
        <v>15928</v>
      </c>
      <c r="W1040" s="61">
        <v>4000</v>
      </c>
      <c r="X1040" s="100">
        <f t="shared" si="497"/>
        <v>0</v>
      </c>
      <c r="Y1040" s="100">
        <f t="shared" si="500"/>
        <v>0</v>
      </c>
      <c r="Z1040" s="100">
        <f t="shared" si="498"/>
        <v>0</v>
      </c>
      <c r="AA1040" s="100">
        <f t="shared" si="501"/>
        <v>0</v>
      </c>
      <c r="AB1040" s="101">
        <f t="shared" si="499"/>
        <v>0</v>
      </c>
      <c r="AC1040" s="102" t="str">
        <f>_xlfn.IFNA(VLOOKUP(D1040,'사업자 통관'!F:H,3,0),"")</f>
        <v/>
      </c>
      <c r="AD1040" s="102"/>
      <c r="AE1040" s="103">
        <f t="shared" ref="AE1040:AE1097" si="522">SUM(W1040:AD1040)</f>
        <v>4000</v>
      </c>
      <c r="AF1040" s="104">
        <f t="shared" ref="AF1040:AF1097" si="523">SUM(V1040,AE1040)</f>
        <v>19928</v>
      </c>
      <c r="AH1040" s="126" t="s">
        <v>2399</v>
      </c>
      <c r="AI1040" s="126" t="s">
        <v>9</v>
      </c>
      <c r="AJ1040" s="126" t="s">
        <v>7940</v>
      </c>
      <c r="AK1040" s="126" t="s">
        <v>8386</v>
      </c>
      <c r="AL1040" s="126" t="s">
        <v>442</v>
      </c>
      <c r="AM1040" s="126" t="s">
        <v>443</v>
      </c>
      <c r="AN1040" s="126">
        <v>14333</v>
      </c>
      <c r="AO1040" s="126" t="s">
        <v>130</v>
      </c>
      <c r="AP1040" s="127">
        <v>1</v>
      </c>
      <c r="AQ1040" s="128">
        <v>1.5009999999999999</v>
      </c>
      <c r="AR1040" s="128">
        <v>4.4999999999999998E-2</v>
      </c>
      <c r="AS1040" s="128">
        <v>1.6</v>
      </c>
      <c r="AT1040" s="126" t="s">
        <v>4</v>
      </c>
      <c r="AU1040" s="128">
        <v>108.52</v>
      </c>
      <c r="AV1040" s="126" t="s">
        <v>130</v>
      </c>
      <c r="AW1040" s="126" t="s">
        <v>130</v>
      </c>
      <c r="AX1040" s="126" t="s">
        <v>130</v>
      </c>
      <c r="AY1040" s="126" t="s">
        <v>130</v>
      </c>
      <c r="AZ1040" s="126" t="s">
        <v>130</v>
      </c>
      <c r="BA1040" s="126" t="s">
        <v>132</v>
      </c>
      <c r="BB1040" s="126" t="s">
        <v>70</v>
      </c>
      <c r="BC1040" s="126" t="s">
        <v>7462</v>
      </c>
      <c r="BD1040" s="126" t="s">
        <v>130</v>
      </c>
      <c r="BE1040" s="126" t="s">
        <v>156</v>
      </c>
      <c r="BF1040" s="126" t="s">
        <v>8387</v>
      </c>
      <c r="BG1040" s="126" t="s">
        <v>8388</v>
      </c>
      <c r="BH1040" s="126" t="s">
        <v>8389</v>
      </c>
      <c r="BI1040" s="126" t="s">
        <v>138</v>
      </c>
      <c r="BJ1040" s="126" t="s">
        <v>130</v>
      </c>
      <c r="BK1040" s="126" t="s">
        <v>184</v>
      </c>
      <c r="BL1040" s="126" t="s">
        <v>157</v>
      </c>
      <c r="BM1040" s="126" t="s">
        <v>126</v>
      </c>
      <c r="BN1040" s="126" t="s">
        <v>130</v>
      </c>
      <c r="BO1040" s="126" t="s">
        <v>158</v>
      </c>
    </row>
    <row r="1041" spans="1:67" ht="15">
      <c r="A1041" s="58" t="str">
        <f t="shared" si="502"/>
        <v>2025-08-31</v>
      </c>
      <c r="B1041" s="58" t="str">
        <f t="shared" si="503"/>
        <v>LHR</v>
      </c>
      <c r="C1041" s="58" t="str">
        <f t="shared" si="504"/>
        <v>99431913836</v>
      </c>
      <c r="D1041" s="58" t="str">
        <f t="shared" si="505"/>
        <v>PGB028762252</v>
      </c>
      <c r="E1041" s="59" t="str">
        <f t="shared" si="506"/>
        <v>6094322903032</v>
      </c>
      <c r="F1041" s="59" t="str">
        <f t="shared" si="507"/>
        <v>718-2503-FC-12</v>
      </c>
      <c r="G1041" s="59" t="str">
        <f t="shared" si="508"/>
        <v>2210326</v>
      </c>
      <c r="H1041" s="59" t="str">
        <f t="shared" si="509"/>
        <v>IPORTER (GB)</v>
      </c>
      <c r="I1041" s="57" t="str">
        <f t="shared" si="510"/>
        <v>조영미</v>
      </c>
      <c r="J1041" s="57">
        <f t="shared" si="511"/>
        <v>18151</v>
      </c>
      <c r="K1041" s="57" t="str">
        <f t="shared" si="512"/>
        <v/>
      </c>
      <c r="L1041" s="57">
        <f t="shared" si="513"/>
        <v>1</v>
      </c>
      <c r="M1041" s="57">
        <f t="shared" si="514"/>
        <v>0.499</v>
      </c>
      <c r="N1041" s="57">
        <f t="shared" si="515"/>
        <v>4.4999999999999998E-2</v>
      </c>
      <c r="O1041" s="60">
        <f t="shared" si="516"/>
        <v>3.15E-2</v>
      </c>
      <c r="P1041" s="60">
        <f>CEILING(IF(M1041&gt;O1041,M1041,O1041),$D$2)</f>
        <v>0.5</v>
      </c>
      <c r="Q1041" s="61" t="str">
        <f t="shared" si="517"/>
        <v>목록(Manifest)</v>
      </c>
      <c r="R1041" s="88">
        <f t="shared" si="518"/>
        <v>120.66</v>
      </c>
      <c r="S1041" s="61" t="str">
        <f t="shared" si="519"/>
        <v>OZ522</v>
      </c>
      <c r="T1041" s="61" t="str">
        <f t="shared" si="520"/>
        <v/>
      </c>
      <c r="U1041" s="61" t="str">
        <f t="shared" si="521"/>
        <v>신용</v>
      </c>
      <c r="V1041" s="99">
        <f>CEILING($B$2+(P1041-0.5)*$C$2,1)</f>
        <v>7445</v>
      </c>
      <c r="W1041" s="61">
        <v>4000</v>
      </c>
      <c r="X1041" s="100">
        <f t="shared" si="497"/>
        <v>0</v>
      </c>
      <c r="Y1041" s="100">
        <f t="shared" si="500"/>
        <v>0</v>
      </c>
      <c r="Z1041" s="100">
        <f t="shared" si="498"/>
        <v>0</v>
      </c>
      <c r="AA1041" s="100">
        <f t="shared" si="501"/>
        <v>0</v>
      </c>
      <c r="AB1041" s="101">
        <f t="shared" si="499"/>
        <v>0</v>
      </c>
      <c r="AC1041" s="102" t="str">
        <f>_xlfn.IFNA(VLOOKUP(D1041,'사업자 통관'!F:H,3,0),"")</f>
        <v/>
      </c>
      <c r="AD1041" s="102"/>
      <c r="AE1041" s="103">
        <f t="shared" si="522"/>
        <v>4000</v>
      </c>
      <c r="AF1041" s="104">
        <f t="shared" si="523"/>
        <v>11445</v>
      </c>
      <c r="AH1041" s="126" t="s">
        <v>2399</v>
      </c>
      <c r="AI1041" s="126" t="s">
        <v>9</v>
      </c>
      <c r="AJ1041" s="126" t="s">
        <v>7940</v>
      </c>
      <c r="AK1041" s="126" t="s">
        <v>8390</v>
      </c>
      <c r="AL1041" s="126" t="s">
        <v>8391</v>
      </c>
      <c r="AM1041" s="126" t="s">
        <v>8392</v>
      </c>
      <c r="AN1041" s="126">
        <v>18151</v>
      </c>
      <c r="AO1041" s="126" t="s">
        <v>130</v>
      </c>
      <c r="AP1041" s="127">
        <v>1</v>
      </c>
      <c r="AQ1041" s="128">
        <v>0.499</v>
      </c>
      <c r="AR1041" s="128">
        <v>4.4999999999999998E-2</v>
      </c>
      <c r="AS1041" s="128">
        <v>0.5</v>
      </c>
      <c r="AT1041" s="126" t="s">
        <v>4</v>
      </c>
      <c r="AU1041" s="128">
        <v>120.66</v>
      </c>
      <c r="AV1041" s="126" t="s">
        <v>130</v>
      </c>
      <c r="AW1041" s="126" t="s">
        <v>130</v>
      </c>
      <c r="AX1041" s="126" t="s">
        <v>130</v>
      </c>
      <c r="AY1041" s="126" t="s">
        <v>130</v>
      </c>
      <c r="AZ1041" s="126" t="s">
        <v>130</v>
      </c>
      <c r="BA1041" s="126" t="s">
        <v>132</v>
      </c>
      <c r="BB1041" s="126" t="s">
        <v>70</v>
      </c>
      <c r="BC1041" s="126" t="s">
        <v>8393</v>
      </c>
      <c r="BD1041" s="126" t="s">
        <v>130</v>
      </c>
      <c r="BE1041" s="126" t="s">
        <v>156</v>
      </c>
      <c r="BF1041" s="126" t="s">
        <v>8394</v>
      </c>
      <c r="BG1041" s="126" t="s">
        <v>8395</v>
      </c>
      <c r="BH1041" s="126" t="s">
        <v>8396</v>
      </c>
      <c r="BI1041" s="126" t="s">
        <v>138</v>
      </c>
      <c r="BJ1041" s="126" t="s">
        <v>130</v>
      </c>
      <c r="BK1041" s="126" t="s">
        <v>184</v>
      </c>
      <c r="BL1041" s="126" t="s">
        <v>157</v>
      </c>
      <c r="BM1041" s="126" t="s">
        <v>126</v>
      </c>
      <c r="BN1041" s="126" t="s">
        <v>130</v>
      </c>
      <c r="BO1041" s="126" t="s">
        <v>158</v>
      </c>
    </row>
    <row r="1042" spans="1:67" ht="15">
      <c r="A1042" s="58" t="str">
        <f t="shared" si="502"/>
        <v>2025-08-31</v>
      </c>
      <c r="B1042" s="58" t="str">
        <f t="shared" si="503"/>
        <v>LHR</v>
      </c>
      <c r="C1042" s="58" t="str">
        <f t="shared" si="504"/>
        <v>99431913836</v>
      </c>
      <c r="D1042" s="58" t="str">
        <f t="shared" si="505"/>
        <v>PGB028762490</v>
      </c>
      <c r="E1042" s="59" t="str">
        <f t="shared" si="506"/>
        <v>6094322903270</v>
      </c>
      <c r="F1042" s="59" t="str">
        <f t="shared" si="507"/>
        <v>718-3435-BB-61</v>
      </c>
      <c r="G1042" s="59" t="str">
        <f t="shared" si="508"/>
        <v>2210326</v>
      </c>
      <c r="H1042" s="59" t="str">
        <f t="shared" si="509"/>
        <v>IPORTER (GB)</v>
      </c>
      <c r="I1042" s="57" t="str">
        <f t="shared" si="510"/>
        <v>김광용</v>
      </c>
      <c r="J1042" s="57">
        <f t="shared" si="511"/>
        <v>2082</v>
      </c>
      <c r="K1042" s="57" t="str">
        <f t="shared" si="512"/>
        <v/>
      </c>
      <c r="L1042" s="57">
        <f t="shared" si="513"/>
        <v>1</v>
      </c>
      <c r="M1042" s="57">
        <f t="shared" si="514"/>
        <v>0.499</v>
      </c>
      <c r="N1042" s="57">
        <f t="shared" si="515"/>
        <v>4.4999999999999998E-2</v>
      </c>
      <c r="O1042" s="60">
        <f t="shared" si="516"/>
        <v>3.15E-2</v>
      </c>
      <c r="P1042" s="60">
        <f>CEILING(IF(M1042&gt;O1042,M1042,O1042),$D$2)</f>
        <v>0.5</v>
      </c>
      <c r="Q1042" s="61" t="str">
        <f t="shared" si="517"/>
        <v>일반(목록배제,Normal-Manifest Exception)</v>
      </c>
      <c r="R1042" s="88">
        <f t="shared" si="518"/>
        <v>29.6</v>
      </c>
      <c r="S1042" s="61" t="str">
        <f t="shared" si="519"/>
        <v>OZ522</v>
      </c>
      <c r="T1042" s="61" t="str">
        <f t="shared" si="520"/>
        <v/>
      </c>
      <c r="U1042" s="61" t="str">
        <f t="shared" si="521"/>
        <v>신용</v>
      </c>
      <c r="V1042" s="99">
        <f>CEILING($B$2+(P1042-0.5)*$C$2,1)</f>
        <v>7445</v>
      </c>
      <c r="W1042" s="61">
        <v>4000</v>
      </c>
      <c r="X1042" s="100">
        <f t="shared" si="497"/>
        <v>0</v>
      </c>
      <c r="Y1042" s="100">
        <f t="shared" si="500"/>
        <v>0</v>
      </c>
      <c r="Z1042" s="100">
        <f t="shared" si="498"/>
        <v>0</v>
      </c>
      <c r="AA1042" s="100">
        <f t="shared" si="501"/>
        <v>0</v>
      </c>
      <c r="AB1042" s="101">
        <f t="shared" si="499"/>
        <v>1000</v>
      </c>
      <c r="AC1042" s="102" t="str">
        <f>_xlfn.IFNA(VLOOKUP(D1042,'사업자 통관'!F:H,3,0),"")</f>
        <v/>
      </c>
      <c r="AD1042" s="102"/>
      <c r="AE1042" s="103">
        <f t="shared" si="522"/>
        <v>5000</v>
      </c>
      <c r="AF1042" s="104">
        <f t="shared" si="523"/>
        <v>12445</v>
      </c>
      <c r="AH1042" s="126" t="s">
        <v>2399</v>
      </c>
      <c r="AI1042" s="126" t="s">
        <v>9</v>
      </c>
      <c r="AJ1042" s="126" t="s">
        <v>7940</v>
      </c>
      <c r="AK1042" s="126" t="s">
        <v>8397</v>
      </c>
      <c r="AL1042" s="126" t="s">
        <v>8398</v>
      </c>
      <c r="AM1042" s="126" t="s">
        <v>8399</v>
      </c>
      <c r="AN1042" s="126">
        <v>2082</v>
      </c>
      <c r="AO1042" s="126" t="s">
        <v>130</v>
      </c>
      <c r="AP1042" s="127">
        <v>1</v>
      </c>
      <c r="AQ1042" s="128">
        <v>0.499</v>
      </c>
      <c r="AR1042" s="128">
        <v>4.4999999999999998E-2</v>
      </c>
      <c r="AS1042" s="128">
        <v>0.5</v>
      </c>
      <c r="AT1042" s="126" t="s">
        <v>5</v>
      </c>
      <c r="AU1042" s="128">
        <v>29.6</v>
      </c>
      <c r="AV1042" s="126" t="s">
        <v>130</v>
      </c>
      <c r="AW1042" s="126" t="s">
        <v>130</v>
      </c>
      <c r="AX1042" s="126" t="s">
        <v>130</v>
      </c>
      <c r="AY1042" s="126" t="s">
        <v>130</v>
      </c>
      <c r="AZ1042" s="126" t="s">
        <v>130</v>
      </c>
      <c r="BA1042" s="126" t="s">
        <v>132</v>
      </c>
      <c r="BB1042" s="126" t="s">
        <v>70</v>
      </c>
      <c r="BC1042" s="126" t="s">
        <v>162</v>
      </c>
      <c r="BD1042" s="126" t="s">
        <v>130</v>
      </c>
      <c r="BE1042" s="126" t="s">
        <v>156</v>
      </c>
      <c r="BF1042" s="126" t="s">
        <v>8400</v>
      </c>
      <c r="BG1042" s="126" t="s">
        <v>8401</v>
      </c>
      <c r="BH1042" s="126" t="s">
        <v>8402</v>
      </c>
      <c r="BI1042" s="126" t="s">
        <v>138</v>
      </c>
      <c r="BJ1042" s="126" t="s">
        <v>130</v>
      </c>
      <c r="BK1042" s="126" t="s">
        <v>184</v>
      </c>
      <c r="BL1042" s="126" t="s">
        <v>157</v>
      </c>
      <c r="BM1042" s="126" t="s">
        <v>126</v>
      </c>
      <c r="BN1042" s="126" t="s">
        <v>130</v>
      </c>
      <c r="BO1042" s="126" t="s">
        <v>158</v>
      </c>
    </row>
    <row r="1043" spans="1:67" ht="15">
      <c r="A1043" s="58" t="str">
        <f t="shared" si="502"/>
        <v>2025-08-31</v>
      </c>
      <c r="B1043" s="58" t="str">
        <f t="shared" si="503"/>
        <v>LHR</v>
      </c>
      <c r="C1043" s="58" t="str">
        <f t="shared" si="504"/>
        <v>99431913836</v>
      </c>
      <c r="D1043" s="58" t="str">
        <f t="shared" si="505"/>
        <v>PGB028762232</v>
      </c>
      <c r="E1043" s="59" t="str">
        <f t="shared" si="506"/>
        <v>6094373008735 (3)</v>
      </c>
      <c r="F1043" s="59" t="str">
        <f t="shared" si="507"/>
        <v>718-0613-AD-80</v>
      </c>
      <c r="G1043" s="59" t="str">
        <f t="shared" si="508"/>
        <v>2210326</v>
      </c>
      <c r="H1043" s="59" t="str">
        <f t="shared" si="509"/>
        <v>IPORTER (GB)</v>
      </c>
      <c r="I1043" s="57" t="str">
        <f t="shared" si="510"/>
        <v>김신호</v>
      </c>
      <c r="J1043" s="57">
        <f t="shared" si="511"/>
        <v>32714</v>
      </c>
      <c r="K1043" s="57" t="str">
        <f t="shared" si="512"/>
        <v>[사업자]</v>
      </c>
      <c r="L1043" s="57">
        <f t="shared" si="513"/>
        <v>3</v>
      </c>
      <c r="M1043" s="57">
        <f t="shared" si="514"/>
        <v>51.505000000000003</v>
      </c>
      <c r="N1043" s="57">
        <f t="shared" si="515"/>
        <v>4.4999999999999998E-2</v>
      </c>
      <c r="O1043" s="60">
        <f t="shared" si="516"/>
        <v>3.15E-2</v>
      </c>
      <c r="P1043" s="60">
        <f>CEILING(IF(M1043&gt;O1043,M1043,O1043),$D$2)</f>
        <v>52</v>
      </c>
      <c r="Q1043" s="61" t="str">
        <f t="shared" si="517"/>
        <v>간이(Simple)</v>
      </c>
      <c r="R1043" s="88">
        <f t="shared" si="518"/>
        <v>1865.9</v>
      </c>
      <c r="S1043" s="61" t="str">
        <f t="shared" si="519"/>
        <v>OZ522</v>
      </c>
      <c r="T1043" s="61" t="str">
        <f t="shared" si="520"/>
        <v/>
      </c>
      <c r="U1043" s="61" t="str">
        <f t="shared" si="521"/>
        <v>신용</v>
      </c>
      <c r="V1043" s="99">
        <f>CEILING($B$2+(P1043-0.5)*$C$2,1)</f>
        <v>298678</v>
      </c>
      <c r="W1043" s="61">
        <v>4000</v>
      </c>
      <c r="X1043" s="100">
        <f t="shared" si="497"/>
        <v>3000</v>
      </c>
      <c r="Y1043" s="100">
        <f t="shared" si="500"/>
        <v>0</v>
      </c>
      <c r="Z1043" s="100">
        <f t="shared" si="498"/>
        <v>9000</v>
      </c>
      <c r="AA1043" s="100">
        <f t="shared" si="501"/>
        <v>8800</v>
      </c>
      <c r="AB1043" s="101">
        <f t="shared" si="499"/>
        <v>10000</v>
      </c>
      <c r="AC1043" s="151" t="s">
        <v>2551</v>
      </c>
      <c r="AD1043" s="102"/>
      <c r="AE1043" s="103">
        <f t="shared" si="522"/>
        <v>34800</v>
      </c>
      <c r="AF1043" s="104">
        <f t="shared" si="523"/>
        <v>333478</v>
      </c>
      <c r="AH1043" s="126" t="s">
        <v>2399</v>
      </c>
      <c r="AI1043" s="126" t="s">
        <v>9</v>
      </c>
      <c r="AJ1043" s="126" t="s">
        <v>7940</v>
      </c>
      <c r="AK1043" s="126" t="s">
        <v>8403</v>
      </c>
      <c r="AL1043" s="126" t="s">
        <v>8404</v>
      </c>
      <c r="AM1043" s="126" t="s">
        <v>8405</v>
      </c>
      <c r="AN1043" s="126">
        <v>32714</v>
      </c>
      <c r="AO1043" s="126" t="s">
        <v>137</v>
      </c>
      <c r="AP1043" s="127">
        <v>3</v>
      </c>
      <c r="AQ1043" s="128">
        <v>51.505000000000003</v>
      </c>
      <c r="AR1043" s="128">
        <v>4.4999999999999998E-2</v>
      </c>
      <c r="AS1043" s="128">
        <v>52</v>
      </c>
      <c r="AT1043" s="126" t="s">
        <v>6</v>
      </c>
      <c r="AU1043" s="128">
        <v>1865.9</v>
      </c>
      <c r="AV1043" s="126" t="s">
        <v>130</v>
      </c>
      <c r="AW1043" s="126" t="s">
        <v>130</v>
      </c>
      <c r="AX1043" s="126" t="s">
        <v>130</v>
      </c>
      <c r="AY1043" s="126" t="s">
        <v>130</v>
      </c>
      <c r="AZ1043" s="126" t="s">
        <v>130</v>
      </c>
      <c r="BA1043" s="126" t="s">
        <v>132</v>
      </c>
      <c r="BB1043" s="126" t="s">
        <v>70</v>
      </c>
      <c r="BC1043" s="126" t="s">
        <v>162</v>
      </c>
      <c r="BD1043" s="126" t="s">
        <v>130</v>
      </c>
      <c r="BE1043" s="126" t="s">
        <v>156</v>
      </c>
      <c r="BF1043" s="126" t="s">
        <v>8406</v>
      </c>
      <c r="BG1043" s="126" t="s">
        <v>8407</v>
      </c>
      <c r="BH1043" s="126" t="s">
        <v>8408</v>
      </c>
      <c r="BI1043" s="126" t="s">
        <v>138</v>
      </c>
      <c r="BJ1043" s="126" t="s">
        <v>130</v>
      </c>
      <c r="BK1043" s="126" t="s">
        <v>184</v>
      </c>
      <c r="BL1043" s="126" t="s">
        <v>157</v>
      </c>
      <c r="BM1043" s="126" t="s">
        <v>126</v>
      </c>
      <c r="BN1043" s="126" t="s">
        <v>130</v>
      </c>
      <c r="BO1043" s="126" t="s">
        <v>158</v>
      </c>
    </row>
    <row r="1044" spans="1:67" ht="15">
      <c r="A1044" s="58" t="str">
        <f t="shared" si="502"/>
        <v>2025-08-31</v>
      </c>
      <c r="B1044" s="58" t="str">
        <f t="shared" si="503"/>
        <v>LHR</v>
      </c>
      <c r="C1044" s="58" t="str">
        <f t="shared" si="504"/>
        <v>99431913836</v>
      </c>
      <c r="D1044" s="58" t="str">
        <f t="shared" si="505"/>
        <v>PGB028760641</v>
      </c>
      <c r="E1044" s="59" t="str">
        <f t="shared" si="506"/>
        <v>6094322901421</v>
      </c>
      <c r="F1044" s="59" t="str">
        <f t="shared" si="507"/>
        <v>718-2430-EF-10</v>
      </c>
      <c r="G1044" s="59" t="str">
        <f t="shared" si="508"/>
        <v>2210326</v>
      </c>
      <c r="H1044" s="59" t="str">
        <f t="shared" si="509"/>
        <v>IPORTER (GB)</v>
      </c>
      <c r="I1044" s="57" t="str">
        <f t="shared" si="510"/>
        <v>김세준</v>
      </c>
      <c r="J1044" s="57">
        <f t="shared" si="511"/>
        <v>8861</v>
      </c>
      <c r="K1044" s="57" t="str">
        <f t="shared" si="512"/>
        <v/>
      </c>
      <c r="L1044" s="57">
        <f t="shared" si="513"/>
        <v>1</v>
      </c>
      <c r="M1044" s="57">
        <f t="shared" si="514"/>
        <v>0.998</v>
      </c>
      <c r="N1044" s="57">
        <f t="shared" si="515"/>
        <v>4.4999999999999998E-2</v>
      </c>
      <c r="O1044" s="60">
        <f t="shared" si="516"/>
        <v>3.15E-2</v>
      </c>
      <c r="P1044" s="60">
        <f>CEILING(IF(M1044&gt;O1044,M1044,O1044),$D$2)</f>
        <v>1</v>
      </c>
      <c r="Q1044" s="61" t="str">
        <f t="shared" si="517"/>
        <v>목록(Manifest)</v>
      </c>
      <c r="R1044" s="88">
        <f t="shared" si="518"/>
        <v>47.19</v>
      </c>
      <c r="S1044" s="61" t="str">
        <f t="shared" si="519"/>
        <v>OZ522</v>
      </c>
      <c r="T1044" s="61" t="str">
        <f t="shared" si="520"/>
        <v/>
      </c>
      <c r="U1044" s="61" t="str">
        <f t="shared" si="521"/>
        <v>신용</v>
      </c>
      <c r="V1044" s="99">
        <f>CEILING($B$2+(P1044-0.5)*$C$2,1)</f>
        <v>10273</v>
      </c>
      <c r="W1044" s="61">
        <v>4000</v>
      </c>
      <c r="X1044" s="100">
        <f t="shared" si="497"/>
        <v>0</v>
      </c>
      <c r="Y1044" s="100">
        <f t="shared" si="500"/>
        <v>0</v>
      </c>
      <c r="Z1044" s="100">
        <f t="shared" si="498"/>
        <v>0</v>
      </c>
      <c r="AA1044" s="100">
        <f t="shared" si="501"/>
        <v>0</v>
      </c>
      <c r="AB1044" s="101">
        <f t="shared" si="499"/>
        <v>0</v>
      </c>
      <c r="AC1044" s="102" t="str">
        <f>_xlfn.IFNA(VLOOKUP(D1044,'사업자 통관'!F:H,3,0),"")</f>
        <v/>
      </c>
      <c r="AD1044" s="102"/>
      <c r="AE1044" s="103">
        <f t="shared" si="522"/>
        <v>4000</v>
      </c>
      <c r="AF1044" s="104">
        <f t="shared" si="523"/>
        <v>14273</v>
      </c>
      <c r="AH1044" s="126" t="s">
        <v>2399</v>
      </c>
      <c r="AI1044" s="126" t="s">
        <v>9</v>
      </c>
      <c r="AJ1044" s="126" t="s">
        <v>7940</v>
      </c>
      <c r="AK1044" s="126" t="s">
        <v>8409</v>
      </c>
      <c r="AL1044" s="126" t="s">
        <v>261</v>
      </c>
      <c r="AM1044" s="126" t="s">
        <v>262</v>
      </c>
      <c r="AN1044" s="126">
        <v>8861</v>
      </c>
      <c r="AO1044" s="126" t="s">
        <v>130</v>
      </c>
      <c r="AP1044" s="127">
        <v>1</v>
      </c>
      <c r="AQ1044" s="128">
        <v>0.998</v>
      </c>
      <c r="AR1044" s="128">
        <v>4.4999999999999998E-2</v>
      </c>
      <c r="AS1044" s="128">
        <v>1</v>
      </c>
      <c r="AT1044" s="126" t="s">
        <v>4</v>
      </c>
      <c r="AU1044" s="128">
        <v>47.19</v>
      </c>
      <c r="AV1044" s="126" t="s">
        <v>130</v>
      </c>
      <c r="AW1044" s="126" t="s">
        <v>130</v>
      </c>
      <c r="AX1044" s="126" t="s">
        <v>130</v>
      </c>
      <c r="AY1044" s="126" t="s">
        <v>130</v>
      </c>
      <c r="AZ1044" s="126" t="s">
        <v>130</v>
      </c>
      <c r="BA1044" s="126" t="s">
        <v>132</v>
      </c>
      <c r="BB1044" s="126" t="s">
        <v>70</v>
      </c>
      <c r="BC1044" s="126" t="s">
        <v>159</v>
      </c>
      <c r="BD1044" s="126" t="s">
        <v>130</v>
      </c>
      <c r="BE1044" s="126" t="s">
        <v>156</v>
      </c>
      <c r="BF1044" s="126" t="s">
        <v>8410</v>
      </c>
      <c r="BG1044" s="126" t="s">
        <v>8411</v>
      </c>
      <c r="BH1044" s="126" t="s">
        <v>8412</v>
      </c>
      <c r="BI1044" s="126" t="s">
        <v>138</v>
      </c>
      <c r="BJ1044" s="126" t="s">
        <v>130</v>
      </c>
      <c r="BK1044" s="126" t="s">
        <v>184</v>
      </c>
      <c r="BL1044" s="126" t="s">
        <v>157</v>
      </c>
      <c r="BM1044" s="126" t="s">
        <v>126</v>
      </c>
      <c r="BN1044" s="126" t="s">
        <v>130</v>
      </c>
      <c r="BO1044" s="126" t="s">
        <v>158</v>
      </c>
    </row>
    <row r="1045" spans="1:67" ht="15">
      <c r="A1045" s="58" t="str">
        <f t="shared" si="502"/>
        <v>2025-08-31</v>
      </c>
      <c r="B1045" s="58" t="str">
        <f t="shared" si="503"/>
        <v>LHR</v>
      </c>
      <c r="C1045" s="58" t="str">
        <f t="shared" si="504"/>
        <v>99431913836</v>
      </c>
      <c r="D1045" s="58" t="str">
        <f t="shared" si="505"/>
        <v>PGB028762400</v>
      </c>
      <c r="E1045" s="59" t="str">
        <f t="shared" si="506"/>
        <v>6094322903180</v>
      </c>
      <c r="F1045" s="59" t="str">
        <f t="shared" si="507"/>
        <v>718-3240-DD-57</v>
      </c>
      <c r="G1045" s="59" t="str">
        <f t="shared" si="508"/>
        <v>2210326</v>
      </c>
      <c r="H1045" s="59" t="str">
        <f t="shared" si="509"/>
        <v>IPORTER (GB)</v>
      </c>
      <c r="I1045" s="57" t="str">
        <f t="shared" si="510"/>
        <v>김나영</v>
      </c>
      <c r="J1045" s="57">
        <f t="shared" si="511"/>
        <v>5646</v>
      </c>
      <c r="K1045" s="57" t="str">
        <f t="shared" si="512"/>
        <v/>
      </c>
      <c r="L1045" s="57">
        <f t="shared" si="513"/>
        <v>1</v>
      </c>
      <c r="M1045" s="57">
        <f t="shared" si="514"/>
        <v>4.5</v>
      </c>
      <c r="N1045" s="57">
        <f t="shared" si="515"/>
        <v>4.7169999999999996</v>
      </c>
      <c r="O1045" s="60">
        <f t="shared" si="516"/>
        <v>3.3018999999999994</v>
      </c>
      <c r="P1045" s="60">
        <f>CEILING(IF(M1045&gt;O1045,M1045,O1045),$D$2)</f>
        <v>4.5</v>
      </c>
      <c r="Q1045" s="61" t="str">
        <f t="shared" si="517"/>
        <v>목록(Manifest)</v>
      </c>
      <c r="R1045" s="88">
        <f t="shared" si="518"/>
        <v>96.75</v>
      </c>
      <c r="S1045" s="61" t="str">
        <f t="shared" si="519"/>
        <v>OZ522</v>
      </c>
      <c r="T1045" s="61" t="str">
        <f t="shared" si="520"/>
        <v/>
      </c>
      <c r="U1045" s="61" t="str">
        <f t="shared" si="521"/>
        <v>신용</v>
      </c>
      <c r="V1045" s="99">
        <f>CEILING($B$2+(P1045-0.5)*$C$2,1)</f>
        <v>30065</v>
      </c>
      <c r="W1045" s="61">
        <v>4000</v>
      </c>
      <c r="X1045" s="100">
        <f t="shared" si="497"/>
        <v>0</v>
      </c>
      <c r="Y1045" s="100">
        <f t="shared" si="500"/>
        <v>0</v>
      </c>
      <c r="Z1045" s="100">
        <f t="shared" si="498"/>
        <v>500</v>
      </c>
      <c r="AA1045" s="100">
        <f t="shared" si="501"/>
        <v>0</v>
      </c>
      <c r="AB1045" s="101">
        <f t="shared" si="499"/>
        <v>0</v>
      </c>
      <c r="AC1045" s="102" t="str">
        <f>_xlfn.IFNA(VLOOKUP(D1045,'사업자 통관'!F:H,3,0),"")</f>
        <v/>
      </c>
      <c r="AD1045" s="102"/>
      <c r="AE1045" s="103">
        <f t="shared" si="522"/>
        <v>4500</v>
      </c>
      <c r="AF1045" s="104">
        <f t="shared" si="523"/>
        <v>34565</v>
      </c>
      <c r="AH1045" s="126" t="s">
        <v>2399</v>
      </c>
      <c r="AI1045" s="126" t="s">
        <v>9</v>
      </c>
      <c r="AJ1045" s="126" t="s">
        <v>7940</v>
      </c>
      <c r="AK1045" s="126" t="s">
        <v>8413</v>
      </c>
      <c r="AL1045" s="126" t="s">
        <v>8414</v>
      </c>
      <c r="AM1045" s="126" t="s">
        <v>8415</v>
      </c>
      <c r="AN1045" s="126">
        <v>5646</v>
      </c>
      <c r="AO1045" s="126" t="s">
        <v>130</v>
      </c>
      <c r="AP1045" s="127">
        <v>1</v>
      </c>
      <c r="AQ1045" s="128">
        <v>4.5</v>
      </c>
      <c r="AR1045" s="128">
        <v>4.7169999999999996</v>
      </c>
      <c r="AS1045" s="128">
        <v>4.8</v>
      </c>
      <c r="AT1045" s="126" t="s">
        <v>4</v>
      </c>
      <c r="AU1045" s="128">
        <v>96.75</v>
      </c>
      <c r="AV1045" s="126" t="s">
        <v>130</v>
      </c>
      <c r="AW1045" s="126" t="s">
        <v>130</v>
      </c>
      <c r="AX1045" s="126" t="s">
        <v>130</v>
      </c>
      <c r="AY1045" s="126" t="s">
        <v>130</v>
      </c>
      <c r="AZ1045" s="126" t="s">
        <v>130</v>
      </c>
      <c r="BA1045" s="126" t="s">
        <v>132</v>
      </c>
      <c r="BB1045" s="126" t="s">
        <v>70</v>
      </c>
      <c r="BC1045" s="126" t="s">
        <v>8416</v>
      </c>
      <c r="BD1045" s="126" t="s">
        <v>130</v>
      </c>
      <c r="BE1045" s="126" t="s">
        <v>156</v>
      </c>
      <c r="BF1045" s="126" t="s">
        <v>8417</v>
      </c>
      <c r="BG1045" s="126" t="s">
        <v>8418</v>
      </c>
      <c r="BH1045" s="126" t="s">
        <v>8419</v>
      </c>
      <c r="BI1045" s="126" t="s">
        <v>138</v>
      </c>
      <c r="BJ1045" s="126" t="s">
        <v>130</v>
      </c>
      <c r="BK1045" s="126" t="s">
        <v>184</v>
      </c>
      <c r="BL1045" s="126" t="s">
        <v>157</v>
      </c>
      <c r="BM1045" s="126" t="s">
        <v>126</v>
      </c>
      <c r="BN1045" s="126" t="s">
        <v>130</v>
      </c>
      <c r="BO1045" s="126" t="s">
        <v>158</v>
      </c>
    </row>
    <row r="1046" spans="1:67" ht="15">
      <c r="A1046" s="58" t="str">
        <f t="shared" si="502"/>
        <v>2025-08-31</v>
      </c>
      <c r="B1046" s="58" t="str">
        <f t="shared" si="503"/>
        <v>LHR</v>
      </c>
      <c r="C1046" s="58" t="str">
        <f t="shared" si="504"/>
        <v>99431913836</v>
      </c>
      <c r="D1046" s="58" t="str">
        <f t="shared" si="505"/>
        <v>PGB028762328</v>
      </c>
      <c r="E1046" s="59" t="str">
        <f t="shared" si="506"/>
        <v>6094322903108</v>
      </c>
      <c r="F1046" s="59" t="str">
        <f t="shared" si="507"/>
        <v>718-3187-AF-74</v>
      </c>
      <c r="G1046" s="59" t="str">
        <f t="shared" si="508"/>
        <v>2210326</v>
      </c>
      <c r="H1046" s="59" t="str">
        <f t="shared" si="509"/>
        <v>IPORTER (GB)</v>
      </c>
      <c r="I1046" s="57" t="str">
        <f t="shared" si="510"/>
        <v>LIJUAN</v>
      </c>
      <c r="J1046" s="57">
        <f t="shared" si="511"/>
        <v>15098</v>
      </c>
      <c r="K1046" s="57" t="str">
        <f t="shared" si="512"/>
        <v/>
      </c>
      <c r="L1046" s="57">
        <f t="shared" si="513"/>
        <v>1</v>
      </c>
      <c r="M1046" s="57">
        <f t="shared" si="514"/>
        <v>0.998</v>
      </c>
      <c r="N1046" s="57">
        <f t="shared" si="515"/>
        <v>4.4999999999999998E-2</v>
      </c>
      <c r="O1046" s="60">
        <f t="shared" si="516"/>
        <v>3.15E-2</v>
      </c>
      <c r="P1046" s="60">
        <f>CEILING(IF(M1046&gt;O1046,M1046,O1046),$D$2)</f>
        <v>1</v>
      </c>
      <c r="Q1046" s="61" t="str">
        <f t="shared" si="517"/>
        <v>목록(Manifest)</v>
      </c>
      <c r="R1046" s="88">
        <f t="shared" si="518"/>
        <v>118.24</v>
      </c>
      <c r="S1046" s="61" t="str">
        <f t="shared" si="519"/>
        <v>OZ522</v>
      </c>
      <c r="T1046" s="61" t="str">
        <f t="shared" si="520"/>
        <v/>
      </c>
      <c r="U1046" s="61" t="str">
        <f t="shared" si="521"/>
        <v>신용</v>
      </c>
      <c r="V1046" s="99">
        <f>CEILING($B$2+(P1046-0.5)*$C$2,1)</f>
        <v>10273</v>
      </c>
      <c r="W1046" s="61">
        <v>4000</v>
      </c>
      <c r="X1046" s="100">
        <f t="shared" si="497"/>
        <v>0</v>
      </c>
      <c r="Y1046" s="100">
        <f t="shared" si="500"/>
        <v>0</v>
      </c>
      <c r="Z1046" s="100">
        <f t="shared" si="498"/>
        <v>0</v>
      </c>
      <c r="AA1046" s="100">
        <f t="shared" si="501"/>
        <v>0</v>
      </c>
      <c r="AB1046" s="101">
        <f t="shared" si="499"/>
        <v>0</v>
      </c>
      <c r="AC1046" s="102" t="str">
        <f>_xlfn.IFNA(VLOOKUP(D1046,'사업자 통관'!F:H,3,0),"")</f>
        <v/>
      </c>
      <c r="AD1046" s="102"/>
      <c r="AE1046" s="103">
        <f t="shared" si="522"/>
        <v>4000</v>
      </c>
      <c r="AF1046" s="104">
        <f t="shared" si="523"/>
        <v>14273</v>
      </c>
      <c r="AH1046" s="126" t="s">
        <v>2399</v>
      </c>
      <c r="AI1046" s="126" t="s">
        <v>9</v>
      </c>
      <c r="AJ1046" s="126" t="s">
        <v>7940</v>
      </c>
      <c r="AK1046" s="126" t="s">
        <v>8420</v>
      </c>
      <c r="AL1046" s="126" t="s">
        <v>8421</v>
      </c>
      <c r="AM1046" s="126" t="s">
        <v>8422</v>
      </c>
      <c r="AN1046" s="126">
        <v>15098</v>
      </c>
      <c r="AO1046" s="126" t="s">
        <v>130</v>
      </c>
      <c r="AP1046" s="127">
        <v>1</v>
      </c>
      <c r="AQ1046" s="128">
        <v>0.998</v>
      </c>
      <c r="AR1046" s="128">
        <v>4.4999999999999998E-2</v>
      </c>
      <c r="AS1046" s="128">
        <v>1</v>
      </c>
      <c r="AT1046" s="126" t="s">
        <v>4</v>
      </c>
      <c r="AU1046" s="128">
        <v>118.24</v>
      </c>
      <c r="AV1046" s="126" t="s">
        <v>130</v>
      </c>
      <c r="AW1046" s="126" t="s">
        <v>130</v>
      </c>
      <c r="AX1046" s="126" t="s">
        <v>130</v>
      </c>
      <c r="AY1046" s="126" t="s">
        <v>130</v>
      </c>
      <c r="AZ1046" s="126" t="s">
        <v>130</v>
      </c>
      <c r="BA1046" s="126" t="s">
        <v>132</v>
      </c>
      <c r="BB1046" s="126" t="s">
        <v>70</v>
      </c>
      <c r="BC1046" s="126" t="s">
        <v>297</v>
      </c>
      <c r="BD1046" s="126" t="s">
        <v>130</v>
      </c>
      <c r="BE1046" s="126" t="s">
        <v>156</v>
      </c>
      <c r="BF1046" s="126" t="s">
        <v>8423</v>
      </c>
      <c r="BG1046" s="126" t="s">
        <v>8424</v>
      </c>
      <c r="BH1046" s="126" t="s">
        <v>8425</v>
      </c>
      <c r="BI1046" s="126" t="s">
        <v>138</v>
      </c>
      <c r="BJ1046" s="126" t="s">
        <v>130</v>
      </c>
      <c r="BK1046" s="126" t="s">
        <v>184</v>
      </c>
      <c r="BL1046" s="126" t="s">
        <v>157</v>
      </c>
      <c r="BM1046" s="126" t="s">
        <v>126</v>
      </c>
      <c r="BN1046" s="126" t="s">
        <v>130</v>
      </c>
      <c r="BO1046" s="126" t="s">
        <v>158</v>
      </c>
    </row>
    <row r="1047" spans="1:67" ht="15">
      <c r="A1047" s="58" t="str">
        <f t="shared" si="502"/>
        <v>2025-08-31</v>
      </c>
      <c r="B1047" s="58" t="str">
        <f t="shared" si="503"/>
        <v>LHR</v>
      </c>
      <c r="C1047" s="58" t="str">
        <f t="shared" si="504"/>
        <v>99431913836</v>
      </c>
      <c r="D1047" s="58" t="str">
        <f t="shared" si="505"/>
        <v>PGB028762462</v>
      </c>
      <c r="E1047" s="59" t="str">
        <f t="shared" si="506"/>
        <v>6094322903242</v>
      </c>
      <c r="F1047" s="59" t="str">
        <f t="shared" si="507"/>
        <v>718-3216-CA-3</v>
      </c>
      <c r="G1047" s="59" t="str">
        <f t="shared" si="508"/>
        <v>2210326</v>
      </c>
      <c r="H1047" s="59" t="str">
        <f t="shared" si="509"/>
        <v>IPORTER (GB)</v>
      </c>
      <c r="I1047" s="57" t="str">
        <f t="shared" si="510"/>
        <v>김지연</v>
      </c>
      <c r="J1047" s="57">
        <f t="shared" si="511"/>
        <v>34185</v>
      </c>
      <c r="K1047" s="57" t="str">
        <f t="shared" si="512"/>
        <v/>
      </c>
      <c r="L1047" s="57">
        <f t="shared" si="513"/>
        <v>1</v>
      </c>
      <c r="M1047" s="57">
        <f t="shared" si="514"/>
        <v>0.499</v>
      </c>
      <c r="N1047" s="57">
        <f t="shared" si="515"/>
        <v>4.4999999999999998E-2</v>
      </c>
      <c r="O1047" s="60">
        <f t="shared" si="516"/>
        <v>3.15E-2</v>
      </c>
      <c r="P1047" s="60">
        <f>CEILING(IF(M1047&gt;O1047,M1047,O1047),$D$2)</f>
        <v>0.5</v>
      </c>
      <c r="Q1047" s="61" t="str">
        <f t="shared" si="517"/>
        <v>목록(Manifest)</v>
      </c>
      <c r="R1047" s="88">
        <f t="shared" si="518"/>
        <v>51.23</v>
      </c>
      <c r="S1047" s="61" t="str">
        <f t="shared" si="519"/>
        <v>OZ522</v>
      </c>
      <c r="T1047" s="61" t="str">
        <f t="shared" si="520"/>
        <v/>
      </c>
      <c r="U1047" s="61" t="str">
        <f t="shared" si="521"/>
        <v>신용</v>
      </c>
      <c r="V1047" s="99">
        <f>CEILING($B$2+(P1047-0.5)*$C$2,1)</f>
        <v>7445</v>
      </c>
      <c r="W1047" s="61">
        <v>4000</v>
      </c>
      <c r="X1047" s="100">
        <f t="shared" si="497"/>
        <v>0</v>
      </c>
      <c r="Y1047" s="100">
        <f t="shared" si="500"/>
        <v>0</v>
      </c>
      <c r="Z1047" s="100">
        <f t="shared" si="498"/>
        <v>0</v>
      </c>
      <c r="AA1047" s="100">
        <f t="shared" si="501"/>
        <v>0</v>
      </c>
      <c r="AB1047" s="101">
        <f t="shared" si="499"/>
        <v>0</v>
      </c>
      <c r="AC1047" s="102" t="str">
        <f>_xlfn.IFNA(VLOOKUP(D1047,'사업자 통관'!F:H,3,0),"")</f>
        <v/>
      </c>
      <c r="AD1047" s="102"/>
      <c r="AE1047" s="103">
        <f t="shared" si="522"/>
        <v>4000</v>
      </c>
      <c r="AF1047" s="104">
        <f t="shared" si="523"/>
        <v>11445</v>
      </c>
      <c r="AH1047" s="126" t="s">
        <v>2399</v>
      </c>
      <c r="AI1047" s="126" t="s">
        <v>9</v>
      </c>
      <c r="AJ1047" s="126" t="s">
        <v>7940</v>
      </c>
      <c r="AK1047" s="126" t="s">
        <v>8426</v>
      </c>
      <c r="AL1047" s="126" t="s">
        <v>617</v>
      </c>
      <c r="AM1047" s="126" t="s">
        <v>8427</v>
      </c>
      <c r="AN1047" s="126">
        <v>34185</v>
      </c>
      <c r="AO1047" s="126" t="s">
        <v>130</v>
      </c>
      <c r="AP1047" s="127">
        <v>1</v>
      </c>
      <c r="AQ1047" s="128">
        <v>0.499</v>
      </c>
      <c r="AR1047" s="128">
        <v>4.4999999999999998E-2</v>
      </c>
      <c r="AS1047" s="128">
        <v>0.5</v>
      </c>
      <c r="AT1047" s="126" t="s">
        <v>4</v>
      </c>
      <c r="AU1047" s="128">
        <v>51.23</v>
      </c>
      <c r="AV1047" s="126" t="s">
        <v>130</v>
      </c>
      <c r="AW1047" s="126" t="s">
        <v>130</v>
      </c>
      <c r="AX1047" s="126" t="s">
        <v>130</v>
      </c>
      <c r="AY1047" s="126" t="s">
        <v>130</v>
      </c>
      <c r="AZ1047" s="126" t="s">
        <v>130</v>
      </c>
      <c r="BA1047" s="126" t="s">
        <v>132</v>
      </c>
      <c r="BB1047" s="126" t="s">
        <v>70</v>
      </c>
      <c r="BC1047" s="126" t="s">
        <v>155</v>
      </c>
      <c r="BD1047" s="126" t="s">
        <v>130</v>
      </c>
      <c r="BE1047" s="126" t="s">
        <v>156</v>
      </c>
      <c r="BF1047" s="126" t="s">
        <v>8428</v>
      </c>
      <c r="BG1047" s="126" t="s">
        <v>8429</v>
      </c>
      <c r="BH1047" s="126" t="s">
        <v>8430</v>
      </c>
      <c r="BI1047" s="126" t="s">
        <v>138</v>
      </c>
      <c r="BJ1047" s="126" t="s">
        <v>130</v>
      </c>
      <c r="BK1047" s="126" t="s">
        <v>184</v>
      </c>
      <c r="BL1047" s="126" t="s">
        <v>157</v>
      </c>
      <c r="BM1047" s="126" t="s">
        <v>126</v>
      </c>
      <c r="BN1047" s="126" t="s">
        <v>130</v>
      </c>
      <c r="BO1047" s="126" t="s">
        <v>158</v>
      </c>
    </row>
    <row r="1048" spans="1:67" ht="15">
      <c r="A1048" s="58" t="str">
        <f t="shared" si="502"/>
        <v>2025-08-31</v>
      </c>
      <c r="B1048" s="58" t="str">
        <f t="shared" si="503"/>
        <v>LHR</v>
      </c>
      <c r="C1048" s="58" t="str">
        <f t="shared" si="504"/>
        <v>99431913836</v>
      </c>
      <c r="D1048" s="58" t="str">
        <f t="shared" si="505"/>
        <v>PGB028762319</v>
      </c>
      <c r="E1048" s="59" t="str">
        <f t="shared" si="506"/>
        <v>6094322903099</v>
      </c>
      <c r="F1048" s="59" t="str">
        <f t="shared" si="507"/>
        <v>717-9924-CC-4</v>
      </c>
      <c r="G1048" s="59" t="str">
        <f t="shared" si="508"/>
        <v>2210326</v>
      </c>
      <c r="H1048" s="59" t="str">
        <f t="shared" si="509"/>
        <v>IPORTER (GB)</v>
      </c>
      <c r="I1048" s="57" t="str">
        <f t="shared" si="510"/>
        <v>하고운</v>
      </c>
      <c r="J1048" s="57">
        <f t="shared" si="511"/>
        <v>28423</v>
      </c>
      <c r="K1048" s="57" t="str">
        <f t="shared" si="512"/>
        <v/>
      </c>
      <c r="L1048" s="57">
        <f t="shared" si="513"/>
        <v>1</v>
      </c>
      <c r="M1048" s="57">
        <f t="shared" si="514"/>
        <v>0.499</v>
      </c>
      <c r="N1048" s="57">
        <f t="shared" si="515"/>
        <v>4.4999999999999998E-2</v>
      </c>
      <c r="O1048" s="60">
        <f t="shared" si="516"/>
        <v>3.15E-2</v>
      </c>
      <c r="P1048" s="60">
        <f>CEILING(IF(M1048&gt;O1048,M1048,O1048),$D$2)</f>
        <v>0.5</v>
      </c>
      <c r="Q1048" s="61" t="str">
        <f t="shared" si="517"/>
        <v>목록(Manifest)</v>
      </c>
      <c r="R1048" s="88">
        <f t="shared" si="518"/>
        <v>146.97999999999999</v>
      </c>
      <c r="S1048" s="61" t="str">
        <f t="shared" si="519"/>
        <v>OZ522</v>
      </c>
      <c r="T1048" s="61" t="str">
        <f t="shared" si="520"/>
        <v/>
      </c>
      <c r="U1048" s="61" t="str">
        <f t="shared" si="521"/>
        <v>신용</v>
      </c>
      <c r="V1048" s="99">
        <f>CEILING($B$2+(P1048-0.5)*$C$2,1)</f>
        <v>7445</v>
      </c>
      <c r="W1048" s="61">
        <v>4000</v>
      </c>
      <c r="X1048" s="100">
        <f t="shared" si="497"/>
        <v>0</v>
      </c>
      <c r="Y1048" s="100">
        <f t="shared" si="500"/>
        <v>0</v>
      </c>
      <c r="Z1048" s="100">
        <f t="shared" si="498"/>
        <v>0</v>
      </c>
      <c r="AA1048" s="100">
        <f t="shared" si="501"/>
        <v>0</v>
      </c>
      <c r="AB1048" s="101">
        <f t="shared" si="499"/>
        <v>0</v>
      </c>
      <c r="AC1048" s="102" t="str">
        <f>_xlfn.IFNA(VLOOKUP(D1048,'사업자 통관'!F:H,3,0),"")</f>
        <v/>
      </c>
      <c r="AD1048" s="102"/>
      <c r="AE1048" s="103">
        <f t="shared" si="522"/>
        <v>4000</v>
      </c>
      <c r="AF1048" s="104">
        <f t="shared" si="523"/>
        <v>11445</v>
      </c>
      <c r="AH1048" s="126" t="s">
        <v>2399</v>
      </c>
      <c r="AI1048" s="126" t="s">
        <v>9</v>
      </c>
      <c r="AJ1048" s="126" t="s">
        <v>7940</v>
      </c>
      <c r="AK1048" s="126" t="s">
        <v>8431</v>
      </c>
      <c r="AL1048" s="126" t="s">
        <v>360</v>
      </c>
      <c r="AM1048" s="126" t="s">
        <v>361</v>
      </c>
      <c r="AN1048" s="126">
        <v>28423</v>
      </c>
      <c r="AO1048" s="126" t="s">
        <v>130</v>
      </c>
      <c r="AP1048" s="127">
        <v>1</v>
      </c>
      <c r="AQ1048" s="128">
        <v>0.499</v>
      </c>
      <c r="AR1048" s="128">
        <v>4.4999999999999998E-2</v>
      </c>
      <c r="AS1048" s="128">
        <v>0.5</v>
      </c>
      <c r="AT1048" s="126" t="s">
        <v>4</v>
      </c>
      <c r="AU1048" s="128">
        <v>146.97999999999999</v>
      </c>
      <c r="AV1048" s="126" t="s">
        <v>130</v>
      </c>
      <c r="AW1048" s="126" t="s">
        <v>130</v>
      </c>
      <c r="AX1048" s="126" t="s">
        <v>130</v>
      </c>
      <c r="AY1048" s="126" t="s">
        <v>130</v>
      </c>
      <c r="AZ1048" s="126" t="s">
        <v>130</v>
      </c>
      <c r="BA1048" s="126" t="s">
        <v>132</v>
      </c>
      <c r="BB1048" s="126" t="s">
        <v>70</v>
      </c>
      <c r="BC1048" s="126" t="s">
        <v>163</v>
      </c>
      <c r="BD1048" s="126" t="s">
        <v>130</v>
      </c>
      <c r="BE1048" s="126" t="s">
        <v>156</v>
      </c>
      <c r="BF1048" s="126" t="s">
        <v>8432</v>
      </c>
      <c r="BG1048" s="126" t="s">
        <v>8433</v>
      </c>
      <c r="BH1048" s="126" t="s">
        <v>8434</v>
      </c>
      <c r="BI1048" s="126" t="s">
        <v>138</v>
      </c>
      <c r="BJ1048" s="126" t="s">
        <v>130</v>
      </c>
      <c r="BK1048" s="126" t="s">
        <v>184</v>
      </c>
      <c r="BL1048" s="126" t="s">
        <v>157</v>
      </c>
      <c r="BM1048" s="126" t="s">
        <v>126</v>
      </c>
      <c r="BN1048" s="126" t="s">
        <v>130</v>
      </c>
      <c r="BO1048" s="126" t="s">
        <v>158</v>
      </c>
    </row>
    <row r="1049" spans="1:67" ht="15">
      <c r="A1049" s="58" t="str">
        <f t="shared" si="502"/>
        <v>2025-08-31</v>
      </c>
      <c r="B1049" s="58" t="str">
        <f t="shared" si="503"/>
        <v>LHR</v>
      </c>
      <c r="C1049" s="58" t="str">
        <f t="shared" si="504"/>
        <v>99431913836</v>
      </c>
      <c r="D1049" s="58" t="str">
        <f t="shared" si="505"/>
        <v>PGB028762193</v>
      </c>
      <c r="E1049" s="59" t="str">
        <f t="shared" si="506"/>
        <v>6094322902973</v>
      </c>
      <c r="F1049" s="59" t="str">
        <f t="shared" si="507"/>
        <v>718-2573-ED-25</v>
      </c>
      <c r="G1049" s="59" t="str">
        <f t="shared" si="508"/>
        <v>2210326</v>
      </c>
      <c r="H1049" s="59" t="str">
        <f t="shared" si="509"/>
        <v>IPORTER (GB)</v>
      </c>
      <c r="I1049" s="57" t="str">
        <f t="shared" si="510"/>
        <v>이세웅</v>
      </c>
      <c r="J1049" s="57">
        <f t="shared" si="511"/>
        <v>21316</v>
      </c>
      <c r="K1049" s="57" t="str">
        <f t="shared" si="512"/>
        <v/>
      </c>
      <c r="L1049" s="57">
        <f t="shared" si="513"/>
        <v>1</v>
      </c>
      <c r="M1049" s="57">
        <f t="shared" si="514"/>
        <v>0.499</v>
      </c>
      <c r="N1049" s="57">
        <f t="shared" si="515"/>
        <v>4.4999999999999998E-2</v>
      </c>
      <c r="O1049" s="60">
        <f t="shared" si="516"/>
        <v>3.15E-2</v>
      </c>
      <c r="P1049" s="60">
        <f>CEILING(IF(M1049&gt;O1049,M1049,O1049),$D$2)</f>
        <v>0.5</v>
      </c>
      <c r="Q1049" s="61" t="str">
        <f t="shared" si="517"/>
        <v>목록(Manifest)</v>
      </c>
      <c r="R1049" s="88">
        <f t="shared" si="518"/>
        <v>49.81</v>
      </c>
      <c r="S1049" s="61" t="str">
        <f t="shared" si="519"/>
        <v>OZ522</v>
      </c>
      <c r="T1049" s="61" t="str">
        <f t="shared" si="520"/>
        <v/>
      </c>
      <c r="U1049" s="61" t="str">
        <f t="shared" si="521"/>
        <v>신용</v>
      </c>
      <c r="V1049" s="99">
        <f>CEILING($B$2+(P1049-0.5)*$C$2,1)</f>
        <v>7445</v>
      </c>
      <c r="W1049" s="61">
        <v>4000</v>
      </c>
      <c r="X1049" s="100">
        <f t="shared" si="497"/>
        <v>0</v>
      </c>
      <c r="Y1049" s="100">
        <f t="shared" si="500"/>
        <v>0</v>
      </c>
      <c r="Z1049" s="100">
        <f t="shared" si="498"/>
        <v>0</v>
      </c>
      <c r="AA1049" s="100">
        <f t="shared" si="501"/>
        <v>0</v>
      </c>
      <c r="AB1049" s="101">
        <f t="shared" si="499"/>
        <v>0</v>
      </c>
      <c r="AC1049" s="102" t="str">
        <f>_xlfn.IFNA(VLOOKUP(D1049,'사업자 통관'!F:H,3,0),"")</f>
        <v/>
      </c>
      <c r="AD1049" s="102"/>
      <c r="AE1049" s="103">
        <f t="shared" si="522"/>
        <v>4000</v>
      </c>
      <c r="AF1049" s="104">
        <f t="shared" si="523"/>
        <v>11445</v>
      </c>
      <c r="AH1049" s="126" t="s">
        <v>2399</v>
      </c>
      <c r="AI1049" s="126" t="s">
        <v>9</v>
      </c>
      <c r="AJ1049" s="126" t="s">
        <v>7940</v>
      </c>
      <c r="AK1049" s="126" t="s">
        <v>8435</v>
      </c>
      <c r="AL1049" s="126" t="s">
        <v>2533</v>
      </c>
      <c r="AM1049" s="126" t="s">
        <v>2534</v>
      </c>
      <c r="AN1049" s="126">
        <v>21316</v>
      </c>
      <c r="AO1049" s="126" t="s">
        <v>130</v>
      </c>
      <c r="AP1049" s="127">
        <v>1</v>
      </c>
      <c r="AQ1049" s="128">
        <v>0.499</v>
      </c>
      <c r="AR1049" s="128">
        <v>4.4999999999999998E-2</v>
      </c>
      <c r="AS1049" s="128">
        <v>0.5</v>
      </c>
      <c r="AT1049" s="126" t="s">
        <v>4</v>
      </c>
      <c r="AU1049" s="128">
        <v>49.81</v>
      </c>
      <c r="AV1049" s="126" t="s">
        <v>130</v>
      </c>
      <c r="AW1049" s="126" t="s">
        <v>130</v>
      </c>
      <c r="AX1049" s="126" t="s">
        <v>130</v>
      </c>
      <c r="AY1049" s="126" t="s">
        <v>130</v>
      </c>
      <c r="AZ1049" s="126" t="s">
        <v>130</v>
      </c>
      <c r="BA1049" s="126" t="s">
        <v>132</v>
      </c>
      <c r="BB1049" s="126" t="s">
        <v>70</v>
      </c>
      <c r="BC1049" s="126" t="s">
        <v>8436</v>
      </c>
      <c r="BD1049" s="126" t="s">
        <v>130</v>
      </c>
      <c r="BE1049" s="126" t="s">
        <v>156</v>
      </c>
      <c r="BF1049" s="126" t="s">
        <v>8437</v>
      </c>
      <c r="BG1049" s="126" t="s">
        <v>8438</v>
      </c>
      <c r="BH1049" s="126" t="s">
        <v>8439</v>
      </c>
      <c r="BI1049" s="126" t="s">
        <v>138</v>
      </c>
      <c r="BJ1049" s="126" t="s">
        <v>130</v>
      </c>
      <c r="BK1049" s="126" t="s">
        <v>184</v>
      </c>
      <c r="BL1049" s="126" t="s">
        <v>157</v>
      </c>
      <c r="BM1049" s="126" t="s">
        <v>126</v>
      </c>
      <c r="BN1049" s="126" t="s">
        <v>130</v>
      </c>
      <c r="BO1049" s="126" t="s">
        <v>158</v>
      </c>
    </row>
    <row r="1050" spans="1:67" ht="15">
      <c r="A1050" s="58" t="str">
        <f t="shared" si="502"/>
        <v>2025-08-31</v>
      </c>
      <c r="B1050" s="58" t="str">
        <f t="shared" si="503"/>
        <v>LHR</v>
      </c>
      <c r="C1050" s="58" t="str">
        <f t="shared" si="504"/>
        <v>99431913836</v>
      </c>
      <c r="D1050" s="58" t="str">
        <f t="shared" si="505"/>
        <v>PGB028762205</v>
      </c>
      <c r="E1050" s="59" t="str">
        <f t="shared" si="506"/>
        <v>6094322902985</v>
      </c>
      <c r="F1050" s="59" t="str">
        <f t="shared" si="507"/>
        <v>718-2445-EA-35</v>
      </c>
      <c r="G1050" s="59" t="str">
        <f t="shared" si="508"/>
        <v>2210326</v>
      </c>
      <c r="H1050" s="59" t="str">
        <f t="shared" si="509"/>
        <v>IPORTER (GB)</v>
      </c>
      <c r="I1050" s="57" t="str">
        <f t="shared" si="510"/>
        <v>양병노</v>
      </c>
      <c r="J1050" s="57">
        <f t="shared" si="511"/>
        <v>57375</v>
      </c>
      <c r="K1050" s="57" t="str">
        <f t="shared" si="512"/>
        <v/>
      </c>
      <c r="L1050" s="57">
        <f t="shared" si="513"/>
        <v>1</v>
      </c>
      <c r="M1050" s="57">
        <f t="shared" si="514"/>
        <v>2</v>
      </c>
      <c r="N1050" s="57">
        <f t="shared" si="515"/>
        <v>4.4999999999999998E-2</v>
      </c>
      <c r="O1050" s="60">
        <f t="shared" si="516"/>
        <v>3.15E-2</v>
      </c>
      <c r="P1050" s="60">
        <f>CEILING(IF(M1050&gt;O1050,M1050,O1050),$D$2)</f>
        <v>2</v>
      </c>
      <c r="Q1050" s="61" t="str">
        <f t="shared" si="517"/>
        <v>목록(Manifest)</v>
      </c>
      <c r="R1050" s="88">
        <f t="shared" si="518"/>
        <v>103.78</v>
      </c>
      <c r="S1050" s="61" t="str">
        <f t="shared" si="519"/>
        <v>OZ522</v>
      </c>
      <c r="T1050" s="61" t="str">
        <f t="shared" si="520"/>
        <v/>
      </c>
      <c r="U1050" s="61" t="str">
        <f t="shared" si="521"/>
        <v>신용</v>
      </c>
      <c r="V1050" s="99">
        <f>CEILING($B$2+(P1050-0.5)*$C$2,1)</f>
        <v>15928</v>
      </c>
      <c r="W1050" s="61">
        <v>4000</v>
      </c>
      <c r="X1050" s="100">
        <f t="shared" si="497"/>
        <v>0</v>
      </c>
      <c r="Y1050" s="100">
        <f t="shared" si="500"/>
        <v>0</v>
      </c>
      <c r="Z1050" s="100">
        <f t="shared" si="498"/>
        <v>0</v>
      </c>
      <c r="AA1050" s="100">
        <f t="shared" si="501"/>
        <v>0</v>
      </c>
      <c r="AB1050" s="101">
        <f t="shared" si="499"/>
        <v>0</v>
      </c>
      <c r="AC1050" s="102" t="str">
        <f>_xlfn.IFNA(VLOOKUP(D1050,'사업자 통관'!F:H,3,0),"")</f>
        <v/>
      </c>
      <c r="AD1050" s="102"/>
      <c r="AE1050" s="103">
        <f t="shared" si="522"/>
        <v>4000</v>
      </c>
      <c r="AF1050" s="104">
        <f t="shared" si="523"/>
        <v>19928</v>
      </c>
      <c r="AH1050" s="126" t="s">
        <v>2399</v>
      </c>
      <c r="AI1050" s="126" t="s">
        <v>9</v>
      </c>
      <c r="AJ1050" s="126" t="s">
        <v>7940</v>
      </c>
      <c r="AK1050" s="126" t="s">
        <v>8440</v>
      </c>
      <c r="AL1050" s="126" t="s">
        <v>8441</v>
      </c>
      <c r="AM1050" s="126" t="s">
        <v>8442</v>
      </c>
      <c r="AN1050" s="126">
        <v>57375</v>
      </c>
      <c r="AO1050" s="126" t="s">
        <v>130</v>
      </c>
      <c r="AP1050" s="127">
        <v>1</v>
      </c>
      <c r="AQ1050" s="128">
        <v>2</v>
      </c>
      <c r="AR1050" s="128">
        <v>4.4999999999999998E-2</v>
      </c>
      <c r="AS1050" s="128">
        <v>2.1</v>
      </c>
      <c r="AT1050" s="126" t="s">
        <v>4</v>
      </c>
      <c r="AU1050" s="128">
        <v>103.78</v>
      </c>
      <c r="AV1050" s="126" t="s">
        <v>130</v>
      </c>
      <c r="AW1050" s="126" t="s">
        <v>130</v>
      </c>
      <c r="AX1050" s="126" t="s">
        <v>130</v>
      </c>
      <c r="AY1050" s="126" t="s">
        <v>130</v>
      </c>
      <c r="AZ1050" s="126" t="s">
        <v>130</v>
      </c>
      <c r="BA1050" s="126" t="s">
        <v>132</v>
      </c>
      <c r="BB1050" s="126" t="s">
        <v>70</v>
      </c>
      <c r="BC1050" s="126" t="s">
        <v>8443</v>
      </c>
      <c r="BD1050" s="126" t="s">
        <v>130</v>
      </c>
      <c r="BE1050" s="126" t="s">
        <v>156</v>
      </c>
      <c r="BF1050" s="126" t="s">
        <v>8444</v>
      </c>
      <c r="BG1050" s="126" t="s">
        <v>8445</v>
      </c>
      <c r="BH1050" s="126" t="s">
        <v>8446</v>
      </c>
      <c r="BI1050" s="126" t="s">
        <v>138</v>
      </c>
      <c r="BJ1050" s="126" t="s">
        <v>130</v>
      </c>
      <c r="BK1050" s="126" t="s">
        <v>184</v>
      </c>
      <c r="BL1050" s="126" t="s">
        <v>157</v>
      </c>
      <c r="BM1050" s="126" t="s">
        <v>126</v>
      </c>
      <c r="BN1050" s="126" t="s">
        <v>130</v>
      </c>
      <c r="BO1050" s="126" t="s">
        <v>158</v>
      </c>
    </row>
    <row r="1051" spans="1:67" ht="15">
      <c r="A1051" s="58" t="str">
        <f t="shared" si="502"/>
        <v>2025-08-31</v>
      </c>
      <c r="B1051" s="58" t="str">
        <f t="shared" si="503"/>
        <v>LHR</v>
      </c>
      <c r="C1051" s="58" t="str">
        <f t="shared" si="504"/>
        <v>99431913836</v>
      </c>
      <c r="D1051" s="58" t="str">
        <f t="shared" si="505"/>
        <v>PGB028761265</v>
      </c>
      <c r="E1051" s="59" t="str">
        <f t="shared" si="506"/>
        <v>6094322902045</v>
      </c>
      <c r="F1051" s="59" t="str">
        <f t="shared" si="507"/>
        <v>718-2425-DD-36</v>
      </c>
      <c r="G1051" s="59" t="str">
        <f t="shared" si="508"/>
        <v>2210326</v>
      </c>
      <c r="H1051" s="59" t="str">
        <f t="shared" si="509"/>
        <v>IPORTER (GB)</v>
      </c>
      <c r="I1051" s="57" t="str">
        <f t="shared" si="510"/>
        <v>박문영</v>
      </c>
      <c r="J1051" s="57">
        <f t="shared" si="511"/>
        <v>4992</v>
      </c>
      <c r="K1051" s="57" t="str">
        <f t="shared" si="512"/>
        <v/>
      </c>
      <c r="L1051" s="57">
        <f t="shared" si="513"/>
        <v>1</v>
      </c>
      <c r="M1051" s="57">
        <f t="shared" si="514"/>
        <v>0.499</v>
      </c>
      <c r="N1051" s="57">
        <f t="shared" si="515"/>
        <v>4.4999999999999998E-2</v>
      </c>
      <c r="O1051" s="60">
        <f t="shared" si="516"/>
        <v>3.15E-2</v>
      </c>
      <c r="P1051" s="60">
        <f>CEILING(IF(M1051&gt;O1051,M1051,O1051),$D$2)</f>
        <v>0.5</v>
      </c>
      <c r="Q1051" s="61" t="str">
        <f t="shared" si="517"/>
        <v>목록(Manifest)</v>
      </c>
      <c r="R1051" s="88">
        <f t="shared" si="518"/>
        <v>94.39</v>
      </c>
      <c r="S1051" s="61" t="str">
        <f t="shared" si="519"/>
        <v>OZ522</v>
      </c>
      <c r="T1051" s="61" t="str">
        <f t="shared" si="520"/>
        <v/>
      </c>
      <c r="U1051" s="61" t="str">
        <f t="shared" si="521"/>
        <v>신용</v>
      </c>
      <c r="V1051" s="99">
        <f>CEILING($B$2+(P1051-0.5)*$C$2,1)</f>
        <v>7445</v>
      </c>
      <c r="W1051" s="61">
        <v>4000</v>
      </c>
      <c r="X1051" s="100">
        <f t="shared" si="497"/>
        <v>0</v>
      </c>
      <c r="Y1051" s="100">
        <f t="shared" si="500"/>
        <v>0</v>
      </c>
      <c r="Z1051" s="100">
        <f t="shared" si="498"/>
        <v>0</v>
      </c>
      <c r="AA1051" s="100">
        <f t="shared" si="501"/>
        <v>0</v>
      </c>
      <c r="AB1051" s="101">
        <f t="shared" si="499"/>
        <v>0</v>
      </c>
      <c r="AC1051" s="102" t="str">
        <f>_xlfn.IFNA(VLOOKUP(D1051,'사업자 통관'!F:H,3,0),"")</f>
        <v/>
      </c>
      <c r="AD1051" s="102"/>
      <c r="AE1051" s="103">
        <f t="shared" si="522"/>
        <v>4000</v>
      </c>
      <c r="AF1051" s="104">
        <f t="shared" si="523"/>
        <v>11445</v>
      </c>
      <c r="AH1051" s="126" t="s">
        <v>2399</v>
      </c>
      <c r="AI1051" s="126" t="s">
        <v>9</v>
      </c>
      <c r="AJ1051" s="126" t="s">
        <v>7940</v>
      </c>
      <c r="AK1051" s="126" t="s">
        <v>8447</v>
      </c>
      <c r="AL1051" s="126" t="s">
        <v>8448</v>
      </c>
      <c r="AM1051" s="126" t="s">
        <v>8449</v>
      </c>
      <c r="AN1051" s="126">
        <v>4992</v>
      </c>
      <c r="AO1051" s="126" t="s">
        <v>130</v>
      </c>
      <c r="AP1051" s="127">
        <v>1</v>
      </c>
      <c r="AQ1051" s="128">
        <v>0.499</v>
      </c>
      <c r="AR1051" s="128">
        <v>4.4999999999999998E-2</v>
      </c>
      <c r="AS1051" s="128">
        <v>0.5</v>
      </c>
      <c r="AT1051" s="126" t="s">
        <v>4</v>
      </c>
      <c r="AU1051" s="128">
        <v>94.39</v>
      </c>
      <c r="AV1051" s="126" t="s">
        <v>130</v>
      </c>
      <c r="AW1051" s="126" t="s">
        <v>130</v>
      </c>
      <c r="AX1051" s="126" t="s">
        <v>130</v>
      </c>
      <c r="AY1051" s="126" t="s">
        <v>130</v>
      </c>
      <c r="AZ1051" s="126" t="s">
        <v>130</v>
      </c>
      <c r="BA1051" s="126" t="s">
        <v>132</v>
      </c>
      <c r="BB1051" s="126" t="s">
        <v>70</v>
      </c>
      <c r="BC1051" s="126" t="s">
        <v>159</v>
      </c>
      <c r="BD1051" s="126" t="s">
        <v>130</v>
      </c>
      <c r="BE1051" s="126" t="s">
        <v>156</v>
      </c>
      <c r="BF1051" s="126" t="s">
        <v>8450</v>
      </c>
      <c r="BG1051" s="126" t="s">
        <v>8451</v>
      </c>
      <c r="BH1051" s="126" t="s">
        <v>8452</v>
      </c>
      <c r="BI1051" s="126" t="s">
        <v>138</v>
      </c>
      <c r="BJ1051" s="126" t="s">
        <v>130</v>
      </c>
      <c r="BK1051" s="126" t="s">
        <v>184</v>
      </c>
      <c r="BL1051" s="126" t="s">
        <v>157</v>
      </c>
      <c r="BM1051" s="126" t="s">
        <v>126</v>
      </c>
      <c r="BN1051" s="126" t="s">
        <v>130</v>
      </c>
      <c r="BO1051" s="126" t="s">
        <v>158</v>
      </c>
    </row>
    <row r="1052" spans="1:67" ht="15">
      <c r="A1052" s="58" t="str">
        <f t="shared" si="502"/>
        <v>2025-08-31</v>
      </c>
      <c r="B1052" s="58" t="str">
        <f t="shared" si="503"/>
        <v>LHR</v>
      </c>
      <c r="C1052" s="58" t="str">
        <f t="shared" si="504"/>
        <v>99431913836</v>
      </c>
      <c r="D1052" s="58" t="str">
        <f t="shared" si="505"/>
        <v>PGB028762196</v>
      </c>
      <c r="E1052" s="59" t="str">
        <f t="shared" si="506"/>
        <v>6094322902976</v>
      </c>
      <c r="F1052" s="59" t="str">
        <f t="shared" si="507"/>
        <v>718-3205-AC-41</v>
      </c>
      <c r="G1052" s="59" t="str">
        <f t="shared" si="508"/>
        <v>2210326</v>
      </c>
      <c r="H1052" s="59" t="str">
        <f t="shared" si="509"/>
        <v>IPORTER (GB)</v>
      </c>
      <c r="I1052" s="57" t="str">
        <f t="shared" si="510"/>
        <v>서연수</v>
      </c>
      <c r="J1052" s="57">
        <f t="shared" si="511"/>
        <v>6592</v>
      </c>
      <c r="K1052" s="57" t="str">
        <f t="shared" si="512"/>
        <v/>
      </c>
      <c r="L1052" s="57">
        <f t="shared" si="513"/>
        <v>1</v>
      </c>
      <c r="M1052" s="57">
        <f t="shared" si="514"/>
        <v>0.499</v>
      </c>
      <c r="N1052" s="57">
        <f t="shared" si="515"/>
        <v>1.4059999999999999</v>
      </c>
      <c r="O1052" s="60">
        <f t="shared" si="516"/>
        <v>0.98419999999999985</v>
      </c>
      <c r="P1052" s="60">
        <f>CEILING(IF(M1052&gt;O1052,M1052,O1052),$D$2)</f>
        <v>1</v>
      </c>
      <c r="Q1052" s="61" t="str">
        <f t="shared" si="517"/>
        <v>목록(Manifest)</v>
      </c>
      <c r="R1052" s="88">
        <f t="shared" si="518"/>
        <v>42.57</v>
      </c>
      <c r="S1052" s="61" t="str">
        <f t="shared" si="519"/>
        <v>OZ522</v>
      </c>
      <c r="T1052" s="61" t="str">
        <f t="shared" si="520"/>
        <v/>
      </c>
      <c r="U1052" s="61" t="str">
        <f t="shared" si="521"/>
        <v>신용</v>
      </c>
      <c r="V1052" s="99">
        <f>CEILING($B$2+(P1052-0.5)*$C$2,1)</f>
        <v>10273</v>
      </c>
      <c r="W1052" s="61">
        <v>4000</v>
      </c>
      <c r="X1052" s="100">
        <f t="shared" si="497"/>
        <v>0</v>
      </c>
      <c r="Y1052" s="100">
        <f t="shared" si="500"/>
        <v>0</v>
      </c>
      <c r="Z1052" s="100">
        <f t="shared" si="498"/>
        <v>0</v>
      </c>
      <c r="AA1052" s="100">
        <f t="shared" si="501"/>
        <v>0</v>
      </c>
      <c r="AB1052" s="101">
        <f t="shared" si="499"/>
        <v>0</v>
      </c>
      <c r="AC1052" s="102" t="str">
        <f>_xlfn.IFNA(VLOOKUP(D1052,'사업자 통관'!F:H,3,0),"")</f>
        <v/>
      </c>
      <c r="AD1052" s="102"/>
      <c r="AE1052" s="103">
        <f t="shared" si="522"/>
        <v>4000</v>
      </c>
      <c r="AF1052" s="104">
        <f t="shared" si="523"/>
        <v>14273</v>
      </c>
      <c r="AH1052" s="126" t="s">
        <v>2399</v>
      </c>
      <c r="AI1052" s="126" t="s">
        <v>9</v>
      </c>
      <c r="AJ1052" s="126" t="s">
        <v>7940</v>
      </c>
      <c r="AK1052" s="126" t="s">
        <v>8453</v>
      </c>
      <c r="AL1052" s="126" t="s">
        <v>8454</v>
      </c>
      <c r="AM1052" s="126" t="s">
        <v>8455</v>
      </c>
      <c r="AN1052" s="126">
        <v>6592</v>
      </c>
      <c r="AO1052" s="126" t="s">
        <v>130</v>
      </c>
      <c r="AP1052" s="127">
        <v>1</v>
      </c>
      <c r="AQ1052" s="128">
        <v>0.499</v>
      </c>
      <c r="AR1052" s="128">
        <v>1.4059999999999999</v>
      </c>
      <c r="AS1052" s="128">
        <v>1.5</v>
      </c>
      <c r="AT1052" s="126" t="s">
        <v>4</v>
      </c>
      <c r="AU1052" s="128">
        <v>42.57</v>
      </c>
      <c r="AV1052" s="126" t="s">
        <v>130</v>
      </c>
      <c r="AW1052" s="126" t="s">
        <v>130</v>
      </c>
      <c r="AX1052" s="126" t="s">
        <v>130</v>
      </c>
      <c r="AY1052" s="126" t="s">
        <v>130</v>
      </c>
      <c r="AZ1052" s="126" t="s">
        <v>130</v>
      </c>
      <c r="BA1052" s="126" t="s">
        <v>132</v>
      </c>
      <c r="BB1052" s="126" t="s">
        <v>70</v>
      </c>
      <c r="BC1052" s="126" t="s">
        <v>163</v>
      </c>
      <c r="BD1052" s="126" t="s">
        <v>130</v>
      </c>
      <c r="BE1052" s="126" t="s">
        <v>156</v>
      </c>
      <c r="BF1052" s="126" t="s">
        <v>8456</v>
      </c>
      <c r="BG1052" s="126" t="s">
        <v>8457</v>
      </c>
      <c r="BH1052" s="126" t="s">
        <v>8458</v>
      </c>
      <c r="BI1052" s="126" t="s">
        <v>138</v>
      </c>
      <c r="BJ1052" s="126" t="s">
        <v>130</v>
      </c>
      <c r="BK1052" s="126" t="s">
        <v>184</v>
      </c>
      <c r="BL1052" s="126" t="s">
        <v>157</v>
      </c>
      <c r="BM1052" s="126" t="s">
        <v>126</v>
      </c>
      <c r="BN1052" s="126" t="s">
        <v>130</v>
      </c>
      <c r="BO1052" s="126" t="s">
        <v>158</v>
      </c>
    </row>
    <row r="1053" spans="1:67" ht="15">
      <c r="A1053" s="58" t="str">
        <f t="shared" si="502"/>
        <v>2025-08-31</v>
      </c>
      <c r="B1053" s="58" t="str">
        <f t="shared" si="503"/>
        <v>LHR</v>
      </c>
      <c r="C1053" s="58" t="str">
        <f t="shared" si="504"/>
        <v>99431913836</v>
      </c>
      <c r="D1053" s="58" t="str">
        <f t="shared" si="505"/>
        <v>PGB028762386</v>
      </c>
      <c r="E1053" s="59" t="str">
        <f t="shared" si="506"/>
        <v>6094322903166</v>
      </c>
      <c r="F1053" s="59" t="str">
        <f t="shared" si="507"/>
        <v>718-3234-DA-46</v>
      </c>
      <c r="G1053" s="59" t="str">
        <f t="shared" si="508"/>
        <v>2210326</v>
      </c>
      <c r="H1053" s="59" t="str">
        <f t="shared" si="509"/>
        <v>IPORTER (GB)</v>
      </c>
      <c r="I1053" s="57" t="str">
        <f t="shared" si="510"/>
        <v>윤다은</v>
      </c>
      <c r="J1053" s="57">
        <f t="shared" si="511"/>
        <v>16819</v>
      </c>
      <c r="K1053" s="57" t="str">
        <f t="shared" si="512"/>
        <v/>
      </c>
      <c r="L1053" s="57">
        <f t="shared" si="513"/>
        <v>1</v>
      </c>
      <c r="M1053" s="57">
        <f t="shared" si="514"/>
        <v>0.998</v>
      </c>
      <c r="N1053" s="57">
        <f t="shared" si="515"/>
        <v>1.27</v>
      </c>
      <c r="O1053" s="60">
        <f t="shared" si="516"/>
        <v>0.8889999999999999</v>
      </c>
      <c r="P1053" s="60">
        <f>CEILING(IF(M1053&gt;O1053,M1053,O1053),$D$2)</f>
        <v>1</v>
      </c>
      <c r="Q1053" s="61" t="str">
        <f t="shared" si="517"/>
        <v>목록(Manifest)</v>
      </c>
      <c r="R1053" s="88">
        <f t="shared" si="518"/>
        <v>134.84</v>
      </c>
      <c r="S1053" s="61" t="str">
        <f t="shared" si="519"/>
        <v>OZ522</v>
      </c>
      <c r="T1053" s="61" t="str">
        <f t="shared" si="520"/>
        <v/>
      </c>
      <c r="U1053" s="61" t="str">
        <f t="shared" si="521"/>
        <v>신용</v>
      </c>
      <c r="V1053" s="99">
        <f>CEILING($B$2+(P1053-0.5)*$C$2,1)</f>
        <v>10273</v>
      </c>
      <c r="W1053" s="61">
        <v>4000</v>
      </c>
      <c r="X1053" s="100">
        <f t="shared" si="497"/>
        <v>0</v>
      </c>
      <c r="Y1053" s="100">
        <f t="shared" si="500"/>
        <v>0</v>
      </c>
      <c r="Z1053" s="100">
        <f t="shared" si="498"/>
        <v>0</v>
      </c>
      <c r="AA1053" s="100">
        <f t="shared" si="501"/>
        <v>0</v>
      </c>
      <c r="AB1053" s="101">
        <f t="shared" si="499"/>
        <v>0</v>
      </c>
      <c r="AC1053" s="102" t="str">
        <f>_xlfn.IFNA(VLOOKUP(D1053,'사업자 통관'!F:H,3,0),"")</f>
        <v/>
      </c>
      <c r="AD1053" s="102"/>
      <c r="AE1053" s="103">
        <f t="shared" si="522"/>
        <v>4000</v>
      </c>
      <c r="AF1053" s="104">
        <f t="shared" si="523"/>
        <v>14273</v>
      </c>
      <c r="AH1053" s="126" t="s">
        <v>2399</v>
      </c>
      <c r="AI1053" s="126" t="s">
        <v>9</v>
      </c>
      <c r="AJ1053" s="126" t="s">
        <v>7940</v>
      </c>
      <c r="AK1053" s="126" t="s">
        <v>8459</v>
      </c>
      <c r="AL1053" s="126" t="s">
        <v>8460</v>
      </c>
      <c r="AM1053" s="126" t="s">
        <v>8461</v>
      </c>
      <c r="AN1053" s="126">
        <v>16819</v>
      </c>
      <c r="AO1053" s="126" t="s">
        <v>130</v>
      </c>
      <c r="AP1053" s="127">
        <v>1</v>
      </c>
      <c r="AQ1053" s="128">
        <v>0.998</v>
      </c>
      <c r="AR1053" s="128">
        <v>1.27</v>
      </c>
      <c r="AS1053" s="128">
        <v>1.3</v>
      </c>
      <c r="AT1053" s="126" t="s">
        <v>4</v>
      </c>
      <c r="AU1053" s="128">
        <v>134.84</v>
      </c>
      <c r="AV1053" s="126" t="s">
        <v>130</v>
      </c>
      <c r="AW1053" s="126" t="s">
        <v>130</v>
      </c>
      <c r="AX1053" s="126" t="s">
        <v>130</v>
      </c>
      <c r="AY1053" s="126" t="s">
        <v>130</v>
      </c>
      <c r="AZ1053" s="126" t="s">
        <v>130</v>
      </c>
      <c r="BA1053" s="126" t="s">
        <v>132</v>
      </c>
      <c r="BB1053" s="126" t="s">
        <v>70</v>
      </c>
      <c r="BC1053" s="126" t="s">
        <v>402</v>
      </c>
      <c r="BD1053" s="126" t="s">
        <v>130</v>
      </c>
      <c r="BE1053" s="126" t="s">
        <v>156</v>
      </c>
      <c r="BF1053" s="126" t="s">
        <v>8462</v>
      </c>
      <c r="BG1053" s="126" t="s">
        <v>8463</v>
      </c>
      <c r="BH1053" s="126" t="s">
        <v>8464</v>
      </c>
      <c r="BI1053" s="126" t="s">
        <v>138</v>
      </c>
      <c r="BJ1053" s="126" t="s">
        <v>130</v>
      </c>
      <c r="BK1053" s="126" t="s">
        <v>184</v>
      </c>
      <c r="BL1053" s="126" t="s">
        <v>157</v>
      </c>
      <c r="BM1053" s="126" t="s">
        <v>126</v>
      </c>
      <c r="BN1053" s="126" t="s">
        <v>130</v>
      </c>
      <c r="BO1053" s="126" t="s">
        <v>158</v>
      </c>
    </row>
    <row r="1054" spans="1:67" ht="15">
      <c r="A1054" s="58" t="str">
        <f t="shared" si="502"/>
        <v>2025-08-31</v>
      </c>
      <c r="B1054" s="58" t="str">
        <f t="shared" si="503"/>
        <v>LHR</v>
      </c>
      <c r="C1054" s="58" t="str">
        <f t="shared" si="504"/>
        <v>99431913836</v>
      </c>
      <c r="D1054" s="58" t="str">
        <f t="shared" si="505"/>
        <v>PGB028762347</v>
      </c>
      <c r="E1054" s="59" t="str">
        <f t="shared" si="506"/>
        <v>6094322903127</v>
      </c>
      <c r="F1054" s="59" t="str">
        <f t="shared" si="507"/>
        <v>718-3436-CB-59</v>
      </c>
      <c r="G1054" s="59" t="str">
        <f t="shared" si="508"/>
        <v>2210326</v>
      </c>
      <c r="H1054" s="59" t="str">
        <f t="shared" si="509"/>
        <v>IPORTER (GB)</v>
      </c>
      <c r="I1054" s="57" t="str">
        <f t="shared" si="510"/>
        <v>반조훈</v>
      </c>
      <c r="J1054" s="57">
        <f t="shared" si="511"/>
        <v>53264</v>
      </c>
      <c r="K1054" s="57" t="str">
        <f t="shared" si="512"/>
        <v/>
      </c>
      <c r="L1054" s="57">
        <f t="shared" si="513"/>
        <v>1</v>
      </c>
      <c r="M1054" s="57">
        <f t="shared" si="514"/>
        <v>0.499</v>
      </c>
      <c r="N1054" s="57">
        <f t="shared" si="515"/>
        <v>4.4999999999999998E-2</v>
      </c>
      <c r="O1054" s="60">
        <f t="shared" si="516"/>
        <v>3.15E-2</v>
      </c>
      <c r="P1054" s="60">
        <f>CEILING(IF(M1054&gt;O1054,M1054,O1054),$D$2)</f>
        <v>0.5</v>
      </c>
      <c r="Q1054" s="61" t="str">
        <f t="shared" si="517"/>
        <v>목록(Manifest)</v>
      </c>
      <c r="R1054" s="88">
        <f t="shared" si="518"/>
        <v>20.23</v>
      </c>
      <c r="S1054" s="61" t="str">
        <f t="shared" si="519"/>
        <v>OZ522</v>
      </c>
      <c r="T1054" s="61" t="str">
        <f t="shared" si="520"/>
        <v/>
      </c>
      <c r="U1054" s="61" t="str">
        <f t="shared" si="521"/>
        <v>신용</v>
      </c>
      <c r="V1054" s="99">
        <f>CEILING($B$2+(P1054-0.5)*$C$2,1)</f>
        <v>7445</v>
      </c>
      <c r="W1054" s="61">
        <v>4000</v>
      </c>
      <c r="X1054" s="100">
        <f t="shared" si="497"/>
        <v>0</v>
      </c>
      <c r="Y1054" s="100">
        <f t="shared" si="500"/>
        <v>0</v>
      </c>
      <c r="Z1054" s="100">
        <f t="shared" si="498"/>
        <v>0</v>
      </c>
      <c r="AA1054" s="100">
        <f t="shared" si="501"/>
        <v>0</v>
      </c>
      <c r="AB1054" s="101">
        <f t="shared" si="499"/>
        <v>0</v>
      </c>
      <c r="AC1054" s="102" t="str">
        <f>_xlfn.IFNA(VLOOKUP(D1054,'사업자 통관'!F:H,3,0),"")</f>
        <v/>
      </c>
      <c r="AD1054" s="102"/>
      <c r="AE1054" s="103">
        <f t="shared" si="522"/>
        <v>4000</v>
      </c>
      <c r="AF1054" s="104">
        <f t="shared" si="523"/>
        <v>11445</v>
      </c>
      <c r="AH1054" s="126" t="s">
        <v>2399</v>
      </c>
      <c r="AI1054" s="126" t="s">
        <v>9</v>
      </c>
      <c r="AJ1054" s="126" t="s">
        <v>7940</v>
      </c>
      <c r="AK1054" s="126" t="s">
        <v>8465</v>
      </c>
      <c r="AL1054" s="126" t="s">
        <v>8466</v>
      </c>
      <c r="AM1054" s="126" t="s">
        <v>8467</v>
      </c>
      <c r="AN1054" s="126">
        <v>53264</v>
      </c>
      <c r="AO1054" s="126" t="s">
        <v>130</v>
      </c>
      <c r="AP1054" s="127">
        <v>1</v>
      </c>
      <c r="AQ1054" s="128">
        <v>0.499</v>
      </c>
      <c r="AR1054" s="128">
        <v>4.4999999999999998E-2</v>
      </c>
      <c r="AS1054" s="128">
        <v>0.5</v>
      </c>
      <c r="AT1054" s="126" t="s">
        <v>4</v>
      </c>
      <c r="AU1054" s="128">
        <v>20.23</v>
      </c>
      <c r="AV1054" s="126" t="s">
        <v>130</v>
      </c>
      <c r="AW1054" s="126" t="s">
        <v>130</v>
      </c>
      <c r="AX1054" s="126" t="s">
        <v>130</v>
      </c>
      <c r="AY1054" s="126" t="s">
        <v>130</v>
      </c>
      <c r="AZ1054" s="126" t="s">
        <v>130</v>
      </c>
      <c r="BA1054" s="126" t="s">
        <v>132</v>
      </c>
      <c r="BB1054" s="126" t="s">
        <v>70</v>
      </c>
      <c r="BC1054" s="126" t="s">
        <v>162</v>
      </c>
      <c r="BD1054" s="126" t="s">
        <v>130</v>
      </c>
      <c r="BE1054" s="126" t="s">
        <v>156</v>
      </c>
      <c r="BF1054" s="126" t="s">
        <v>8468</v>
      </c>
      <c r="BG1054" s="126" t="s">
        <v>8469</v>
      </c>
      <c r="BH1054" s="126" t="s">
        <v>8470</v>
      </c>
      <c r="BI1054" s="126" t="s">
        <v>138</v>
      </c>
      <c r="BJ1054" s="126" t="s">
        <v>130</v>
      </c>
      <c r="BK1054" s="126" t="s">
        <v>184</v>
      </c>
      <c r="BL1054" s="126" t="s">
        <v>157</v>
      </c>
      <c r="BM1054" s="126" t="s">
        <v>126</v>
      </c>
      <c r="BN1054" s="126" t="s">
        <v>130</v>
      </c>
      <c r="BO1054" s="126" t="s">
        <v>158</v>
      </c>
    </row>
    <row r="1055" spans="1:67" ht="15">
      <c r="A1055" s="58" t="str">
        <f t="shared" si="502"/>
        <v>2025-08-31</v>
      </c>
      <c r="B1055" s="58" t="str">
        <f t="shared" si="503"/>
        <v>LHR</v>
      </c>
      <c r="C1055" s="58" t="str">
        <f t="shared" si="504"/>
        <v>99431913836</v>
      </c>
      <c r="D1055" s="58" t="str">
        <f t="shared" si="505"/>
        <v>PGB028762314</v>
      </c>
      <c r="E1055" s="59" t="str">
        <f t="shared" si="506"/>
        <v>6094322903094</v>
      </c>
      <c r="F1055" s="59" t="str">
        <f t="shared" si="507"/>
        <v>718-3402-AA-68</v>
      </c>
      <c r="G1055" s="59" t="str">
        <f t="shared" si="508"/>
        <v>2210326</v>
      </c>
      <c r="H1055" s="59" t="str">
        <f t="shared" si="509"/>
        <v>IPORTER (GB)</v>
      </c>
      <c r="I1055" s="57" t="str">
        <f t="shared" si="510"/>
        <v>신창진</v>
      </c>
      <c r="J1055" s="57">
        <f t="shared" si="511"/>
        <v>41401</v>
      </c>
      <c r="K1055" s="57" t="str">
        <f t="shared" si="512"/>
        <v/>
      </c>
      <c r="L1055" s="57">
        <f t="shared" si="513"/>
        <v>1</v>
      </c>
      <c r="M1055" s="57">
        <f t="shared" si="514"/>
        <v>0.499</v>
      </c>
      <c r="N1055" s="57">
        <f t="shared" si="515"/>
        <v>4.4999999999999998E-2</v>
      </c>
      <c r="O1055" s="60">
        <f t="shared" si="516"/>
        <v>3.15E-2</v>
      </c>
      <c r="P1055" s="60">
        <f>CEILING(IF(M1055&gt;O1055,M1055,O1055),$D$2)</f>
        <v>0.5</v>
      </c>
      <c r="Q1055" s="61" t="str">
        <f t="shared" si="517"/>
        <v>목록(Manifest)</v>
      </c>
      <c r="R1055" s="88">
        <f t="shared" si="518"/>
        <v>21.57</v>
      </c>
      <c r="S1055" s="61" t="str">
        <f t="shared" si="519"/>
        <v>OZ522</v>
      </c>
      <c r="T1055" s="61" t="str">
        <f t="shared" si="520"/>
        <v/>
      </c>
      <c r="U1055" s="61" t="str">
        <f t="shared" si="521"/>
        <v>신용</v>
      </c>
      <c r="V1055" s="99">
        <f>CEILING($B$2+(P1055-0.5)*$C$2,1)</f>
        <v>7445</v>
      </c>
      <c r="W1055" s="61">
        <v>4000</v>
      </c>
      <c r="X1055" s="100">
        <f t="shared" si="497"/>
        <v>0</v>
      </c>
      <c r="Y1055" s="100">
        <f t="shared" si="500"/>
        <v>0</v>
      </c>
      <c r="Z1055" s="100">
        <f t="shared" si="498"/>
        <v>0</v>
      </c>
      <c r="AA1055" s="100">
        <f t="shared" si="501"/>
        <v>0</v>
      </c>
      <c r="AB1055" s="101">
        <f t="shared" si="499"/>
        <v>0</v>
      </c>
      <c r="AC1055" s="102" t="str">
        <f>_xlfn.IFNA(VLOOKUP(D1055,'사업자 통관'!F:H,3,0),"")</f>
        <v/>
      </c>
      <c r="AD1055" s="102"/>
      <c r="AE1055" s="103">
        <f t="shared" si="522"/>
        <v>4000</v>
      </c>
      <c r="AF1055" s="104">
        <f t="shared" si="523"/>
        <v>11445</v>
      </c>
      <c r="AH1055" s="126" t="s">
        <v>2399</v>
      </c>
      <c r="AI1055" s="126" t="s">
        <v>9</v>
      </c>
      <c r="AJ1055" s="126" t="s">
        <v>7940</v>
      </c>
      <c r="AK1055" s="126" t="s">
        <v>8471</v>
      </c>
      <c r="AL1055" s="126" t="s">
        <v>8472</v>
      </c>
      <c r="AM1055" s="126" t="s">
        <v>8473</v>
      </c>
      <c r="AN1055" s="126">
        <v>41401</v>
      </c>
      <c r="AO1055" s="126" t="s">
        <v>130</v>
      </c>
      <c r="AP1055" s="127">
        <v>1</v>
      </c>
      <c r="AQ1055" s="128">
        <v>0.499</v>
      </c>
      <c r="AR1055" s="128">
        <v>4.4999999999999998E-2</v>
      </c>
      <c r="AS1055" s="128">
        <v>0.5</v>
      </c>
      <c r="AT1055" s="126" t="s">
        <v>4</v>
      </c>
      <c r="AU1055" s="128">
        <v>21.57</v>
      </c>
      <c r="AV1055" s="126" t="s">
        <v>130</v>
      </c>
      <c r="AW1055" s="126" t="s">
        <v>130</v>
      </c>
      <c r="AX1055" s="126" t="s">
        <v>130</v>
      </c>
      <c r="AY1055" s="126" t="s">
        <v>130</v>
      </c>
      <c r="AZ1055" s="126" t="s">
        <v>130</v>
      </c>
      <c r="BA1055" s="126" t="s">
        <v>132</v>
      </c>
      <c r="BB1055" s="126" t="s">
        <v>70</v>
      </c>
      <c r="BC1055" s="126" t="s">
        <v>678</v>
      </c>
      <c r="BD1055" s="126" t="s">
        <v>130</v>
      </c>
      <c r="BE1055" s="126" t="s">
        <v>156</v>
      </c>
      <c r="BF1055" s="126" t="s">
        <v>8474</v>
      </c>
      <c r="BG1055" s="126" t="s">
        <v>8475</v>
      </c>
      <c r="BH1055" s="126" t="s">
        <v>8476</v>
      </c>
      <c r="BI1055" s="126" t="s">
        <v>138</v>
      </c>
      <c r="BJ1055" s="126" t="s">
        <v>130</v>
      </c>
      <c r="BK1055" s="126" t="s">
        <v>184</v>
      </c>
      <c r="BL1055" s="126" t="s">
        <v>157</v>
      </c>
      <c r="BM1055" s="126" t="s">
        <v>126</v>
      </c>
      <c r="BN1055" s="126" t="s">
        <v>130</v>
      </c>
      <c r="BO1055" s="126" t="s">
        <v>158</v>
      </c>
    </row>
    <row r="1056" spans="1:67" ht="15">
      <c r="A1056" s="58" t="str">
        <f t="shared" si="502"/>
        <v>2025-08-31</v>
      </c>
      <c r="B1056" s="58" t="str">
        <f t="shared" si="503"/>
        <v>LHR</v>
      </c>
      <c r="C1056" s="58" t="str">
        <f t="shared" si="504"/>
        <v>99431913836</v>
      </c>
      <c r="D1056" s="58" t="str">
        <f t="shared" si="505"/>
        <v>PGB028762365</v>
      </c>
      <c r="E1056" s="59" t="str">
        <f t="shared" si="506"/>
        <v>6094322903145</v>
      </c>
      <c r="F1056" s="59" t="str">
        <f t="shared" si="507"/>
        <v>718-3445-DF-78</v>
      </c>
      <c r="G1056" s="59" t="str">
        <f t="shared" si="508"/>
        <v>2210326</v>
      </c>
      <c r="H1056" s="59" t="str">
        <f t="shared" si="509"/>
        <v>IPORTER (GB)</v>
      </c>
      <c r="I1056" s="57" t="str">
        <f t="shared" si="510"/>
        <v>오희경</v>
      </c>
      <c r="J1056" s="57">
        <f t="shared" si="511"/>
        <v>28661</v>
      </c>
      <c r="K1056" s="57" t="str">
        <f t="shared" si="512"/>
        <v/>
      </c>
      <c r="L1056" s="57">
        <f t="shared" si="513"/>
        <v>1</v>
      </c>
      <c r="M1056" s="57">
        <f t="shared" si="514"/>
        <v>1.5009999999999999</v>
      </c>
      <c r="N1056" s="57">
        <f t="shared" si="515"/>
        <v>4.4999999999999998E-2</v>
      </c>
      <c r="O1056" s="60">
        <f t="shared" si="516"/>
        <v>3.15E-2</v>
      </c>
      <c r="P1056" s="60">
        <f>CEILING(IF(M1056&gt;O1056,M1056,O1056),$D$2)</f>
        <v>2</v>
      </c>
      <c r="Q1056" s="61" t="str">
        <f t="shared" si="517"/>
        <v>일반(목록배제,Normal-Manifest Exception)</v>
      </c>
      <c r="R1056" s="88">
        <f t="shared" si="518"/>
        <v>87.56</v>
      </c>
      <c r="S1056" s="61" t="str">
        <f t="shared" si="519"/>
        <v>OZ522</v>
      </c>
      <c r="T1056" s="61" t="str">
        <f t="shared" si="520"/>
        <v/>
      </c>
      <c r="U1056" s="61" t="str">
        <f t="shared" si="521"/>
        <v>신용</v>
      </c>
      <c r="V1056" s="99">
        <f>CEILING($B$2+(P1056-0.5)*$C$2,1)</f>
        <v>15928</v>
      </c>
      <c r="W1056" s="61">
        <v>4000</v>
      </c>
      <c r="X1056" s="100">
        <f t="shared" si="497"/>
        <v>0</v>
      </c>
      <c r="Y1056" s="100">
        <f t="shared" si="500"/>
        <v>0</v>
      </c>
      <c r="Z1056" s="100">
        <f t="shared" si="498"/>
        <v>0</v>
      </c>
      <c r="AA1056" s="100">
        <f t="shared" si="501"/>
        <v>0</v>
      </c>
      <c r="AB1056" s="101">
        <f t="shared" si="499"/>
        <v>1000</v>
      </c>
      <c r="AC1056" s="102" t="str">
        <f>_xlfn.IFNA(VLOOKUP(D1056,'사업자 통관'!F:H,3,0),"")</f>
        <v/>
      </c>
      <c r="AD1056" s="102"/>
      <c r="AE1056" s="103">
        <f t="shared" si="522"/>
        <v>5000</v>
      </c>
      <c r="AF1056" s="104">
        <f t="shared" si="523"/>
        <v>20928</v>
      </c>
      <c r="AH1056" s="126" t="s">
        <v>2399</v>
      </c>
      <c r="AI1056" s="126" t="s">
        <v>9</v>
      </c>
      <c r="AJ1056" s="126" t="s">
        <v>7940</v>
      </c>
      <c r="AK1056" s="126" t="s">
        <v>8477</v>
      </c>
      <c r="AL1056" s="126" t="s">
        <v>8478</v>
      </c>
      <c r="AM1056" s="126" t="s">
        <v>8479</v>
      </c>
      <c r="AN1056" s="126">
        <v>28661</v>
      </c>
      <c r="AO1056" s="126" t="s">
        <v>130</v>
      </c>
      <c r="AP1056" s="127">
        <v>1</v>
      </c>
      <c r="AQ1056" s="128">
        <v>1.5009999999999999</v>
      </c>
      <c r="AR1056" s="128">
        <v>4.4999999999999998E-2</v>
      </c>
      <c r="AS1056" s="128">
        <v>1.6</v>
      </c>
      <c r="AT1056" s="126" t="s">
        <v>5</v>
      </c>
      <c r="AU1056" s="128">
        <v>87.56</v>
      </c>
      <c r="AV1056" s="126" t="s">
        <v>130</v>
      </c>
      <c r="AW1056" s="126" t="s">
        <v>130</v>
      </c>
      <c r="AX1056" s="126" t="s">
        <v>130</v>
      </c>
      <c r="AY1056" s="126" t="s">
        <v>130</v>
      </c>
      <c r="AZ1056" s="126" t="s">
        <v>130</v>
      </c>
      <c r="BA1056" s="126" t="s">
        <v>132</v>
      </c>
      <c r="BB1056" s="126" t="s">
        <v>70</v>
      </c>
      <c r="BC1056" s="126" t="s">
        <v>162</v>
      </c>
      <c r="BD1056" s="126" t="s">
        <v>130</v>
      </c>
      <c r="BE1056" s="126" t="s">
        <v>156</v>
      </c>
      <c r="BF1056" s="126" t="s">
        <v>8480</v>
      </c>
      <c r="BG1056" s="126" t="s">
        <v>8481</v>
      </c>
      <c r="BH1056" s="126" t="s">
        <v>8482</v>
      </c>
      <c r="BI1056" s="126" t="s">
        <v>138</v>
      </c>
      <c r="BJ1056" s="126" t="s">
        <v>130</v>
      </c>
      <c r="BK1056" s="126" t="s">
        <v>184</v>
      </c>
      <c r="BL1056" s="126" t="s">
        <v>157</v>
      </c>
      <c r="BM1056" s="126" t="s">
        <v>126</v>
      </c>
      <c r="BN1056" s="126" t="s">
        <v>130</v>
      </c>
      <c r="BO1056" s="126" t="s">
        <v>158</v>
      </c>
    </row>
    <row r="1057" spans="1:67" ht="15">
      <c r="A1057" s="58" t="str">
        <f t="shared" si="502"/>
        <v>2025-08-31</v>
      </c>
      <c r="B1057" s="58" t="str">
        <f t="shared" si="503"/>
        <v>LHR</v>
      </c>
      <c r="C1057" s="58" t="str">
        <f t="shared" si="504"/>
        <v>99431913836</v>
      </c>
      <c r="D1057" s="58" t="str">
        <f t="shared" si="505"/>
        <v>PGB028762406</v>
      </c>
      <c r="E1057" s="59" t="str">
        <f t="shared" si="506"/>
        <v>6094322903186</v>
      </c>
      <c r="F1057" s="59" t="str">
        <f t="shared" si="507"/>
        <v>718-2491-EE-11</v>
      </c>
      <c r="G1057" s="59" t="str">
        <f t="shared" si="508"/>
        <v>2210326</v>
      </c>
      <c r="H1057" s="59" t="str">
        <f t="shared" si="509"/>
        <v>IPORTER (GB)</v>
      </c>
      <c r="I1057" s="57" t="str">
        <f t="shared" si="510"/>
        <v>이민기</v>
      </c>
      <c r="J1057" s="57">
        <f t="shared" si="511"/>
        <v>5242</v>
      </c>
      <c r="K1057" s="57" t="str">
        <f t="shared" si="512"/>
        <v/>
      </c>
      <c r="L1057" s="57">
        <f t="shared" si="513"/>
        <v>1</v>
      </c>
      <c r="M1057" s="57">
        <f t="shared" si="514"/>
        <v>0.499</v>
      </c>
      <c r="N1057" s="57">
        <f t="shared" si="515"/>
        <v>4.4999999999999998E-2</v>
      </c>
      <c r="O1057" s="60">
        <f t="shared" si="516"/>
        <v>3.15E-2</v>
      </c>
      <c r="P1057" s="60">
        <f>CEILING(IF(M1057&gt;O1057,M1057,O1057),$D$2)</f>
        <v>0.5</v>
      </c>
      <c r="Q1057" s="61" t="str">
        <f t="shared" si="517"/>
        <v>목록(Manifest)</v>
      </c>
      <c r="R1057" s="88">
        <f t="shared" si="518"/>
        <v>134.78</v>
      </c>
      <c r="S1057" s="61" t="str">
        <f t="shared" si="519"/>
        <v>OZ522</v>
      </c>
      <c r="T1057" s="61" t="str">
        <f t="shared" si="520"/>
        <v/>
      </c>
      <c r="U1057" s="61" t="str">
        <f t="shared" si="521"/>
        <v>신용</v>
      </c>
      <c r="V1057" s="99">
        <f>CEILING($B$2+(P1057-0.5)*$C$2,1)</f>
        <v>7445</v>
      </c>
      <c r="W1057" s="61">
        <v>4000</v>
      </c>
      <c r="X1057" s="100">
        <f t="shared" si="497"/>
        <v>0</v>
      </c>
      <c r="Y1057" s="100">
        <f t="shared" si="500"/>
        <v>0</v>
      </c>
      <c r="Z1057" s="100">
        <f t="shared" si="498"/>
        <v>0</v>
      </c>
      <c r="AA1057" s="100">
        <f t="shared" si="501"/>
        <v>0</v>
      </c>
      <c r="AB1057" s="101">
        <f t="shared" si="499"/>
        <v>0</v>
      </c>
      <c r="AC1057" s="102" t="str">
        <f>_xlfn.IFNA(VLOOKUP(D1057,'사업자 통관'!F:H,3,0),"")</f>
        <v/>
      </c>
      <c r="AD1057" s="102"/>
      <c r="AE1057" s="103">
        <f t="shared" si="522"/>
        <v>4000</v>
      </c>
      <c r="AF1057" s="104">
        <f t="shared" si="523"/>
        <v>11445</v>
      </c>
      <c r="AH1057" s="126" t="s">
        <v>2399</v>
      </c>
      <c r="AI1057" s="126" t="s">
        <v>9</v>
      </c>
      <c r="AJ1057" s="126" t="s">
        <v>7940</v>
      </c>
      <c r="AK1057" s="126" t="s">
        <v>8483</v>
      </c>
      <c r="AL1057" s="126" t="s">
        <v>8484</v>
      </c>
      <c r="AM1057" s="126" t="s">
        <v>8485</v>
      </c>
      <c r="AN1057" s="126">
        <v>5242</v>
      </c>
      <c r="AO1057" s="126" t="s">
        <v>130</v>
      </c>
      <c r="AP1057" s="127">
        <v>1</v>
      </c>
      <c r="AQ1057" s="128">
        <v>0.499</v>
      </c>
      <c r="AR1057" s="128">
        <v>4.4999999999999998E-2</v>
      </c>
      <c r="AS1057" s="128">
        <v>0.5</v>
      </c>
      <c r="AT1057" s="126" t="s">
        <v>4</v>
      </c>
      <c r="AU1057" s="128">
        <v>134.78</v>
      </c>
      <c r="AV1057" s="126" t="s">
        <v>130</v>
      </c>
      <c r="AW1057" s="126" t="s">
        <v>130</v>
      </c>
      <c r="AX1057" s="126" t="s">
        <v>130</v>
      </c>
      <c r="AY1057" s="126" t="s">
        <v>130</v>
      </c>
      <c r="AZ1057" s="126" t="s">
        <v>130</v>
      </c>
      <c r="BA1057" s="126" t="s">
        <v>132</v>
      </c>
      <c r="BB1057" s="126" t="s">
        <v>70</v>
      </c>
      <c r="BC1057" s="126" t="s">
        <v>163</v>
      </c>
      <c r="BD1057" s="126" t="s">
        <v>130</v>
      </c>
      <c r="BE1057" s="126" t="s">
        <v>156</v>
      </c>
      <c r="BF1057" s="126" t="s">
        <v>8486</v>
      </c>
      <c r="BG1057" s="126" t="s">
        <v>8487</v>
      </c>
      <c r="BH1057" s="126" t="s">
        <v>8488</v>
      </c>
      <c r="BI1057" s="126" t="s">
        <v>138</v>
      </c>
      <c r="BJ1057" s="126" t="s">
        <v>130</v>
      </c>
      <c r="BK1057" s="126" t="s">
        <v>184</v>
      </c>
      <c r="BL1057" s="126" t="s">
        <v>157</v>
      </c>
      <c r="BM1057" s="126" t="s">
        <v>126</v>
      </c>
      <c r="BN1057" s="126" t="s">
        <v>130</v>
      </c>
      <c r="BO1057" s="126" t="s">
        <v>158</v>
      </c>
    </row>
    <row r="1058" spans="1:67" ht="15">
      <c r="A1058" s="58" t="str">
        <f t="shared" si="502"/>
        <v>2025-08-31</v>
      </c>
      <c r="B1058" s="58" t="str">
        <f t="shared" si="503"/>
        <v>LHR</v>
      </c>
      <c r="C1058" s="58" t="str">
        <f t="shared" si="504"/>
        <v>99431913836</v>
      </c>
      <c r="D1058" s="58" t="str">
        <f t="shared" si="505"/>
        <v>PGB028762484</v>
      </c>
      <c r="E1058" s="59" t="str">
        <f t="shared" si="506"/>
        <v>6094322903264</v>
      </c>
      <c r="F1058" s="59" t="str">
        <f t="shared" si="507"/>
        <v>718-3200-DC-42</v>
      </c>
      <c r="G1058" s="59" t="str">
        <f t="shared" si="508"/>
        <v>2210326</v>
      </c>
      <c r="H1058" s="59" t="str">
        <f t="shared" si="509"/>
        <v>IPORTER (GB)</v>
      </c>
      <c r="I1058" s="57" t="str">
        <f t="shared" si="510"/>
        <v>이기웅</v>
      </c>
      <c r="J1058" s="57">
        <f t="shared" si="511"/>
        <v>10535</v>
      </c>
      <c r="K1058" s="57" t="str">
        <f t="shared" si="512"/>
        <v/>
      </c>
      <c r="L1058" s="57">
        <f t="shared" si="513"/>
        <v>1</v>
      </c>
      <c r="M1058" s="57">
        <f t="shared" si="514"/>
        <v>0.998</v>
      </c>
      <c r="N1058" s="57">
        <f t="shared" si="515"/>
        <v>1.633</v>
      </c>
      <c r="O1058" s="60">
        <f t="shared" si="516"/>
        <v>1.1431</v>
      </c>
      <c r="P1058" s="60">
        <f>CEILING(IF(M1058&gt;O1058,M1058,O1058),$D$2)</f>
        <v>1.5</v>
      </c>
      <c r="Q1058" s="61" t="str">
        <f t="shared" si="517"/>
        <v>목록(Manifest)</v>
      </c>
      <c r="R1058" s="88">
        <f t="shared" si="518"/>
        <v>114.62</v>
      </c>
      <c r="S1058" s="61" t="str">
        <f t="shared" si="519"/>
        <v>OZ522</v>
      </c>
      <c r="T1058" s="61" t="str">
        <f t="shared" si="520"/>
        <v/>
      </c>
      <c r="U1058" s="61" t="str">
        <f t="shared" si="521"/>
        <v>신용</v>
      </c>
      <c r="V1058" s="99">
        <f>CEILING($B$2+(P1058-0.5)*$C$2,1)</f>
        <v>13100</v>
      </c>
      <c r="W1058" s="61">
        <v>4000</v>
      </c>
      <c r="X1058" s="100">
        <f t="shared" si="497"/>
        <v>0</v>
      </c>
      <c r="Y1058" s="100">
        <f t="shared" si="500"/>
        <v>0</v>
      </c>
      <c r="Z1058" s="100">
        <f t="shared" si="498"/>
        <v>0</v>
      </c>
      <c r="AA1058" s="100">
        <f t="shared" si="501"/>
        <v>0</v>
      </c>
      <c r="AB1058" s="101">
        <f t="shared" si="499"/>
        <v>0</v>
      </c>
      <c r="AC1058" s="102" t="str">
        <f>_xlfn.IFNA(VLOOKUP(D1058,'사업자 통관'!F:H,3,0),"")</f>
        <v/>
      </c>
      <c r="AD1058" s="102"/>
      <c r="AE1058" s="103">
        <f t="shared" si="522"/>
        <v>4000</v>
      </c>
      <c r="AF1058" s="104">
        <f t="shared" si="523"/>
        <v>17100</v>
      </c>
      <c r="AH1058" s="126" t="s">
        <v>2399</v>
      </c>
      <c r="AI1058" s="126" t="s">
        <v>9</v>
      </c>
      <c r="AJ1058" s="126" t="s">
        <v>7940</v>
      </c>
      <c r="AK1058" s="126" t="s">
        <v>8489</v>
      </c>
      <c r="AL1058" s="126" t="s">
        <v>444</v>
      </c>
      <c r="AM1058" s="126" t="s">
        <v>445</v>
      </c>
      <c r="AN1058" s="126">
        <v>10535</v>
      </c>
      <c r="AO1058" s="126" t="s">
        <v>130</v>
      </c>
      <c r="AP1058" s="127">
        <v>1</v>
      </c>
      <c r="AQ1058" s="128">
        <v>0.998</v>
      </c>
      <c r="AR1058" s="128">
        <v>1.633</v>
      </c>
      <c r="AS1058" s="128">
        <v>1.7</v>
      </c>
      <c r="AT1058" s="126" t="s">
        <v>4</v>
      </c>
      <c r="AU1058" s="128">
        <v>114.62</v>
      </c>
      <c r="AV1058" s="126" t="s">
        <v>130</v>
      </c>
      <c r="AW1058" s="126" t="s">
        <v>130</v>
      </c>
      <c r="AX1058" s="126" t="s">
        <v>130</v>
      </c>
      <c r="AY1058" s="126" t="s">
        <v>130</v>
      </c>
      <c r="AZ1058" s="126" t="s">
        <v>130</v>
      </c>
      <c r="BA1058" s="126" t="s">
        <v>132</v>
      </c>
      <c r="BB1058" s="126" t="s">
        <v>70</v>
      </c>
      <c r="BC1058" s="126" t="s">
        <v>169</v>
      </c>
      <c r="BD1058" s="126" t="s">
        <v>130</v>
      </c>
      <c r="BE1058" s="126" t="s">
        <v>156</v>
      </c>
      <c r="BF1058" s="126" t="s">
        <v>8490</v>
      </c>
      <c r="BG1058" s="126" t="s">
        <v>8491</v>
      </c>
      <c r="BH1058" s="126" t="s">
        <v>8492</v>
      </c>
      <c r="BI1058" s="126" t="s">
        <v>138</v>
      </c>
      <c r="BJ1058" s="126" t="s">
        <v>130</v>
      </c>
      <c r="BK1058" s="126" t="s">
        <v>184</v>
      </c>
      <c r="BL1058" s="126" t="s">
        <v>157</v>
      </c>
      <c r="BM1058" s="126" t="s">
        <v>126</v>
      </c>
      <c r="BN1058" s="126" t="s">
        <v>130</v>
      </c>
      <c r="BO1058" s="126" t="s">
        <v>158</v>
      </c>
    </row>
    <row r="1059" spans="1:67" ht="15">
      <c r="A1059" s="58" t="str">
        <f t="shared" si="502"/>
        <v>2025-08-31</v>
      </c>
      <c r="B1059" s="58" t="str">
        <f t="shared" si="503"/>
        <v>LHR</v>
      </c>
      <c r="C1059" s="58" t="str">
        <f t="shared" si="504"/>
        <v>99431913836</v>
      </c>
      <c r="D1059" s="58" t="str">
        <f t="shared" si="505"/>
        <v>PGB028762435</v>
      </c>
      <c r="E1059" s="59" t="str">
        <f t="shared" si="506"/>
        <v>6094322903215</v>
      </c>
      <c r="F1059" s="59" t="str">
        <f t="shared" si="507"/>
        <v>718-3230-EC-44</v>
      </c>
      <c r="G1059" s="59" t="str">
        <f t="shared" si="508"/>
        <v>2210326</v>
      </c>
      <c r="H1059" s="59" t="str">
        <f t="shared" si="509"/>
        <v>IPORTER (GB)</v>
      </c>
      <c r="I1059" s="57" t="str">
        <f t="shared" si="510"/>
        <v>박정원</v>
      </c>
      <c r="J1059" s="57">
        <f t="shared" si="511"/>
        <v>10066</v>
      </c>
      <c r="K1059" s="57" t="str">
        <f t="shared" si="512"/>
        <v/>
      </c>
      <c r="L1059" s="57">
        <f t="shared" si="513"/>
        <v>1</v>
      </c>
      <c r="M1059" s="57">
        <f t="shared" si="514"/>
        <v>1.5009999999999999</v>
      </c>
      <c r="N1059" s="57">
        <f t="shared" si="515"/>
        <v>2.4039999999999999</v>
      </c>
      <c r="O1059" s="60">
        <f t="shared" si="516"/>
        <v>1.6827999999999999</v>
      </c>
      <c r="P1059" s="60">
        <f>CEILING(IF(M1059&gt;O1059,M1059,O1059),$D$2)</f>
        <v>2</v>
      </c>
      <c r="Q1059" s="61" t="str">
        <f t="shared" si="517"/>
        <v>목록(Manifest)</v>
      </c>
      <c r="R1059" s="88">
        <f t="shared" si="518"/>
        <v>75.52</v>
      </c>
      <c r="S1059" s="61" t="str">
        <f t="shared" si="519"/>
        <v>OZ522</v>
      </c>
      <c r="T1059" s="61" t="str">
        <f t="shared" si="520"/>
        <v/>
      </c>
      <c r="U1059" s="61" t="str">
        <f t="shared" si="521"/>
        <v>신용</v>
      </c>
      <c r="V1059" s="99">
        <f>CEILING($B$2+(P1059-0.5)*$C$2,1)</f>
        <v>15928</v>
      </c>
      <c r="W1059" s="61">
        <v>4000</v>
      </c>
      <c r="X1059" s="100">
        <f t="shared" si="497"/>
        <v>0</v>
      </c>
      <c r="Y1059" s="100">
        <f t="shared" si="500"/>
        <v>0</v>
      </c>
      <c r="Z1059" s="100">
        <f t="shared" si="498"/>
        <v>0</v>
      </c>
      <c r="AA1059" s="100">
        <f t="shared" si="501"/>
        <v>0</v>
      </c>
      <c r="AB1059" s="101">
        <f t="shared" si="499"/>
        <v>0</v>
      </c>
      <c r="AC1059" s="102" t="str">
        <f>_xlfn.IFNA(VLOOKUP(D1059,'사업자 통관'!F:H,3,0),"")</f>
        <v/>
      </c>
      <c r="AD1059" s="102"/>
      <c r="AE1059" s="103">
        <f t="shared" si="522"/>
        <v>4000</v>
      </c>
      <c r="AF1059" s="104">
        <f t="shared" si="523"/>
        <v>19928</v>
      </c>
      <c r="AH1059" s="126" t="s">
        <v>2399</v>
      </c>
      <c r="AI1059" s="126" t="s">
        <v>9</v>
      </c>
      <c r="AJ1059" s="126" t="s">
        <v>7940</v>
      </c>
      <c r="AK1059" s="126" t="s">
        <v>8493</v>
      </c>
      <c r="AL1059" s="126" t="s">
        <v>563</v>
      </c>
      <c r="AM1059" s="126" t="s">
        <v>8494</v>
      </c>
      <c r="AN1059" s="126">
        <v>10066</v>
      </c>
      <c r="AO1059" s="126" t="s">
        <v>130</v>
      </c>
      <c r="AP1059" s="127">
        <v>1</v>
      </c>
      <c r="AQ1059" s="128">
        <v>1.5009999999999999</v>
      </c>
      <c r="AR1059" s="128">
        <v>2.4039999999999999</v>
      </c>
      <c r="AS1059" s="128">
        <v>2.5</v>
      </c>
      <c r="AT1059" s="126" t="s">
        <v>4</v>
      </c>
      <c r="AU1059" s="128">
        <v>75.52</v>
      </c>
      <c r="AV1059" s="126" t="s">
        <v>130</v>
      </c>
      <c r="AW1059" s="126" t="s">
        <v>130</v>
      </c>
      <c r="AX1059" s="126" t="s">
        <v>130</v>
      </c>
      <c r="AY1059" s="126" t="s">
        <v>130</v>
      </c>
      <c r="AZ1059" s="126" t="s">
        <v>130</v>
      </c>
      <c r="BA1059" s="126" t="s">
        <v>132</v>
      </c>
      <c r="BB1059" s="126" t="s">
        <v>70</v>
      </c>
      <c r="BC1059" s="126" t="s">
        <v>155</v>
      </c>
      <c r="BD1059" s="126" t="s">
        <v>130</v>
      </c>
      <c r="BE1059" s="126" t="s">
        <v>156</v>
      </c>
      <c r="BF1059" s="126" t="s">
        <v>8495</v>
      </c>
      <c r="BG1059" s="126" t="s">
        <v>8496</v>
      </c>
      <c r="BH1059" s="126" t="s">
        <v>8497</v>
      </c>
      <c r="BI1059" s="126" t="s">
        <v>138</v>
      </c>
      <c r="BJ1059" s="126" t="s">
        <v>130</v>
      </c>
      <c r="BK1059" s="126" t="s">
        <v>184</v>
      </c>
      <c r="BL1059" s="126" t="s">
        <v>157</v>
      </c>
      <c r="BM1059" s="126" t="s">
        <v>126</v>
      </c>
      <c r="BN1059" s="126" t="s">
        <v>130</v>
      </c>
      <c r="BO1059" s="126" t="s">
        <v>158</v>
      </c>
    </row>
    <row r="1060" spans="1:67" ht="15">
      <c r="A1060" s="58" t="str">
        <f t="shared" si="502"/>
        <v>2025-08-31</v>
      </c>
      <c r="B1060" s="58" t="str">
        <f t="shared" si="503"/>
        <v>LHR</v>
      </c>
      <c r="C1060" s="58" t="str">
        <f t="shared" si="504"/>
        <v>99431913836</v>
      </c>
      <c r="D1060" s="58" t="str">
        <f t="shared" si="505"/>
        <v>PGB028762488</v>
      </c>
      <c r="E1060" s="59" t="str">
        <f t="shared" si="506"/>
        <v>6094322903268</v>
      </c>
      <c r="F1060" s="59" t="str">
        <f t="shared" si="507"/>
        <v>718-3429-BE-56</v>
      </c>
      <c r="G1060" s="59" t="str">
        <f t="shared" si="508"/>
        <v>2210326</v>
      </c>
      <c r="H1060" s="59" t="str">
        <f t="shared" si="509"/>
        <v>IPORTER (GB)</v>
      </c>
      <c r="I1060" s="57" t="str">
        <f t="shared" si="510"/>
        <v>엄유진</v>
      </c>
      <c r="J1060" s="57">
        <f t="shared" si="511"/>
        <v>28339</v>
      </c>
      <c r="K1060" s="57" t="str">
        <f t="shared" si="512"/>
        <v/>
      </c>
      <c r="L1060" s="57">
        <f t="shared" si="513"/>
        <v>1</v>
      </c>
      <c r="M1060" s="57">
        <f t="shared" si="514"/>
        <v>0.499</v>
      </c>
      <c r="N1060" s="57">
        <f t="shared" si="515"/>
        <v>4.4999999999999998E-2</v>
      </c>
      <c r="O1060" s="60">
        <f t="shared" si="516"/>
        <v>3.15E-2</v>
      </c>
      <c r="P1060" s="60">
        <f>CEILING(IF(M1060&gt;O1060,M1060,O1060),$D$2)</f>
        <v>0.5</v>
      </c>
      <c r="Q1060" s="61" t="str">
        <f t="shared" si="517"/>
        <v>목록(Manifest)</v>
      </c>
      <c r="R1060" s="88">
        <f t="shared" si="518"/>
        <v>12.11</v>
      </c>
      <c r="S1060" s="61" t="str">
        <f t="shared" si="519"/>
        <v>OZ522</v>
      </c>
      <c r="T1060" s="61" t="str">
        <f t="shared" si="520"/>
        <v/>
      </c>
      <c r="U1060" s="61" t="str">
        <f t="shared" si="521"/>
        <v>신용</v>
      </c>
      <c r="V1060" s="99">
        <f>CEILING($B$2+(P1060-0.5)*$C$2,1)</f>
        <v>7445</v>
      </c>
      <c r="W1060" s="61">
        <v>4000</v>
      </c>
      <c r="X1060" s="100">
        <f t="shared" si="497"/>
        <v>0</v>
      </c>
      <c r="Y1060" s="100">
        <f t="shared" si="500"/>
        <v>0</v>
      </c>
      <c r="Z1060" s="100">
        <f t="shared" si="498"/>
        <v>0</v>
      </c>
      <c r="AA1060" s="100">
        <f t="shared" si="501"/>
        <v>0</v>
      </c>
      <c r="AB1060" s="101">
        <f t="shared" si="499"/>
        <v>0</v>
      </c>
      <c r="AC1060" s="102" t="str">
        <f>_xlfn.IFNA(VLOOKUP(D1060,'사업자 통관'!F:H,3,0),"")</f>
        <v/>
      </c>
      <c r="AD1060" s="102"/>
      <c r="AE1060" s="103">
        <f t="shared" si="522"/>
        <v>4000</v>
      </c>
      <c r="AF1060" s="104">
        <f t="shared" si="523"/>
        <v>11445</v>
      </c>
      <c r="AH1060" s="126" t="s">
        <v>2399</v>
      </c>
      <c r="AI1060" s="126" t="s">
        <v>9</v>
      </c>
      <c r="AJ1060" s="126" t="s">
        <v>7940</v>
      </c>
      <c r="AK1060" s="126" t="s">
        <v>8498</v>
      </c>
      <c r="AL1060" s="126" t="s">
        <v>8499</v>
      </c>
      <c r="AM1060" s="126" t="s">
        <v>8500</v>
      </c>
      <c r="AN1060" s="126">
        <v>28339</v>
      </c>
      <c r="AO1060" s="126" t="s">
        <v>130</v>
      </c>
      <c r="AP1060" s="127">
        <v>1</v>
      </c>
      <c r="AQ1060" s="128">
        <v>0.499</v>
      </c>
      <c r="AR1060" s="128">
        <v>4.4999999999999998E-2</v>
      </c>
      <c r="AS1060" s="128">
        <v>0.5</v>
      </c>
      <c r="AT1060" s="126" t="s">
        <v>4</v>
      </c>
      <c r="AU1060" s="128">
        <v>12.11</v>
      </c>
      <c r="AV1060" s="126" t="s">
        <v>130</v>
      </c>
      <c r="AW1060" s="126" t="s">
        <v>130</v>
      </c>
      <c r="AX1060" s="126" t="s">
        <v>130</v>
      </c>
      <c r="AY1060" s="126" t="s">
        <v>130</v>
      </c>
      <c r="AZ1060" s="126" t="s">
        <v>130</v>
      </c>
      <c r="BA1060" s="126" t="s">
        <v>132</v>
      </c>
      <c r="BB1060" s="126" t="s">
        <v>70</v>
      </c>
      <c r="BC1060" s="126" t="s">
        <v>162</v>
      </c>
      <c r="BD1060" s="126" t="s">
        <v>130</v>
      </c>
      <c r="BE1060" s="126" t="s">
        <v>156</v>
      </c>
      <c r="BF1060" s="126" t="s">
        <v>8501</v>
      </c>
      <c r="BG1060" s="126" t="s">
        <v>8502</v>
      </c>
      <c r="BH1060" s="126" t="s">
        <v>8503</v>
      </c>
      <c r="BI1060" s="126" t="s">
        <v>138</v>
      </c>
      <c r="BJ1060" s="126" t="s">
        <v>130</v>
      </c>
      <c r="BK1060" s="126" t="s">
        <v>184</v>
      </c>
      <c r="BL1060" s="126" t="s">
        <v>157</v>
      </c>
      <c r="BM1060" s="126" t="s">
        <v>126</v>
      </c>
      <c r="BN1060" s="126" t="s">
        <v>130</v>
      </c>
      <c r="BO1060" s="126" t="s">
        <v>158</v>
      </c>
    </row>
    <row r="1061" spans="1:67" ht="15">
      <c r="A1061" s="58" t="str">
        <f t="shared" si="502"/>
        <v>2025-08-31</v>
      </c>
      <c r="B1061" s="58" t="str">
        <f t="shared" si="503"/>
        <v>LHR</v>
      </c>
      <c r="C1061" s="58" t="str">
        <f t="shared" si="504"/>
        <v>99431913836</v>
      </c>
      <c r="D1061" s="58" t="str">
        <f t="shared" si="505"/>
        <v>PGB028762376</v>
      </c>
      <c r="E1061" s="59" t="str">
        <f t="shared" si="506"/>
        <v>6094322903156</v>
      </c>
      <c r="F1061" s="59" t="str">
        <f t="shared" si="507"/>
        <v>718-2570-CD-21</v>
      </c>
      <c r="G1061" s="59" t="str">
        <f t="shared" si="508"/>
        <v>2210326</v>
      </c>
      <c r="H1061" s="59" t="str">
        <f t="shared" si="509"/>
        <v>IPORTER (GB)</v>
      </c>
      <c r="I1061" s="57" t="str">
        <f t="shared" si="510"/>
        <v>전상원</v>
      </c>
      <c r="J1061" s="57">
        <f t="shared" si="511"/>
        <v>4516</v>
      </c>
      <c r="K1061" s="57" t="str">
        <f t="shared" si="512"/>
        <v/>
      </c>
      <c r="L1061" s="57">
        <f t="shared" si="513"/>
        <v>1</v>
      </c>
      <c r="M1061" s="57">
        <f t="shared" si="514"/>
        <v>0.499</v>
      </c>
      <c r="N1061" s="57">
        <f t="shared" si="515"/>
        <v>4.4999999999999998E-2</v>
      </c>
      <c r="O1061" s="60">
        <f t="shared" si="516"/>
        <v>3.15E-2</v>
      </c>
      <c r="P1061" s="60">
        <f>CEILING(IF(M1061&gt;O1061,M1061,O1061),$D$2)</f>
        <v>0.5</v>
      </c>
      <c r="Q1061" s="61" t="str">
        <f t="shared" si="517"/>
        <v>목록(Manifest)</v>
      </c>
      <c r="R1061" s="88">
        <f t="shared" si="518"/>
        <v>94.22</v>
      </c>
      <c r="S1061" s="61" t="str">
        <f t="shared" si="519"/>
        <v>OZ522</v>
      </c>
      <c r="T1061" s="61" t="str">
        <f t="shared" si="520"/>
        <v/>
      </c>
      <c r="U1061" s="61" t="str">
        <f t="shared" si="521"/>
        <v>신용</v>
      </c>
      <c r="V1061" s="99">
        <f>CEILING($B$2+(P1061-0.5)*$C$2,1)</f>
        <v>7445</v>
      </c>
      <c r="W1061" s="61">
        <v>4000</v>
      </c>
      <c r="X1061" s="100">
        <f t="shared" si="497"/>
        <v>0</v>
      </c>
      <c r="Y1061" s="100">
        <f t="shared" si="500"/>
        <v>0</v>
      </c>
      <c r="Z1061" s="100">
        <f t="shared" si="498"/>
        <v>0</v>
      </c>
      <c r="AA1061" s="100">
        <f t="shared" si="501"/>
        <v>0</v>
      </c>
      <c r="AB1061" s="101">
        <f t="shared" si="499"/>
        <v>0</v>
      </c>
      <c r="AC1061" s="102" t="str">
        <f>_xlfn.IFNA(VLOOKUP(D1061,'사업자 통관'!F:H,3,0),"")</f>
        <v/>
      </c>
      <c r="AD1061" s="102"/>
      <c r="AE1061" s="103">
        <f t="shared" si="522"/>
        <v>4000</v>
      </c>
      <c r="AF1061" s="104">
        <f t="shared" si="523"/>
        <v>11445</v>
      </c>
      <c r="AH1061" s="126" t="s">
        <v>2399</v>
      </c>
      <c r="AI1061" s="126" t="s">
        <v>9</v>
      </c>
      <c r="AJ1061" s="126" t="s">
        <v>7940</v>
      </c>
      <c r="AK1061" s="126" t="s">
        <v>8504</v>
      </c>
      <c r="AL1061" s="126" t="s">
        <v>8505</v>
      </c>
      <c r="AM1061" s="126" t="s">
        <v>8506</v>
      </c>
      <c r="AN1061" s="126">
        <v>4516</v>
      </c>
      <c r="AO1061" s="126" t="s">
        <v>130</v>
      </c>
      <c r="AP1061" s="127">
        <v>1</v>
      </c>
      <c r="AQ1061" s="128">
        <v>0.499</v>
      </c>
      <c r="AR1061" s="128">
        <v>4.4999999999999998E-2</v>
      </c>
      <c r="AS1061" s="128">
        <v>0.5</v>
      </c>
      <c r="AT1061" s="126" t="s">
        <v>4</v>
      </c>
      <c r="AU1061" s="128">
        <v>94.22</v>
      </c>
      <c r="AV1061" s="126" t="s">
        <v>130</v>
      </c>
      <c r="AW1061" s="126" t="s">
        <v>130</v>
      </c>
      <c r="AX1061" s="126" t="s">
        <v>130</v>
      </c>
      <c r="AY1061" s="126" t="s">
        <v>130</v>
      </c>
      <c r="AZ1061" s="126" t="s">
        <v>130</v>
      </c>
      <c r="BA1061" s="126" t="s">
        <v>132</v>
      </c>
      <c r="BB1061" s="126" t="s">
        <v>70</v>
      </c>
      <c r="BC1061" s="126" t="s">
        <v>8507</v>
      </c>
      <c r="BD1061" s="126" t="s">
        <v>130</v>
      </c>
      <c r="BE1061" s="126" t="s">
        <v>156</v>
      </c>
      <c r="BF1061" s="126" t="s">
        <v>8508</v>
      </c>
      <c r="BG1061" s="126" t="s">
        <v>8509</v>
      </c>
      <c r="BH1061" s="126" t="s">
        <v>8510</v>
      </c>
      <c r="BI1061" s="126" t="s">
        <v>138</v>
      </c>
      <c r="BJ1061" s="126" t="s">
        <v>130</v>
      </c>
      <c r="BK1061" s="126" t="s">
        <v>184</v>
      </c>
      <c r="BL1061" s="126" t="s">
        <v>157</v>
      </c>
      <c r="BM1061" s="126" t="s">
        <v>126</v>
      </c>
      <c r="BN1061" s="126" t="s">
        <v>130</v>
      </c>
      <c r="BO1061" s="126" t="s">
        <v>158</v>
      </c>
    </row>
    <row r="1062" spans="1:67" ht="15">
      <c r="A1062" s="58" t="str">
        <f t="shared" si="502"/>
        <v>2025-08-31</v>
      </c>
      <c r="B1062" s="58" t="str">
        <f t="shared" si="503"/>
        <v>LHR</v>
      </c>
      <c r="C1062" s="58" t="str">
        <f t="shared" si="504"/>
        <v>99431913836</v>
      </c>
      <c r="D1062" s="58" t="str">
        <f t="shared" si="505"/>
        <v>PGB028762063</v>
      </c>
      <c r="E1062" s="59" t="str">
        <f t="shared" si="506"/>
        <v>6094322902843</v>
      </c>
      <c r="F1062" s="59" t="str">
        <f t="shared" si="507"/>
        <v>718-2486-DD-39</v>
      </c>
      <c r="G1062" s="59" t="str">
        <f t="shared" si="508"/>
        <v>2210326</v>
      </c>
      <c r="H1062" s="59" t="str">
        <f t="shared" si="509"/>
        <v>IPORTER (GB)</v>
      </c>
      <c r="I1062" s="57" t="str">
        <f t="shared" si="510"/>
        <v>김은경</v>
      </c>
      <c r="J1062" s="57">
        <f t="shared" si="511"/>
        <v>47290</v>
      </c>
      <c r="K1062" s="57" t="str">
        <f t="shared" si="512"/>
        <v/>
      </c>
      <c r="L1062" s="57">
        <f t="shared" si="513"/>
        <v>1</v>
      </c>
      <c r="M1062" s="57">
        <f t="shared" si="514"/>
        <v>0.499</v>
      </c>
      <c r="N1062" s="57">
        <f t="shared" si="515"/>
        <v>4.4999999999999998E-2</v>
      </c>
      <c r="O1062" s="60">
        <f t="shared" si="516"/>
        <v>3.15E-2</v>
      </c>
      <c r="P1062" s="60">
        <f>CEILING(IF(M1062&gt;O1062,M1062,O1062),$D$2)</f>
        <v>0.5</v>
      </c>
      <c r="Q1062" s="61" t="str">
        <f t="shared" si="517"/>
        <v>목록(Manifest)</v>
      </c>
      <c r="R1062" s="88">
        <f t="shared" si="518"/>
        <v>39.08</v>
      </c>
      <c r="S1062" s="61" t="str">
        <f t="shared" si="519"/>
        <v>OZ522</v>
      </c>
      <c r="T1062" s="61" t="str">
        <f t="shared" si="520"/>
        <v/>
      </c>
      <c r="U1062" s="61" t="str">
        <f t="shared" si="521"/>
        <v>신용</v>
      </c>
      <c r="V1062" s="99">
        <f>CEILING($B$2+(P1062-0.5)*$C$2,1)</f>
        <v>7445</v>
      </c>
      <c r="W1062" s="61">
        <v>4000</v>
      </c>
      <c r="X1062" s="100">
        <f t="shared" si="497"/>
        <v>0</v>
      </c>
      <c r="Y1062" s="100">
        <f t="shared" si="500"/>
        <v>0</v>
      </c>
      <c r="Z1062" s="100">
        <f t="shared" si="498"/>
        <v>0</v>
      </c>
      <c r="AA1062" s="100">
        <f t="shared" si="501"/>
        <v>0</v>
      </c>
      <c r="AB1062" s="101">
        <f t="shared" si="499"/>
        <v>0</v>
      </c>
      <c r="AC1062" s="102" t="str">
        <f>_xlfn.IFNA(VLOOKUP(D1062,'사업자 통관'!F:H,3,0),"")</f>
        <v/>
      </c>
      <c r="AD1062" s="102"/>
      <c r="AE1062" s="103">
        <f t="shared" si="522"/>
        <v>4000</v>
      </c>
      <c r="AF1062" s="104">
        <f t="shared" si="523"/>
        <v>11445</v>
      </c>
      <c r="AH1062" s="126" t="s">
        <v>2399</v>
      </c>
      <c r="AI1062" s="126" t="s">
        <v>9</v>
      </c>
      <c r="AJ1062" s="126" t="s">
        <v>7940</v>
      </c>
      <c r="AK1062" s="126" t="s">
        <v>8511</v>
      </c>
      <c r="AL1062" s="126" t="s">
        <v>8512</v>
      </c>
      <c r="AM1062" s="126" t="s">
        <v>8513</v>
      </c>
      <c r="AN1062" s="126">
        <v>47290</v>
      </c>
      <c r="AO1062" s="126" t="s">
        <v>130</v>
      </c>
      <c r="AP1062" s="127">
        <v>1</v>
      </c>
      <c r="AQ1062" s="128">
        <v>0.499</v>
      </c>
      <c r="AR1062" s="128">
        <v>4.4999999999999998E-2</v>
      </c>
      <c r="AS1062" s="128">
        <v>0.5</v>
      </c>
      <c r="AT1062" s="126" t="s">
        <v>4</v>
      </c>
      <c r="AU1062" s="128">
        <v>39.08</v>
      </c>
      <c r="AV1062" s="126" t="s">
        <v>130</v>
      </c>
      <c r="AW1062" s="126" t="s">
        <v>130</v>
      </c>
      <c r="AX1062" s="126" t="s">
        <v>130</v>
      </c>
      <c r="AY1062" s="126" t="s">
        <v>130</v>
      </c>
      <c r="AZ1062" s="126" t="s">
        <v>130</v>
      </c>
      <c r="BA1062" s="126" t="s">
        <v>132</v>
      </c>
      <c r="BB1062" s="126" t="s">
        <v>70</v>
      </c>
      <c r="BC1062" s="126" t="s">
        <v>310</v>
      </c>
      <c r="BD1062" s="126" t="s">
        <v>130</v>
      </c>
      <c r="BE1062" s="126" t="s">
        <v>156</v>
      </c>
      <c r="BF1062" s="126" t="s">
        <v>8514</v>
      </c>
      <c r="BG1062" s="126" t="s">
        <v>8515</v>
      </c>
      <c r="BH1062" s="126" t="s">
        <v>8516</v>
      </c>
      <c r="BI1062" s="126" t="s">
        <v>138</v>
      </c>
      <c r="BJ1062" s="126" t="s">
        <v>130</v>
      </c>
      <c r="BK1062" s="126" t="s">
        <v>184</v>
      </c>
      <c r="BL1062" s="126" t="s">
        <v>157</v>
      </c>
      <c r="BM1062" s="126" t="s">
        <v>126</v>
      </c>
      <c r="BN1062" s="126" t="s">
        <v>130</v>
      </c>
      <c r="BO1062" s="126" t="s">
        <v>158</v>
      </c>
    </row>
    <row r="1063" spans="1:67" ht="15">
      <c r="A1063" s="58" t="str">
        <f t="shared" si="502"/>
        <v>2025-08-31</v>
      </c>
      <c r="B1063" s="58" t="str">
        <f t="shared" si="503"/>
        <v>LHR</v>
      </c>
      <c r="C1063" s="58" t="str">
        <f t="shared" si="504"/>
        <v>99431913836</v>
      </c>
      <c r="D1063" s="58" t="str">
        <f t="shared" si="505"/>
        <v>PGB028762399</v>
      </c>
      <c r="E1063" s="59" t="str">
        <f t="shared" si="506"/>
        <v>6094322903179</v>
      </c>
      <c r="F1063" s="59" t="str">
        <f t="shared" si="507"/>
        <v>718-0606-BA-82</v>
      </c>
      <c r="G1063" s="59" t="str">
        <f t="shared" si="508"/>
        <v>2210326</v>
      </c>
      <c r="H1063" s="59" t="str">
        <f t="shared" si="509"/>
        <v>IPORTER (GB)</v>
      </c>
      <c r="I1063" s="57" t="str">
        <f t="shared" si="510"/>
        <v>김재환</v>
      </c>
      <c r="J1063" s="57">
        <f t="shared" si="511"/>
        <v>16903</v>
      </c>
      <c r="K1063" s="57" t="str">
        <f t="shared" si="512"/>
        <v/>
      </c>
      <c r="L1063" s="57">
        <f t="shared" si="513"/>
        <v>1</v>
      </c>
      <c r="M1063" s="57">
        <f t="shared" si="514"/>
        <v>0.499</v>
      </c>
      <c r="N1063" s="57">
        <f t="shared" si="515"/>
        <v>4.4999999999999998E-2</v>
      </c>
      <c r="O1063" s="60">
        <f t="shared" si="516"/>
        <v>3.15E-2</v>
      </c>
      <c r="P1063" s="60">
        <f>CEILING(IF(M1063&gt;O1063,M1063,O1063),$D$2)</f>
        <v>0.5</v>
      </c>
      <c r="Q1063" s="61" t="str">
        <f t="shared" si="517"/>
        <v>목록(Manifest)</v>
      </c>
      <c r="R1063" s="88">
        <f t="shared" si="518"/>
        <v>18.809999999999999</v>
      </c>
      <c r="S1063" s="61" t="str">
        <f t="shared" si="519"/>
        <v>OZ522</v>
      </c>
      <c r="T1063" s="61" t="str">
        <f t="shared" si="520"/>
        <v/>
      </c>
      <c r="U1063" s="61" t="str">
        <f t="shared" si="521"/>
        <v>신용</v>
      </c>
      <c r="V1063" s="99">
        <f>CEILING($B$2+(P1063-0.5)*$C$2,1)</f>
        <v>7445</v>
      </c>
      <c r="W1063" s="61">
        <v>4000</v>
      </c>
      <c r="X1063" s="100">
        <f t="shared" si="497"/>
        <v>0</v>
      </c>
      <c r="Y1063" s="100">
        <f t="shared" si="500"/>
        <v>0</v>
      </c>
      <c r="Z1063" s="100">
        <f t="shared" si="498"/>
        <v>0</v>
      </c>
      <c r="AA1063" s="100">
        <f t="shared" si="501"/>
        <v>0</v>
      </c>
      <c r="AB1063" s="101">
        <f t="shared" si="499"/>
        <v>0</v>
      </c>
      <c r="AC1063" s="102" t="str">
        <f>_xlfn.IFNA(VLOOKUP(D1063,'사업자 통관'!F:H,3,0),"")</f>
        <v/>
      </c>
      <c r="AD1063" s="102"/>
      <c r="AE1063" s="103">
        <f t="shared" si="522"/>
        <v>4000</v>
      </c>
      <c r="AF1063" s="104">
        <f t="shared" si="523"/>
        <v>11445</v>
      </c>
      <c r="AH1063" s="126" t="s">
        <v>2399</v>
      </c>
      <c r="AI1063" s="126" t="s">
        <v>9</v>
      </c>
      <c r="AJ1063" s="126" t="s">
        <v>7940</v>
      </c>
      <c r="AK1063" s="126" t="s">
        <v>8517</v>
      </c>
      <c r="AL1063" s="126" t="s">
        <v>8518</v>
      </c>
      <c r="AM1063" s="126" t="s">
        <v>8519</v>
      </c>
      <c r="AN1063" s="126">
        <v>16903</v>
      </c>
      <c r="AO1063" s="126" t="s">
        <v>130</v>
      </c>
      <c r="AP1063" s="127">
        <v>1</v>
      </c>
      <c r="AQ1063" s="128">
        <v>0.499</v>
      </c>
      <c r="AR1063" s="128">
        <v>4.4999999999999998E-2</v>
      </c>
      <c r="AS1063" s="128">
        <v>0.5</v>
      </c>
      <c r="AT1063" s="126" t="s">
        <v>4</v>
      </c>
      <c r="AU1063" s="128">
        <v>18.809999999999999</v>
      </c>
      <c r="AV1063" s="126" t="s">
        <v>130</v>
      </c>
      <c r="AW1063" s="126" t="s">
        <v>130</v>
      </c>
      <c r="AX1063" s="126" t="s">
        <v>130</v>
      </c>
      <c r="AY1063" s="126" t="s">
        <v>130</v>
      </c>
      <c r="AZ1063" s="126" t="s">
        <v>130</v>
      </c>
      <c r="BA1063" s="126" t="s">
        <v>132</v>
      </c>
      <c r="BB1063" s="126" t="s">
        <v>70</v>
      </c>
      <c r="BC1063" s="126" t="s">
        <v>618</v>
      </c>
      <c r="BD1063" s="126" t="s">
        <v>130</v>
      </c>
      <c r="BE1063" s="126" t="s">
        <v>156</v>
      </c>
      <c r="BF1063" s="126" t="s">
        <v>8520</v>
      </c>
      <c r="BG1063" s="126" t="s">
        <v>8521</v>
      </c>
      <c r="BH1063" s="126" t="s">
        <v>8522</v>
      </c>
      <c r="BI1063" s="126" t="s">
        <v>138</v>
      </c>
      <c r="BJ1063" s="126" t="s">
        <v>130</v>
      </c>
      <c r="BK1063" s="126" t="s">
        <v>184</v>
      </c>
      <c r="BL1063" s="126" t="s">
        <v>157</v>
      </c>
      <c r="BM1063" s="126" t="s">
        <v>126</v>
      </c>
      <c r="BN1063" s="126" t="s">
        <v>130</v>
      </c>
      <c r="BO1063" s="126" t="s">
        <v>158</v>
      </c>
    </row>
    <row r="1064" spans="1:67" ht="15">
      <c r="A1064" s="58" t="str">
        <f t="shared" si="502"/>
        <v>2025-08-31</v>
      </c>
      <c r="B1064" s="58" t="str">
        <f t="shared" si="503"/>
        <v>LHR</v>
      </c>
      <c r="C1064" s="58" t="str">
        <f t="shared" si="504"/>
        <v>99431913836</v>
      </c>
      <c r="D1064" s="58" t="str">
        <f t="shared" si="505"/>
        <v>PGB028762436</v>
      </c>
      <c r="E1064" s="59" t="str">
        <f t="shared" si="506"/>
        <v>6094322903216</v>
      </c>
      <c r="F1064" s="59" t="str">
        <f t="shared" si="507"/>
        <v>718-3371-CC-53</v>
      </c>
      <c r="G1064" s="59" t="str">
        <f t="shared" si="508"/>
        <v>2210326</v>
      </c>
      <c r="H1064" s="59" t="str">
        <f t="shared" si="509"/>
        <v>IPORTER (GB)</v>
      </c>
      <c r="I1064" s="57" t="str">
        <f t="shared" si="510"/>
        <v>안준영</v>
      </c>
      <c r="J1064" s="57">
        <f t="shared" si="511"/>
        <v>31538</v>
      </c>
      <c r="K1064" s="57" t="str">
        <f t="shared" si="512"/>
        <v/>
      </c>
      <c r="L1064" s="57">
        <f t="shared" si="513"/>
        <v>1</v>
      </c>
      <c r="M1064" s="57">
        <f t="shared" si="514"/>
        <v>0.998</v>
      </c>
      <c r="N1064" s="57">
        <f t="shared" si="515"/>
        <v>4.4999999999999998E-2</v>
      </c>
      <c r="O1064" s="60">
        <f t="shared" si="516"/>
        <v>3.15E-2</v>
      </c>
      <c r="P1064" s="60">
        <f>CEILING(IF(M1064&gt;O1064,M1064,O1064),$D$2)</f>
        <v>1</v>
      </c>
      <c r="Q1064" s="61" t="str">
        <f t="shared" si="517"/>
        <v>목록(Manifest)</v>
      </c>
      <c r="R1064" s="88">
        <f t="shared" si="518"/>
        <v>67.42</v>
      </c>
      <c r="S1064" s="61" t="str">
        <f t="shared" si="519"/>
        <v>OZ522</v>
      </c>
      <c r="T1064" s="61" t="str">
        <f t="shared" si="520"/>
        <v/>
      </c>
      <c r="U1064" s="61" t="str">
        <f t="shared" si="521"/>
        <v>신용</v>
      </c>
      <c r="V1064" s="99">
        <f>CEILING($B$2+(P1064-0.5)*$C$2,1)</f>
        <v>10273</v>
      </c>
      <c r="W1064" s="61">
        <v>4000</v>
      </c>
      <c r="X1064" s="100">
        <f t="shared" si="497"/>
        <v>0</v>
      </c>
      <c r="Y1064" s="100">
        <f t="shared" si="500"/>
        <v>0</v>
      </c>
      <c r="Z1064" s="100">
        <f t="shared" si="498"/>
        <v>0</v>
      </c>
      <c r="AA1064" s="100">
        <f t="shared" si="501"/>
        <v>0</v>
      </c>
      <c r="AB1064" s="101">
        <f t="shared" si="499"/>
        <v>0</v>
      </c>
      <c r="AC1064" s="102" t="str">
        <f>_xlfn.IFNA(VLOOKUP(D1064,'사업자 통관'!F:H,3,0),"")</f>
        <v/>
      </c>
      <c r="AD1064" s="102"/>
      <c r="AE1064" s="103">
        <f t="shared" si="522"/>
        <v>4000</v>
      </c>
      <c r="AF1064" s="104">
        <f t="shared" si="523"/>
        <v>14273</v>
      </c>
      <c r="AH1064" s="126" t="s">
        <v>2399</v>
      </c>
      <c r="AI1064" s="126" t="s">
        <v>9</v>
      </c>
      <c r="AJ1064" s="126" t="s">
        <v>7940</v>
      </c>
      <c r="AK1064" s="126" t="s">
        <v>8523</v>
      </c>
      <c r="AL1064" s="126" t="s">
        <v>8524</v>
      </c>
      <c r="AM1064" s="126" t="s">
        <v>8525</v>
      </c>
      <c r="AN1064" s="126">
        <v>31538</v>
      </c>
      <c r="AO1064" s="126" t="s">
        <v>130</v>
      </c>
      <c r="AP1064" s="127">
        <v>1</v>
      </c>
      <c r="AQ1064" s="128">
        <v>0.998</v>
      </c>
      <c r="AR1064" s="128">
        <v>4.4999999999999998E-2</v>
      </c>
      <c r="AS1064" s="128">
        <v>1</v>
      </c>
      <c r="AT1064" s="126" t="s">
        <v>4</v>
      </c>
      <c r="AU1064" s="128">
        <v>67.42</v>
      </c>
      <c r="AV1064" s="126" t="s">
        <v>130</v>
      </c>
      <c r="AW1064" s="126" t="s">
        <v>130</v>
      </c>
      <c r="AX1064" s="126" t="s">
        <v>130</v>
      </c>
      <c r="AY1064" s="126" t="s">
        <v>130</v>
      </c>
      <c r="AZ1064" s="126" t="s">
        <v>130</v>
      </c>
      <c r="BA1064" s="126" t="s">
        <v>132</v>
      </c>
      <c r="BB1064" s="126" t="s">
        <v>70</v>
      </c>
      <c r="BC1064" s="126" t="s">
        <v>8526</v>
      </c>
      <c r="BD1064" s="126" t="s">
        <v>130</v>
      </c>
      <c r="BE1064" s="126" t="s">
        <v>156</v>
      </c>
      <c r="BF1064" s="126" t="s">
        <v>8527</v>
      </c>
      <c r="BG1064" s="126" t="s">
        <v>8528</v>
      </c>
      <c r="BH1064" s="126" t="s">
        <v>8529</v>
      </c>
      <c r="BI1064" s="126" t="s">
        <v>138</v>
      </c>
      <c r="BJ1064" s="126" t="s">
        <v>130</v>
      </c>
      <c r="BK1064" s="126" t="s">
        <v>184</v>
      </c>
      <c r="BL1064" s="126" t="s">
        <v>157</v>
      </c>
      <c r="BM1064" s="126" t="s">
        <v>126</v>
      </c>
      <c r="BN1064" s="126" t="s">
        <v>130</v>
      </c>
      <c r="BO1064" s="126" t="s">
        <v>158</v>
      </c>
    </row>
    <row r="1065" spans="1:67" ht="15">
      <c r="A1065" s="58" t="str">
        <f t="shared" si="502"/>
        <v>2025-08-31</v>
      </c>
      <c r="B1065" s="58" t="str">
        <f t="shared" si="503"/>
        <v>LHR</v>
      </c>
      <c r="C1065" s="58" t="str">
        <f t="shared" si="504"/>
        <v>99431913836</v>
      </c>
      <c r="D1065" s="58" t="str">
        <f t="shared" si="505"/>
        <v>PGB028762560</v>
      </c>
      <c r="E1065" s="59" t="str">
        <f t="shared" si="506"/>
        <v>6094322903340</v>
      </c>
      <c r="F1065" s="59" t="str">
        <f t="shared" si="507"/>
        <v>718-3428-CA-75</v>
      </c>
      <c r="G1065" s="59" t="str">
        <f t="shared" si="508"/>
        <v>2210326</v>
      </c>
      <c r="H1065" s="59" t="str">
        <f t="shared" si="509"/>
        <v>IPORTER (GB)</v>
      </c>
      <c r="I1065" s="57" t="str">
        <f t="shared" si="510"/>
        <v>박보현</v>
      </c>
      <c r="J1065" s="57">
        <f t="shared" si="511"/>
        <v>10495</v>
      </c>
      <c r="K1065" s="57" t="str">
        <f t="shared" si="512"/>
        <v/>
      </c>
      <c r="L1065" s="57">
        <f t="shared" si="513"/>
        <v>1</v>
      </c>
      <c r="M1065" s="57">
        <f t="shared" si="514"/>
        <v>0.499</v>
      </c>
      <c r="N1065" s="57">
        <f t="shared" si="515"/>
        <v>4.4999999999999998E-2</v>
      </c>
      <c r="O1065" s="60">
        <f t="shared" si="516"/>
        <v>3.15E-2</v>
      </c>
      <c r="P1065" s="60">
        <f>CEILING(IF(M1065&gt;O1065,M1065,O1065),$D$2)</f>
        <v>0.5</v>
      </c>
      <c r="Q1065" s="61" t="str">
        <f t="shared" si="517"/>
        <v>일반(목록배제,Normal-Manifest Exception)</v>
      </c>
      <c r="R1065" s="88">
        <f t="shared" si="518"/>
        <v>15.17</v>
      </c>
      <c r="S1065" s="61" t="str">
        <f t="shared" si="519"/>
        <v>OZ522</v>
      </c>
      <c r="T1065" s="61" t="str">
        <f t="shared" si="520"/>
        <v/>
      </c>
      <c r="U1065" s="61" t="str">
        <f t="shared" si="521"/>
        <v>신용</v>
      </c>
      <c r="V1065" s="99">
        <f>CEILING($B$2+(P1065-0.5)*$C$2,1)</f>
        <v>7445</v>
      </c>
      <c r="W1065" s="61">
        <v>4000</v>
      </c>
      <c r="X1065" s="100">
        <f t="shared" si="497"/>
        <v>0</v>
      </c>
      <c r="Y1065" s="100">
        <f t="shared" si="500"/>
        <v>0</v>
      </c>
      <c r="Z1065" s="100">
        <f t="shared" si="498"/>
        <v>0</v>
      </c>
      <c r="AA1065" s="100">
        <f t="shared" si="501"/>
        <v>0</v>
      </c>
      <c r="AB1065" s="101">
        <f t="shared" si="499"/>
        <v>1000</v>
      </c>
      <c r="AC1065" s="102" t="str">
        <f>_xlfn.IFNA(VLOOKUP(D1065,'사업자 통관'!F:H,3,0),"")</f>
        <v/>
      </c>
      <c r="AD1065" s="102"/>
      <c r="AE1065" s="103">
        <f t="shared" si="522"/>
        <v>5000</v>
      </c>
      <c r="AF1065" s="104">
        <f t="shared" si="523"/>
        <v>12445</v>
      </c>
      <c r="AH1065" s="126" t="s">
        <v>2399</v>
      </c>
      <c r="AI1065" s="126" t="s">
        <v>9</v>
      </c>
      <c r="AJ1065" s="126" t="s">
        <v>7940</v>
      </c>
      <c r="AK1065" s="126" t="s">
        <v>8530</v>
      </c>
      <c r="AL1065" s="126" t="s">
        <v>8531</v>
      </c>
      <c r="AM1065" s="126" t="s">
        <v>8532</v>
      </c>
      <c r="AN1065" s="126">
        <v>10495</v>
      </c>
      <c r="AO1065" s="126" t="s">
        <v>130</v>
      </c>
      <c r="AP1065" s="127">
        <v>1</v>
      </c>
      <c r="AQ1065" s="128">
        <v>0.499</v>
      </c>
      <c r="AR1065" s="128">
        <v>4.4999999999999998E-2</v>
      </c>
      <c r="AS1065" s="128">
        <v>0.5</v>
      </c>
      <c r="AT1065" s="126" t="s">
        <v>5</v>
      </c>
      <c r="AU1065" s="128">
        <v>15.17</v>
      </c>
      <c r="AV1065" s="126" t="s">
        <v>130</v>
      </c>
      <c r="AW1065" s="126" t="s">
        <v>130</v>
      </c>
      <c r="AX1065" s="126" t="s">
        <v>130</v>
      </c>
      <c r="AY1065" s="126" t="s">
        <v>130</v>
      </c>
      <c r="AZ1065" s="126" t="s">
        <v>130</v>
      </c>
      <c r="BA1065" s="126" t="s">
        <v>132</v>
      </c>
      <c r="BB1065" s="126" t="s">
        <v>70</v>
      </c>
      <c r="BC1065" s="126" t="s">
        <v>313</v>
      </c>
      <c r="BD1065" s="126" t="s">
        <v>130</v>
      </c>
      <c r="BE1065" s="126" t="s">
        <v>156</v>
      </c>
      <c r="BF1065" s="126" t="s">
        <v>8533</v>
      </c>
      <c r="BG1065" s="126" t="s">
        <v>8534</v>
      </c>
      <c r="BH1065" s="126" t="s">
        <v>8535</v>
      </c>
      <c r="BI1065" s="126" t="s">
        <v>138</v>
      </c>
      <c r="BJ1065" s="126" t="s">
        <v>130</v>
      </c>
      <c r="BK1065" s="126" t="s">
        <v>184</v>
      </c>
      <c r="BL1065" s="126" t="s">
        <v>157</v>
      </c>
      <c r="BM1065" s="126" t="s">
        <v>126</v>
      </c>
      <c r="BN1065" s="126" t="s">
        <v>130</v>
      </c>
      <c r="BO1065" s="126" t="s">
        <v>158</v>
      </c>
    </row>
    <row r="1066" spans="1:67" ht="15">
      <c r="A1066" s="58" t="str">
        <f t="shared" si="502"/>
        <v>2025-08-31</v>
      </c>
      <c r="B1066" s="58" t="str">
        <f t="shared" si="503"/>
        <v>LHR</v>
      </c>
      <c r="C1066" s="58" t="str">
        <f t="shared" si="504"/>
        <v>99431913836</v>
      </c>
      <c r="D1066" s="58" t="str">
        <f t="shared" si="505"/>
        <v>PGB028762266</v>
      </c>
      <c r="E1066" s="59" t="str">
        <f t="shared" si="506"/>
        <v>6094322903046</v>
      </c>
      <c r="F1066" s="59" t="str">
        <f t="shared" si="507"/>
        <v>718-2531-FD-15</v>
      </c>
      <c r="G1066" s="59" t="str">
        <f t="shared" si="508"/>
        <v>2210326</v>
      </c>
      <c r="H1066" s="59" t="str">
        <f t="shared" si="509"/>
        <v>IPORTER (GB)</v>
      </c>
      <c r="I1066" s="57" t="str">
        <f t="shared" si="510"/>
        <v>손주영</v>
      </c>
      <c r="J1066" s="57">
        <f t="shared" si="511"/>
        <v>25317</v>
      </c>
      <c r="K1066" s="57" t="str">
        <f t="shared" si="512"/>
        <v/>
      </c>
      <c r="L1066" s="57">
        <f t="shared" si="513"/>
        <v>1</v>
      </c>
      <c r="M1066" s="57">
        <f t="shared" si="514"/>
        <v>2</v>
      </c>
      <c r="N1066" s="57">
        <f t="shared" si="515"/>
        <v>3.8559999999999999</v>
      </c>
      <c r="O1066" s="60">
        <f t="shared" si="516"/>
        <v>2.6991999999999998</v>
      </c>
      <c r="P1066" s="60">
        <f>CEILING(IF(M1066&gt;O1066,M1066,O1066),$D$2)</f>
        <v>3</v>
      </c>
      <c r="Q1066" s="61" t="str">
        <f t="shared" si="517"/>
        <v>목록(Manifest)</v>
      </c>
      <c r="R1066" s="88">
        <f t="shared" si="518"/>
        <v>144.78</v>
      </c>
      <c r="S1066" s="61" t="str">
        <f t="shared" si="519"/>
        <v>OZ522</v>
      </c>
      <c r="T1066" s="61" t="str">
        <f t="shared" si="520"/>
        <v/>
      </c>
      <c r="U1066" s="61" t="str">
        <f t="shared" si="521"/>
        <v>신용</v>
      </c>
      <c r="V1066" s="99">
        <f>CEILING($B$2+(P1066-0.5)*$C$2,1)</f>
        <v>21583</v>
      </c>
      <c r="W1066" s="61">
        <v>4000</v>
      </c>
      <c r="X1066" s="100">
        <f t="shared" si="497"/>
        <v>0</v>
      </c>
      <c r="Y1066" s="100">
        <f t="shared" si="500"/>
        <v>0</v>
      </c>
      <c r="Z1066" s="100">
        <f t="shared" si="498"/>
        <v>500</v>
      </c>
      <c r="AA1066" s="100">
        <f t="shared" si="501"/>
        <v>0</v>
      </c>
      <c r="AB1066" s="101">
        <f t="shared" si="499"/>
        <v>0</v>
      </c>
      <c r="AC1066" s="102" t="str">
        <f>_xlfn.IFNA(VLOOKUP(D1066,'사업자 통관'!F:H,3,0),"")</f>
        <v/>
      </c>
      <c r="AD1066" s="102"/>
      <c r="AE1066" s="103">
        <f t="shared" si="522"/>
        <v>4500</v>
      </c>
      <c r="AF1066" s="104">
        <f t="shared" si="523"/>
        <v>26083</v>
      </c>
      <c r="AH1066" s="126" t="s">
        <v>2399</v>
      </c>
      <c r="AI1066" s="126" t="s">
        <v>9</v>
      </c>
      <c r="AJ1066" s="126" t="s">
        <v>7940</v>
      </c>
      <c r="AK1066" s="126" t="s">
        <v>8536</v>
      </c>
      <c r="AL1066" s="126" t="s">
        <v>415</v>
      </c>
      <c r="AM1066" s="126" t="s">
        <v>416</v>
      </c>
      <c r="AN1066" s="126">
        <v>25317</v>
      </c>
      <c r="AO1066" s="126" t="s">
        <v>130</v>
      </c>
      <c r="AP1066" s="127">
        <v>1</v>
      </c>
      <c r="AQ1066" s="128">
        <v>2</v>
      </c>
      <c r="AR1066" s="128">
        <v>3.8559999999999999</v>
      </c>
      <c r="AS1066" s="128">
        <v>3.9</v>
      </c>
      <c r="AT1066" s="126" t="s">
        <v>4</v>
      </c>
      <c r="AU1066" s="128">
        <v>144.78</v>
      </c>
      <c r="AV1066" s="126" t="s">
        <v>130</v>
      </c>
      <c r="AW1066" s="126" t="s">
        <v>130</v>
      </c>
      <c r="AX1066" s="126" t="s">
        <v>130</v>
      </c>
      <c r="AY1066" s="126" t="s">
        <v>130</v>
      </c>
      <c r="AZ1066" s="126" t="s">
        <v>130</v>
      </c>
      <c r="BA1066" s="126" t="s">
        <v>132</v>
      </c>
      <c r="BB1066" s="126" t="s">
        <v>70</v>
      </c>
      <c r="BC1066" s="126" t="s">
        <v>163</v>
      </c>
      <c r="BD1066" s="126" t="s">
        <v>130</v>
      </c>
      <c r="BE1066" s="126" t="s">
        <v>156</v>
      </c>
      <c r="BF1066" s="126" t="s">
        <v>8537</v>
      </c>
      <c r="BG1066" s="126" t="s">
        <v>8538</v>
      </c>
      <c r="BH1066" s="126" t="s">
        <v>8539</v>
      </c>
      <c r="BI1066" s="126" t="s">
        <v>138</v>
      </c>
      <c r="BJ1066" s="126" t="s">
        <v>130</v>
      </c>
      <c r="BK1066" s="126" t="s">
        <v>184</v>
      </c>
      <c r="BL1066" s="126" t="s">
        <v>157</v>
      </c>
      <c r="BM1066" s="126" t="s">
        <v>126</v>
      </c>
      <c r="BN1066" s="126" t="s">
        <v>130</v>
      </c>
      <c r="BO1066" s="126" t="s">
        <v>158</v>
      </c>
    </row>
    <row r="1067" spans="1:67" ht="15">
      <c r="A1067" s="58" t="str">
        <f t="shared" si="502"/>
        <v>2025-08-31</v>
      </c>
      <c r="B1067" s="58" t="str">
        <f t="shared" si="503"/>
        <v>LHR</v>
      </c>
      <c r="C1067" s="58" t="str">
        <f t="shared" si="504"/>
        <v>99431913836</v>
      </c>
      <c r="D1067" s="58" t="str">
        <f t="shared" si="505"/>
        <v>PGB028762230</v>
      </c>
      <c r="E1067" s="59" t="str">
        <f t="shared" si="506"/>
        <v>6094322903010</v>
      </c>
      <c r="F1067" s="59" t="str">
        <f t="shared" si="507"/>
        <v>718-2418-DD-31</v>
      </c>
      <c r="G1067" s="59" t="str">
        <f t="shared" si="508"/>
        <v>2210326</v>
      </c>
      <c r="H1067" s="59" t="str">
        <f t="shared" si="509"/>
        <v>IPORTER (GB)</v>
      </c>
      <c r="I1067" s="57" t="str">
        <f t="shared" si="510"/>
        <v>이소현</v>
      </c>
      <c r="J1067" s="57">
        <f t="shared" si="511"/>
        <v>21997</v>
      </c>
      <c r="K1067" s="57" t="str">
        <f t="shared" si="512"/>
        <v/>
      </c>
      <c r="L1067" s="57">
        <f t="shared" si="513"/>
        <v>1</v>
      </c>
      <c r="M1067" s="57">
        <f t="shared" si="514"/>
        <v>0.998</v>
      </c>
      <c r="N1067" s="57">
        <f t="shared" si="515"/>
        <v>4.4999999999999998E-2</v>
      </c>
      <c r="O1067" s="60">
        <f t="shared" si="516"/>
        <v>3.15E-2</v>
      </c>
      <c r="P1067" s="60">
        <f>CEILING(IF(M1067&gt;O1067,M1067,O1067),$D$2)</f>
        <v>1</v>
      </c>
      <c r="Q1067" s="61" t="str">
        <f t="shared" si="517"/>
        <v>목록(Manifest)</v>
      </c>
      <c r="R1067" s="88">
        <f t="shared" si="518"/>
        <v>114.63</v>
      </c>
      <c r="S1067" s="61" t="str">
        <f t="shared" si="519"/>
        <v>OZ522</v>
      </c>
      <c r="T1067" s="61" t="str">
        <f t="shared" si="520"/>
        <v/>
      </c>
      <c r="U1067" s="61" t="str">
        <f t="shared" si="521"/>
        <v>신용</v>
      </c>
      <c r="V1067" s="99">
        <f>CEILING($B$2+(P1067-0.5)*$C$2,1)</f>
        <v>10273</v>
      </c>
      <c r="W1067" s="61">
        <v>4000</v>
      </c>
      <c r="X1067" s="100">
        <f t="shared" si="497"/>
        <v>0</v>
      </c>
      <c r="Y1067" s="100">
        <f t="shared" si="500"/>
        <v>0</v>
      </c>
      <c r="Z1067" s="100">
        <f t="shared" si="498"/>
        <v>0</v>
      </c>
      <c r="AA1067" s="100">
        <f t="shared" si="501"/>
        <v>0</v>
      </c>
      <c r="AB1067" s="101">
        <f t="shared" si="499"/>
        <v>0</v>
      </c>
      <c r="AC1067" s="102" t="str">
        <f>_xlfn.IFNA(VLOOKUP(D1067,'사업자 통관'!F:H,3,0),"")</f>
        <v/>
      </c>
      <c r="AD1067" s="102"/>
      <c r="AE1067" s="103">
        <f t="shared" si="522"/>
        <v>4000</v>
      </c>
      <c r="AF1067" s="104">
        <f t="shared" si="523"/>
        <v>14273</v>
      </c>
      <c r="AH1067" s="126" t="s">
        <v>2399</v>
      </c>
      <c r="AI1067" s="126" t="s">
        <v>9</v>
      </c>
      <c r="AJ1067" s="126" t="s">
        <v>7940</v>
      </c>
      <c r="AK1067" s="126" t="s">
        <v>8540</v>
      </c>
      <c r="AL1067" s="126" t="s">
        <v>4153</v>
      </c>
      <c r="AM1067" s="126" t="s">
        <v>4154</v>
      </c>
      <c r="AN1067" s="126">
        <v>21997</v>
      </c>
      <c r="AO1067" s="126" t="s">
        <v>130</v>
      </c>
      <c r="AP1067" s="127">
        <v>1</v>
      </c>
      <c r="AQ1067" s="128">
        <v>0.998</v>
      </c>
      <c r="AR1067" s="128">
        <v>4.4999999999999998E-2</v>
      </c>
      <c r="AS1067" s="128">
        <v>1</v>
      </c>
      <c r="AT1067" s="126" t="s">
        <v>4</v>
      </c>
      <c r="AU1067" s="128">
        <v>114.63</v>
      </c>
      <c r="AV1067" s="126" t="s">
        <v>130</v>
      </c>
      <c r="AW1067" s="126" t="s">
        <v>130</v>
      </c>
      <c r="AX1067" s="126" t="s">
        <v>130</v>
      </c>
      <c r="AY1067" s="126" t="s">
        <v>130</v>
      </c>
      <c r="AZ1067" s="126" t="s">
        <v>130</v>
      </c>
      <c r="BA1067" s="126" t="s">
        <v>132</v>
      </c>
      <c r="BB1067" s="126" t="s">
        <v>70</v>
      </c>
      <c r="BC1067" s="126" t="s">
        <v>166</v>
      </c>
      <c r="BD1067" s="126" t="s">
        <v>130</v>
      </c>
      <c r="BE1067" s="126" t="s">
        <v>156</v>
      </c>
      <c r="BF1067" s="126" t="s">
        <v>8541</v>
      </c>
      <c r="BG1067" s="126" t="s">
        <v>8542</v>
      </c>
      <c r="BH1067" s="126" t="s">
        <v>8543</v>
      </c>
      <c r="BI1067" s="126" t="s">
        <v>138</v>
      </c>
      <c r="BJ1067" s="126" t="s">
        <v>130</v>
      </c>
      <c r="BK1067" s="126" t="s">
        <v>184</v>
      </c>
      <c r="BL1067" s="126" t="s">
        <v>157</v>
      </c>
      <c r="BM1067" s="126" t="s">
        <v>126</v>
      </c>
      <c r="BN1067" s="126" t="s">
        <v>130</v>
      </c>
      <c r="BO1067" s="126" t="s">
        <v>158</v>
      </c>
    </row>
    <row r="1068" spans="1:67" ht="15">
      <c r="A1068" s="58" t="str">
        <f t="shared" si="502"/>
        <v>2025-08-31</v>
      </c>
      <c r="B1068" s="58" t="str">
        <f t="shared" si="503"/>
        <v>LHR</v>
      </c>
      <c r="C1068" s="58" t="str">
        <f t="shared" si="504"/>
        <v>99431913836</v>
      </c>
      <c r="D1068" s="58" t="str">
        <f t="shared" si="505"/>
        <v>PGB028762409</v>
      </c>
      <c r="E1068" s="59" t="str">
        <f t="shared" si="506"/>
        <v>6094322903189</v>
      </c>
      <c r="F1068" s="59" t="str">
        <f t="shared" si="507"/>
        <v>718-3188-AC-47</v>
      </c>
      <c r="G1068" s="59" t="str">
        <f t="shared" si="508"/>
        <v>2210326</v>
      </c>
      <c r="H1068" s="59" t="str">
        <f t="shared" si="509"/>
        <v>IPORTER (GB)</v>
      </c>
      <c r="I1068" s="57" t="str">
        <f t="shared" si="510"/>
        <v>박소연</v>
      </c>
      <c r="J1068" s="57">
        <f t="shared" si="511"/>
        <v>10070</v>
      </c>
      <c r="K1068" s="57" t="str">
        <f t="shared" si="512"/>
        <v/>
      </c>
      <c r="L1068" s="57">
        <f t="shared" si="513"/>
        <v>1</v>
      </c>
      <c r="M1068" s="57">
        <f t="shared" si="514"/>
        <v>0.499</v>
      </c>
      <c r="N1068" s="57">
        <f t="shared" si="515"/>
        <v>4.4999999999999998E-2</v>
      </c>
      <c r="O1068" s="60">
        <f t="shared" si="516"/>
        <v>3.15E-2</v>
      </c>
      <c r="P1068" s="60">
        <f>CEILING(IF(M1068&gt;O1068,M1068,O1068),$D$2)</f>
        <v>0.5</v>
      </c>
      <c r="Q1068" s="61" t="str">
        <f t="shared" si="517"/>
        <v>일반(목록배제,Normal-Manifest Exception)</v>
      </c>
      <c r="R1068" s="88">
        <f t="shared" si="518"/>
        <v>55.2</v>
      </c>
      <c r="S1068" s="61" t="str">
        <f t="shared" si="519"/>
        <v>OZ522</v>
      </c>
      <c r="T1068" s="61" t="str">
        <f t="shared" si="520"/>
        <v/>
      </c>
      <c r="U1068" s="61" t="str">
        <f t="shared" si="521"/>
        <v>신용</v>
      </c>
      <c r="V1068" s="99">
        <f>CEILING($B$2+(P1068-0.5)*$C$2,1)</f>
        <v>7445</v>
      </c>
      <c r="W1068" s="61">
        <v>4000</v>
      </c>
      <c r="X1068" s="100">
        <f t="shared" si="497"/>
        <v>0</v>
      </c>
      <c r="Y1068" s="100">
        <f t="shared" si="500"/>
        <v>0</v>
      </c>
      <c r="Z1068" s="100">
        <f t="shared" si="498"/>
        <v>0</v>
      </c>
      <c r="AA1068" s="100">
        <f t="shared" si="501"/>
        <v>0</v>
      </c>
      <c r="AB1068" s="101">
        <f t="shared" si="499"/>
        <v>1000</v>
      </c>
      <c r="AC1068" s="102" t="str">
        <f>_xlfn.IFNA(VLOOKUP(D1068,'사업자 통관'!F:H,3,0),"")</f>
        <v/>
      </c>
      <c r="AD1068" s="102"/>
      <c r="AE1068" s="103">
        <f t="shared" si="522"/>
        <v>5000</v>
      </c>
      <c r="AF1068" s="104">
        <f t="shared" si="523"/>
        <v>12445</v>
      </c>
      <c r="AH1068" s="126" t="s">
        <v>2399</v>
      </c>
      <c r="AI1068" s="126" t="s">
        <v>9</v>
      </c>
      <c r="AJ1068" s="126" t="s">
        <v>7940</v>
      </c>
      <c r="AK1068" s="126" t="s">
        <v>8544</v>
      </c>
      <c r="AL1068" s="126" t="s">
        <v>425</v>
      </c>
      <c r="AM1068" s="126" t="s">
        <v>8545</v>
      </c>
      <c r="AN1068" s="126">
        <v>10070</v>
      </c>
      <c r="AO1068" s="126" t="s">
        <v>130</v>
      </c>
      <c r="AP1068" s="127">
        <v>1</v>
      </c>
      <c r="AQ1068" s="128">
        <v>0.499</v>
      </c>
      <c r="AR1068" s="128">
        <v>4.4999999999999998E-2</v>
      </c>
      <c r="AS1068" s="128">
        <v>0.5</v>
      </c>
      <c r="AT1068" s="126" t="s">
        <v>5</v>
      </c>
      <c r="AU1068" s="128">
        <v>55.2</v>
      </c>
      <c r="AV1068" s="126" t="s">
        <v>130</v>
      </c>
      <c r="AW1068" s="126" t="s">
        <v>130</v>
      </c>
      <c r="AX1068" s="126" t="s">
        <v>130</v>
      </c>
      <c r="AY1068" s="126" t="s">
        <v>130</v>
      </c>
      <c r="AZ1068" s="126" t="s">
        <v>130</v>
      </c>
      <c r="BA1068" s="126" t="s">
        <v>132</v>
      </c>
      <c r="BB1068" s="126" t="s">
        <v>70</v>
      </c>
      <c r="BC1068" s="126" t="s">
        <v>313</v>
      </c>
      <c r="BD1068" s="126" t="s">
        <v>130</v>
      </c>
      <c r="BE1068" s="126" t="s">
        <v>156</v>
      </c>
      <c r="BF1068" s="126" t="s">
        <v>8546</v>
      </c>
      <c r="BG1068" s="126" t="s">
        <v>8547</v>
      </c>
      <c r="BH1068" s="126" t="s">
        <v>8548</v>
      </c>
      <c r="BI1068" s="126" t="s">
        <v>138</v>
      </c>
      <c r="BJ1068" s="126" t="s">
        <v>130</v>
      </c>
      <c r="BK1068" s="126" t="s">
        <v>184</v>
      </c>
      <c r="BL1068" s="126" t="s">
        <v>157</v>
      </c>
      <c r="BM1068" s="126" t="s">
        <v>126</v>
      </c>
      <c r="BN1068" s="126" t="s">
        <v>130</v>
      </c>
      <c r="BO1068" s="126" t="s">
        <v>158</v>
      </c>
    </row>
    <row r="1069" spans="1:67" ht="15">
      <c r="A1069" s="58" t="str">
        <f t="shared" si="502"/>
        <v>2025-08-31</v>
      </c>
      <c r="B1069" s="58" t="str">
        <f t="shared" si="503"/>
        <v>LHR</v>
      </c>
      <c r="C1069" s="58" t="str">
        <f t="shared" si="504"/>
        <v>99431913836</v>
      </c>
      <c r="D1069" s="58" t="str">
        <f t="shared" si="505"/>
        <v>PGB028761844</v>
      </c>
      <c r="E1069" s="59" t="str">
        <f t="shared" si="506"/>
        <v>6094322902624</v>
      </c>
      <c r="F1069" s="59" t="str">
        <f t="shared" si="507"/>
        <v>718-3434-FF-58</v>
      </c>
      <c r="G1069" s="59" t="str">
        <f t="shared" si="508"/>
        <v>2210326</v>
      </c>
      <c r="H1069" s="59" t="str">
        <f t="shared" si="509"/>
        <v>IPORTER (GB)</v>
      </c>
      <c r="I1069" s="57" t="str">
        <f t="shared" si="510"/>
        <v>이호승</v>
      </c>
      <c r="J1069" s="57">
        <f t="shared" si="511"/>
        <v>42842</v>
      </c>
      <c r="K1069" s="57" t="str">
        <f t="shared" si="512"/>
        <v/>
      </c>
      <c r="L1069" s="57">
        <f t="shared" si="513"/>
        <v>1</v>
      </c>
      <c r="M1069" s="57">
        <f t="shared" si="514"/>
        <v>0.499</v>
      </c>
      <c r="N1069" s="57">
        <f t="shared" si="515"/>
        <v>4.4999999999999998E-2</v>
      </c>
      <c r="O1069" s="60">
        <f t="shared" si="516"/>
        <v>3.15E-2</v>
      </c>
      <c r="P1069" s="60">
        <f>CEILING(IF(M1069&gt;O1069,M1069,O1069),$D$2)</f>
        <v>0.5</v>
      </c>
      <c r="Q1069" s="61" t="str">
        <f t="shared" si="517"/>
        <v>목록(Manifest)</v>
      </c>
      <c r="R1069" s="88">
        <f t="shared" si="518"/>
        <v>138.69</v>
      </c>
      <c r="S1069" s="61" t="str">
        <f t="shared" si="519"/>
        <v>OZ522</v>
      </c>
      <c r="T1069" s="61" t="str">
        <f t="shared" si="520"/>
        <v/>
      </c>
      <c r="U1069" s="61" t="str">
        <f t="shared" si="521"/>
        <v>신용</v>
      </c>
      <c r="V1069" s="99">
        <f>CEILING($B$2+(P1069-0.5)*$C$2,1)</f>
        <v>7445</v>
      </c>
      <c r="W1069" s="61">
        <v>4000</v>
      </c>
      <c r="X1069" s="100">
        <f t="shared" si="497"/>
        <v>0</v>
      </c>
      <c r="Y1069" s="100">
        <f t="shared" si="500"/>
        <v>0</v>
      </c>
      <c r="Z1069" s="100">
        <f t="shared" si="498"/>
        <v>0</v>
      </c>
      <c r="AA1069" s="100">
        <f t="shared" si="501"/>
        <v>0</v>
      </c>
      <c r="AB1069" s="101">
        <f t="shared" si="499"/>
        <v>0</v>
      </c>
      <c r="AC1069" s="102" t="str">
        <f>_xlfn.IFNA(VLOOKUP(D1069,'사업자 통관'!F:H,3,0),"")</f>
        <v/>
      </c>
      <c r="AD1069" s="102"/>
      <c r="AE1069" s="103">
        <f t="shared" si="522"/>
        <v>4000</v>
      </c>
      <c r="AF1069" s="104">
        <f t="shared" si="523"/>
        <v>11445</v>
      </c>
      <c r="AH1069" s="126" t="s">
        <v>2399</v>
      </c>
      <c r="AI1069" s="126" t="s">
        <v>9</v>
      </c>
      <c r="AJ1069" s="126" t="s">
        <v>7940</v>
      </c>
      <c r="AK1069" s="126" t="s">
        <v>8549</v>
      </c>
      <c r="AL1069" s="126" t="s">
        <v>446</v>
      </c>
      <c r="AM1069" s="126" t="s">
        <v>447</v>
      </c>
      <c r="AN1069" s="126">
        <v>42842</v>
      </c>
      <c r="AO1069" s="126" t="s">
        <v>130</v>
      </c>
      <c r="AP1069" s="127">
        <v>1</v>
      </c>
      <c r="AQ1069" s="128">
        <v>0.499</v>
      </c>
      <c r="AR1069" s="128">
        <v>4.4999999999999998E-2</v>
      </c>
      <c r="AS1069" s="128">
        <v>0.5</v>
      </c>
      <c r="AT1069" s="126" t="s">
        <v>4</v>
      </c>
      <c r="AU1069" s="128">
        <v>138.69</v>
      </c>
      <c r="AV1069" s="126" t="s">
        <v>130</v>
      </c>
      <c r="AW1069" s="126" t="s">
        <v>130</v>
      </c>
      <c r="AX1069" s="126" t="s">
        <v>130</v>
      </c>
      <c r="AY1069" s="126" t="s">
        <v>130</v>
      </c>
      <c r="AZ1069" s="126" t="s">
        <v>130</v>
      </c>
      <c r="BA1069" s="126" t="s">
        <v>132</v>
      </c>
      <c r="BB1069" s="126" t="s">
        <v>70</v>
      </c>
      <c r="BC1069" s="126" t="s">
        <v>8550</v>
      </c>
      <c r="BD1069" s="126" t="s">
        <v>130</v>
      </c>
      <c r="BE1069" s="126" t="s">
        <v>156</v>
      </c>
      <c r="BF1069" s="126" t="s">
        <v>8551</v>
      </c>
      <c r="BG1069" s="126" t="s">
        <v>8552</v>
      </c>
      <c r="BH1069" s="126" t="s">
        <v>8553</v>
      </c>
      <c r="BI1069" s="126" t="s">
        <v>138</v>
      </c>
      <c r="BJ1069" s="126" t="s">
        <v>130</v>
      </c>
      <c r="BK1069" s="126" t="s">
        <v>184</v>
      </c>
      <c r="BL1069" s="126" t="s">
        <v>157</v>
      </c>
      <c r="BM1069" s="126" t="s">
        <v>126</v>
      </c>
      <c r="BN1069" s="126" t="s">
        <v>130</v>
      </c>
      <c r="BO1069" s="126" t="s">
        <v>158</v>
      </c>
    </row>
    <row r="1070" spans="1:67" ht="15">
      <c r="A1070" s="58" t="str">
        <f t="shared" si="502"/>
        <v>2025-08-31</v>
      </c>
      <c r="B1070" s="58" t="str">
        <f t="shared" si="503"/>
        <v>LHR</v>
      </c>
      <c r="C1070" s="58" t="str">
        <f t="shared" si="504"/>
        <v>99431913836</v>
      </c>
      <c r="D1070" s="58" t="str">
        <f t="shared" si="505"/>
        <v>PGB028762329</v>
      </c>
      <c r="E1070" s="59" t="str">
        <f t="shared" si="506"/>
        <v>6094322903109</v>
      </c>
      <c r="F1070" s="59" t="str">
        <f t="shared" si="507"/>
        <v>718-2577-CB-18</v>
      </c>
      <c r="G1070" s="59" t="str">
        <f t="shared" si="508"/>
        <v>2210326</v>
      </c>
      <c r="H1070" s="59" t="str">
        <f t="shared" si="509"/>
        <v>IPORTER (GB)</v>
      </c>
      <c r="I1070" s="57" t="str">
        <f t="shared" si="510"/>
        <v>이수진</v>
      </c>
      <c r="J1070" s="57">
        <f t="shared" si="511"/>
        <v>18385</v>
      </c>
      <c r="K1070" s="57" t="str">
        <f t="shared" si="512"/>
        <v/>
      </c>
      <c r="L1070" s="57">
        <f t="shared" si="513"/>
        <v>1</v>
      </c>
      <c r="M1070" s="57">
        <f t="shared" si="514"/>
        <v>0.499</v>
      </c>
      <c r="N1070" s="57">
        <f t="shared" si="515"/>
        <v>4.4999999999999998E-2</v>
      </c>
      <c r="O1070" s="60">
        <f t="shared" si="516"/>
        <v>3.15E-2</v>
      </c>
      <c r="P1070" s="60">
        <f>CEILING(IF(M1070&gt;O1070,M1070,O1070),$D$2)</f>
        <v>0.5</v>
      </c>
      <c r="Q1070" s="61" t="str">
        <f t="shared" si="517"/>
        <v>목록(Manifest)</v>
      </c>
      <c r="R1070" s="88">
        <f t="shared" si="518"/>
        <v>69.44</v>
      </c>
      <c r="S1070" s="61" t="str">
        <f t="shared" si="519"/>
        <v>OZ522</v>
      </c>
      <c r="T1070" s="61" t="str">
        <f t="shared" si="520"/>
        <v/>
      </c>
      <c r="U1070" s="61" t="str">
        <f t="shared" si="521"/>
        <v>신용</v>
      </c>
      <c r="V1070" s="99">
        <f>CEILING($B$2+(P1070-0.5)*$C$2,1)</f>
        <v>7445</v>
      </c>
      <c r="W1070" s="61">
        <v>4000</v>
      </c>
      <c r="X1070" s="100">
        <f t="shared" si="497"/>
        <v>0</v>
      </c>
      <c r="Y1070" s="100">
        <f t="shared" si="500"/>
        <v>0</v>
      </c>
      <c r="Z1070" s="100">
        <f t="shared" si="498"/>
        <v>0</v>
      </c>
      <c r="AA1070" s="100">
        <f t="shared" si="501"/>
        <v>0</v>
      </c>
      <c r="AB1070" s="101">
        <f t="shared" si="499"/>
        <v>0</v>
      </c>
      <c r="AC1070" s="102" t="str">
        <f>_xlfn.IFNA(VLOOKUP(D1070,'사업자 통관'!F:H,3,0),"")</f>
        <v/>
      </c>
      <c r="AD1070" s="102"/>
      <c r="AE1070" s="103">
        <f t="shared" si="522"/>
        <v>4000</v>
      </c>
      <c r="AF1070" s="104">
        <f t="shared" si="523"/>
        <v>11445</v>
      </c>
      <c r="AH1070" s="126" t="s">
        <v>2399</v>
      </c>
      <c r="AI1070" s="126" t="s">
        <v>9</v>
      </c>
      <c r="AJ1070" s="126" t="s">
        <v>7940</v>
      </c>
      <c r="AK1070" s="126" t="s">
        <v>8554</v>
      </c>
      <c r="AL1070" s="126" t="s">
        <v>293</v>
      </c>
      <c r="AM1070" s="126" t="s">
        <v>8555</v>
      </c>
      <c r="AN1070" s="126">
        <v>18385</v>
      </c>
      <c r="AO1070" s="126" t="s">
        <v>130</v>
      </c>
      <c r="AP1070" s="127">
        <v>1</v>
      </c>
      <c r="AQ1070" s="128">
        <v>0.499</v>
      </c>
      <c r="AR1070" s="128">
        <v>4.4999999999999998E-2</v>
      </c>
      <c r="AS1070" s="128">
        <v>0.5</v>
      </c>
      <c r="AT1070" s="126" t="s">
        <v>4</v>
      </c>
      <c r="AU1070" s="128">
        <v>69.44</v>
      </c>
      <c r="AV1070" s="126" t="s">
        <v>130</v>
      </c>
      <c r="AW1070" s="126" t="s">
        <v>130</v>
      </c>
      <c r="AX1070" s="126" t="s">
        <v>130</v>
      </c>
      <c r="AY1070" s="126" t="s">
        <v>130</v>
      </c>
      <c r="AZ1070" s="126" t="s">
        <v>130</v>
      </c>
      <c r="BA1070" s="126" t="s">
        <v>132</v>
      </c>
      <c r="BB1070" s="126" t="s">
        <v>70</v>
      </c>
      <c r="BC1070" s="126" t="s">
        <v>435</v>
      </c>
      <c r="BD1070" s="126" t="s">
        <v>130</v>
      </c>
      <c r="BE1070" s="126" t="s">
        <v>156</v>
      </c>
      <c r="BF1070" s="126" t="s">
        <v>8556</v>
      </c>
      <c r="BG1070" s="126" t="s">
        <v>8557</v>
      </c>
      <c r="BH1070" s="126" t="s">
        <v>8558</v>
      </c>
      <c r="BI1070" s="126" t="s">
        <v>138</v>
      </c>
      <c r="BJ1070" s="126" t="s">
        <v>130</v>
      </c>
      <c r="BK1070" s="126" t="s">
        <v>184</v>
      </c>
      <c r="BL1070" s="126" t="s">
        <v>157</v>
      </c>
      <c r="BM1070" s="126" t="s">
        <v>126</v>
      </c>
      <c r="BN1070" s="126" t="s">
        <v>130</v>
      </c>
      <c r="BO1070" s="126" t="s">
        <v>158</v>
      </c>
    </row>
    <row r="1071" spans="1:67" ht="15">
      <c r="A1071" s="58" t="str">
        <f t="shared" si="502"/>
        <v>2025-08-31</v>
      </c>
      <c r="B1071" s="58" t="str">
        <f t="shared" si="503"/>
        <v>LHR</v>
      </c>
      <c r="C1071" s="58" t="str">
        <f t="shared" si="504"/>
        <v>99431913836</v>
      </c>
      <c r="D1071" s="58" t="str">
        <f t="shared" si="505"/>
        <v>PGB028762321</v>
      </c>
      <c r="E1071" s="59" t="str">
        <f t="shared" si="506"/>
        <v>6094322903101</v>
      </c>
      <c r="F1071" s="59" t="str">
        <f t="shared" si="507"/>
        <v>718-3225-AB-49</v>
      </c>
      <c r="G1071" s="59" t="str">
        <f t="shared" si="508"/>
        <v>2210326</v>
      </c>
      <c r="H1071" s="59" t="str">
        <f t="shared" si="509"/>
        <v>IPORTER (GB)</v>
      </c>
      <c r="I1071" s="57" t="str">
        <f t="shared" si="510"/>
        <v>최유진</v>
      </c>
      <c r="J1071" s="57">
        <f t="shared" si="511"/>
        <v>32428</v>
      </c>
      <c r="K1071" s="57" t="str">
        <f t="shared" si="512"/>
        <v/>
      </c>
      <c r="L1071" s="57">
        <f t="shared" si="513"/>
        <v>1</v>
      </c>
      <c r="M1071" s="57">
        <f t="shared" si="514"/>
        <v>3.5019999999999998</v>
      </c>
      <c r="N1071" s="57">
        <f t="shared" si="515"/>
        <v>2.585</v>
      </c>
      <c r="O1071" s="60">
        <f t="shared" si="516"/>
        <v>1.8094999999999999</v>
      </c>
      <c r="P1071" s="60">
        <f>CEILING(IF(M1071&gt;O1071,M1071,O1071),$D$2)</f>
        <v>4</v>
      </c>
      <c r="Q1071" s="61" t="str">
        <f t="shared" si="517"/>
        <v>일반(목록배제,Normal-Manifest Exception)</v>
      </c>
      <c r="R1071" s="88">
        <f t="shared" si="518"/>
        <v>60.69</v>
      </c>
      <c r="S1071" s="61" t="str">
        <f t="shared" si="519"/>
        <v>OZ522</v>
      </c>
      <c r="T1071" s="61" t="str">
        <f t="shared" si="520"/>
        <v/>
      </c>
      <c r="U1071" s="61" t="str">
        <f t="shared" si="521"/>
        <v>신용</v>
      </c>
      <c r="V1071" s="99">
        <f>CEILING($B$2+(P1071-0.5)*$C$2,1)</f>
        <v>27238</v>
      </c>
      <c r="W1071" s="61">
        <v>4000</v>
      </c>
      <c r="X1071" s="100">
        <f t="shared" si="497"/>
        <v>0</v>
      </c>
      <c r="Y1071" s="100">
        <f t="shared" si="500"/>
        <v>0</v>
      </c>
      <c r="Z1071" s="100">
        <f t="shared" si="498"/>
        <v>500</v>
      </c>
      <c r="AA1071" s="100">
        <f t="shared" si="501"/>
        <v>0</v>
      </c>
      <c r="AB1071" s="101">
        <f t="shared" si="499"/>
        <v>1000</v>
      </c>
      <c r="AC1071" s="102" t="str">
        <f>_xlfn.IFNA(VLOOKUP(D1071,'사업자 통관'!F:H,3,0),"")</f>
        <v/>
      </c>
      <c r="AD1071" s="102"/>
      <c r="AE1071" s="103">
        <f t="shared" si="522"/>
        <v>5500</v>
      </c>
      <c r="AF1071" s="104">
        <f t="shared" si="523"/>
        <v>32738</v>
      </c>
      <c r="AH1071" s="126" t="s">
        <v>2399</v>
      </c>
      <c r="AI1071" s="126" t="s">
        <v>9</v>
      </c>
      <c r="AJ1071" s="126" t="s">
        <v>7940</v>
      </c>
      <c r="AK1071" s="126" t="s">
        <v>8559</v>
      </c>
      <c r="AL1071" s="126" t="s">
        <v>8560</v>
      </c>
      <c r="AM1071" s="126" t="s">
        <v>8561</v>
      </c>
      <c r="AN1071" s="126">
        <v>32428</v>
      </c>
      <c r="AO1071" s="126" t="s">
        <v>130</v>
      </c>
      <c r="AP1071" s="127">
        <v>1</v>
      </c>
      <c r="AQ1071" s="128">
        <v>3.5019999999999998</v>
      </c>
      <c r="AR1071" s="128">
        <v>2.585</v>
      </c>
      <c r="AS1071" s="128">
        <v>3.6</v>
      </c>
      <c r="AT1071" s="126" t="s">
        <v>5</v>
      </c>
      <c r="AU1071" s="128">
        <v>60.69</v>
      </c>
      <c r="AV1071" s="126" t="s">
        <v>130</v>
      </c>
      <c r="AW1071" s="126" t="s">
        <v>130</v>
      </c>
      <c r="AX1071" s="126" t="s">
        <v>130</v>
      </c>
      <c r="AY1071" s="126" t="s">
        <v>130</v>
      </c>
      <c r="AZ1071" s="126" t="s">
        <v>130</v>
      </c>
      <c r="BA1071" s="126" t="s">
        <v>132</v>
      </c>
      <c r="BB1071" s="126" t="s">
        <v>70</v>
      </c>
      <c r="BC1071" s="126" t="s">
        <v>600</v>
      </c>
      <c r="BD1071" s="126" t="s">
        <v>130</v>
      </c>
      <c r="BE1071" s="126" t="s">
        <v>156</v>
      </c>
      <c r="BF1071" s="126" t="s">
        <v>8562</v>
      </c>
      <c r="BG1071" s="126" t="s">
        <v>8563</v>
      </c>
      <c r="BH1071" s="126" t="s">
        <v>8564</v>
      </c>
      <c r="BI1071" s="126" t="s">
        <v>138</v>
      </c>
      <c r="BJ1071" s="126" t="s">
        <v>130</v>
      </c>
      <c r="BK1071" s="126" t="s">
        <v>184</v>
      </c>
      <c r="BL1071" s="126" t="s">
        <v>157</v>
      </c>
      <c r="BM1071" s="126" t="s">
        <v>126</v>
      </c>
      <c r="BN1071" s="126" t="s">
        <v>130</v>
      </c>
      <c r="BO1071" s="126" t="s">
        <v>158</v>
      </c>
    </row>
    <row r="1072" spans="1:67" ht="15">
      <c r="A1072" s="58" t="str">
        <f t="shared" si="502"/>
        <v>2025-08-31</v>
      </c>
      <c r="B1072" s="58" t="str">
        <f t="shared" si="503"/>
        <v>LHR</v>
      </c>
      <c r="C1072" s="58" t="str">
        <f t="shared" si="504"/>
        <v>99431913836</v>
      </c>
      <c r="D1072" s="58" t="str">
        <f t="shared" si="505"/>
        <v>PGB028762372</v>
      </c>
      <c r="E1072" s="59" t="str">
        <f t="shared" si="506"/>
        <v>6094322903152</v>
      </c>
      <c r="F1072" s="59" t="str">
        <f t="shared" si="507"/>
        <v>718-2402-EE-7</v>
      </c>
      <c r="G1072" s="59" t="str">
        <f t="shared" si="508"/>
        <v>2210326</v>
      </c>
      <c r="H1072" s="59" t="str">
        <f t="shared" si="509"/>
        <v>IPORTER (GB)</v>
      </c>
      <c r="I1072" s="57" t="str">
        <f t="shared" si="510"/>
        <v>김가윤</v>
      </c>
      <c r="J1072" s="57">
        <f t="shared" si="511"/>
        <v>7986</v>
      </c>
      <c r="K1072" s="57" t="str">
        <f t="shared" si="512"/>
        <v/>
      </c>
      <c r="L1072" s="57">
        <f t="shared" si="513"/>
        <v>1</v>
      </c>
      <c r="M1072" s="57">
        <f t="shared" si="514"/>
        <v>0.499</v>
      </c>
      <c r="N1072" s="57">
        <f t="shared" si="515"/>
        <v>4.4999999999999998E-2</v>
      </c>
      <c r="O1072" s="60">
        <f t="shared" si="516"/>
        <v>3.15E-2</v>
      </c>
      <c r="P1072" s="60">
        <f>CEILING(IF(M1072&gt;O1072,M1072,O1072),$D$2)</f>
        <v>0.5</v>
      </c>
      <c r="Q1072" s="61" t="str">
        <f t="shared" si="517"/>
        <v>일반(목록배제,Normal-Manifest Exception)</v>
      </c>
      <c r="R1072" s="88">
        <f t="shared" si="518"/>
        <v>18.88</v>
      </c>
      <c r="S1072" s="61" t="str">
        <f t="shared" si="519"/>
        <v>OZ522</v>
      </c>
      <c r="T1072" s="61" t="str">
        <f t="shared" si="520"/>
        <v/>
      </c>
      <c r="U1072" s="61" t="str">
        <f t="shared" si="521"/>
        <v>신용</v>
      </c>
      <c r="V1072" s="99">
        <f>CEILING($B$2+(P1072-0.5)*$C$2,1)</f>
        <v>7445</v>
      </c>
      <c r="W1072" s="61">
        <v>4000</v>
      </c>
      <c r="X1072" s="100">
        <f t="shared" si="497"/>
        <v>0</v>
      </c>
      <c r="Y1072" s="100">
        <f t="shared" si="500"/>
        <v>0</v>
      </c>
      <c r="Z1072" s="100">
        <f t="shared" si="498"/>
        <v>0</v>
      </c>
      <c r="AA1072" s="100">
        <f t="shared" si="501"/>
        <v>0</v>
      </c>
      <c r="AB1072" s="101">
        <f t="shared" si="499"/>
        <v>1000</v>
      </c>
      <c r="AC1072" s="102" t="str">
        <f>_xlfn.IFNA(VLOOKUP(D1072,'사업자 통관'!F:H,3,0),"")</f>
        <v/>
      </c>
      <c r="AD1072" s="102"/>
      <c r="AE1072" s="103">
        <f t="shared" si="522"/>
        <v>5000</v>
      </c>
      <c r="AF1072" s="104">
        <f t="shared" si="523"/>
        <v>12445</v>
      </c>
      <c r="AH1072" s="126" t="s">
        <v>2399</v>
      </c>
      <c r="AI1072" s="126" t="s">
        <v>9</v>
      </c>
      <c r="AJ1072" s="126" t="s">
        <v>7940</v>
      </c>
      <c r="AK1072" s="126" t="s">
        <v>8565</v>
      </c>
      <c r="AL1072" s="126" t="s">
        <v>8566</v>
      </c>
      <c r="AM1072" s="126" t="s">
        <v>8567</v>
      </c>
      <c r="AN1072" s="126">
        <v>7986</v>
      </c>
      <c r="AO1072" s="126" t="s">
        <v>130</v>
      </c>
      <c r="AP1072" s="127">
        <v>1</v>
      </c>
      <c r="AQ1072" s="128">
        <v>0.499</v>
      </c>
      <c r="AR1072" s="128">
        <v>4.4999999999999998E-2</v>
      </c>
      <c r="AS1072" s="128">
        <v>0.5</v>
      </c>
      <c r="AT1072" s="126" t="s">
        <v>5</v>
      </c>
      <c r="AU1072" s="128">
        <v>18.88</v>
      </c>
      <c r="AV1072" s="126" t="s">
        <v>130</v>
      </c>
      <c r="AW1072" s="126" t="s">
        <v>130</v>
      </c>
      <c r="AX1072" s="126" t="s">
        <v>130</v>
      </c>
      <c r="AY1072" s="126" t="s">
        <v>130</v>
      </c>
      <c r="AZ1072" s="126" t="s">
        <v>130</v>
      </c>
      <c r="BA1072" s="126" t="s">
        <v>132</v>
      </c>
      <c r="BB1072" s="126" t="s">
        <v>70</v>
      </c>
      <c r="BC1072" s="126" t="s">
        <v>155</v>
      </c>
      <c r="BD1072" s="126" t="s">
        <v>130</v>
      </c>
      <c r="BE1072" s="126" t="s">
        <v>156</v>
      </c>
      <c r="BF1072" s="126" t="s">
        <v>8568</v>
      </c>
      <c r="BG1072" s="126" t="s">
        <v>8569</v>
      </c>
      <c r="BH1072" s="126" t="s">
        <v>8570</v>
      </c>
      <c r="BI1072" s="126" t="s">
        <v>138</v>
      </c>
      <c r="BJ1072" s="126" t="s">
        <v>130</v>
      </c>
      <c r="BK1072" s="126" t="s">
        <v>184</v>
      </c>
      <c r="BL1072" s="126" t="s">
        <v>157</v>
      </c>
      <c r="BM1072" s="126" t="s">
        <v>126</v>
      </c>
      <c r="BN1072" s="126" t="s">
        <v>130</v>
      </c>
      <c r="BO1072" s="126" t="s">
        <v>158</v>
      </c>
    </row>
    <row r="1073" spans="1:67" ht="15">
      <c r="A1073" s="58" t="str">
        <f t="shared" si="502"/>
        <v>2025-08-31</v>
      </c>
      <c r="B1073" s="58" t="str">
        <f t="shared" si="503"/>
        <v>LHR</v>
      </c>
      <c r="C1073" s="58" t="str">
        <f t="shared" si="504"/>
        <v>99431913836</v>
      </c>
      <c r="D1073" s="58" t="str">
        <f t="shared" si="505"/>
        <v>PGB028762236</v>
      </c>
      <c r="E1073" s="59" t="str">
        <f t="shared" si="506"/>
        <v>6094322903016</v>
      </c>
      <c r="F1073" s="59" t="str">
        <f t="shared" si="507"/>
        <v>718-2472-FE-32</v>
      </c>
      <c r="G1073" s="59" t="str">
        <f t="shared" si="508"/>
        <v>2210326</v>
      </c>
      <c r="H1073" s="59" t="str">
        <f t="shared" si="509"/>
        <v>IPORTER (GB)</v>
      </c>
      <c r="I1073" s="57" t="str">
        <f t="shared" si="510"/>
        <v>이호정</v>
      </c>
      <c r="J1073" s="57">
        <f t="shared" si="511"/>
        <v>16824</v>
      </c>
      <c r="K1073" s="57" t="str">
        <f t="shared" si="512"/>
        <v/>
      </c>
      <c r="L1073" s="57">
        <f t="shared" si="513"/>
        <v>1</v>
      </c>
      <c r="M1073" s="57">
        <f t="shared" si="514"/>
        <v>2.9980000000000002</v>
      </c>
      <c r="N1073" s="57">
        <f t="shared" si="515"/>
        <v>6.4859999999999998</v>
      </c>
      <c r="O1073" s="60">
        <f t="shared" si="516"/>
        <v>4.5401999999999996</v>
      </c>
      <c r="P1073" s="60">
        <f>CEILING(IF(M1073&gt;O1073,M1073,O1073),$D$2)</f>
        <v>5</v>
      </c>
      <c r="Q1073" s="61" t="str">
        <f t="shared" si="517"/>
        <v>목록(Manifest)</v>
      </c>
      <c r="R1073" s="88">
        <f t="shared" si="518"/>
        <v>80.94</v>
      </c>
      <c r="S1073" s="61" t="str">
        <f t="shared" si="519"/>
        <v>OZ522</v>
      </c>
      <c r="T1073" s="61" t="str">
        <f t="shared" si="520"/>
        <v/>
      </c>
      <c r="U1073" s="61" t="str">
        <f t="shared" si="521"/>
        <v>신용</v>
      </c>
      <c r="V1073" s="99">
        <f>CEILING($B$2+(P1073-0.5)*$C$2,1)</f>
        <v>32893</v>
      </c>
      <c r="W1073" s="61">
        <v>4000</v>
      </c>
      <c r="X1073" s="100">
        <f t="shared" si="497"/>
        <v>0</v>
      </c>
      <c r="Y1073" s="100">
        <f t="shared" si="500"/>
        <v>0</v>
      </c>
      <c r="Z1073" s="100">
        <f t="shared" si="498"/>
        <v>500</v>
      </c>
      <c r="AA1073" s="100">
        <f t="shared" si="501"/>
        <v>0</v>
      </c>
      <c r="AB1073" s="101">
        <f t="shared" si="499"/>
        <v>0</v>
      </c>
      <c r="AC1073" s="102" t="str">
        <f>_xlfn.IFNA(VLOOKUP(D1073,'사업자 통관'!F:H,3,0),"")</f>
        <v/>
      </c>
      <c r="AD1073" s="102"/>
      <c r="AE1073" s="103">
        <f t="shared" si="522"/>
        <v>4500</v>
      </c>
      <c r="AF1073" s="104">
        <f t="shared" si="523"/>
        <v>37393</v>
      </c>
      <c r="AH1073" s="126" t="s">
        <v>2399</v>
      </c>
      <c r="AI1073" s="126" t="s">
        <v>9</v>
      </c>
      <c r="AJ1073" s="126" t="s">
        <v>7940</v>
      </c>
      <c r="AK1073" s="126" t="s">
        <v>8571</v>
      </c>
      <c r="AL1073" s="126" t="s">
        <v>8572</v>
      </c>
      <c r="AM1073" s="126" t="s">
        <v>8573</v>
      </c>
      <c r="AN1073" s="126">
        <v>16824</v>
      </c>
      <c r="AO1073" s="126" t="s">
        <v>130</v>
      </c>
      <c r="AP1073" s="127">
        <v>1</v>
      </c>
      <c r="AQ1073" s="128">
        <v>2.9980000000000002</v>
      </c>
      <c r="AR1073" s="128">
        <v>6.4859999999999998</v>
      </c>
      <c r="AS1073" s="128">
        <v>6.5</v>
      </c>
      <c r="AT1073" s="126" t="s">
        <v>4</v>
      </c>
      <c r="AU1073" s="128">
        <v>80.94</v>
      </c>
      <c r="AV1073" s="126" t="s">
        <v>130</v>
      </c>
      <c r="AW1073" s="126" t="s">
        <v>130</v>
      </c>
      <c r="AX1073" s="126" t="s">
        <v>130</v>
      </c>
      <c r="AY1073" s="126" t="s">
        <v>130</v>
      </c>
      <c r="AZ1073" s="126" t="s">
        <v>130</v>
      </c>
      <c r="BA1073" s="126" t="s">
        <v>132</v>
      </c>
      <c r="BB1073" s="126" t="s">
        <v>70</v>
      </c>
      <c r="BC1073" s="126" t="s">
        <v>8574</v>
      </c>
      <c r="BD1073" s="126" t="s">
        <v>130</v>
      </c>
      <c r="BE1073" s="126" t="s">
        <v>156</v>
      </c>
      <c r="BF1073" s="126" t="s">
        <v>8575</v>
      </c>
      <c r="BG1073" s="126" t="s">
        <v>8576</v>
      </c>
      <c r="BH1073" s="126" t="s">
        <v>8577</v>
      </c>
      <c r="BI1073" s="126" t="s">
        <v>138</v>
      </c>
      <c r="BJ1073" s="126" t="s">
        <v>130</v>
      </c>
      <c r="BK1073" s="126" t="s">
        <v>184</v>
      </c>
      <c r="BL1073" s="126" t="s">
        <v>157</v>
      </c>
      <c r="BM1073" s="126" t="s">
        <v>126</v>
      </c>
      <c r="BN1073" s="126" t="s">
        <v>130</v>
      </c>
      <c r="BO1073" s="126" t="s">
        <v>158</v>
      </c>
    </row>
    <row r="1074" spans="1:67" ht="15">
      <c r="A1074" s="58" t="str">
        <f t="shared" si="502"/>
        <v>2025-08-31</v>
      </c>
      <c r="B1074" s="58" t="str">
        <f t="shared" si="503"/>
        <v>LHR</v>
      </c>
      <c r="C1074" s="58" t="str">
        <f t="shared" si="504"/>
        <v>99431913836</v>
      </c>
      <c r="D1074" s="58" t="str">
        <f t="shared" si="505"/>
        <v>PGB028762249</v>
      </c>
      <c r="E1074" s="59" t="str">
        <f t="shared" si="506"/>
        <v>6094322903029</v>
      </c>
      <c r="F1074" s="59" t="str">
        <f t="shared" si="507"/>
        <v>718-3386-BC-73</v>
      </c>
      <c r="G1074" s="59" t="str">
        <f t="shared" si="508"/>
        <v>2210326</v>
      </c>
      <c r="H1074" s="59" t="str">
        <f t="shared" si="509"/>
        <v>IPORTER (GB)</v>
      </c>
      <c r="I1074" s="57" t="str">
        <f t="shared" si="510"/>
        <v>장은정</v>
      </c>
      <c r="J1074" s="57">
        <f t="shared" si="511"/>
        <v>15807</v>
      </c>
      <c r="K1074" s="57" t="str">
        <f t="shared" si="512"/>
        <v/>
      </c>
      <c r="L1074" s="57">
        <f t="shared" si="513"/>
        <v>1</v>
      </c>
      <c r="M1074" s="57">
        <f t="shared" si="514"/>
        <v>0.499</v>
      </c>
      <c r="N1074" s="57">
        <f t="shared" si="515"/>
        <v>4.4999999999999998E-2</v>
      </c>
      <c r="O1074" s="60">
        <f t="shared" si="516"/>
        <v>3.15E-2</v>
      </c>
      <c r="P1074" s="60">
        <f>CEILING(IF(M1074&gt;O1074,M1074,O1074),$D$2)</f>
        <v>0.5</v>
      </c>
      <c r="Q1074" s="61" t="str">
        <f t="shared" si="517"/>
        <v>목록(Manifest)</v>
      </c>
      <c r="R1074" s="88">
        <f t="shared" si="518"/>
        <v>11.46</v>
      </c>
      <c r="S1074" s="61" t="str">
        <f t="shared" si="519"/>
        <v>OZ522</v>
      </c>
      <c r="T1074" s="61" t="str">
        <f t="shared" si="520"/>
        <v/>
      </c>
      <c r="U1074" s="61" t="str">
        <f t="shared" si="521"/>
        <v>신용</v>
      </c>
      <c r="V1074" s="99">
        <f>CEILING($B$2+(P1074-0.5)*$C$2,1)</f>
        <v>7445</v>
      </c>
      <c r="W1074" s="61">
        <v>4000</v>
      </c>
      <c r="X1074" s="100">
        <f t="shared" si="497"/>
        <v>0</v>
      </c>
      <c r="Y1074" s="100">
        <f t="shared" si="500"/>
        <v>0</v>
      </c>
      <c r="Z1074" s="100">
        <f t="shared" si="498"/>
        <v>0</v>
      </c>
      <c r="AA1074" s="100">
        <f t="shared" si="501"/>
        <v>0</v>
      </c>
      <c r="AB1074" s="101">
        <f t="shared" si="499"/>
        <v>0</v>
      </c>
      <c r="AC1074" s="102" t="str">
        <f>_xlfn.IFNA(VLOOKUP(D1074,'사업자 통관'!F:H,3,0),"")</f>
        <v/>
      </c>
      <c r="AD1074" s="102"/>
      <c r="AE1074" s="103">
        <f t="shared" si="522"/>
        <v>4000</v>
      </c>
      <c r="AF1074" s="104">
        <f t="shared" si="523"/>
        <v>11445</v>
      </c>
      <c r="AH1074" s="126" t="s">
        <v>2399</v>
      </c>
      <c r="AI1074" s="126" t="s">
        <v>9</v>
      </c>
      <c r="AJ1074" s="126" t="s">
        <v>7940</v>
      </c>
      <c r="AK1074" s="126" t="s">
        <v>8578</v>
      </c>
      <c r="AL1074" s="126" t="s">
        <v>8579</v>
      </c>
      <c r="AM1074" s="126" t="s">
        <v>8580</v>
      </c>
      <c r="AN1074" s="126">
        <v>15807</v>
      </c>
      <c r="AO1074" s="126" t="s">
        <v>130</v>
      </c>
      <c r="AP1074" s="127">
        <v>1</v>
      </c>
      <c r="AQ1074" s="128">
        <v>0.499</v>
      </c>
      <c r="AR1074" s="128">
        <v>4.4999999999999998E-2</v>
      </c>
      <c r="AS1074" s="128">
        <v>0.5</v>
      </c>
      <c r="AT1074" s="126" t="s">
        <v>4</v>
      </c>
      <c r="AU1074" s="128">
        <v>11.46</v>
      </c>
      <c r="AV1074" s="126" t="s">
        <v>130</v>
      </c>
      <c r="AW1074" s="126" t="s">
        <v>130</v>
      </c>
      <c r="AX1074" s="126" t="s">
        <v>130</v>
      </c>
      <c r="AY1074" s="126" t="s">
        <v>130</v>
      </c>
      <c r="AZ1074" s="126" t="s">
        <v>130</v>
      </c>
      <c r="BA1074" s="126" t="s">
        <v>132</v>
      </c>
      <c r="BB1074" s="126" t="s">
        <v>70</v>
      </c>
      <c r="BC1074" s="126" t="s">
        <v>159</v>
      </c>
      <c r="BD1074" s="126" t="s">
        <v>130</v>
      </c>
      <c r="BE1074" s="126" t="s">
        <v>156</v>
      </c>
      <c r="BF1074" s="126" t="s">
        <v>8581</v>
      </c>
      <c r="BG1074" s="126" t="s">
        <v>8582</v>
      </c>
      <c r="BH1074" s="126" t="s">
        <v>8583</v>
      </c>
      <c r="BI1074" s="126" t="s">
        <v>138</v>
      </c>
      <c r="BJ1074" s="126" t="s">
        <v>130</v>
      </c>
      <c r="BK1074" s="126" t="s">
        <v>184</v>
      </c>
      <c r="BL1074" s="126" t="s">
        <v>157</v>
      </c>
      <c r="BM1074" s="126" t="s">
        <v>126</v>
      </c>
      <c r="BN1074" s="126" t="s">
        <v>130</v>
      </c>
      <c r="BO1074" s="126" t="s">
        <v>158</v>
      </c>
    </row>
    <row r="1075" spans="1:67" ht="15">
      <c r="A1075" s="58" t="str">
        <f t="shared" si="502"/>
        <v>2025-08-31</v>
      </c>
      <c r="B1075" s="58" t="str">
        <f t="shared" si="503"/>
        <v>LHR</v>
      </c>
      <c r="C1075" s="58" t="str">
        <f t="shared" si="504"/>
        <v>99431913836</v>
      </c>
      <c r="D1075" s="58" t="str">
        <f t="shared" si="505"/>
        <v>PGB028762548</v>
      </c>
      <c r="E1075" s="59" t="str">
        <f t="shared" si="506"/>
        <v>6094322903328</v>
      </c>
      <c r="F1075" s="59" t="str">
        <f t="shared" si="507"/>
        <v>718-3359-ED-52</v>
      </c>
      <c r="G1075" s="59" t="str">
        <f t="shared" si="508"/>
        <v>2210326</v>
      </c>
      <c r="H1075" s="59" t="str">
        <f t="shared" si="509"/>
        <v>IPORTER (GB)</v>
      </c>
      <c r="I1075" s="57" t="str">
        <f t="shared" si="510"/>
        <v>정세윤</v>
      </c>
      <c r="J1075" s="57">
        <f t="shared" si="511"/>
        <v>12909</v>
      </c>
      <c r="K1075" s="57" t="str">
        <f t="shared" si="512"/>
        <v/>
      </c>
      <c r="L1075" s="57">
        <f t="shared" si="513"/>
        <v>1</v>
      </c>
      <c r="M1075" s="57">
        <f t="shared" si="514"/>
        <v>3.6019999999999999</v>
      </c>
      <c r="N1075" s="57">
        <f t="shared" si="515"/>
        <v>4.4999999999999998E-2</v>
      </c>
      <c r="O1075" s="60">
        <f t="shared" si="516"/>
        <v>3.15E-2</v>
      </c>
      <c r="P1075" s="60">
        <f>CEILING(IF(M1075&gt;O1075,M1075,O1075),$D$2)</f>
        <v>4</v>
      </c>
      <c r="Q1075" s="61" t="str">
        <f t="shared" si="517"/>
        <v>목록(Manifest)</v>
      </c>
      <c r="R1075" s="88">
        <f t="shared" si="518"/>
        <v>134.80000000000001</v>
      </c>
      <c r="S1075" s="61" t="str">
        <f t="shared" si="519"/>
        <v>OZ522</v>
      </c>
      <c r="T1075" s="61" t="str">
        <f t="shared" si="520"/>
        <v/>
      </c>
      <c r="U1075" s="61" t="str">
        <f t="shared" si="521"/>
        <v>신용</v>
      </c>
      <c r="V1075" s="99">
        <f>CEILING($B$2+(P1075-0.5)*$C$2,1)</f>
        <v>27238</v>
      </c>
      <c r="W1075" s="61">
        <v>4000</v>
      </c>
      <c r="X1075" s="100">
        <f t="shared" si="497"/>
        <v>0</v>
      </c>
      <c r="Y1075" s="100">
        <f t="shared" si="500"/>
        <v>0</v>
      </c>
      <c r="Z1075" s="100">
        <f t="shared" si="498"/>
        <v>500</v>
      </c>
      <c r="AA1075" s="100">
        <f t="shared" si="501"/>
        <v>0</v>
      </c>
      <c r="AB1075" s="101">
        <f t="shared" si="499"/>
        <v>0</v>
      </c>
      <c r="AC1075" s="102" t="str">
        <f>_xlfn.IFNA(VLOOKUP(D1075,'사업자 통관'!F:H,3,0),"")</f>
        <v/>
      </c>
      <c r="AD1075" s="102"/>
      <c r="AE1075" s="103">
        <f t="shared" si="522"/>
        <v>4500</v>
      </c>
      <c r="AF1075" s="104">
        <f t="shared" si="523"/>
        <v>31738</v>
      </c>
      <c r="AH1075" s="126" t="s">
        <v>2399</v>
      </c>
      <c r="AI1075" s="126" t="s">
        <v>9</v>
      </c>
      <c r="AJ1075" s="126" t="s">
        <v>7940</v>
      </c>
      <c r="AK1075" s="126" t="s">
        <v>8584</v>
      </c>
      <c r="AL1075" s="126" t="s">
        <v>206</v>
      </c>
      <c r="AM1075" s="126" t="s">
        <v>3828</v>
      </c>
      <c r="AN1075" s="126">
        <v>12909</v>
      </c>
      <c r="AO1075" s="126" t="s">
        <v>130</v>
      </c>
      <c r="AP1075" s="127">
        <v>1</v>
      </c>
      <c r="AQ1075" s="128">
        <v>3.6019999999999999</v>
      </c>
      <c r="AR1075" s="128">
        <v>4.4999999999999998E-2</v>
      </c>
      <c r="AS1075" s="128">
        <v>3.7</v>
      </c>
      <c r="AT1075" s="126" t="s">
        <v>4</v>
      </c>
      <c r="AU1075" s="128">
        <v>134.80000000000001</v>
      </c>
      <c r="AV1075" s="126" t="s">
        <v>130</v>
      </c>
      <c r="AW1075" s="126" t="s">
        <v>130</v>
      </c>
      <c r="AX1075" s="126" t="s">
        <v>130</v>
      </c>
      <c r="AY1075" s="126" t="s">
        <v>130</v>
      </c>
      <c r="AZ1075" s="126" t="s">
        <v>130</v>
      </c>
      <c r="BA1075" s="126" t="s">
        <v>132</v>
      </c>
      <c r="BB1075" s="126" t="s">
        <v>70</v>
      </c>
      <c r="BC1075" s="126" t="s">
        <v>175</v>
      </c>
      <c r="BD1075" s="126" t="s">
        <v>130</v>
      </c>
      <c r="BE1075" s="126" t="s">
        <v>156</v>
      </c>
      <c r="BF1075" s="126" t="s">
        <v>8585</v>
      </c>
      <c r="BG1075" s="126" t="s">
        <v>8586</v>
      </c>
      <c r="BH1075" s="126" t="s">
        <v>8587</v>
      </c>
      <c r="BI1075" s="126" t="s">
        <v>138</v>
      </c>
      <c r="BJ1075" s="126" t="s">
        <v>130</v>
      </c>
      <c r="BK1075" s="126" t="s">
        <v>184</v>
      </c>
      <c r="BL1075" s="126" t="s">
        <v>157</v>
      </c>
      <c r="BM1075" s="126" t="s">
        <v>126</v>
      </c>
      <c r="BN1075" s="126" t="s">
        <v>130</v>
      </c>
      <c r="BO1075" s="126" t="s">
        <v>158</v>
      </c>
    </row>
    <row r="1076" spans="1:67" ht="15">
      <c r="A1076" s="58" t="str">
        <f t="shared" si="502"/>
        <v>2025-08-31</v>
      </c>
      <c r="B1076" s="58" t="str">
        <f t="shared" si="503"/>
        <v>LHR</v>
      </c>
      <c r="C1076" s="58" t="str">
        <f t="shared" si="504"/>
        <v>99431913836</v>
      </c>
      <c r="D1076" s="58" t="str">
        <f t="shared" si="505"/>
        <v>PGB028762379</v>
      </c>
      <c r="E1076" s="59" t="str">
        <f t="shared" si="506"/>
        <v>6094322903159</v>
      </c>
      <c r="F1076" s="59" t="str">
        <f t="shared" si="507"/>
        <v>718-3416-AA-54</v>
      </c>
      <c r="G1076" s="59" t="str">
        <f t="shared" si="508"/>
        <v>2210326</v>
      </c>
      <c r="H1076" s="59" t="str">
        <f t="shared" si="509"/>
        <v>IPORTER (GB)</v>
      </c>
      <c r="I1076" s="57" t="str">
        <f t="shared" si="510"/>
        <v>이향</v>
      </c>
      <c r="J1076" s="57">
        <f t="shared" si="511"/>
        <v>7345</v>
      </c>
      <c r="K1076" s="57" t="str">
        <f t="shared" si="512"/>
        <v/>
      </c>
      <c r="L1076" s="57">
        <f t="shared" si="513"/>
        <v>1</v>
      </c>
      <c r="M1076" s="57">
        <f t="shared" si="514"/>
        <v>0.499</v>
      </c>
      <c r="N1076" s="57">
        <f t="shared" si="515"/>
        <v>4.4999999999999998E-2</v>
      </c>
      <c r="O1076" s="60">
        <f t="shared" si="516"/>
        <v>3.15E-2</v>
      </c>
      <c r="P1076" s="60">
        <f>CEILING(IF(M1076&gt;O1076,M1076,O1076),$D$2)</f>
        <v>0.5</v>
      </c>
      <c r="Q1076" s="61" t="str">
        <f t="shared" si="517"/>
        <v>목록(Manifest)</v>
      </c>
      <c r="R1076" s="88">
        <f t="shared" si="518"/>
        <v>55.27</v>
      </c>
      <c r="S1076" s="61" t="str">
        <f t="shared" si="519"/>
        <v>OZ522</v>
      </c>
      <c r="T1076" s="61" t="str">
        <f t="shared" si="520"/>
        <v/>
      </c>
      <c r="U1076" s="61" t="str">
        <f t="shared" si="521"/>
        <v>신용</v>
      </c>
      <c r="V1076" s="99">
        <f>CEILING($B$2+(P1076-0.5)*$C$2,1)</f>
        <v>7445</v>
      </c>
      <c r="W1076" s="61">
        <v>4000</v>
      </c>
      <c r="X1076" s="100">
        <f t="shared" si="497"/>
        <v>0</v>
      </c>
      <c r="Y1076" s="100">
        <f t="shared" si="500"/>
        <v>0</v>
      </c>
      <c r="Z1076" s="100">
        <f t="shared" si="498"/>
        <v>0</v>
      </c>
      <c r="AA1076" s="100">
        <f t="shared" si="501"/>
        <v>0</v>
      </c>
      <c r="AB1076" s="101">
        <f t="shared" si="499"/>
        <v>0</v>
      </c>
      <c r="AC1076" s="102" t="str">
        <f>_xlfn.IFNA(VLOOKUP(D1076,'사업자 통관'!F:H,3,0),"")</f>
        <v/>
      </c>
      <c r="AD1076" s="102"/>
      <c r="AE1076" s="103">
        <f t="shared" si="522"/>
        <v>4000</v>
      </c>
      <c r="AF1076" s="104">
        <f t="shared" si="523"/>
        <v>11445</v>
      </c>
      <c r="AH1076" s="126" t="s">
        <v>2399</v>
      </c>
      <c r="AI1076" s="126" t="s">
        <v>9</v>
      </c>
      <c r="AJ1076" s="126" t="s">
        <v>7940</v>
      </c>
      <c r="AK1076" s="126" t="s">
        <v>8588</v>
      </c>
      <c r="AL1076" s="126" t="s">
        <v>8589</v>
      </c>
      <c r="AM1076" s="126" t="s">
        <v>8590</v>
      </c>
      <c r="AN1076" s="126">
        <v>7345</v>
      </c>
      <c r="AO1076" s="126" t="s">
        <v>130</v>
      </c>
      <c r="AP1076" s="127">
        <v>1</v>
      </c>
      <c r="AQ1076" s="128">
        <v>0.499</v>
      </c>
      <c r="AR1076" s="128">
        <v>4.4999999999999998E-2</v>
      </c>
      <c r="AS1076" s="128">
        <v>0.5</v>
      </c>
      <c r="AT1076" s="126" t="s">
        <v>4</v>
      </c>
      <c r="AU1076" s="128">
        <v>55.27</v>
      </c>
      <c r="AV1076" s="126" t="s">
        <v>130</v>
      </c>
      <c r="AW1076" s="126" t="s">
        <v>130</v>
      </c>
      <c r="AX1076" s="126" t="s">
        <v>130</v>
      </c>
      <c r="AY1076" s="126" t="s">
        <v>130</v>
      </c>
      <c r="AZ1076" s="126" t="s">
        <v>130</v>
      </c>
      <c r="BA1076" s="126" t="s">
        <v>132</v>
      </c>
      <c r="BB1076" s="126" t="s">
        <v>70</v>
      </c>
      <c r="BC1076" s="126" t="s">
        <v>162</v>
      </c>
      <c r="BD1076" s="126" t="s">
        <v>130</v>
      </c>
      <c r="BE1076" s="126" t="s">
        <v>156</v>
      </c>
      <c r="BF1076" s="126" t="s">
        <v>8591</v>
      </c>
      <c r="BG1076" s="126" t="s">
        <v>8592</v>
      </c>
      <c r="BH1076" s="126" t="s">
        <v>8593</v>
      </c>
      <c r="BI1076" s="126" t="s">
        <v>138</v>
      </c>
      <c r="BJ1076" s="126" t="s">
        <v>130</v>
      </c>
      <c r="BK1076" s="126" t="s">
        <v>184</v>
      </c>
      <c r="BL1076" s="126" t="s">
        <v>157</v>
      </c>
      <c r="BM1076" s="126" t="s">
        <v>126</v>
      </c>
      <c r="BN1076" s="126" t="s">
        <v>130</v>
      </c>
      <c r="BO1076" s="126" t="s">
        <v>158</v>
      </c>
    </row>
    <row r="1077" spans="1:67" ht="15">
      <c r="A1077" s="58" t="str">
        <f t="shared" si="502"/>
        <v>2025-08-31</v>
      </c>
      <c r="B1077" s="58" t="str">
        <f t="shared" si="503"/>
        <v>LHR</v>
      </c>
      <c r="C1077" s="58" t="str">
        <f t="shared" si="504"/>
        <v>99431913836</v>
      </c>
      <c r="D1077" s="58" t="str">
        <f t="shared" si="505"/>
        <v>PGB028762453</v>
      </c>
      <c r="E1077" s="59" t="str">
        <f t="shared" si="506"/>
        <v>6094322903233</v>
      </c>
      <c r="F1077" s="59" t="str">
        <f t="shared" si="507"/>
        <v>718-3426-FC-55</v>
      </c>
      <c r="G1077" s="59" t="str">
        <f t="shared" si="508"/>
        <v>2210326</v>
      </c>
      <c r="H1077" s="59" t="str">
        <f t="shared" si="509"/>
        <v>IPORTER (GB)</v>
      </c>
      <c r="I1077" s="57" t="str">
        <f t="shared" si="510"/>
        <v>현제이콥</v>
      </c>
      <c r="J1077" s="57">
        <f t="shared" si="511"/>
        <v>6305</v>
      </c>
      <c r="K1077" s="57" t="str">
        <f t="shared" si="512"/>
        <v/>
      </c>
      <c r="L1077" s="57">
        <f t="shared" si="513"/>
        <v>1</v>
      </c>
      <c r="M1077" s="57">
        <f t="shared" si="514"/>
        <v>0.998</v>
      </c>
      <c r="N1077" s="57">
        <f t="shared" si="515"/>
        <v>4.4999999999999998E-2</v>
      </c>
      <c r="O1077" s="60">
        <f t="shared" si="516"/>
        <v>3.15E-2</v>
      </c>
      <c r="P1077" s="60">
        <f>CEILING(IF(M1077&gt;O1077,M1077,O1077),$D$2)</f>
        <v>1</v>
      </c>
      <c r="Q1077" s="61" t="str">
        <f t="shared" si="517"/>
        <v>간이(Simple)</v>
      </c>
      <c r="R1077" s="88">
        <f t="shared" si="518"/>
        <v>154.94999999999999</v>
      </c>
      <c r="S1077" s="61" t="str">
        <f t="shared" si="519"/>
        <v>OZ522</v>
      </c>
      <c r="T1077" s="61" t="str">
        <f t="shared" si="520"/>
        <v/>
      </c>
      <c r="U1077" s="61" t="str">
        <f t="shared" si="521"/>
        <v>신용</v>
      </c>
      <c r="V1077" s="99">
        <f>CEILING($B$2+(P1077-0.5)*$C$2,1)</f>
        <v>10273</v>
      </c>
      <c r="W1077" s="61">
        <v>4000</v>
      </c>
      <c r="X1077" s="100">
        <f t="shared" si="497"/>
        <v>0</v>
      </c>
      <c r="Y1077" s="100">
        <f t="shared" si="500"/>
        <v>500</v>
      </c>
      <c r="Z1077" s="100">
        <f t="shared" si="498"/>
        <v>0</v>
      </c>
      <c r="AA1077" s="100">
        <f t="shared" si="501"/>
        <v>0</v>
      </c>
      <c r="AB1077" s="101">
        <f t="shared" si="499"/>
        <v>1000</v>
      </c>
      <c r="AC1077" s="102" t="str">
        <f>_xlfn.IFNA(VLOOKUP(D1077,'사업자 통관'!F:H,3,0),"")</f>
        <v/>
      </c>
      <c r="AD1077" s="102"/>
      <c r="AE1077" s="103">
        <f t="shared" si="522"/>
        <v>5500</v>
      </c>
      <c r="AF1077" s="104">
        <f t="shared" si="523"/>
        <v>15773</v>
      </c>
      <c r="AH1077" s="126" t="s">
        <v>2399</v>
      </c>
      <c r="AI1077" s="126" t="s">
        <v>9</v>
      </c>
      <c r="AJ1077" s="126" t="s">
        <v>7940</v>
      </c>
      <c r="AK1077" s="126" t="s">
        <v>8594</v>
      </c>
      <c r="AL1077" s="126" t="s">
        <v>8595</v>
      </c>
      <c r="AM1077" s="126" t="s">
        <v>8596</v>
      </c>
      <c r="AN1077" s="126">
        <v>6305</v>
      </c>
      <c r="AO1077" s="126" t="s">
        <v>130</v>
      </c>
      <c r="AP1077" s="127">
        <v>1</v>
      </c>
      <c r="AQ1077" s="128">
        <v>0.998</v>
      </c>
      <c r="AR1077" s="128">
        <v>4.4999999999999998E-2</v>
      </c>
      <c r="AS1077" s="128">
        <v>1</v>
      </c>
      <c r="AT1077" s="126" t="s">
        <v>6</v>
      </c>
      <c r="AU1077" s="128">
        <v>154.94999999999999</v>
      </c>
      <c r="AV1077" s="126" t="s">
        <v>130</v>
      </c>
      <c r="AW1077" s="126" t="s">
        <v>130</v>
      </c>
      <c r="AX1077" s="126" t="s">
        <v>130</v>
      </c>
      <c r="AY1077" s="126" t="s">
        <v>130</v>
      </c>
      <c r="AZ1077" s="126" t="s">
        <v>130</v>
      </c>
      <c r="BA1077" s="126" t="s">
        <v>132</v>
      </c>
      <c r="BB1077" s="126" t="s">
        <v>70</v>
      </c>
      <c r="BC1077" s="126" t="s">
        <v>5794</v>
      </c>
      <c r="BD1077" s="126" t="s">
        <v>130</v>
      </c>
      <c r="BE1077" s="126" t="s">
        <v>156</v>
      </c>
      <c r="BF1077" s="126" t="s">
        <v>8597</v>
      </c>
      <c r="BG1077" s="126" t="s">
        <v>8598</v>
      </c>
      <c r="BH1077" s="126" t="s">
        <v>8599</v>
      </c>
      <c r="BI1077" s="126" t="s">
        <v>138</v>
      </c>
      <c r="BJ1077" s="126" t="s">
        <v>130</v>
      </c>
      <c r="BK1077" s="126" t="s">
        <v>184</v>
      </c>
      <c r="BL1077" s="126" t="s">
        <v>157</v>
      </c>
      <c r="BM1077" s="126" t="s">
        <v>126</v>
      </c>
      <c r="BN1077" s="126" t="s">
        <v>130</v>
      </c>
      <c r="BO1077" s="126" t="s">
        <v>158</v>
      </c>
    </row>
    <row r="1078" spans="1:67" ht="15">
      <c r="A1078" s="58" t="str">
        <f t="shared" si="502"/>
        <v>2025-08-31</v>
      </c>
      <c r="B1078" s="58" t="str">
        <f t="shared" si="503"/>
        <v>LHR</v>
      </c>
      <c r="C1078" s="58" t="str">
        <f t="shared" si="504"/>
        <v>99431913836</v>
      </c>
      <c r="D1078" s="58" t="str">
        <f t="shared" si="505"/>
        <v>PGB028762018</v>
      </c>
      <c r="E1078" s="59" t="str">
        <f t="shared" si="506"/>
        <v>6094322902798</v>
      </c>
      <c r="F1078" s="59" t="str">
        <f t="shared" si="507"/>
        <v>718-2378-EA-77</v>
      </c>
      <c r="G1078" s="59" t="str">
        <f t="shared" si="508"/>
        <v>2210326</v>
      </c>
      <c r="H1078" s="59" t="str">
        <f t="shared" si="509"/>
        <v>IPORTER (GB)</v>
      </c>
      <c r="I1078" s="57" t="str">
        <f t="shared" si="510"/>
        <v>이후영</v>
      </c>
      <c r="J1078" s="57">
        <f t="shared" si="511"/>
        <v>13606</v>
      </c>
      <c r="K1078" s="57" t="str">
        <f t="shared" si="512"/>
        <v/>
      </c>
      <c r="L1078" s="57">
        <f t="shared" si="513"/>
        <v>1</v>
      </c>
      <c r="M1078" s="57">
        <f t="shared" si="514"/>
        <v>0.59899999999999998</v>
      </c>
      <c r="N1078" s="57">
        <f t="shared" si="515"/>
        <v>4.4999999999999998E-2</v>
      </c>
      <c r="O1078" s="60">
        <f t="shared" si="516"/>
        <v>3.15E-2</v>
      </c>
      <c r="P1078" s="60">
        <f>CEILING(IF(M1078&gt;O1078,M1078,O1078),$D$2)</f>
        <v>1</v>
      </c>
      <c r="Q1078" s="61" t="str">
        <f t="shared" si="517"/>
        <v>목록(Manifest)</v>
      </c>
      <c r="R1078" s="88">
        <f t="shared" si="518"/>
        <v>10.38</v>
      </c>
      <c r="S1078" s="61" t="str">
        <f t="shared" si="519"/>
        <v>OZ522</v>
      </c>
      <c r="T1078" s="61" t="str">
        <f t="shared" si="520"/>
        <v/>
      </c>
      <c r="U1078" s="61" t="str">
        <f t="shared" si="521"/>
        <v>신용</v>
      </c>
      <c r="V1078" s="99">
        <f>CEILING($B$2+(P1078-0.5)*$C$2,1)</f>
        <v>10273</v>
      </c>
      <c r="W1078" s="61">
        <v>4000</v>
      </c>
      <c r="X1078" s="100">
        <f t="shared" si="497"/>
        <v>0</v>
      </c>
      <c r="Y1078" s="100">
        <f t="shared" si="500"/>
        <v>0</v>
      </c>
      <c r="Z1078" s="100">
        <f t="shared" si="498"/>
        <v>0</v>
      </c>
      <c r="AA1078" s="100">
        <f t="shared" si="501"/>
        <v>0</v>
      </c>
      <c r="AB1078" s="101">
        <f t="shared" si="499"/>
        <v>0</v>
      </c>
      <c r="AC1078" s="102" t="str">
        <f>_xlfn.IFNA(VLOOKUP(D1078,'사업자 통관'!F:H,3,0),"")</f>
        <v/>
      </c>
      <c r="AD1078" s="102"/>
      <c r="AE1078" s="103">
        <f t="shared" si="522"/>
        <v>4000</v>
      </c>
      <c r="AF1078" s="104">
        <f t="shared" si="523"/>
        <v>14273</v>
      </c>
      <c r="AH1078" s="126" t="s">
        <v>2399</v>
      </c>
      <c r="AI1078" s="126" t="s">
        <v>9</v>
      </c>
      <c r="AJ1078" s="126" t="s">
        <v>7940</v>
      </c>
      <c r="AK1078" s="126" t="s">
        <v>8600</v>
      </c>
      <c r="AL1078" s="126" t="s">
        <v>3199</v>
      </c>
      <c r="AM1078" s="126" t="s">
        <v>3200</v>
      </c>
      <c r="AN1078" s="126">
        <v>13606</v>
      </c>
      <c r="AO1078" s="126" t="s">
        <v>130</v>
      </c>
      <c r="AP1078" s="127">
        <v>1</v>
      </c>
      <c r="AQ1078" s="128">
        <v>0.59899999999999998</v>
      </c>
      <c r="AR1078" s="128">
        <v>4.4999999999999998E-2</v>
      </c>
      <c r="AS1078" s="128">
        <v>0.6</v>
      </c>
      <c r="AT1078" s="126" t="s">
        <v>4</v>
      </c>
      <c r="AU1078" s="128">
        <v>10.38</v>
      </c>
      <c r="AV1078" s="126" t="s">
        <v>130</v>
      </c>
      <c r="AW1078" s="126" t="s">
        <v>130</v>
      </c>
      <c r="AX1078" s="126" t="s">
        <v>130</v>
      </c>
      <c r="AY1078" s="126" t="s">
        <v>130</v>
      </c>
      <c r="AZ1078" s="126" t="s">
        <v>130</v>
      </c>
      <c r="BA1078" s="126" t="s">
        <v>132</v>
      </c>
      <c r="BB1078" s="126" t="s">
        <v>70</v>
      </c>
      <c r="BC1078" s="126" t="s">
        <v>159</v>
      </c>
      <c r="BD1078" s="126" t="s">
        <v>130</v>
      </c>
      <c r="BE1078" s="126" t="s">
        <v>156</v>
      </c>
      <c r="BF1078" s="126" t="s">
        <v>8601</v>
      </c>
      <c r="BG1078" s="126" t="s">
        <v>8602</v>
      </c>
      <c r="BH1078" s="126" t="s">
        <v>8603</v>
      </c>
      <c r="BI1078" s="126" t="s">
        <v>138</v>
      </c>
      <c r="BJ1078" s="126" t="s">
        <v>130</v>
      </c>
      <c r="BK1078" s="126" t="s">
        <v>184</v>
      </c>
      <c r="BL1078" s="126" t="s">
        <v>157</v>
      </c>
      <c r="BM1078" s="126" t="s">
        <v>126</v>
      </c>
      <c r="BN1078" s="126" t="s">
        <v>130</v>
      </c>
      <c r="BO1078" s="126" t="s">
        <v>158</v>
      </c>
    </row>
    <row r="1079" spans="1:67" ht="15">
      <c r="A1079" s="58" t="str">
        <f t="shared" si="502"/>
        <v>2025-08-31</v>
      </c>
      <c r="B1079" s="58" t="str">
        <f t="shared" si="503"/>
        <v>LHR</v>
      </c>
      <c r="C1079" s="58" t="str">
        <f t="shared" si="504"/>
        <v>99431913836</v>
      </c>
      <c r="D1079" s="58" t="str">
        <f t="shared" si="505"/>
        <v>PGB028762373</v>
      </c>
      <c r="E1079" s="59" t="str">
        <f t="shared" si="506"/>
        <v>6094322903153</v>
      </c>
      <c r="F1079" s="59" t="str">
        <f t="shared" si="507"/>
        <v>718-2405-BA-8</v>
      </c>
      <c r="G1079" s="59" t="str">
        <f t="shared" si="508"/>
        <v>2210326</v>
      </c>
      <c r="H1079" s="59" t="str">
        <f t="shared" si="509"/>
        <v>IPORTER (GB)</v>
      </c>
      <c r="I1079" s="57" t="str">
        <f t="shared" si="510"/>
        <v>방미선</v>
      </c>
      <c r="J1079" s="57">
        <f t="shared" si="511"/>
        <v>42132</v>
      </c>
      <c r="K1079" s="57" t="str">
        <f t="shared" si="512"/>
        <v/>
      </c>
      <c r="L1079" s="57">
        <f t="shared" si="513"/>
        <v>1</v>
      </c>
      <c r="M1079" s="57">
        <f t="shared" si="514"/>
        <v>0.499</v>
      </c>
      <c r="N1079" s="57">
        <f t="shared" si="515"/>
        <v>4.4999999999999998E-2</v>
      </c>
      <c r="O1079" s="60">
        <f t="shared" si="516"/>
        <v>3.15E-2</v>
      </c>
      <c r="P1079" s="60">
        <f>CEILING(IF(M1079&gt;O1079,M1079,O1079),$D$2)</f>
        <v>0.5</v>
      </c>
      <c r="Q1079" s="61" t="str">
        <f t="shared" si="517"/>
        <v>일반(목록배제,Normal-Manifest Exception)</v>
      </c>
      <c r="R1079" s="88">
        <f t="shared" si="518"/>
        <v>18.88</v>
      </c>
      <c r="S1079" s="61" t="str">
        <f t="shared" si="519"/>
        <v>OZ522</v>
      </c>
      <c r="T1079" s="61" t="str">
        <f t="shared" si="520"/>
        <v/>
      </c>
      <c r="U1079" s="61" t="str">
        <f t="shared" si="521"/>
        <v>신용</v>
      </c>
      <c r="V1079" s="99">
        <f>CEILING($B$2+(P1079-0.5)*$C$2,1)</f>
        <v>7445</v>
      </c>
      <c r="W1079" s="61">
        <v>4000</v>
      </c>
      <c r="X1079" s="100">
        <f t="shared" si="497"/>
        <v>0</v>
      </c>
      <c r="Y1079" s="100">
        <f t="shared" si="500"/>
        <v>0</v>
      </c>
      <c r="Z1079" s="100">
        <f t="shared" si="498"/>
        <v>0</v>
      </c>
      <c r="AA1079" s="100">
        <f t="shared" si="501"/>
        <v>0</v>
      </c>
      <c r="AB1079" s="101">
        <f t="shared" si="499"/>
        <v>1000</v>
      </c>
      <c r="AC1079" s="102" t="str">
        <f>_xlfn.IFNA(VLOOKUP(D1079,'사업자 통관'!F:H,3,0),"")</f>
        <v/>
      </c>
      <c r="AD1079" s="102"/>
      <c r="AE1079" s="103">
        <f t="shared" si="522"/>
        <v>5000</v>
      </c>
      <c r="AF1079" s="104">
        <f t="shared" si="523"/>
        <v>12445</v>
      </c>
      <c r="AH1079" s="126" t="s">
        <v>2399</v>
      </c>
      <c r="AI1079" s="126" t="s">
        <v>9</v>
      </c>
      <c r="AJ1079" s="126" t="s">
        <v>7940</v>
      </c>
      <c r="AK1079" s="126" t="s">
        <v>8604</v>
      </c>
      <c r="AL1079" s="126" t="s">
        <v>8605</v>
      </c>
      <c r="AM1079" s="126" t="s">
        <v>8606</v>
      </c>
      <c r="AN1079" s="126">
        <v>42132</v>
      </c>
      <c r="AO1079" s="126" t="s">
        <v>130</v>
      </c>
      <c r="AP1079" s="127">
        <v>1</v>
      </c>
      <c r="AQ1079" s="128">
        <v>0.499</v>
      </c>
      <c r="AR1079" s="128">
        <v>4.4999999999999998E-2</v>
      </c>
      <c r="AS1079" s="128">
        <v>0.5</v>
      </c>
      <c r="AT1079" s="126" t="s">
        <v>5</v>
      </c>
      <c r="AU1079" s="128">
        <v>18.88</v>
      </c>
      <c r="AV1079" s="126" t="s">
        <v>130</v>
      </c>
      <c r="AW1079" s="126" t="s">
        <v>130</v>
      </c>
      <c r="AX1079" s="126" t="s">
        <v>130</v>
      </c>
      <c r="AY1079" s="126" t="s">
        <v>130</v>
      </c>
      <c r="AZ1079" s="126" t="s">
        <v>130</v>
      </c>
      <c r="BA1079" s="126" t="s">
        <v>132</v>
      </c>
      <c r="BB1079" s="126" t="s">
        <v>70</v>
      </c>
      <c r="BC1079" s="126" t="s">
        <v>155</v>
      </c>
      <c r="BD1079" s="126" t="s">
        <v>130</v>
      </c>
      <c r="BE1079" s="126" t="s">
        <v>156</v>
      </c>
      <c r="BF1079" s="126" t="s">
        <v>8607</v>
      </c>
      <c r="BG1079" s="126" t="s">
        <v>8608</v>
      </c>
      <c r="BH1079" s="126" t="s">
        <v>8609</v>
      </c>
      <c r="BI1079" s="126" t="s">
        <v>138</v>
      </c>
      <c r="BJ1079" s="126" t="s">
        <v>130</v>
      </c>
      <c r="BK1079" s="126" t="s">
        <v>184</v>
      </c>
      <c r="BL1079" s="126" t="s">
        <v>157</v>
      </c>
      <c r="BM1079" s="126" t="s">
        <v>126</v>
      </c>
      <c r="BN1079" s="126" t="s">
        <v>130</v>
      </c>
      <c r="BO1079" s="126" t="s">
        <v>158</v>
      </c>
    </row>
    <row r="1080" spans="1:67" ht="15">
      <c r="A1080" s="58" t="str">
        <f t="shared" si="502"/>
        <v>2025-08-31</v>
      </c>
      <c r="B1080" s="58" t="str">
        <f t="shared" si="503"/>
        <v>LHR</v>
      </c>
      <c r="C1080" s="58" t="str">
        <f t="shared" si="504"/>
        <v>99431913836</v>
      </c>
      <c r="D1080" s="58" t="str">
        <f t="shared" si="505"/>
        <v>PGB028762362</v>
      </c>
      <c r="E1080" s="59" t="str">
        <f t="shared" si="506"/>
        <v>6094322903142</v>
      </c>
      <c r="F1080" s="59" t="str">
        <f t="shared" si="507"/>
        <v>718-2518-CA-14</v>
      </c>
      <c r="G1080" s="59" t="str">
        <f t="shared" si="508"/>
        <v>2210326</v>
      </c>
      <c r="H1080" s="59" t="str">
        <f t="shared" si="509"/>
        <v>IPORTER (GB)</v>
      </c>
      <c r="I1080" s="57" t="str">
        <f t="shared" si="510"/>
        <v>김일민</v>
      </c>
      <c r="J1080" s="57">
        <f t="shared" si="511"/>
        <v>16670</v>
      </c>
      <c r="K1080" s="57" t="str">
        <f t="shared" si="512"/>
        <v/>
      </c>
      <c r="L1080" s="57">
        <f t="shared" si="513"/>
        <v>1</v>
      </c>
      <c r="M1080" s="57">
        <f t="shared" si="514"/>
        <v>0.499</v>
      </c>
      <c r="N1080" s="57">
        <f t="shared" si="515"/>
        <v>4.4999999999999998E-2</v>
      </c>
      <c r="O1080" s="60">
        <f t="shared" si="516"/>
        <v>3.15E-2</v>
      </c>
      <c r="P1080" s="60">
        <f>CEILING(IF(M1080&gt;O1080,M1080,O1080),$D$2)</f>
        <v>0.5</v>
      </c>
      <c r="Q1080" s="61" t="str">
        <f t="shared" si="517"/>
        <v>목록(Manifest)</v>
      </c>
      <c r="R1080" s="88">
        <f t="shared" si="518"/>
        <v>24.03</v>
      </c>
      <c r="S1080" s="61" t="str">
        <f t="shared" si="519"/>
        <v>OZ522</v>
      </c>
      <c r="T1080" s="61" t="str">
        <f t="shared" si="520"/>
        <v/>
      </c>
      <c r="U1080" s="61" t="str">
        <f t="shared" si="521"/>
        <v>신용</v>
      </c>
      <c r="V1080" s="99">
        <f>CEILING($B$2+(P1080-0.5)*$C$2,1)</f>
        <v>7445</v>
      </c>
      <c r="W1080" s="61">
        <v>4000</v>
      </c>
      <c r="X1080" s="100">
        <f t="shared" si="497"/>
        <v>0</v>
      </c>
      <c r="Y1080" s="100">
        <f t="shared" si="500"/>
        <v>0</v>
      </c>
      <c r="Z1080" s="100">
        <f t="shared" si="498"/>
        <v>0</v>
      </c>
      <c r="AA1080" s="100">
        <f t="shared" si="501"/>
        <v>0</v>
      </c>
      <c r="AB1080" s="101">
        <f t="shared" si="499"/>
        <v>0</v>
      </c>
      <c r="AC1080" s="102" t="str">
        <f>_xlfn.IFNA(VLOOKUP(D1080,'사업자 통관'!F:H,3,0),"")</f>
        <v/>
      </c>
      <c r="AD1080" s="102"/>
      <c r="AE1080" s="103">
        <f t="shared" si="522"/>
        <v>4000</v>
      </c>
      <c r="AF1080" s="104">
        <f t="shared" si="523"/>
        <v>11445</v>
      </c>
      <c r="AH1080" s="126" t="s">
        <v>2399</v>
      </c>
      <c r="AI1080" s="126" t="s">
        <v>9</v>
      </c>
      <c r="AJ1080" s="126" t="s">
        <v>7940</v>
      </c>
      <c r="AK1080" s="126" t="s">
        <v>8610</v>
      </c>
      <c r="AL1080" s="126" t="s">
        <v>8611</v>
      </c>
      <c r="AM1080" s="126" t="s">
        <v>8612</v>
      </c>
      <c r="AN1080" s="126">
        <v>16670</v>
      </c>
      <c r="AO1080" s="126" t="s">
        <v>130</v>
      </c>
      <c r="AP1080" s="127">
        <v>1</v>
      </c>
      <c r="AQ1080" s="128">
        <v>0.499</v>
      </c>
      <c r="AR1080" s="128">
        <v>4.4999999999999998E-2</v>
      </c>
      <c r="AS1080" s="128">
        <v>0.5</v>
      </c>
      <c r="AT1080" s="126" t="s">
        <v>4</v>
      </c>
      <c r="AU1080" s="128">
        <v>24.03</v>
      </c>
      <c r="AV1080" s="126" t="s">
        <v>130</v>
      </c>
      <c r="AW1080" s="126" t="s">
        <v>130</v>
      </c>
      <c r="AX1080" s="126" t="s">
        <v>130</v>
      </c>
      <c r="AY1080" s="126" t="s">
        <v>130</v>
      </c>
      <c r="AZ1080" s="126" t="s">
        <v>130</v>
      </c>
      <c r="BA1080" s="126" t="s">
        <v>132</v>
      </c>
      <c r="BB1080" s="126" t="s">
        <v>70</v>
      </c>
      <c r="BC1080" s="126" t="s">
        <v>162</v>
      </c>
      <c r="BD1080" s="126" t="s">
        <v>130</v>
      </c>
      <c r="BE1080" s="126" t="s">
        <v>156</v>
      </c>
      <c r="BF1080" s="126" t="s">
        <v>8613</v>
      </c>
      <c r="BG1080" s="126" t="s">
        <v>8614</v>
      </c>
      <c r="BH1080" s="126" t="s">
        <v>8615</v>
      </c>
      <c r="BI1080" s="126" t="s">
        <v>138</v>
      </c>
      <c r="BJ1080" s="126" t="s">
        <v>130</v>
      </c>
      <c r="BK1080" s="126" t="s">
        <v>184</v>
      </c>
      <c r="BL1080" s="126" t="s">
        <v>157</v>
      </c>
      <c r="BM1080" s="126" t="s">
        <v>126</v>
      </c>
      <c r="BN1080" s="126" t="s">
        <v>130</v>
      </c>
      <c r="BO1080" s="126" t="s">
        <v>158</v>
      </c>
    </row>
    <row r="1081" spans="1:67" ht="15">
      <c r="A1081" s="58" t="str">
        <f t="shared" si="502"/>
        <v>2025-08-31</v>
      </c>
      <c r="B1081" s="58" t="str">
        <f t="shared" si="503"/>
        <v>LHR</v>
      </c>
      <c r="C1081" s="58" t="str">
        <f t="shared" si="504"/>
        <v>99431913836</v>
      </c>
      <c r="D1081" s="58" t="str">
        <f t="shared" si="505"/>
        <v>PGB028762028</v>
      </c>
      <c r="E1081" s="59" t="str">
        <f t="shared" si="506"/>
        <v>6094322902808</v>
      </c>
      <c r="F1081" s="59" t="str">
        <f t="shared" si="507"/>
        <v>718-2439-ED-26</v>
      </c>
      <c r="G1081" s="59" t="str">
        <f t="shared" si="508"/>
        <v>2210326</v>
      </c>
      <c r="H1081" s="59" t="str">
        <f t="shared" si="509"/>
        <v>IPORTER (GB)</v>
      </c>
      <c r="I1081" s="57" t="str">
        <f t="shared" si="510"/>
        <v>류시헌</v>
      </c>
      <c r="J1081" s="57">
        <f t="shared" si="511"/>
        <v>6987</v>
      </c>
      <c r="K1081" s="57" t="str">
        <f t="shared" si="512"/>
        <v/>
      </c>
      <c r="L1081" s="57">
        <f t="shared" si="513"/>
        <v>1</v>
      </c>
      <c r="M1081" s="57">
        <f t="shared" si="514"/>
        <v>0.998</v>
      </c>
      <c r="N1081" s="57">
        <f t="shared" si="515"/>
        <v>4.4999999999999998E-2</v>
      </c>
      <c r="O1081" s="60">
        <f t="shared" si="516"/>
        <v>3.15E-2</v>
      </c>
      <c r="P1081" s="60">
        <f>CEILING(IF(M1081&gt;O1081,M1081,O1081),$D$2)</f>
        <v>1</v>
      </c>
      <c r="Q1081" s="61" t="str">
        <f t="shared" si="517"/>
        <v>목록(Manifest)</v>
      </c>
      <c r="R1081" s="88">
        <f t="shared" si="518"/>
        <v>111.89</v>
      </c>
      <c r="S1081" s="61" t="str">
        <f t="shared" si="519"/>
        <v>OZ522</v>
      </c>
      <c r="T1081" s="61" t="str">
        <f t="shared" si="520"/>
        <v/>
      </c>
      <c r="U1081" s="61" t="str">
        <f t="shared" si="521"/>
        <v>신용</v>
      </c>
      <c r="V1081" s="99">
        <f>CEILING($B$2+(P1081-0.5)*$C$2,1)</f>
        <v>10273</v>
      </c>
      <c r="W1081" s="61">
        <v>4000</v>
      </c>
      <c r="X1081" s="100">
        <f t="shared" si="497"/>
        <v>0</v>
      </c>
      <c r="Y1081" s="100">
        <f t="shared" si="500"/>
        <v>0</v>
      </c>
      <c r="Z1081" s="100">
        <f t="shared" si="498"/>
        <v>0</v>
      </c>
      <c r="AA1081" s="100">
        <f t="shared" si="501"/>
        <v>0</v>
      </c>
      <c r="AB1081" s="101">
        <f t="shared" si="499"/>
        <v>0</v>
      </c>
      <c r="AC1081" s="102" t="str">
        <f>_xlfn.IFNA(VLOOKUP(D1081,'사업자 통관'!F:H,3,0),"")</f>
        <v/>
      </c>
      <c r="AD1081" s="102"/>
      <c r="AE1081" s="103">
        <f t="shared" si="522"/>
        <v>4000</v>
      </c>
      <c r="AF1081" s="104">
        <f t="shared" si="523"/>
        <v>14273</v>
      </c>
      <c r="AH1081" s="126" t="s">
        <v>2399</v>
      </c>
      <c r="AI1081" s="126" t="s">
        <v>9</v>
      </c>
      <c r="AJ1081" s="126" t="s">
        <v>7940</v>
      </c>
      <c r="AK1081" s="126" t="s">
        <v>8616</v>
      </c>
      <c r="AL1081" s="126" t="s">
        <v>8617</v>
      </c>
      <c r="AM1081" s="126" t="s">
        <v>8618</v>
      </c>
      <c r="AN1081" s="126">
        <v>6987</v>
      </c>
      <c r="AO1081" s="126" t="s">
        <v>130</v>
      </c>
      <c r="AP1081" s="127">
        <v>1</v>
      </c>
      <c r="AQ1081" s="128">
        <v>0.998</v>
      </c>
      <c r="AR1081" s="128">
        <v>4.4999999999999998E-2</v>
      </c>
      <c r="AS1081" s="128">
        <v>1</v>
      </c>
      <c r="AT1081" s="126" t="s">
        <v>4</v>
      </c>
      <c r="AU1081" s="128">
        <v>111.89</v>
      </c>
      <c r="AV1081" s="126" t="s">
        <v>130</v>
      </c>
      <c r="AW1081" s="126" t="s">
        <v>130</v>
      </c>
      <c r="AX1081" s="126" t="s">
        <v>130</v>
      </c>
      <c r="AY1081" s="126" t="s">
        <v>130</v>
      </c>
      <c r="AZ1081" s="126" t="s">
        <v>130</v>
      </c>
      <c r="BA1081" s="126" t="s">
        <v>132</v>
      </c>
      <c r="BB1081" s="126" t="s">
        <v>70</v>
      </c>
      <c r="BC1081" s="126" t="s">
        <v>8619</v>
      </c>
      <c r="BD1081" s="126" t="s">
        <v>130</v>
      </c>
      <c r="BE1081" s="126" t="s">
        <v>156</v>
      </c>
      <c r="BF1081" s="126" t="s">
        <v>8620</v>
      </c>
      <c r="BG1081" s="126" t="s">
        <v>8621</v>
      </c>
      <c r="BH1081" s="126" t="s">
        <v>8622</v>
      </c>
      <c r="BI1081" s="126" t="s">
        <v>138</v>
      </c>
      <c r="BJ1081" s="126" t="s">
        <v>130</v>
      </c>
      <c r="BK1081" s="126" t="s">
        <v>184</v>
      </c>
      <c r="BL1081" s="126" t="s">
        <v>157</v>
      </c>
      <c r="BM1081" s="126" t="s">
        <v>126</v>
      </c>
      <c r="BN1081" s="126" t="s">
        <v>130</v>
      </c>
      <c r="BO1081" s="126" t="s">
        <v>158</v>
      </c>
    </row>
    <row r="1082" spans="1:67" ht="15">
      <c r="A1082" s="58" t="str">
        <f t="shared" si="502"/>
        <v>2025-08-31</v>
      </c>
      <c r="B1082" s="58" t="str">
        <f t="shared" si="503"/>
        <v>LHR</v>
      </c>
      <c r="C1082" s="58" t="str">
        <f t="shared" si="504"/>
        <v>99431913836</v>
      </c>
      <c r="D1082" s="58" t="str">
        <f t="shared" si="505"/>
        <v>PGB028762268</v>
      </c>
      <c r="E1082" s="59" t="str">
        <f t="shared" si="506"/>
        <v>6094322903048</v>
      </c>
      <c r="F1082" s="59" t="str">
        <f t="shared" si="507"/>
        <v>718-2561-AC-62</v>
      </c>
      <c r="G1082" s="59" t="str">
        <f t="shared" si="508"/>
        <v>2210326</v>
      </c>
      <c r="H1082" s="59" t="str">
        <f t="shared" si="509"/>
        <v>IPORTER (GB)</v>
      </c>
      <c r="I1082" s="57" t="str">
        <f t="shared" si="510"/>
        <v>심채하</v>
      </c>
      <c r="J1082" s="57">
        <f t="shared" si="511"/>
        <v>6315</v>
      </c>
      <c r="K1082" s="57" t="str">
        <f t="shared" si="512"/>
        <v/>
      </c>
      <c r="L1082" s="57">
        <f t="shared" si="513"/>
        <v>1</v>
      </c>
      <c r="M1082" s="57">
        <f t="shared" si="514"/>
        <v>0.499</v>
      </c>
      <c r="N1082" s="57">
        <f t="shared" si="515"/>
        <v>4.4999999999999998E-2</v>
      </c>
      <c r="O1082" s="60">
        <f t="shared" si="516"/>
        <v>3.15E-2</v>
      </c>
      <c r="P1082" s="60">
        <f>CEILING(IF(M1082&gt;O1082,M1082,O1082),$D$2)</f>
        <v>0.5</v>
      </c>
      <c r="Q1082" s="61" t="str">
        <f t="shared" si="517"/>
        <v>목록(Manifest)</v>
      </c>
      <c r="R1082" s="88">
        <f t="shared" si="518"/>
        <v>18.850000000000001</v>
      </c>
      <c r="S1082" s="61" t="str">
        <f t="shared" si="519"/>
        <v>OZ522</v>
      </c>
      <c r="T1082" s="61" t="str">
        <f t="shared" si="520"/>
        <v/>
      </c>
      <c r="U1082" s="61" t="str">
        <f t="shared" si="521"/>
        <v>신용</v>
      </c>
      <c r="V1082" s="99">
        <f>CEILING($B$2+(P1082-0.5)*$C$2,1)</f>
        <v>7445</v>
      </c>
      <c r="W1082" s="61">
        <v>4000</v>
      </c>
      <c r="X1082" s="100">
        <f t="shared" si="497"/>
        <v>0</v>
      </c>
      <c r="Y1082" s="100">
        <f t="shared" si="500"/>
        <v>500</v>
      </c>
      <c r="Z1082" s="100">
        <f t="shared" si="498"/>
        <v>0</v>
      </c>
      <c r="AA1082" s="100">
        <f t="shared" si="501"/>
        <v>0</v>
      </c>
      <c r="AB1082" s="101">
        <f t="shared" si="499"/>
        <v>0</v>
      </c>
      <c r="AC1082" s="102" t="str">
        <f>_xlfn.IFNA(VLOOKUP(D1082,'사업자 통관'!F:H,3,0),"")</f>
        <v/>
      </c>
      <c r="AD1082" s="102"/>
      <c r="AE1082" s="103">
        <f t="shared" si="522"/>
        <v>4500</v>
      </c>
      <c r="AF1082" s="104">
        <f t="shared" si="523"/>
        <v>11945</v>
      </c>
      <c r="AH1082" s="126" t="s">
        <v>2399</v>
      </c>
      <c r="AI1082" s="126" t="s">
        <v>9</v>
      </c>
      <c r="AJ1082" s="126" t="s">
        <v>7940</v>
      </c>
      <c r="AK1082" s="126" t="s">
        <v>8623</v>
      </c>
      <c r="AL1082" s="126" t="s">
        <v>8624</v>
      </c>
      <c r="AM1082" s="126" t="s">
        <v>8625</v>
      </c>
      <c r="AN1082" s="126">
        <v>6315</v>
      </c>
      <c r="AO1082" s="126" t="s">
        <v>130</v>
      </c>
      <c r="AP1082" s="127">
        <v>1</v>
      </c>
      <c r="AQ1082" s="128">
        <v>0.499</v>
      </c>
      <c r="AR1082" s="128">
        <v>4.4999999999999998E-2</v>
      </c>
      <c r="AS1082" s="128">
        <v>0.5</v>
      </c>
      <c r="AT1082" s="126" t="s">
        <v>4</v>
      </c>
      <c r="AU1082" s="128">
        <v>18.850000000000001</v>
      </c>
      <c r="AV1082" s="126" t="s">
        <v>130</v>
      </c>
      <c r="AW1082" s="126" t="s">
        <v>130</v>
      </c>
      <c r="AX1082" s="126" t="s">
        <v>130</v>
      </c>
      <c r="AY1082" s="126" t="s">
        <v>130</v>
      </c>
      <c r="AZ1082" s="126" t="s">
        <v>130</v>
      </c>
      <c r="BA1082" s="126" t="s">
        <v>132</v>
      </c>
      <c r="BB1082" s="126" t="s">
        <v>70</v>
      </c>
      <c r="BC1082" s="126" t="s">
        <v>673</v>
      </c>
      <c r="BD1082" s="126" t="s">
        <v>130</v>
      </c>
      <c r="BE1082" s="126" t="s">
        <v>156</v>
      </c>
      <c r="BF1082" s="126" t="s">
        <v>8626</v>
      </c>
      <c r="BG1082" s="126" t="s">
        <v>8627</v>
      </c>
      <c r="BH1082" s="126" t="s">
        <v>8628</v>
      </c>
      <c r="BI1082" s="126" t="s">
        <v>138</v>
      </c>
      <c r="BJ1082" s="126" t="s">
        <v>130</v>
      </c>
      <c r="BK1082" s="126" t="s">
        <v>184</v>
      </c>
      <c r="BL1082" s="126" t="s">
        <v>157</v>
      </c>
      <c r="BM1082" s="126" t="s">
        <v>126</v>
      </c>
      <c r="BN1082" s="126" t="s">
        <v>130</v>
      </c>
      <c r="BO1082" s="126" t="s">
        <v>158</v>
      </c>
    </row>
    <row r="1083" spans="1:67" ht="15">
      <c r="A1083" s="58" t="str">
        <f t="shared" si="502"/>
        <v>2025-08-31</v>
      </c>
      <c r="B1083" s="58" t="str">
        <f t="shared" si="503"/>
        <v>LHR</v>
      </c>
      <c r="C1083" s="58" t="str">
        <f t="shared" si="504"/>
        <v>99431913836</v>
      </c>
      <c r="D1083" s="58" t="str">
        <f t="shared" si="505"/>
        <v>PGB028761689</v>
      </c>
      <c r="E1083" s="59" t="str">
        <f t="shared" si="506"/>
        <v>6094322902469</v>
      </c>
      <c r="F1083" s="59" t="str">
        <f t="shared" si="507"/>
        <v>718-2567-DE-34</v>
      </c>
      <c r="G1083" s="59" t="str">
        <f t="shared" si="508"/>
        <v>2210326</v>
      </c>
      <c r="H1083" s="59" t="str">
        <f t="shared" si="509"/>
        <v>IPORTER (GB)</v>
      </c>
      <c r="I1083" s="57" t="str">
        <f t="shared" si="510"/>
        <v>이지연</v>
      </c>
      <c r="J1083" s="57">
        <f t="shared" si="511"/>
        <v>21408</v>
      </c>
      <c r="K1083" s="57" t="str">
        <f t="shared" si="512"/>
        <v/>
      </c>
      <c r="L1083" s="57">
        <f t="shared" si="513"/>
        <v>1</v>
      </c>
      <c r="M1083" s="57">
        <f t="shared" si="514"/>
        <v>0.499</v>
      </c>
      <c r="N1083" s="57">
        <f t="shared" si="515"/>
        <v>4.4999999999999998E-2</v>
      </c>
      <c r="O1083" s="60">
        <f t="shared" si="516"/>
        <v>3.15E-2</v>
      </c>
      <c r="P1083" s="60">
        <f>CEILING(IF(M1083&gt;O1083,M1083,O1083),$D$2)</f>
        <v>0.5</v>
      </c>
      <c r="Q1083" s="61" t="str">
        <f t="shared" si="517"/>
        <v>목록(Manifest)</v>
      </c>
      <c r="R1083" s="88">
        <f t="shared" si="518"/>
        <v>53.11</v>
      </c>
      <c r="S1083" s="61" t="str">
        <f t="shared" si="519"/>
        <v>OZ522</v>
      </c>
      <c r="T1083" s="61" t="str">
        <f t="shared" si="520"/>
        <v/>
      </c>
      <c r="U1083" s="61" t="str">
        <f t="shared" si="521"/>
        <v>신용</v>
      </c>
      <c r="V1083" s="99">
        <f>CEILING($B$2+(P1083-0.5)*$C$2,1)</f>
        <v>7445</v>
      </c>
      <c r="W1083" s="61">
        <v>4000</v>
      </c>
      <c r="X1083" s="100">
        <f t="shared" si="497"/>
        <v>0</v>
      </c>
      <c r="Y1083" s="100">
        <f t="shared" si="500"/>
        <v>0</v>
      </c>
      <c r="Z1083" s="100">
        <f t="shared" si="498"/>
        <v>0</v>
      </c>
      <c r="AA1083" s="100">
        <f t="shared" si="501"/>
        <v>0</v>
      </c>
      <c r="AB1083" s="101">
        <f t="shared" si="499"/>
        <v>0</v>
      </c>
      <c r="AC1083" s="102" t="str">
        <f>_xlfn.IFNA(VLOOKUP(D1083,'사업자 통관'!F:H,3,0),"")</f>
        <v/>
      </c>
      <c r="AD1083" s="102"/>
      <c r="AE1083" s="103">
        <f t="shared" si="522"/>
        <v>4000</v>
      </c>
      <c r="AF1083" s="104">
        <f t="shared" si="523"/>
        <v>11445</v>
      </c>
      <c r="AH1083" s="126" t="s">
        <v>2399</v>
      </c>
      <c r="AI1083" s="126" t="s">
        <v>9</v>
      </c>
      <c r="AJ1083" s="126" t="s">
        <v>7940</v>
      </c>
      <c r="AK1083" s="126" t="s">
        <v>8629</v>
      </c>
      <c r="AL1083" s="126" t="s">
        <v>328</v>
      </c>
      <c r="AM1083" s="126" t="s">
        <v>8630</v>
      </c>
      <c r="AN1083" s="126">
        <v>21408</v>
      </c>
      <c r="AO1083" s="126" t="s">
        <v>130</v>
      </c>
      <c r="AP1083" s="127">
        <v>1</v>
      </c>
      <c r="AQ1083" s="128">
        <v>0.499</v>
      </c>
      <c r="AR1083" s="128">
        <v>4.4999999999999998E-2</v>
      </c>
      <c r="AS1083" s="128">
        <v>0.5</v>
      </c>
      <c r="AT1083" s="126" t="s">
        <v>4</v>
      </c>
      <c r="AU1083" s="128">
        <v>53.11</v>
      </c>
      <c r="AV1083" s="126" t="s">
        <v>130</v>
      </c>
      <c r="AW1083" s="126" t="s">
        <v>130</v>
      </c>
      <c r="AX1083" s="126" t="s">
        <v>130</v>
      </c>
      <c r="AY1083" s="126" t="s">
        <v>130</v>
      </c>
      <c r="AZ1083" s="126" t="s">
        <v>130</v>
      </c>
      <c r="BA1083" s="126" t="s">
        <v>132</v>
      </c>
      <c r="BB1083" s="126" t="s">
        <v>70</v>
      </c>
      <c r="BC1083" s="126" t="s">
        <v>8631</v>
      </c>
      <c r="BD1083" s="126" t="s">
        <v>130</v>
      </c>
      <c r="BE1083" s="126" t="s">
        <v>156</v>
      </c>
      <c r="BF1083" s="126" t="s">
        <v>8632</v>
      </c>
      <c r="BG1083" s="126" t="s">
        <v>8633</v>
      </c>
      <c r="BH1083" s="126" t="s">
        <v>8634</v>
      </c>
      <c r="BI1083" s="126" t="s">
        <v>138</v>
      </c>
      <c r="BJ1083" s="126" t="s">
        <v>130</v>
      </c>
      <c r="BK1083" s="126" t="s">
        <v>184</v>
      </c>
      <c r="BL1083" s="126" t="s">
        <v>157</v>
      </c>
      <c r="BM1083" s="126" t="s">
        <v>126</v>
      </c>
      <c r="BN1083" s="126" t="s">
        <v>130</v>
      </c>
      <c r="BO1083" s="126" t="s">
        <v>158</v>
      </c>
    </row>
    <row r="1084" spans="1:67" ht="15">
      <c r="A1084" s="58" t="str">
        <f t="shared" si="502"/>
        <v>2025-08-31</v>
      </c>
      <c r="B1084" s="58" t="str">
        <f t="shared" si="503"/>
        <v>LHR</v>
      </c>
      <c r="C1084" s="58" t="str">
        <f t="shared" si="504"/>
        <v>99431913836</v>
      </c>
      <c r="D1084" s="58" t="str">
        <f t="shared" si="505"/>
        <v>PGB028762374</v>
      </c>
      <c r="E1084" s="59" t="str">
        <f t="shared" si="506"/>
        <v>6094322903154</v>
      </c>
      <c r="F1084" s="59" t="str">
        <f t="shared" si="507"/>
        <v>718-2398-BD-9</v>
      </c>
      <c r="G1084" s="59" t="str">
        <f t="shared" si="508"/>
        <v>2210326</v>
      </c>
      <c r="H1084" s="59" t="str">
        <f t="shared" si="509"/>
        <v>IPORTER (GB)</v>
      </c>
      <c r="I1084" s="57" t="str">
        <f t="shared" si="510"/>
        <v>이은정</v>
      </c>
      <c r="J1084" s="57">
        <f t="shared" si="511"/>
        <v>42802</v>
      </c>
      <c r="K1084" s="57" t="str">
        <f t="shared" si="512"/>
        <v/>
      </c>
      <c r="L1084" s="57">
        <f t="shared" si="513"/>
        <v>1</v>
      </c>
      <c r="M1084" s="57">
        <f t="shared" si="514"/>
        <v>0.499</v>
      </c>
      <c r="N1084" s="57">
        <f t="shared" si="515"/>
        <v>4.4999999999999998E-2</v>
      </c>
      <c r="O1084" s="60">
        <f t="shared" si="516"/>
        <v>3.15E-2</v>
      </c>
      <c r="P1084" s="60">
        <f>CEILING(IF(M1084&gt;O1084,M1084,O1084),$D$2)</f>
        <v>0.5</v>
      </c>
      <c r="Q1084" s="61" t="str">
        <f t="shared" si="517"/>
        <v>일반(목록배제,Normal-Manifest Exception)</v>
      </c>
      <c r="R1084" s="88">
        <f t="shared" si="518"/>
        <v>18.88</v>
      </c>
      <c r="S1084" s="61" t="str">
        <f t="shared" si="519"/>
        <v>OZ522</v>
      </c>
      <c r="T1084" s="61" t="str">
        <f t="shared" si="520"/>
        <v/>
      </c>
      <c r="U1084" s="61" t="str">
        <f t="shared" si="521"/>
        <v>신용</v>
      </c>
      <c r="V1084" s="99">
        <f>CEILING($B$2+(P1084-0.5)*$C$2,1)</f>
        <v>7445</v>
      </c>
      <c r="W1084" s="61">
        <v>4000</v>
      </c>
      <c r="X1084" s="100">
        <f t="shared" si="497"/>
        <v>0</v>
      </c>
      <c r="Y1084" s="100">
        <f t="shared" si="500"/>
        <v>0</v>
      </c>
      <c r="Z1084" s="100">
        <f t="shared" si="498"/>
        <v>0</v>
      </c>
      <c r="AA1084" s="100">
        <f t="shared" si="501"/>
        <v>0</v>
      </c>
      <c r="AB1084" s="101">
        <f t="shared" si="499"/>
        <v>1000</v>
      </c>
      <c r="AC1084" s="102" t="str">
        <f>_xlfn.IFNA(VLOOKUP(D1084,'사업자 통관'!F:H,3,0),"")</f>
        <v/>
      </c>
      <c r="AD1084" s="102"/>
      <c r="AE1084" s="103">
        <f t="shared" si="522"/>
        <v>5000</v>
      </c>
      <c r="AF1084" s="104">
        <f t="shared" si="523"/>
        <v>12445</v>
      </c>
      <c r="AH1084" s="126" t="s">
        <v>2399</v>
      </c>
      <c r="AI1084" s="126" t="s">
        <v>9</v>
      </c>
      <c r="AJ1084" s="126" t="s">
        <v>7940</v>
      </c>
      <c r="AK1084" s="126" t="s">
        <v>8635</v>
      </c>
      <c r="AL1084" s="126" t="s">
        <v>473</v>
      </c>
      <c r="AM1084" s="126" t="s">
        <v>8636</v>
      </c>
      <c r="AN1084" s="126">
        <v>42802</v>
      </c>
      <c r="AO1084" s="126" t="s">
        <v>130</v>
      </c>
      <c r="AP1084" s="127">
        <v>1</v>
      </c>
      <c r="AQ1084" s="128">
        <v>0.499</v>
      </c>
      <c r="AR1084" s="128">
        <v>4.4999999999999998E-2</v>
      </c>
      <c r="AS1084" s="128">
        <v>0.5</v>
      </c>
      <c r="AT1084" s="126" t="s">
        <v>5</v>
      </c>
      <c r="AU1084" s="128">
        <v>18.88</v>
      </c>
      <c r="AV1084" s="126" t="s">
        <v>130</v>
      </c>
      <c r="AW1084" s="126" t="s">
        <v>130</v>
      </c>
      <c r="AX1084" s="126" t="s">
        <v>130</v>
      </c>
      <c r="AY1084" s="126" t="s">
        <v>130</v>
      </c>
      <c r="AZ1084" s="126" t="s">
        <v>130</v>
      </c>
      <c r="BA1084" s="126" t="s">
        <v>132</v>
      </c>
      <c r="BB1084" s="126" t="s">
        <v>70</v>
      </c>
      <c r="BC1084" s="126" t="s">
        <v>155</v>
      </c>
      <c r="BD1084" s="126" t="s">
        <v>130</v>
      </c>
      <c r="BE1084" s="126" t="s">
        <v>156</v>
      </c>
      <c r="BF1084" s="126" t="s">
        <v>8637</v>
      </c>
      <c r="BG1084" s="126" t="s">
        <v>8638</v>
      </c>
      <c r="BH1084" s="126" t="s">
        <v>8639</v>
      </c>
      <c r="BI1084" s="126" t="s">
        <v>138</v>
      </c>
      <c r="BJ1084" s="126" t="s">
        <v>130</v>
      </c>
      <c r="BK1084" s="126" t="s">
        <v>184</v>
      </c>
      <c r="BL1084" s="126" t="s">
        <v>157</v>
      </c>
      <c r="BM1084" s="126" t="s">
        <v>126</v>
      </c>
      <c r="BN1084" s="126" t="s">
        <v>130</v>
      </c>
      <c r="BO1084" s="126" t="s">
        <v>158</v>
      </c>
    </row>
    <row r="1085" spans="1:67" ht="15">
      <c r="A1085" s="58" t="str">
        <f t="shared" si="502"/>
        <v>2025-08-31</v>
      </c>
      <c r="B1085" s="58" t="str">
        <f t="shared" si="503"/>
        <v>LHR</v>
      </c>
      <c r="C1085" s="58" t="str">
        <f t="shared" si="504"/>
        <v>99431913836</v>
      </c>
      <c r="D1085" s="58" t="str">
        <f t="shared" si="505"/>
        <v>PGB028762265</v>
      </c>
      <c r="E1085" s="59" t="str">
        <f t="shared" si="506"/>
        <v>6094322903045</v>
      </c>
      <c r="F1085" s="59" t="str">
        <f t="shared" si="507"/>
        <v>718-2514-DC-20</v>
      </c>
      <c r="G1085" s="59" t="str">
        <f t="shared" si="508"/>
        <v>2210326</v>
      </c>
      <c r="H1085" s="59" t="str">
        <f t="shared" si="509"/>
        <v>IPORTER (GB)</v>
      </c>
      <c r="I1085" s="57" t="str">
        <f t="shared" si="510"/>
        <v>이호담</v>
      </c>
      <c r="J1085" s="57">
        <f t="shared" si="511"/>
        <v>1676</v>
      </c>
      <c r="K1085" s="57" t="str">
        <f t="shared" si="512"/>
        <v/>
      </c>
      <c r="L1085" s="57">
        <f t="shared" si="513"/>
        <v>1</v>
      </c>
      <c r="M1085" s="57">
        <f t="shared" si="514"/>
        <v>0.998</v>
      </c>
      <c r="N1085" s="57">
        <f t="shared" si="515"/>
        <v>4.4999999999999998E-2</v>
      </c>
      <c r="O1085" s="60">
        <f t="shared" si="516"/>
        <v>3.15E-2</v>
      </c>
      <c r="P1085" s="60">
        <f>CEILING(IF(M1085&gt;O1085,M1085,O1085),$D$2)</f>
        <v>1</v>
      </c>
      <c r="Q1085" s="61" t="str">
        <f t="shared" si="517"/>
        <v>목록(Manifest)</v>
      </c>
      <c r="R1085" s="88">
        <f t="shared" si="518"/>
        <v>94.32</v>
      </c>
      <c r="S1085" s="61" t="str">
        <f t="shared" si="519"/>
        <v>OZ522</v>
      </c>
      <c r="T1085" s="61" t="str">
        <f t="shared" si="520"/>
        <v/>
      </c>
      <c r="U1085" s="61" t="str">
        <f t="shared" si="521"/>
        <v>신용</v>
      </c>
      <c r="V1085" s="99">
        <f>CEILING($B$2+(P1085-0.5)*$C$2,1)</f>
        <v>10273</v>
      </c>
      <c r="W1085" s="61">
        <v>4000</v>
      </c>
      <c r="X1085" s="100">
        <f t="shared" si="497"/>
        <v>0</v>
      </c>
      <c r="Y1085" s="100">
        <f t="shared" si="500"/>
        <v>0</v>
      </c>
      <c r="Z1085" s="100">
        <f t="shared" si="498"/>
        <v>0</v>
      </c>
      <c r="AA1085" s="100">
        <f t="shared" si="501"/>
        <v>0</v>
      </c>
      <c r="AB1085" s="101">
        <f t="shared" si="499"/>
        <v>0</v>
      </c>
      <c r="AC1085" s="102" t="str">
        <f>_xlfn.IFNA(VLOOKUP(D1085,'사업자 통관'!F:H,3,0),"")</f>
        <v/>
      </c>
      <c r="AD1085" s="102"/>
      <c r="AE1085" s="103">
        <f t="shared" si="522"/>
        <v>4000</v>
      </c>
      <c r="AF1085" s="104">
        <f t="shared" si="523"/>
        <v>14273</v>
      </c>
      <c r="AH1085" s="126" t="s">
        <v>2399</v>
      </c>
      <c r="AI1085" s="126" t="s">
        <v>9</v>
      </c>
      <c r="AJ1085" s="126" t="s">
        <v>7940</v>
      </c>
      <c r="AK1085" s="126" t="s">
        <v>8640</v>
      </c>
      <c r="AL1085" s="126" t="s">
        <v>8641</v>
      </c>
      <c r="AM1085" s="126" t="s">
        <v>8642</v>
      </c>
      <c r="AN1085" s="126">
        <v>1676</v>
      </c>
      <c r="AO1085" s="126" t="s">
        <v>130</v>
      </c>
      <c r="AP1085" s="127">
        <v>1</v>
      </c>
      <c r="AQ1085" s="128">
        <v>0.998</v>
      </c>
      <c r="AR1085" s="128">
        <v>4.4999999999999998E-2</v>
      </c>
      <c r="AS1085" s="128">
        <v>1</v>
      </c>
      <c r="AT1085" s="126" t="s">
        <v>4</v>
      </c>
      <c r="AU1085" s="128">
        <v>94.32</v>
      </c>
      <c r="AV1085" s="126" t="s">
        <v>130</v>
      </c>
      <c r="AW1085" s="126" t="s">
        <v>130</v>
      </c>
      <c r="AX1085" s="126" t="s">
        <v>130</v>
      </c>
      <c r="AY1085" s="126" t="s">
        <v>130</v>
      </c>
      <c r="AZ1085" s="126" t="s">
        <v>130</v>
      </c>
      <c r="BA1085" s="126" t="s">
        <v>132</v>
      </c>
      <c r="BB1085" s="126" t="s">
        <v>70</v>
      </c>
      <c r="BC1085" s="126" t="s">
        <v>165</v>
      </c>
      <c r="BD1085" s="126" t="s">
        <v>130</v>
      </c>
      <c r="BE1085" s="126" t="s">
        <v>156</v>
      </c>
      <c r="BF1085" s="126" t="s">
        <v>8643</v>
      </c>
      <c r="BG1085" s="126" t="s">
        <v>8644</v>
      </c>
      <c r="BH1085" s="126" t="s">
        <v>8645</v>
      </c>
      <c r="BI1085" s="126" t="s">
        <v>138</v>
      </c>
      <c r="BJ1085" s="126" t="s">
        <v>130</v>
      </c>
      <c r="BK1085" s="126" t="s">
        <v>184</v>
      </c>
      <c r="BL1085" s="126" t="s">
        <v>157</v>
      </c>
      <c r="BM1085" s="126" t="s">
        <v>126</v>
      </c>
      <c r="BN1085" s="126" t="s">
        <v>130</v>
      </c>
      <c r="BO1085" s="126" t="s">
        <v>158</v>
      </c>
    </row>
    <row r="1086" spans="1:67" ht="15">
      <c r="A1086" s="58" t="str">
        <f t="shared" si="502"/>
        <v>2025-08-31</v>
      </c>
      <c r="B1086" s="58" t="str">
        <f t="shared" si="503"/>
        <v>LHR</v>
      </c>
      <c r="C1086" s="58" t="str">
        <f t="shared" si="504"/>
        <v>99431913836</v>
      </c>
      <c r="D1086" s="58" t="str">
        <f t="shared" si="505"/>
        <v>PGB028762338</v>
      </c>
      <c r="E1086" s="59" t="str">
        <f t="shared" si="506"/>
        <v>6094322903118</v>
      </c>
      <c r="F1086" s="59" t="str">
        <f t="shared" si="507"/>
        <v>718-2543-DF-27</v>
      </c>
      <c r="G1086" s="59" t="str">
        <f t="shared" si="508"/>
        <v>2210326</v>
      </c>
      <c r="H1086" s="59" t="str">
        <f t="shared" si="509"/>
        <v>IPORTER (GB)</v>
      </c>
      <c r="I1086" s="57" t="str">
        <f t="shared" si="510"/>
        <v>문정현</v>
      </c>
      <c r="J1086" s="57">
        <f t="shared" si="511"/>
        <v>59704</v>
      </c>
      <c r="K1086" s="57" t="str">
        <f t="shared" si="512"/>
        <v/>
      </c>
      <c r="L1086" s="57">
        <f t="shared" si="513"/>
        <v>1</v>
      </c>
      <c r="M1086" s="57">
        <f t="shared" si="514"/>
        <v>0.499</v>
      </c>
      <c r="N1086" s="57">
        <f t="shared" si="515"/>
        <v>4.4999999999999998E-2</v>
      </c>
      <c r="O1086" s="60">
        <f t="shared" si="516"/>
        <v>3.15E-2</v>
      </c>
      <c r="P1086" s="60">
        <f>CEILING(IF(M1086&gt;O1086,M1086,O1086),$D$2)</f>
        <v>0.5</v>
      </c>
      <c r="Q1086" s="61" t="str">
        <f t="shared" si="517"/>
        <v>목록(Manifest)</v>
      </c>
      <c r="R1086" s="88">
        <f t="shared" si="518"/>
        <v>26.97</v>
      </c>
      <c r="S1086" s="61" t="str">
        <f t="shared" si="519"/>
        <v>OZ522</v>
      </c>
      <c r="T1086" s="61" t="str">
        <f t="shared" si="520"/>
        <v/>
      </c>
      <c r="U1086" s="61" t="str">
        <f t="shared" si="521"/>
        <v>신용</v>
      </c>
      <c r="V1086" s="99">
        <f>CEILING($B$2+(P1086-0.5)*$C$2,1)</f>
        <v>7445</v>
      </c>
      <c r="W1086" s="61">
        <v>4000</v>
      </c>
      <c r="X1086" s="100">
        <f t="shared" si="497"/>
        <v>0</v>
      </c>
      <c r="Y1086" s="100">
        <f t="shared" si="500"/>
        <v>0</v>
      </c>
      <c r="Z1086" s="100">
        <f t="shared" si="498"/>
        <v>0</v>
      </c>
      <c r="AA1086" s="100">
        <f t="shared" si="501"/>
        <v>0</v>
      </c>
      <c r="AB1086" s="101">
        <f t="shared" si="499"/>
        <v>0</v>
      </c>
      <c r="AC1086" s="102" t="str">
        <f>_xlfn.IFNA(VLOOKUP(D1086,'사업자 통관'!F:H,3,0),"")</f>
        <v/>
      </c>
      <c r="AD1086" s="102"/>
      <c r="AE1086" s="103">
        <f t="shared" si="522"/>
        <v>4000</v>
      </c>
      <c r="AF1086" s="104">
        <f t="shared" si="523"/>
        <v>11445</v>
      </c>
      <c r="AH1086" s="126" t="s">
        <v>2399</v>
      </c>
      <c r="AI1086" s="126" t="s">
        <v>9</v>
      </c>
      <c r="AJ1086" s="126" t="s">
        <v>7940</v>
      </c>
      <c r="AK1086" s="126" t="s">
        <v>8646</v>
      </c>
      <c r="AL1086" s="126" t="s">
        <v>8647</v>
      </c>
      <c r="AM1086" s="126" t="s">
        <v>8648</v>
      </c>
      <c r="AN1086" s="126">
        <v>59704</v>
      </c>
      <c r="AO1086" s="126" t="s">
        <v>130</v>
      </c>
      <c r="AP1086" s="127">
        <v>1</v>
      </c>
      <c r="AQ1086" s="128">
        <v>0.499</v>
      </c>
      <c r="AR1086" s="128">
        <v>4.4999999999999998E-2</v>
      </c>
      <c r="AS1086" s="128">
        <v>0.5</v>
      </c>
      <c r="AT1086" s="126" t="s">
        <v>4</v>
      </c>
      <c r="AU1086" s="128">
        <v>26.97</v>
      </c>
      <c r="AV1086" s="126" t="s">
        <v>130</v>
      </c>
      <c r="AW1086" s="126" t="s">
        <v>130</v>
      </c>
      <c r="AX1086" s="126" t="s">
        <v>130</v>
      </c>
      <c r="AY1086" s="126" t="s">
        <v>130</v>
      </c>
      <c r="AZ1086" s="126" t="s">
        <v>130</v>
      </c>
      <c r="BA1086" s="126" t="s">
        <v>132</v>
      </c>
      <c r="BB1086" s="126" t="s">
        <v>70</v>
      </c>
      <c r="BC1086" s="126" t="s">
        <v>159</v>
      </c>
      <c r="BD1086" s="126" t="s">
        <v>130</v>
      </c>
      <c r="BE1086" s="126" t="s">
        <v>156</v>
      </c>
      <c r="BF1086" s="126" t="s">
        <v>8649</v>
      </c>
      <c r="BG1086" s="126" t="s">
        <v>8650</v>
      </c>
      <c r="BH1086" s="126" t="s">
        <v>8651</v>
      </c>
      <c r="BI1086" s="126" t="s">
        <v>138</v>
      </c>
      <c r="BJ1086" s="126" t="s">
        <v>130</v>
      </c>
      <c r="BK1086" s="126" t="s">
        <v>184</v>
      </c>
      <c r="BL1086" s="126" t="s">
        <v>157</v>
      </c>
      <c r="BM1086" s="126" t="s">
        <v>126</v>
      </c>
      <c r="BN1086" s="126" t="s">
        <v>130</v>
      </c>
      <c r="BO1086" s="126" t="s">
        <v>158</v>
      </c>
    </row>
    <row r="1087" spans="1:67" ht="15">
      <c r="A1087" s="58" t="str">
        <f t="shared" si="502"/>
        <v>2025-08-31</v>
      </c>
      <c r="B1087" s="58" t="str">
        <f t="shared" si="503"/>
        <v>LHR</v>
      </c>
      <c r="C1087" s="58" t="str">
        <f t="shared" si="504"/>
        <v>99431913836</v>
      </c>
      <c r="D1087" s="58" t="str">
        <f t="shared" si="505"/>
        <v>PGB028762410</v>
      </c>
      <c r="E1087" s="59" t="str">
        <f t="shared" si="506"/>
        <v>6094322903190</v>
      </c>
      <c r="F1087" s="59" t="str">
        <f t="shared" si="507"/>
        <v>718-3189-EC-48</v>
      </c>
      <c r="G1087" s="59" t="str">
        <f t="shared" si="508"/>
        <v>2210326</v>
      </c>
      <c r="H1087" s="59" t="str">
        <f t="shared" si="509"/>
        <v>IPORTER (GB)</v>
      </c>
      <c r="I1087" s="57" t="str">
        <f t="shared" si="510"/>
        <v>이유나</v>
      </c>
      <c r="J1087" s="57">
        <f t="shared" si="511"/>
        <v>18490</v>
      </c>
      <c r="K1087" s="57" t="str">
        <f t="shared" si="512"/>
        <v/>
      </c>
      <c r="L1087" s="57">
        <f t="shared" si="513"/>
        <v>1</v>
      </c>
      <c r="M1087" s="57">
        <f t="shared" si="514"/>
        <v>0.499</v>
      </c>
      <c r="N1087" s="57">
        <f t="shared" si="515"/>
        <v>4.4999999999999998E-2</v>
      </c>
      <c r="O1087" s="60">
        <f t="shared" si="516"/>
        <v>3.15E-2</v>
      </c>
      <c r="P1087" s="60">
        <f>CEILING(IF(M1087&gt;O1087,M1087,O1087),$D$2)</f>
        <v>0.5</v>
      </c>
      <c r="Q1087" s="61" t="str">
        <f t="shared" si="517"/>
        <v>일반(목록배제,Normal-Manifest Exception)</v>
      </c>
      <c r="R1087" s="88">
        <f t="shared" si="518"/>
        <v>55.2</v>
      </c>
      <c r="S1087" s="61" t="str">
        <f t="shared" si="519"/>
        <v>OZ522</v>
      </c>
      <c r="T1087" s="61" t="str">
        <f t="shared" si="520"/>
        <v/>
      </c>
      <c r="U1087" s="61" t="str">
        <f t="shared" si="521"/>
        <v>신용</v>
      </c>
      <c r="V1087" s="99">
        <f>CEILING($B$2+(P1087-0.5)*$C$2,1)</f>
        <v>7445</v>
      </c>
      <c r="W1087" s="61">
        <v>4000</v>
      </c>
      <c r="X1087" s="100">
        <f t="shared" si="497"/>
        <v>0</v>
      </c>
      <c r="Y1087" s="100">
        <f t="shared" si="500"/>
        <v>0</v>
      </c>
      <c r="Z1087" s="100">
        <f t="shared" si="498"/>
        <v>0</v>
      </c>
      <c r="AA1087" s="100">
        <f t="shared" si="501"/>
        <v>0</v>
      </c>
      <c r="AB1087" s="101">
        <f t="shared" si="499"/>
        <v>1000</v>
      </c>
      <c r="AC1087" s="102" t="str">
        <f>_xlfn.IFNA(VLOOKUP(D1087,'사업자 통관'!F:H,3,0),"")</f>
        <v/>
      </c>
      <c r="AD1087" s="102"/>
      <c r="AE1087" s="103">
        <f t="shared" si="522"/>
        <v>5000</v>
      </c>
      <c r="AF1087" s="104">
        <f t="shared" si="523"/>
        <v>12445</v>
      </c>
      <c r="AH1087" s="126" t="s">
        <v>2399</v>
      </c>
      <c r="AI1087" s="126" t="s">
        <v>9</v>
      </c>
      <c r="AJ1087" s="126" t="s">
        <v>7940</v>
      </c>
      <c r="AK1087" s="126" t="s">
        <v>8652</v>
      </c>
      <c r="AL1087" s="126" t="s">
        <v>8653</v>
      </c>
      <c r="AM1087" s="126" t="s">
        <v>8654</v>
      </c>
      <c r="AN1087" s="126">
        <v>18490</v>
      </c>
      <c r="AO1087" s="126" t="s">
        <v>130</v>
      </c>
      <c r="AP1087" s="127">
        <v>1</v>
      </c>
      <c r="AQ1087" s="128">
        <v>0.499</v>
      </c>
      <c r="AR1087" s="128">
        <v>4.4999999999999998E-2</v>
      </c>
      <c r="AS1087" s="128">
        <v>0.5</v>
      </c>
      <c r="AT1087" s="126" t="s">
        <v>5</v>
      </c>
      <c r="AU1087" s="128">
        <v>55.2</v>
      </c>
      <c r="AV1087" s="126" t="s">
        <v>130</v>
      </c>
      <c r="AW1087" s="126" t="s">
        <v>130</v>
      </c>
      <c r="AX1087" s="126" t="s">
        <v>130</v>
      </c>
      <c r="AY1087" s="126" t="s">
        <v>130</v>
      </c>
      <c r="AZ1087" s="126" t="s">
        <v>130</v>
      </c>
      <c r="BA1087" s="126" t="s">
        <v>132</v>
      </c>
      <c r="BB1087" s="126" t="s">
        <v>70</v>
      </c>
      <c r="BC1087" s="126" t="s">
        <v>313</v>
      </c>
      <c r="BD1087" s="126" t="s">
        <v>130</v>
      </c>
      <c r="BE1087" s="126" t="s">
        <v>156</v>
      </c>
      <c r="BF1087" s="126" t="s">
        <v>8655</v>
      </c>
      <c r="BG1087" s="126" t="s">
        <v>8656</v>
      </c>
      <c r="BH1087" s="126" t="s">
        <v>8657</v>
      </c>
      <c r="BI1087" s="126" t="s">
        <v>138</v>
      </c>
      <c r="BJ1087" s="126" t="s">
        <v>130</v>
      </c>
      <c r="BK1087" s="126" t="s">
        <v>184</v>
      </c>
      <c r="BL1087" s="126" t="s">
        <v>157</v>
      </c>
      <c r="BM1087" s="126" t="s">
        <v>126</v>
      </c>
      <c r="BN1087" s="126" t="s">
        <v>130</v>
      </c>
      <c r="BO1087" s="126" t="s">
        <v>158</v>
      </c>
    </row>
    <row r="1088" spans="1:67" ht="15">
      <c r="A1088" s="58" t="str">
        <f t="shared" si="502"/>
        <v>2025-08-31</v>
      </c>
      <c r="B1088" s="58" t="str">
        <f t="shared" si="503"/>
        <v>LHR</v>
      </c>
      <c r="C1088" s="58" t="str">
        <f t="shared" si="504"/>
        <v>99431913836</v>
      </c>
      <c r="D1088" s="58" t="str">
        <f t="shared" si="505"/>
        <v>PGB028762411</v>
      </c>
      <c r="E1088" s="59" t="str">
        <f t="shared" si="506"/>
        <v>6094322903191</v>
      </c>
      <c r="F1088" s="59" t="str">
        <f t="shared" si="507"/>
        <v>718-3190-DF-76</v>
      </c>
      <c r="G1088" s="59" t="str">
        <f t="shared" si="508"/>
        <v>2210326</v>
      </c>
      <c r="H1088" s="59" t="str">
        <f t="shared" si="509"/>
        <v>IPORTER (GB)</v>
      </c>
      <c r="I1088" s="57" t="str">
        <f t="shared" si="510"/>
        <v>손나래</v>
      </c>
      <c r="J1088" s="57">
        <f t="shared" si="511"/>
        <v>16318</v>
      </c>
      <c r="K1088" s="57" t="str">
        <f t="shared" si="512"/>
        <v/>
      </c>
      <c r="L1088" s="57">
        <f t="shared" si="513"/>
        <v>1</v>
      </c>
      <c r="M1088" s="57">
        <f t="shared" si="514"/>
        <v>0.499</v>
      </c>
      <c r="N1088" s="57">
        <f t="shared" si="515"/>
        <v>4.4999999999999998E-2</v>
      </c>
      <c r="O1088" s="60">
        <f t="shared" si="516"/>
        <v>3.15E-2</v>
      </c>
      <c r="P1088" s="60">
        <f>CEILING(IF(M1088&gt;O1088,M1088,O1088),$D$2)</f>
        <v>0.5</v>
      </c>
      <c r="Q1088" s="61" t="str">
        <f t="shared" si="517"/>
        <v>일반(목록배제,Normal-Manifest Exception)</v>
      </c>
      <c r="R1088" s="88">
        <f t="shared" si="518"/>
        <v>55.2</v>
      </c>
      <c r="S1088" s="61" t="str">
        <f t="shared" si="519"/>
        <v>OZ522</v>
      </c>
      <c r="T1088" s="61" t="str">
        <f t="shared" si="520"/>
        <v/>
      </c>
      <c r="U1088" s="61" t="str">
        <f t="shared" si="521"/>
        <v>신용</v>
      </c>
      <c r="V1088" s="99">
        <f>CEILING($B$2+(P1088-0.5)*$C$2,1)</f>
        <v>7445</v>
      </c>
      <c r="W1088" s="61">
        <v>4000</v>
      </c>
      <c r="X1088" s="100">
        <f t="shared" si="497"/>
        <v>0</v>
      </c>
      <c r="Y1088" s="100">
        <f t="shared" si="500"/>
        <v>0</v>
      </c>
      <c r="Z1088" s="100">
        <f t="shared" si="498"/>
        <v>0</v>
      </c>
      <c r="AA1088" s="100">
        <f t="shared" si="501"/>
        <v>0</v>
      </c>
      <c r="AB1088" s="101">
        <f t="shared" si="499"/>
        <v>1000</v>
      </c>
      <c r="AC1088" s="102" t="str">
        <f>_xlfn.IFNA(VLOOKUP(D1088,'사업자 통관'!F:H,3,0),"")</f>
        <v/>
      </c>
      <c r="AD1088" s="102"/>
      <c r="AE1088" s="103">
        <f t="shared" si="522"/>
        <v>5000</v>
      </c>
      <c r="AF1088" s="104">
        <f t="shared" si="523"/>
        <v>12445</v>
      </c>
      <c r="AH1088" s="126" t="s">
        <v>2399</v>
      </c>
      <c r="AI1088" s="126" t="s">
        <v>9</v>
      </c>
      <c r="AJ1088" s="126" t="s">
        <v>7940</v>
      </c>
      <c r="AK1088" s="126" t="s">
        <v>8658</v>
      </c>
      <c r="AL1088" s="126" t="s">
        <v>8659</v>
      </c>
      <c r="AM1088" s="126" t="s">
        <v>8660</v>
      </c>
      <c r="AN1088" s="126">
        <v>16318</v>
      </c>
      <c r="AO1088" s="126" t="s">
        <v>130</v>
      </c>
      <c r="AP1088" s="127">
        <v>1</v>
      </c>
      <c r="AQ1088" s="128">
        <v>0.499</v>
      </c>
      <c r="AR1088" s="128">
        <v>4.4999999999999998E-2</v>
      </c>
      <c r="AS1088" s="128">
        <v>0.5</v>
      </c>
      <c r="AT1088" s="126" t="s">
        <v>5</v>
      </c>
      <c r="AU1088" s="128">
        <v>55.2</v>
      </c>
      <c r="AV1088" s="126" t="s">
        <v>130</v>
      </c>
      <c r="AW1088" s="126" t="s">
        <v>130</v>
      </c>
      <c r="AX1088" s="126" t="s">
        <v>130</v>
      </c>
      <c r="AY1088" s="126" t="s">
        <v>130</v>
      </c>
      <c r="AZ1088" s="126" t="s">
        <v>130</v>
      </c>
      <c r="BA1088" s="126" t="s">
        <v>132</v>
      </c>
      <c r="BB1088" s="126" t="s">
        <v>70</v>
      </c>
      <c r="BC1088" s="126" t="s">
        <v>313</v>
      </c>
      <c r="BD1088" s="126" t="s">
        <v>130</v>
      </c>
      <c r="BE1088" s="126" t="s">
        <v>156</v>
      </c>
      <c r="BF1088" s="126" t="s">
        <v>8661</v>
      </c>
      <c r="BG1088" s="126" t="s">
        <v>8662</v>
      </c>
      <c r="BH1088" s="126" t="s">
        <v>8663</v>
      </c>
      <c r="BI1088" s="126" t="s">
        <v>138</v>
      </c>
      <c r="BJ1088" s="126" t="s">
        <v>130</v>
      </c>
      <c r="BK1088" s="126" t="s">
        <v>184</v>
      </c>
      <c r="BL1088" s="126" t="s">
        <v>157</v>
      </c>
      <c r="BM1088" s="126" t="s">
        <v>126</v>
      </c>
      <c r="BN1088" s="126" t="s">
        <v>130</v>
      </c>
      <c r="BO1088" s="126" t="s">
        <v>158</v>
      </c>
    </row>
    <row r="1089" spans="1:67" ht="15">
      <c r="A1089" s="58" t="str">
        <f t="shared" si="502"/>
        <v>2025-08-31</v>
      </c>
      <c r="B1089" s="58" t="str">
        <f t="shared" si="503"/>
        <v>LHR</v>
      </c>
      <c r="C1089" s="58" t="str">
        <f t="shared" si="504"/>
        <v>99431913836</v>
      </c>
      <c r="D1089" s="58" t="str">
        <f t="shared" si="505"/>
        <v>PGB028761509</v>
      </c>
      <c r="E1089" s="59" t="str">
        <f t="shared" si="506"/>
        <v>6094322902289</v>
      </c>
      <c r="F1089" s="59" t="str">
        <f t="shared" si="507"/>
        <v>716-7268-CB-79</v>
      </c>
      <c r="G1089" s="59" t="str">
        <f t="shared" si="508"/>
        <v>2210326</v>
      </c>
      <c r="H1089" s="59" t="str">
        <f t="shared" si="509"/>
        <v>IPORTER (GB)</v>
      </c>
      <c r="I1089" s="57" t="str">
        <f t="shared" si="510"/>
        <v>노민규</v>
      </c>
      <c r="J1089" s="57">
        <f t="shared" si="511"/>
        <v>13279</v>
      </c>
      <c r="K1089" s="57" t="str">
        <f t="shared" si="512"/>
        <v/>
      </c>
      <c r="L1089" s="57">
        <f t="shared" si="513"/>
        <v>1</v>
      </c>
      <c r="M1089" s="57">
        <f t="shared" si="514"/>
        <v>0.499</v>
      </c>
      <c r="N1089" s="57">
        <f t="shared" si="515"/>
        <v>4.4999999999999998E-2</v>
      </c>
      <c r="O1089" s="60">
        <f t="shared" si="516"/>
        <v>3.15E-2</v>
      </c>
      <c r="P1089" s="60">
        <f>CEILING(IF(M1089&gt;O1089,M1089,O1089),$D$2)</f>
        <v>0.5</v>
      </c>
      <c r="Q1089" s="61" t="str">
        <f t="shared" si="517"/>
        <v>목록(Manifest)</v>
      </c>
      <c r="R1089" s="88">
        <f t="shared" si="518"/>
        <v>133.47999999999999</v>
      </c>
      <c r="S1089" s="61" t="str">
        <f t="shared" si="519"/>
        <v>OZ522</v>
      </c>
      <c r="T1089" s="61" t="str">
        <f t="shared" si="520"/>
        <v/>
      </c>
      <c r="U1089" s="61" t="str">
        <f t="shared" si="521"/>
        <v>신용</v>
      </c>
      <c r="V1089" s="99">
        <f>CEILING($B$2+(P1089-0.5)*$C$2,1)</f>
        <v>7445</v>
      </c>
      <c r="W1089" s="61">
        <v>4000</v>
      </c>
      <c r="X1089" s="100">
        <f t="shared" si="497"/>
        <v>0</v>
      </c>
      <c r="Y1089" s="100">
        <f t="shared" si="500"/>
        <v>0</v>
      </c>
      <c r="Z1089" s="100">
        <f t="shared" si="498"/>
        <v>0</v>
      </c>
      <c r="AA1089" s="100">
        <f t="shared" si="501"/>
        <v>0</v>
      </c>
      <c r="AB1089" s="101">
        <f t="shared" si="499"/>
        <v>0</v>
      </c>
      <c r="AC1089" s="102" t="str">
        <f>_xlfn.IFNA(VLOOKUP(D1089,'사업자 통관'!F:H,3,0),"")</f>
        <v/>
      </c>
      <c r="AD1089" s="102"/>
      <c r="AE1089" s="103">
        <f t="shared" si="522"/>
        <v>4000</v>
      </c>
      <c r="AF1089" s="104">
        <f t="shared" si="523"/>
        <v>11445</v>
      </c>
      <c r="AH1089" s="126" t="s">
        <v>2399</v>
      </c>
      <c r="AI1089" s="126" t="s">
        <v>9</v>
      </c>
      <c r="AJ1089" s="126" t="s">
        <v>7940</v>
      </c>
      <c r="AK1089" s="126" t="s">
        <v>8664</v>
      </c>
      <c r="AL1089" s="126" t="s">
        <v>3517</v>
      </c>
      <c r="AM1089" s="126" t="s">
        <v>3518</v>
      </c>
      <c r="AN1089" s="126">
        <v>13279</v>
      </c>
      <c r="AO1089" s="126" t="s">
        <v>130</v>
      </c>
      <c r="AP1089" s="127">
        <v>1</v>
      </c>
      <c r="AQ1089" s="128">
        <v>0.499</v>
      </c>
      <c r="AR1089" s="128">
        <v>4.4999999999999998E-2</v>
      </c>
      <c r="AS1089" s="128">
        <v>0.5</v>
      </c>
      <c r="AT1089" s="126" t="s">
        <v>4</v>
      </c>
      <c r="AU1089" s="128">
        <v>133.47999999999999</v>
      </c>
      <c r="AV1089" s="126" t="s">
        <v>130</v>
      </c>
      <c r="AW1089" s="126" t="s">
        <v>130</v>
      </c>
      <c r="AX1089" s="126" t="s">
        <v>130</v>
      </c>
      <c r="AY1089" s="126" t="s">
        <v>130</v>
      </c>
      <c r="AZ1089" s="126" t="s">
        <v>130</v>
      </c>
      <c r="BA1089" s="126" t="s">
        <v>132</v>
      </c>
      <c r="BB1089" s="126" t="s">
        <v>70</v>
      </c>
      <c r="BC1089" s="126" t="s">
        <v>3519</v>
      </c>
      <c r="BD1089" s="126" t="s">
        <v>130</v>
      </c>
      <c r="BE1089" s="126" t="s">
        <v>156</v>
      </c>
      <c r="BF1089" s="126" t="s">
        <v>8665</v>
      </c>
      <c r="BG1089" s="126" t="s">
        <v>8666</v>
      </c>
      <c r="BH1089" s="126" t="s">
        <v>8667</v>
      </c>
      <c r="BI1089" s="126" t="s">
        <v>138</v>
      </c>
      <c r="BJ1089" s="126" t="s">
        <v>130</v>
      </c>
      <c r="BK1089" s="126" t="s">
        <v>184</v>
      </c>
      <c r="BL1089" s="126" t="s">
        <v>157</v>
      </c>
      <c r="BM1089" s="126" t="s">
        <v>126</v>
      </c>
      <c r="BN1089" s="126" t="s">
        <v>130</v>
      </c>
      <c r="BO1089" s="126" t="s">
        <v>158</v>
      </c>
    </row>
    <row r="1090" spans="1:67" ht="15">
      <c r="A1090" s="58" t="str">
        <f t="shared" si="502"/>
        <v>2025-08-31</v>
      </c>
      <c r="B1090" s="58" t="str">
        <f t="shared" si="503"/>
        <v>LHR</v>
      </c>
      <c r="C1090" s="58" t="str">
        <f t="shared" si="504"/>
        <v>99431913836</v>
      </c>
      <c r="D1090" s="58" t="str">
        <f t="shared" si="505"/>
        <v>PGB028762478</v>
      </c>
      <c r="E1090" s="59" t="str">
        <f t="shared" si="506"/>
        <v>6094322903258</v>
      </c>
      <c r="F1090" s="59" t="str">
        <f t="shared" si="507"/>
        <v>718-3407-AA-83</v>
      </c>
      <c r="G1090" s="59" t="str">
        <f t="shared" si="508"/>
        <v>2210326</v>
      </c>
      <c r="H1090" s="59" t="str">
        <f t="shared" si="509"/>
        <v>IPORTER (GB)</v>
      </c>
      <c r="I1090" s="57" t="str">
        <f t="shared" si="510"/>
        <v>박소담</v>
      </c>
      <c r="J1090" s="57">
        <f t="shared" si="511"/>
        <v>63274</v>
      </c>
      <c r="K1090" s="57" t="str">
        <f t="shared" si="512"/>
        <v/>
      </c>
      <c r="L1090" s="57">
        <f t="shared" si="513"/>
        <v>1</v>
      </c>
      <c r="M1090" s="57">
        <f t="shared" si="514"/>
        <v>0.499</v>
      </c>
      <c r="N1090" s="57">
        <f t="shared" si="515"/>
        <v>4.4999999999999998E-2</v>
      </c>
      <c r="O1090" s="60">
        <f t="shared" si="516"/>
        <v>3.15E-2</v>
      </c>
      <c r="P1090" s="60">
        <f>CEILING(IF(M1090&gt;O1090,M1090,O1090),$D$2)</f>
        <v>0.5</v>
      </c>
      <c r="Q1090" s="61" t="str">
        <f t="shared" si="517"/>
        <v>목록(Manifest)</v>
      </c>
      <c r="R1090" s="88">
        <f t="shared" si="518"/>
        <v>145.63</v>
      </c>
      <c r="S1090" s="61" t="str">
        <f t="shared" si="519"/>
        <v>OZ522</v>
      </c>
      <c r="T1090" s="61" t="str">
        <f t="shared" si="520"/>
        <v/>
      </c>
      <c r="U1090" s="61" t="str">
        <f t="shared" si="521"/>
        <v>신용</v>
      </c>
      <c r="V1090" s="99">
        <f>CEILING($B$2+(P1090-0.5)*$C$2,1)</f>
        <v>7445</v>
      </c>
      <c r="W1090" s="61">
        <v>4000</v>
      </c>
      <c r="X1090" s="100">
        <f t="shared" si="497"/>
        <v>0</v>
      </c>
      <c r="Y1090" s="100">
        <f t="shared" si="500"/>
        <v>500</v>
      </c>
      <c r="Z1090" s="100">
        <f t="shared" si="498"/>
        <v>0</v>
      </c>
      <c r="AA1090" s="100">
        <f t="shared" si="501"/>
        <v>0</v>
      </c>
      <c r="AB1090" s="101">
        <f t="shared" si="499"/>
        <v>0</v>
      </c>
      <c r="AC1090" s="102" t="str">
        <f>_xlfn.IFNA(VLOOKUP(D1090,'사업자 통관'!F:H,3,0),"")</f>
        <v/>
      </c>
      <c r="AD1090" s="102"/>
      <c r="AE1090" s="103">
        <f t="shared" si="522"/>
        <v>4500</v>
      </c>
      <c r="AF1090" s="104">
        <f t="shared" si="523"/>
        <v>11945</v>
      </c>
      <c r="AH1090" s="126" t="s">
        <v>2399</v>
      </c>
      <c r="AI1090" s="126" t="s">
        <v>9</v>
      </c>
      <c r="AJ1090" s="126" t="s">
        <v>7940</v>
      </c>
      <c r="AK1090" s="126" t="s">
        <v>8668</v>
      </c>
      <c r="AL1090" s="126" t="s">
        <v>5346</v>
      </c>
      <c r="AM1090" s="126" t="s">
        <v>5347</v>
      </c>
      <c r="AN1090" s="126">
        <v>63274</v>
      </c>
      <c r="AO1090" s="126" t="s">
        <v>130</v>
      </c>
      <c r="AP1090" s="127">
        <v>1</v>
      </c>
      <c r="AQ1090" s="128">
        <v>0.499</v>
      </c>
      <c r="AR1090" s="128">
        <v>4.4999999999999998E-2</v>
      </c>
      <c r="AS1090" s="128">
        <v>0.5</v>
      </c>
      <c r="AT1090" s="126" t="s">
        <v>4</v>
      </c>
      <c r="AU1090" s="128">
        <v>145.63</v>
      </c>
      <c r="AV1090" s="126" t="s">
        <v>130</v>
      </c>
      <c r="AW1090" s="126" t="s">
        <v>130</v>
      </c>
      <c r="AX1090" s="126" t="s">
        <v>130</v>
      </c>
      <c r="AY1090" s="126" t="s">
        <v>130</v>
      </c>
      <c r="AZ1090" s="126" t="s">
        <v>130</v>
      </c>
      <c r="BA1090" s="126" t="s">
        <v>132</v>
      </c>
      <c r="BB1090" s="126" t="s">
        <v>70</v>
      </c>
      <c r="BC1090" s="126" t="s">
        <v>5348</v>
      </c>
      <c r="BD1090" s="126" t="s">
        <v>130</v>
      </c>
      <c r="BE1090" s="126" t="s">
        <v>156</v>
      </c>
      <c r="BF1090" s="126" t="s">
        <v>8669</v>
      </c>
      <c r="BG1090" s="126" t="s">
        <v>8670</v>
      </c>
      <c r="BH1090" s="126" t="s">
        <v>8671</v>
      </c>
      <c r="BI1090" s="126" t="s">
        <v>138</v>
      </c>
      <c r="BJ1090" s="126" t="s">
        <v>130</v>
      </c>
      <c r="BK1090" s="126" t="s">
        <v>184</v>
      </c>
      <c r="BL1090" s="126" t="s">
        <v>157</v>
      </c>
      <c r="BM1090" s="126" t="s">
        <v>126</v>
      </c>
      <c r="BN1090" s="126" t="s">
        <v>130</v>
      </c>
      <c r="BO1090" s="126" t="s">
        <v>158</v>
      </c>
    </row>
    <row r="1091" spans="1:67" ht="15">
      <c r="A1091" s="58" t="str">
        <f t="shared" si="502"/>
        <v>2025-08-31</v>
      </c>
      <c r="B1091" s="58" t="str">
        <f t="shared" si="503"/>
        <v>LHR</v>
      </c>
      <c r="C1091" s="58" t="str">
        <f t="shared" si="504"/>
        <v>99431913836</v>
      </c>
      <c r="D1091" s="58" t="str">
        <f t="shared" si="505"/>
        <v>PGB028762068</v>
      </c>
      <c r="E1091" s="59" t="str">
        <f t="shared" si="506"/>
        <v>6094322902848</v>
      </c>
      <c r="F1091" s="59" t="str">
        <f t="shared" si="507"/>
        <v>718-2424-EC-19</v>
      </c>
      <c r="G1091" s="59" t="str">
        <f t="shared" si="508"/>
        <v>2210326</v>
      </c>
      <c r="H1091" s="59" t="str">
        <f t="shared" si="509"/>
        <v>IPORTER (GB)</v>
      </c>
      <c r="I1091" s="57" t="str">
        <f t="shared" si="510"/>
        <v>우슬기</v>
      </c>
      <c r="J1091" s="57">
        <f t="shared" si="511"/>
        <v>21377</v>
      </c>
      <c r="K1091" s="57" t="str">
        <f t="shared" si="512"/>
        <v/>
      </c>
      <c r="L1091" s="57">
        <f t="shared" si="513"/>
        <v>1</v>
      </c>
      <c r="M1091" s="57">
        <f t="shared" si="514"/>
        <v>1.5009999999999999</v>
      </c>
      <c r="N1091" s="57">
        <f t="shared" si="515"/>
        <v>4.4999999999999998E-2</v>
      </c>
      <c r="O1091" s="60">
        <f t="shared" si="516"/>
        <v>3.15E-2</v>
      </c>
      <c r="P1091" s="60">
        <f>CEILING(IF(M1091&gt;O1091,M1091,O1091),$D$2)</f>
        <v>2</v>
      </c>
      <c r="Q1091" s="61" t="str">
        <f t="shared" si="517"/>
        <v>목록(Manifest)</v>
      </c>
      <c r="R1091" s="88">
        <f t="shared" si="518"/>
        <v>104.36</v>
      </c>
      <c r="S1091" s="61" t="str">
        <f t="shared" si="519"/>
        <v>OZ522</v>
      </c>
      <c r="T1091" s="61" t="str">
        <f t="shared" si="520"/>
        <v/>
      </c>
      <c r="U1091" s="61" t="str">
        <f t="shared" si="521"/>
        <v>신용</v>
      </c>
      <c r="V1091" s="99">
        <f>CEILING($B$2+(P1091-0.5)*$C$2,1)</f>
        <v>15928</v>
      </c>
      <c r="W1091" s="61">
        <v>4000</v>
      </c>
      <c r="X1091" s="100">
        <f t="shared" si="497"/>
        <v>0</v>
      </c>
      <c r="Y1091" s="100">
        <f t="shared" si="500"/>
        <v>0</v>
      </c>
      <c r="Z1091" s="100">
        <f t="shared" si="498"/>
        <v>0</v>
      </c>
      <c r="AA1091" s="100">
        <f t="shared" si="501"/>
        <v>0</v>
      </c>
      <c r="AB1091" s="101">
        <f t="shared" si="499"/>
        <v>0</v>
      </c>
      <c r="AC1091" s="102" t="str">
        <f>_xlfn.IFNA(VLOOKUP(D1091,'사업자 통관'!F:H,3,0),"")</f>
        <v/>
      </c>
      <c r="AD1091" s="102"/>
      <c r="AE1091" s="103">
        <f t="shared" si="522"/>
        <v>4000</v>
      </c>
      <c r="AF1091" s="104">
        <f t="shared" si="523"/>
        <v>19928</v>
      </c>
      <c r="AH1091" s="126" t="s">
        <v>2399</v>
      </c>
      <c r="AI1091" s="126" t="s">
        <v>9</v>
      </c>
      <c r="AJ1091" s="126" t="s">
        <v>7940</v>
      </c>
      <c r="AK1091" s="126" t="s">
        <v>8672</v>
      </c>
      <c r="AL1091" s="126" t="s">
        <v>7811</v>
      </c>
      <c r="AM1091" s="126" t="s">
        <v>7812</v>
      </c>
      <c r="AN1091" s="126">
        <v>21377</v>
      </c>
      <c r="AO1091" s="126" t="s">
        <v>130</v>
      </c>
      <c r="AP1091" s="127">
        <v>1</v>
      </c>
      <c r="AQ1091" s="128">
        <v>1.5009999999999999</v>
      </c>
      <c r="AR1091" s="128">
        <v>4.4999999999999998E-2</v>
      </c>
      <c r="AS1091" s="128">
        <v>1.6</v>
      </c>
      <c r="AT1091" s="126" t="s">
        <v>4</v>
      </c>
      <c r="AU1091" s="128">
        <v>104.36</v>
      </c>
      <c r="AV1091" s="126" t="s">
        <v>130</v>
      </c>
      <c r="AW1091" s="126" t="s">
        <v>130</v>
      </c>
      <c r="AX1091" s="126" t="s">
        <v>130</v>
      </c>
      <c r="AY1091" s="126" t="s">
        <v>130</v>
      </c>
      <c r="AZ1091" s="126" t="s">
        <v>130</v>
      </c>
      <c r="BA1091" s="126" t="s">
        <v>132</v>
      </c>
      <c r="BB1091" s="126" t="s">
        <v>70</v>
      </c>
      <c r="BC1091" s="126" t="s">
        <v>589</v>
      </c>
      <c r="BD1091" s="126" t="s">
        <v>130</v>
      </c>
      <c r="BE1091" s="126" t="s">
        <v>156</v>
      </c>
      <c r="BF1091" s="126" t="s">
        <v>8673</v>
      </c>
      <c r="BG1091" s="126" t="s">
        <v>8674</v>
      </c>
      <c r="BH1091" s="126" t="s">
        <v>8675</v>
      </c>
      <c r="BI1091" s="126" t="s">
        <v>138</v>
      </c>
      <c r="BJ1091" s="126" t="s">
        <v>130</v>
      </c>
      <c r="BK1091" s="126" t="s">
        <v>184</v>
      </c>
      <c r="BL1091" s="126" t="s">
        <v>157</v>
      </c>
      <c r="BM1091" s="126" t="s">
        <v>126</v>
      </c>
      <c r="BN1091" s="126" t="s">
        <v>130</v>
      </c>
      <c r="BO1091" s="126" t="s">
        <v>158</v>
      </c>
    </row>
    <row r="1092" spans="1:67" ht="15">
      <c r="A1092" s="58" t="str">
        <f t="shared" si="502"/>
        <v>2025-08-31</v>
      </c>
      <c r="B1092" s="58" t="str">
        <f t="shared" si="503"/>
        <v>LHR</v>
      </c>
      <c r="C1092" s="58" t="str">
        <f t="shared" si="504"/>
        <v>99431913836</v>
      </c>
      <c r="D1092" s="58" t="str">
        <f t="shared" si="505"/>
        <v>PGB028762356</v>
      </c>
      <c r="E1092" s="59" t="str">
        <f t="shared" si="506"/>
        <v>6094322903136</v>
      </c>
      <c r="F1092" s="59" t="str">
        <f t="shared" si="507"/>
        <v>718-2480-DC-38</v>
      </c>
      <c r="G1092" s="59" t="str">
        <f t="shared" si="508"/>
        <v>2210326</v>
      </c>
      <c r="H1092" s="59" t="str">
        <f t="shared" si="509"/>
        <v>IPORTER (GB)</v>
      </c>
      <c r="I1092" s="57" t="str">
        <f t="shared" si="510"/>
        <v>문영동</v>
      </c>
      <c r="J1092" s="57">
        <f t="shared" si="511"/>
        <v>8737</v>
      </c>
      <c r="K1092" s="57" t="str">
        <f t="shared" si="512"/>
        <v/>
      </c>
      <c r="L1092" s="57">
        <f t="shared" si="513"/>
        <v>1</v>
      </c>
      <c r="M1092" s="57">
        <f t="shared" si="514"/>
        <v>1.5009999999999999</v>
      </c>
      <c r="N1092" s="57">
        <f t="shared" si="515"/>
        <v>4.4000000000000004</v>
      </c>
      <c r="O1092" s="60">
        <f t="shared" si="516"/>
        <v>3.08</v>
      </c>
      <c r="P1092" s="60">
        <f>CEILING(IF(M1092&gt;O1092,M1092,O1092),$D$2)</f>
        <v>3.5</v>
      </c>
      <c r="Q1092" s="61" t="str">
        <f t="shared" si="517"/>
        <v>간이(Simple)</v>
      </c>
      <c r="R1092" s="88">
        <f t="shared" si="518"/>
        <v>319.85000000000002</v>
      </c>
      <c r="S1092" s="61" t="str">
        <f t="shared" si="519"/>
        <v>OZ522</v>
      </c>
      <c r="T1092" s="61" t="str">
        <f t="shared" si="520"/>
        <v/>
      </c>
      <c r="U1092" s="61" t="str">
        <f t="shared" si="521"/>
        <v>신용</v>
      </c>
      <c r="V1092" s="99">
        <f>CEILING($B$2+(P1092-0.5)*$C$2,1)</f>
        <v>24410</v>
      </c>
      <c r="W1092" s="61">
        <v>4000</v>
      </c>
      <c r="X1092" s="100">
        <f t="shared" si="497"/>
        <v>0</v>
      </c>
      <c r="Y1092" s="100">
        <f t="shared" si="500"/>
        <v>0</v>
      </c>
      <c r="Z1092" s="100">
        <f t="shared" si="498"/>
        <v>500</v>
      </c>
      <c r="AA1092" s="100">
        <f t="shared" si="501"/>
        <v>0</v>
      </c>
      <c r="AB1092" s="101">
        <f t="shared" si="499"/>
        <v>1000</v>
      </c>
      <c r="AC1092" s="102" t="str">
        <f>_xlfn.IFNA(VLOOKUP(D1092,'사업자 통관'!F:H,3,0),"")</f>
        <v/>
      </c>
      <c r="AD1092" s="102"/>
      <c r="AE1092" s="103">
        <f t="shared" si="522"/>
        <v>5500</v>
      </c>
      <c r="AF1092" s="104">
        <f t="shared" si="523"/>
        <v>29910</v>
      </c>
      <c r="AH1092" s="126" t="s">
        <v>2399</v>
      </c>
      <c r="AI1092" s="126" t="s">
        <v>9</v>
      </c>
      <c r="AJ1092" s="126" t="s">
        <v>7940</v>
      </c>
      <c r="AK1092" s="126" t="s">
        <v>8676</v>
      </c>
      <c r="AL1092" s="126" t="s">
        <v>669</v>
      </c>
      <c r="AM1092" s="126" t="s">
        <v>670</v>
      </c>
      <c r="AN1092" s="126">
        <v>8737</v>
      </c>
      <c r="AO1092" s="126" t="s">
        <v>130</v>
      </c>
      <c r="AP1092" s="127">
        <v>1</v>
      </c>
      <c r="AQ1092" s="128">
        <v>1.5009999999999999</v>
      </c>
      <c r="AR1092" s="128">
        <v>4.4000000000000004</v>
      </c>
      <c r="AS1092" s="128">
        <v>4.4000000000000004</v>
      </c>
      <c r="AT1092" s="126" t="s">
        <v>6</v>
      </c>
      <c r="AU1092" s="128">
        <v>319.85000000000002</v>
      </c>
      <c r="AV1092" s="126" t="s">
        <v>130</v>
      </c>
      <c r="AW1092" s="126" t="s">
        <v>130</v>
      </c>
      <c r="AX1092" s="126" t="s">
        <v>130</v>
      </c>
      <c r="AY1092" s="126" t="s">
        <v>130</v>
      </c>
      <c r="AZ1092" s="126" t="s">
        <v>130</v>
      </c>
      <c r="BA1092" s="126" t="s">
        <v>132</v>
      </c>
      <c r="BB1092" s="126" t="s">
        <v>70</v>
      </c>
      <c r="BC1092" s="126" t="s">
        <v>671</v>
      </c>
      <c r="BD1092" s="126" t="s">
        <v>130</v>
      </c>
      <c r="BE1092" s="126" t="s">
        <v>156</v>
      </c>
      <c r="BF1092" s="126" t="s">
        <v>8677</v>
      </c>
      <c r="BG1092" s="126" t="s">
        <v>8678</v>
      </c>
      <c r="BH1092" s="126" t="s">
        <v>8679</v>
      </c>
      <c r="BI1092" s="126" t="s">
        <v>138</v>
      </c>
      <c r="BJ1092" s="126" t="s">
        <v>130</v>
      </c>
      <c r="BK1092" s="126" t="s">
        <v>184</v>
      </c>
      <c r="BL1092" s="126" t="s">
        <v>157</v>
      </c>
      <c r="BM1092" s="126" t="s">
        <v>126</v>
      </c>
      <c r="BN1092" s="126" t="s">
        <v>130</v>
      </c>
      <c r="BO1092" s="126" t="s">
        <v>158</v>
      </c>
    </row>
    <row r="1093" spans="1:67" ht="15">
      <c r="A1093" s="58" t="str">
        <f t="shared" si="502"/>
        <v>2025-08-31</v>
      </c>
      <c r="B1093" s="58" t="str">
        <f t="shared" si="503"/>
        <v>LHR</v>
      </c>
      <c r="C1093" s="58" t="str">
        <f t="shared" si="504"/>
        <v>99431913836</v>
      </c>
      <c r="D1093" s="58" t="str">
        <f t="shared" si="505"/>
        <v>PGB028762016</v>
      </c>
      <c r="E1093" s="59" t="str">
        <f t="shared" si="506"/>
        <v>6094322902796</v>
      </c>
      <c r="F1093" s="59" t="str">
        <f t="shared" si="507"/>
        <v>718-2414-FD-17</v>
      </c>
      <c r="G1093" s="59" t="str">
        <f t="shared" si="508"/>
        <v>2210326</v>
      </c>
      <c r="H1093" s="59" t="str">
        <f t="shared" si="509"/>
        <v>IPORTER (GB)</v>
      </c>
      <c r="I1093" s="57" t="str">
        <f t="shared" si="510"/>
        <v>주은규</v>
      </c>
      <c r="J1093" s="57">
        <f t="shared" si="511"/>
        <v>42167</v>
      </c>
      <c r="K1093" s="57" t="str">
        <f t="shared" si="512"/>
        <v/>
      </c>
      <c r="L1093" s="57">
        <f t="shared" si="513"/>
        <v>1</v>
      </c>
      <c r="M1093" s="57">
        <f t="shared" si="514"/>
        <v>0.499</v>
      </c>
      <c r="N1093" s="57">
        <f t="shared" si="515"/>
        <v>4.4999999999999998E-2</v>
      </c>
      <c r="O1093" s="60">
        <f t="shared" si="516"/>
        <v>3.15E-2</v>
      </c>
      <c r="P1093" s="60">
        <f>CEILING(IF(M1093&gt;O1093,M1093,O1093),$D$2)</f>
        <v>0.5</v>
      </c>
      <c r="Q1093" s="61" t="str">
        <f t="shared" si="517"/>
        <v>목록(Manifest)</v>
      </c>
      <c r="R1093" s="88">
        <f t="shared" si="518"/>
        <v>70.06</v>
      </c>
      <c r="S1093" s="61" t="str">
        <f t="shared" si="519"/>
        <v>OZ522</v>
      </c>
      <c r="T1093" s="61" t="str">
        <f t="shared" si="520"/>
        <v/>
      </c>
      <c r="U1093" s="61" t="str">
        <f t="shared" si="521"/>
        <v>신용</v>
      </c>
      <c r="V1093" s="99">
        <f>CEILING($B$2+(P1093-0.5)*$C$2,1)</f>
        <v>7445</v>
      </c>
      <c r="W1093" s="61">
        <v>4000</v>
      </c>
      <c r="X1093" s="100">
        <f t="shared" ref="X1093:X1097" si="524">(L1093-1)*1500</f>
        <v>0</v>
      </c>
      <c r="Y1093" s="100">
        <f t="shared" si="500"/>
        <v>0</v>
      </c>
      <c r="Z1093" s="100">
        <f t="shared" ref="Z1093:Z1097" si="525">IF(U1093="신용",_xlfn.IFNA(_xlfn.IFS(
AND(P1093/L1093&gt;2,P1093/L1093&lt;=5),500*L1093,
AND(P1093/L1093&gt;5,P1093/L1093&lt;=10),1000*L1093,
AND(P1093/L1093&gt;10,P1093/L1093&lt;=20),3000*L1093,
AND(P1093/L1093&gt;20,P1093/L1093&lt;=25),11000*L1093,
AND(P1093/L1093&gt;25,P1093/L1093&lt;=999),15000*L1093
),0),0)</f>
        <v>0</v>
      </c>
      <c r="AA1093" s="100">
        <f t="shared" si="501"/>
        <v>0</v>
      </c>
      <c r="AB1093" s="101">
        <f t="shared" ref="AB1093:AB1097" si="526">IF(LEFT(AC1093,3)="사업자",10000,IF(OR(Q1093="일반(목록배제,Normal-Manifest Exception)",Q1093="간이(Simple)",Q1093="목록취하(허용배제,Manifest-Drop)",Q1093="일반(NORMAL)"),1000,0))</f>
        <v>0</v>
      </c>
      <c r="AC1093" s="102" t="str">
        <f>_xlfn.IFNA(VLOOKUP(D1093,'사업자 통관'!F:H,3,0),"")</f>
        <v/>
      </c>
      <c r="AD1093" s="102"/>
      <c r="AE1093" s="103">
        <f t="shared" si="522"/>
        <v>4000</v>
      </c>
      <c r="AF1093" s="104">
        <f t="shared" si="523"/>
        <v>11445</v>
      </c>
      <c r="AH1093" s="126" t="s">
        <v>2399</v>
      </c>
      <c r="AI1093" s="126" t="s">
        <v>9</v>
      </c>
      <c r="AJ1093" s="126" t="s">
        <v>7940</v>
      </c>
      <c r="AK1093" s="126" t="s">
        <v>8680</v>
      </c>
      <c r="AL1093" s="126" t="s">
        <v>8681</v>
      </c>
      <c r="AM1093" s="126" t="s">
        <v>8682</v>
      </c>
      <c r="AN1093" s="126">
        <v>42167</v>
      </c>
      <c r="AO1093" s="126" t="s">
        <v>130</v>
      </c>
      <c r="AP1093" s="127">
        <v>1</v>
      </c>
      <c r="AQ1093" s="128">
        <v>0.499</v>
      </c>
      <c r="AR1093" s="128">
        <v>4.4999999999999998E-2</v>
      </c>
      <c r="AS1093" s="128">
        <v>0.5</v>
      </c>
      <c r="AT1093" s="126" t="s">
        <v>4</v>
      </c>
      <c r="AU1093" s="128">
        <v>70.06</v>
      </c>
      <c r="AV1093" s="126" t="s">
        <v>130</v>
      </c>
      <c r="AW1093" s="126" t="s">
        <v>130</v>
      </c>
      <c r="AX1093" s="126" t="s">
        <v>130</v>
      </c>
      <c r="AY1093" s="126" t="s">
        <v>130</v>
      </c>
      <c r="AZ1093" s="126" t="s">
        <v>130</v>
      </c>
      <c r="BA1093" s="126" t="s">
        <v>132</v>
      </c>
      <c r="BB1093" s="126" t="s">
        <v>70</v>
      </c>
      <c r="BC1093" s="126" t="s">
        <v>8683</v>
      </c>
      <c r="BD1093" s="126" t="s">
        <v>130</v>
      </c>
      <c r="BE1093" s="126" t="s">
        <v>156</v>
      </c>
      <c r="BF1093" s="126" t="s">
        <v>8684</v>
      </c>
      <c r="BG1093" s="126" t="s">
        <v>8685</v>
      </c>
      <c r="BH1093" s="126" t="s">
        <v>8686</v>
      </c>
      <c r="BI1093" s="126" t="s">
        <v>138</v>
      </c>
      <c r="BJ1093" s="126" t="s">
        <v>130</v>
      </c>
      <c r="BK1093" s="126" t="s">
        <v>184</v>
      </c>
      <c r="BL1093" s="126" t="s">
        <v>157</v>
      </c>
      <c r="BM1093" s="126" t="s">
        <v>126</v>
      </c>
      <c r="BN1093" s="126" t="s">
        <v>130</v>
      </c>
      <c r="BO1093" s="126" t="s">
        <v>158</v>
      </c>
    </row>
    <row r="1094" spans="1:67" ht="15">
      <c r="A1094" s="58" t="str">
        <f t="shared" si="502"/>
        <v>2025-08-31</v>
      </c>
      <c r="B1094" s="58" t="str">
        <f t="shared" si="503"/>
        <v>LHR</v>
      </c>
      <c r="C1094" s="58" t="str">
        <f t="shared" si="504"/>
        <v>99431913836</v>
      </c>
      <c r="D1094" s="58" t="str">
        <f t="shared" si="505"/>
        <v>PGB028762460</v>
      </c>
      <c r="E1094" s="59" t="str">
        <f t="shared" si="506"/>
        <v>6094322903240</v>
      </c>
      <c r="F1094" s="59" t="str">
        <f t="shared" si="507"/>
        <v>718-3431-EB-2</v>
      </c>
      <c r="G1094" s="59" t="str">
        <f t="shared" si="508"/>
        <v>2210326</v>
      </c>
      <c r="H1094" s="59" t="str">
        <f t="shared" si="509"/>
        <v>IPORTER (GB)</v>
      </c>
      <c r="I1094" s="57" t="str">
        <f t="shared" si="510"/>
        <v>KHALIL MD IBRAHIM</v>
      </c>
      <c r="J1094" s="57">
        <f t="shared" si="511"/>
        <v>15345</v>
      </c>
      <c r="K1094" s="57" t="str">
        <f t="shared" si="512"/>
        <v/>
      </c>
      <c r="L1094" s="57">
        <f t="shared" si="513"/>
        <v>1</v>
      </c>
      <c r="M1094" s="57">
        <f t="shared" si="514"/>
        <v>0.499</v>
      </c>
      <c r="N1094" s="57">
        <f t="shared" si="515"/>
        <v>4.4999999999999998E-2</v>
      </c>
      <c r="O1094" s="60">
        <f t="shared" si="516"/>
        <v>3.15E-2</v>
      </c>
      <c r="P1094" s="60">
        <f>CEILING(IF(M1094&gt;O1094,M1094,O1094),$D$2)</f>
        <v>0.5</v>
      </c>
      <c r="Q1094" s="61" t="str">
        <f t="shared" si="517"/>
        <v>목록(Manifest)</v>
      </c>
      <c r="R1094" s="88">
        <f t="shared" si="518"/>
        <v>9.3699999999999992</v>
      </c>
      <c r="S1094" s="61" t="str">
        <f t="shared" si="519"/>
        <v>OZ522</v>
      </c>
      <c r="T1094" s="61" t="str">
        <f t="shared" si="520"/>
        <v/>
      </c>
      <c r="U1094" s="61" t="str">
        <f t="shared" si="521"/>
        <v>신용</v>
      </c>
      <c r="V1094" s="99">
        <f>CEILING($B$2+(P1094-0.5)*$C$2,1)</f>
        <v>7445</v>
      </c>
      <c r="W1094" s="61">
        <v>4000</v>
      </c>
      <c r="X1094" s="100">
        <f t="shared" si="524"/>
        <v>0</v>
      </c>
      <c r="Y1094" s="100">
        <f t="shared" ref="Y1094:Y1097" si="527">IF(LEFT(AN1094,2)="63",500,0)</f>
        <v>0</v>
      </c>
      <c r="Z1094" s="100">
        <f t="shared" si="525"/>
        <v>0</v>
      </c>
      <c r="AA1094" s="100">
        <f t="shared" ref="AA1094:AA1097" si="528">IF(_xlfn.CEILING.MATH(P1094-30,1)&lt;0,0,_xlfn.CEILING.MATH(P1094-30,1))*400</f>
        <v>0</v>
      </c>
      <c r="AB1094" s="101">
        <f t="shared" si="526"/>
        <v>0</v>
      </c>
      <c r="AC1094" s="102" t="str">
        <f>_xlfn.IFNA(VLOOKUP(D1094,'사업자 통관'!F:H,3,0),"")</f>
        <v/>
      </c>
      <c r="AD1094" s="102"/>
      <c r="AE1094" s="103">
        <f t="shared" si="522"/>
        <v>4000</v>
      </c>
      <c r="AF1094" s="104">
        <f t="shared" si="523"/>
        <v>11445</v>
      </c>
      <c r="AH1094" s="126" t="s">
        <v>2399</v>
      </c>
      <c r="AI1094" s="126" t="s">
        <v>9</v>
      </c>
      <c r="AJ1094" s="126" t="s">
        <v>7940</v>
      </c>
      <c r="AK1094" s="126" t="s">
        <v>8687</v>
      </c>
      <c r="AL1094" s="126" t="s">
        <v>8688</v>
      </c>
      <c r="AM1094" s="126" t="s">
        <v>8689</v>
      </c>
      <c r="AN1094" s="126">
        <v>15345</v>
      </c>
      <c r="AO1094" s="126" t="s">
        <v>130</v>
      </c>
      <c r="AP1094" s="127">
        <v>1</v>
      </c>
      <c r="AQ1094" s="128">
        <v>0.499</v>
      </c>
      <c r="AR1094" s="128">
        <v>4.4999999999999998E-2</v>
      </c>
      <c r="AS1094" s="128">
        <v>0.5</v>
      </c>
      <c r="AT1094" s="126" t="s">
        <v>4</v>
      </c>
      <c r="AU1094" s="128">
        <v>9.3699999999999992</v>
      </c>
      <c r="AV1094" s="126" t="s">
        <v>130</v>
      </c>
      <c r="AW1094" s="126" t="s">
        <v>130</v>
      </c>
      <c r="AX1094" s="126" t="s">
        <v>130</v>
      </c>
      <c r="AY1094" s="126" t="s">
        <v>130</v>
      </c>
      <c r="AZ1094" s="126" t="s">
        <v>130</v>
      </c>
      <c r="BA1094" s="126" t="s">
        <v>132</v>
      </c>
      <c r="BB1094" s="126" t="s">
        <v>70</v>
      </c>
      <c r="BC1094" s="126" t="s">
        <v>155</v>
      </c>
      <c r="BD1094" s="126" t="s">
        <v>130</v>
      </c>
      <c r="BE1094" s="126" t="s">
        <v>156</v>
      </c>
      <c r="BF1094" s="126" t="s">
        <v>8690</v>
      </c>
      <c r="BG1094" s="126" t="s">
        <v>8691</v>
      </c>
      <c r="BH1094" s="126" t="s">
        <v>8692</v>
      </c>
      <c r="BI1094" s="126" t="s">
        <v>138</v>
      </c>
      <c r="BJ1094" s="126" t="s">
        <v>130</v>
      </c>
      <c r="BK1094" s="126" t="s">
        <v>184</v>
      </c>
      <c r="BL1094" s="126" t="s">
        <v>157</v>
      </c>
      <c r="BM1094" s="126" t="s">
        <v>126</v>
      </c>
      <c r="BN1094" s="126" t="s">
        <v>130</v>
      </c>
      <c r="BO1094" s="126" t="s">
        <v>158</v>
      </c>
    </row>
    <row r="1095" spans="1:67" ht="15">
      <c r="A1095" s="58" t="str">
        <f t="shared" si="502"/>
        <v>2025-08-31</v>
      </c>
      <c r="B1095" s="58" t="str">
        <f t="shared" si="503"/>
        <v>LHR</v>
      </c>
      <c r="C1095" s="58" t="str">
        <f t="shared" si="504"/>
        <v>99431913836</v>
      </c>
      <c r="D1095" s="58" t="str">
        <f t="shared" si="505"/>
        <v>PGB028762405</v>
      </c>
      <c r="E1095" s="59" t="str">
        <f t="shared" si="506"/>
        <v>6094322903185</v>
      </c>
      <c r="F1095" s="59" t="str">
        <f t="shared" si="507"/>
        <v>718-3208-CE-50</v>
      </c>
      <c r="G1095" s="59" t="str">
        <f t="shared" si="508"/>
        <v>2210326</v>
      </c>
      <c r="H1095" s="59" t="str">
        <f t="shared" si="509"/>
        <v>IPORTER (GB)</v>
      </c>
      <c r="I1095" s="57" t="str">
        <f t="shared" si="510"/>
        <v>이현지</v>
      </c>
      <c r="J1095" s="57">
        <f t="shared" si="511"/>
        <v>46541</v>
      </c>
      <c r="K1095" s="57" t="str">
        <f t="shared" si="512"/>
        <v/>
      </c>
      <c r="L1095" s="57">
        <f t="shared" si="513"/>
        <v>1</v>
      </c>
      <c r="M1095" s="57">
        <f t="shared" si="514"/>
        <v>2.5720000000000001</v>
      </c>
      <c r="N1095" s="57">
        <f t="shared" si="515"/>
        <v>2.1320000000000001</v>
      </c>
      <c r="O1095" s="60">
        <f t="shared" si="516"/>
        <v>1.4923999999999999</v>
      </c>
      <c r="P1095" s="60">
        <f>CEILING(IF(M1095&gt;O1095,M1095,O1095),$D$2)</f>
        <v>3</v>
      </c>
      <c r="Q1095" s="61" t="str">
        <f t="shared" si="517"/>
        <v>목록(Manifest)</v>
      </c>
      <c r="R1095" s="88">
        <f t="shared" si="518"/>
        <v>149.66999999999999</v>
      </c>
      <c r="S1095" s="61" t="str">
        <f t="shared" si="519"/>
        <v>OZ522</v>
      </c>
      <c r="T1095" s="61" t="str">
        <f t="shared" si="520"/>
        <v/>
      </c>
      <c r="U1095" s="61" t="str">
        <f t="shared" si="521"/>
        <v>신용</v>
      </c>
      <c r="V1095" s="99">
        <f>CEILING($B$2+(P1095-0.5)*$C$2,1)</f>
        <v>21583</v>
      </c>
      <c r="W1095" s="61">
        <v>4000</v>
      </c>
      <c r="X1095" s="100">
        <f t="shared" si="524"/>
        <v>0</v>
      </c>
      <c r="Y1095" s="100">
        <f t="shared" si="527"/>
        <v>0</v>
      </c>
      <c r="Z1095" s="100">
        <f t="shared" si="525"/>
        <v>500</v>
      </c>
      <c r="AA1095" s="100">
        <f t="shared" si="528"/>
        <v>0</v>
      </c>
      <c r="AB1095" s="101">
        <f t="shared" si="526"/>
        <v>0</v>
      </c>
      <c r="AC1095" s="102" t="str">
        <f>_xlfn.IFNA(VLOOKUP(D1095,'사업자 통관'!F:H,3,0),"")</f>
        <v/>
      </c>
      <c r="AD1095" s="102"/>
      <c r="AE1095" s="103">
        <f t="shared" si="522"/>
        <v>4500</v>
      </c>
      <c r="AF1095" s="104">
        <f t="shared" si="523"/>
        <v>26083</v>
      </c>
      <c r="AH1095" s="126" t="s">
        <v>2399</v>
      </c>
      <c r="AI1095" s="126" t="s">
        <v>9</v>
      </c>
      <c r="AJ1095" s="126" t="s">
        <v>7940</v>
      </c>
      <c r="AK1095" s="126" t="s">
        <v>8693</v>
      </c>
      <c r="AL1095" s="126" t="s">
        <v>8694</v>
      </c>
      <c r="AM1095" s="126" t="s">
        <v>8695</v>
      </c>
      <c r="AN1095" s="126">
        <v>46541</v>
      </c>
      <c r="AO1095" s="126" t="s">
        <v>130</v>
      </c>
      <c r="AP1095" s="127">
        <v>1</v>
      </c>
      <c r="AQ1095" s="128">
        <v>2.5720000000000001</v>
      </c>
      <c r="AR1095" s="128">
        <v>2.1320000000000001</v>
      </c>
      <c r="AS1095" s="128">
        <v>2.6</v>
      </c>
      <c r="AT1095" s="126" t="s">
        <v>4</v>
      </c>
      <c r="AU1095" s="128">
        <v>149.66999999999999</v>
      </c>
      <c r="AV1095" s="126" t="s">
        <v>130</v>
      </c>
      <c r="AW1095" s="126" t="s">
        <v>130</v>
      </c>
      <c r="AX1095" s="126" t="s">
        <v>130</v>
      </c>
      <c r="AY1095" s="126" t="s">
        <v>130</v>
      </c>
      <c r="AZ1095" s="126" t="s">
        <v>130</v>
      </c>
      <c r="BA1095" s="126" t="s">
        <v>132</v>
      </c>
      <c r="BB1095" s="126" t="s">
        <v>70</v>
      </c>
      <c r="BC1095" s="126" t="s">
        <v>168</v>
      </c>
      <c r="BD1095" s="126" t="s">
        <v>130</v>
      </c>
      <c r="BE1095" s="126" t="s">
        <v>156</v>
      </c>
      <c r="BF1095" s="126" t="s">
        <v>8696</v>
      </c>
      <c r="BG1095" s="126" t="s">
        <v>8697</v>
      </c>
      <c r="BH1095" s="126" t="s">
        <v>8698</v>
      </c>
      <c r="BI1095" s="126" t="s">
        <v>138</v>
      </c>
      <c r="BJ1095" s="126" t="s">
        <v>130</v>
      </c>
      <c r="BK1095" s="126" t="s">
        <v>184</v>
      </c>
      <c r="BL1095" s="126" t="s">
        <v>157</v>
      </c>
      <c r="BM1095" s="126" t="s">
        <v>126</v>
      </c>
      <c r="BN1095" s="126" t="s">
        <v>130</v>
      </c>
      <c r="BO1095" s="126" t="s">
        <v>158</v>
      </c>
    </row>
    <row r="1096" spans="1:67" ht="15">
      <c r="A1096" s="58" t="str">
        <f t="shared" si="502"/>
        <v>2025-08-31</v>
      </c>
      <c r="B1096" s="58" t="str">
        <f t="shared" si="503"/>
        <v>LHR</v>
      </c>
      <c r="C1096" s="58" t="str">
        <f t="shared" si="504"/>
        <v>99431913836</v>
      </c>
      <c r="D1096" s="58" t="str">
        <f t="shared" si="505"/>
        <v>PGB028762408</v>
      </c>
      <c r="E1096" s="59" t="str">
        <f t="shared" si="506"/>
        <v>6094322903188</v>
      </c>
      <c r="F1096" s="59" t="str">
        <f t="shared" si="507"/>
        <v>718-3427-EC-67</v>
      </c>
      <c r="G1096" s="59" t="str">
        <f t="shared" si="508"/>
        <v>2210326</v>
      </c>
      <c r="H1096" s="59" t="str">
        <f t="shared" si="509"/>
        <v>IPORTER (GB)</v>
      </c>
      <c r="I1096" s="57" t="str">
        <f t="shared" si="510"/>
        <v>김유정</v>
      </c>
      <c r="J1096" s="57">
        <f t="shared" si="511"/>
        <v>22361</v>
      </c>
      <c r="K1096" s="57" t="str">
        <f t="shared" si="512"/>
        <v/>
      </c>
      <c r="L1096" s="57">
        <f t="shared" si="513"/>
        <v>1</v>
      </c>
      <c r="M1096" s="57">
        <f t="shared" si="514"/>
        <v>0.499</v>
      </c>
      <c r="N1096" s="57">
        <f t="shared" si="515"/>
        <v>4.4999999999999998E-2</v>
      </c>
      <c r="O1096" s="60">
        <f t="shared" si="516"/>
        <v>3.15E-2</v>
      </c>
      <c r="P1096" s="60">
        <f>CEILING(IF(M1096&gt;O1096,M1096,O1096),$D$2)</f>
        <v>0.5</v>
      </c>
      <c r="Q1096" s="61" t="str">
        <f t="shared" si="517"/>
        <v>목록(Manifest)</v>
      </c>
      <c r="R1096" s="88">
        <f t="shared" si="518"/>
        <v>122.64</v>
      </c>
      <c r="S1096" s="61" t="str">
        <f t="shared" si="519"/>
        <v>OZ522</v>
      </c>
      <c r="T1096" s="61" t="str">
        <f t="shared" si="520"/>
        <v/>
      </c>
      <c r="U1096" s="61" t="str">
        <f t="shared" si="521"/>
        <v>신용</v>
      </c>
      <c r="V1096" s="99">
        <f>CEILING($B$2+(P1096-0.5)*$C$2,1)</f>
        <v>7445</v>
      </c>
      <c r="W1096" s="61">
        <v>4000</v>
      </c>
      <c r="X1096" s="100">
        <f t="shared" si="524"/>
        <v>0</v>
      </c>
      <c r="Y1096" s="100">
        <f t="shared" si="527"/>
        <v>0</v>
      </c>
      <c r="Z1096" s="100">
        <f t="shared" si="525"/>
        <v>0</v>
      </c>
      <c r="AA1096" s="100">
        <f t="shared" si="528"/>
        <v>0</v>
      </c>
      <c r="AB1096" s="101">
        <f t="shared" si="526"/>
        <v>0</v>
      </c>
      <c r="AC1096" s="102" t="str">
        <f>_xlfn.IFNA(VLOOKUP(D1096,'사업자 통관'!F:H,3,0),"")</f>
        <v/>
      </c>
      <c r="AD1096" s="102"/>
      <c r="AE1096" s="103">
        <f t="shared" si="522"/>
        <v>4000</v>
      </c>
      <c r="AF1096" s="104">
        <f t="shared" si="523"/>
        <v>11445</v>
      </c>
      <c r="AH1096" s="126" t="s">
        <v>2399</v>
      </c>
      <c r="AI1096" s="126" t="s">
        <v>9</v>
      </c>
      <c r="AJ1096" s="126" t="s">
        <v>7940</v>
      </c>
      <c r="AK1096" s="126" t="s">
        <v>8699</v>
      </c>
      <c r="AL1096" s="126" t="s">
        <v>295</v>
      </c>
      <c r="AM1096" s="126" t="s">
        <v>340</v>
      </c>
      <c r="AN1096" s="126">
        <v>22361</v>
      </c>
      <c r="AO1096" s="126" t="s">
        <v>130</v>
      </c>
      <c r="AP1096" s="127">
        <v>1</v>
      </c>
      <c r="AQ1096" s="128">
        <v>0.499</v>
      </c>
      <c r="AR1096" s="128">
        <v>4.4999999999999998E-2</v>
      </c>
      <c r="AS1096" s="128">
        <v>0.5</v>
      </c>
      <c r="AT1096" s="126" t="s">
        <v>4</v>
      </c>
      <c r="AU1096" s="128">
        <v>122.64</v>
      </c>
      <c r="AV1096" s="126" t="s">
        <v>130</v>
      </c>
      <c r="AW1096" s="126" t="s">
        <v>130</v>
      </c>
      <c r="AX1096" s="126" t="s">
        <v>130</v>
      </c>
      <c r="AY1096" s="126" t="s">
        <v>130</v>
      </c>
      <c r="AZ1096" s="126" t="s">
        <v>130</v>
      </c>
      <c r="BA1096" s="126" t="s">
        <v>132</v>
      </c>
      <c r="BB1096" s="126" t="s">
        <v>70</v>
      </c>
      <c r="BC1096" s="126" t="s">
        <v>166</v>
      </c>
      <c r="BD1096" s="126" t="s">
        <v>130</v>
      </c>
      <c r="BE1096" s="126" t="s">
        <v>156</v>
      </c>
      <c r="BF1096" s="126" t="s">
        <v>8700</v>
      </c>
      <c r="BG1096" s="126" t="s">
        <v>8701</v>
      </c>
      <c r="BH1096" s="126" t="s">
        <v>8702</v>
      </c>
      <c r="BI1096" s="126" t="s">
        <v>138</v>
      </c>
      <c r="BJ1096" s="126" t="s">
        <v>130</v>
      </c>
      <c r="BK1096" s="126" t="s">
        <v>184</v>
      </c>
      <c r="BL1096" s="126" t="s">
        <v>157</v>
      </c>
      <c r="BM1096" s="126" t="s">
        <v>126</v>
      </c>
      <c r="BN1096" s="126" t="s">
        <v>130</v>
      </c>
      <c r="BO1096" s="126" t="s">
        <v>158</v>
      </c>
    </row>
    <row r="1097" spans="1:67" ht="15">
      <c r="A1097" s="58" t="str">
        <f t="shared" si="502"/>
        <v>2025-08-31</v>
      </c>
      <c r="B1097" s="58" t="str">
        <f t="shared" si="503"/>
        <v>LHR</v>
      </c>
      <c r="C1097" s="58" t="str">
        <f t="shared" si="504"/>
        <v>99431913836</v>
      </c>
      <c r="D1097" s="58" t="str">
        <f t="shared" si="505"/>
        <v>PGB028762393</v>
      </c>
      <c r="E1097" s="59" t="str">
        <f t="shared" si="506"/>
        <v>6094322903173</v>
      </c>
      <c r="F1097" s="59" t="str">
        <f t="shared" si="507"/>
        <v>718-3442-BC-69</v>
      </c>
      <c r="G1097" s="59" t="str">
        <f t="shared" si="508"/>
        <v>2210326</v>
      </c>
      <c r="H1097" s="59" t="str">
        <f t="shared" si="509"/>
        <v>IPORTER (GB)</v>
      </c>
      <c r="I1097" s="57" t="str">
        <f t="shared" si="510"/>
        <v>김정혜</v>
      </c>
      <c r="J1097" s="57">
        <f t="shared" si="511"/>
        <v>14543</v>
      </c>
      <c r="K1097" s="57" t="str">
        <f t="shared" si="512"/>
        <v/>
      </c>
      <c r="L1097" s="57">
        <f t="shared" si="513"/>
        <v>1</v>
      </c>
      <c r="M1097" s="57">
        <f t="shared" si="514"/>
        <v>0.499</v>
      </c>
      <c r="N1097" s="57">
        <f t="shared" si="515"/>
        <v>4.4999999999999998E-2</v>
      </c>
      <c r="O1097" s="60">
        <f t="shared" si="516"/>
        <v>3.15E-2</v>
      </c>
      <c r="P1097" s="60">
        <f>CEILING(IF(M1097&gt;O1097,M1097,O1097),$D$2)</f>
        <v>0.5</v>
      </c>
      <c r="Q1097" s="61" t="str">
        <f t="shared" si="517"/>
        <v>목록(Manifest)</v>
      </c>
      <c r="R1097" s="88">
        <f t="shared" si="518"/>
        <v>107.88</v>
      </c>
      <c r="S1097" s="61" t="str">
        <f t="shared" si="519"/>
        <v>OZ522</v>
      </c>
      <c r="T1097" s="61" t="str">
        <f t="shared" si="520"/>
        <v/>
      </c>
      <c r="U1097" s="61" t="str">
        <f t="shared" si="521"/>
        <v>신용</v>
      </c>
      <c r="V1097" s="99">
        <f>CEILING($B$2+(P1097-0.5)*$C$2,1)</f>
        <v>7445</v>
      </c>
      <c r="W1097" s="61">
        <v>4000</v>
      </c>
      <c r="X1097" s="100">
        <f t="shared" si="524"/>
        <v>0</v>
      </c>
      <c r="Y1097" s="100">
        <f t="shared" si="527"/>
        <v>0</v>
      </c>
      <c r="Z1097" s="100">
        <f t="shared" si="525"/>
        <v>0</v>
      </c>
      <c r="AA1097" s="100">
        <f t="shared" si="528"/>
        <v>0</v>
      </c>
      <c r="AB1097" s="101">
        <f t="shared" si="526"/>
        <v>0</v>
      </c>
      <c r="AC1097" s="102" t="str">
        <f>_xlfn.IFNA(VLOOKUP(D1097,'사업자 통관'!F:H,3,0),"")</f>
        <v/>
      </c>
      <c r="AD1097" s="102"/>
      <c r="AE1097" s="103">
        <f t="shared" si="522"/>
        <v>4000</v>
      </c>
      <c r="AF1097" s="104">
        <f t="shared" si="523"/>
        <v>11445</v>
      </c>
      <c r="AH1097" s="126" t="s">
        <v>2399</v>
      </c>
      <c r="AI1097" s="126" t="s">
        <v>9</v>
      </c>
      <c r="AJ1097" s="126" t="s">
        <v>7940</v>
      </c>
      <c r="AK1097" s="126" t="s">
        <v>8703</v>
      </c>
      <c r="AL1097" s="126" t="s">
        <v>8704</v>
      </c>
      <c r="AM1097" s="126" t="s">
        <v>8705</v>
      </c>
      <c r="AN1097" s="126">
        <v>14543</v>
      </c>
      <c r="AO1097" s="126" t="s">
        <v>130</v>
      </c>
      <c r="AP1097" s="127">
        <v>1</v>
      </c>
      <c r="AQ1097" s="128">
        <v>0.499</v>
      </c>
      <c r="AR1097" s="128">
        <v>4.4999999999999998E-2</v>
      </c>
      <c r="AS1097" s="128">
        <v>0.5</v>
      </c>
      <c r="AT1097" s="126" t="s">
        <v>4</v>
      </c>
      <c r="AU1097" s="128">
        <v>107.88</v>
      </c>
      <c r="AV1097" s="126" t="s">
        <v>130</v>
      </c>
      <c r="AW1097" s="126" t="s">
        <v>130</v>
      </c>
      <c r="AX1097" s="126" t="s">
        <v>130</v>
      </c>
      <c r="AY1097" s="126" t="s">
        <v>130</v>
      </c>
      <c r="AZ1097" s="126" t="s">
        <v>130</v>
      </c>
      <c r="BA1097" s="126" t="s">
        <v>132</v>
      </c>
      <c r="BB1097" s="126" t="s">
        <v>70</v>
      </c>
      <c r="BC1097" s="126" t="s">
        <v>8706</v>
      </c>
      <c r="BD1097" s="126" t="s">
        <v>130</v>
      </c>
      <c r="BE1097" s="126" t="s">
        <v>156</v>
      </c>
      <c r="BF1097" s="126" t="s">
        <v>8707</v>
      </c>
      <c r="BG1097" s="126" t="s">
        <v>8708</v>
      </c>
      <c r="BH1097" s="126" t="s">
        <v>8709</v>
      </c>
      <c r="BI1097" s="126" t="s">
        <v>138</v>
      </c>
      <c r="BJ1097" s="126" t="s">
        <v>130</v>
      </c>
      <c r="BK1097" s="126" t="s">
        <v>184</v>
      </c>
      <c r="BL1097" s="126" t="s">
        <v>157</v>
      </c>
      <c r="BM1097" s="126" t="s">
        <v>126</v>
      </c>
      <c r="BN1097" s="126" t="s">
        <v>130</v>
      </c>
      <c r="BO1097" s="126" t="s">
        <v>158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8ED9-120A-4950-9DC1-BBD509E662B9}">
  <dimension ref="A1:BK65"/>
  <sheetViews>
    <sheetView tabSelected="1" zoomScale="90" zoomScaleNormal="90" workbookViewId="0">
      <selection activeCell="AL5" sqref="AL5"/>
    </sheetView>
  </sheetViews>
  <sheetFormatPr defaultColWidth="9" defaultRowHeight="13.5"/>
  <cols>
    <col min="1" max="1" width="10.625" style="49" customWidth="1"/>
    <col min="2" max="2" width="8.375" style="36" bestFit="1" customWidth="1"/>
    <col min="3" max="3" width="12.125" style="35" bestFit="1" customWidth="1"/>
    <col min="4" max="4" width="13.5" style="46" bestFit="1" customWidth="1"/>
    <col min="5" max="5" width="10.875" style="35" bestFit="1" customWidth="1"/>
    <col min="6" max="6" width="7.875" style="35" bestFit="1" customWidth="1"/>
    <col min="7" max="7" width="6.5" style="35" bestFit="1" customWidth="1"/>
    <col min="8" max="8" width="12.75" style="35" customWidth="1"/>
    <col min="9" max="9" width="10" style="36" bestFit="1" customWidth="1"/>
    <col min="10" max="10" width="9.25" style="36" bestFit="1" customWidth="1"/>
    <col min="11" max="11" width="8.875" style="36" customWidth="1"/>
    <col min="12" max="12" width="5" style="36" customWidth="1"/>
    <col min="13" max="13" width="6.75" style="37" customWidth="1"/>
    <col min="14" max="14" width="7.625" style="38" customWidth="1"/>
    <col min="15" max="15" width="7.5" style="38" customWidth="1"/>
    <col min="16" max="16" width="16.25" style="39" customWidth="1"/>
    <col min="17" max="17" width="10.125" style="85" customWidth="1"/>
    <col min="18" max="18" width="8" style="39" customWidth="1"/>
    <col min="19" max="19" width="16.875" style="39" customWidth="1"/>
    <col min="20" max="20" width="12.625" style="39" customWidth="1"/>
    <col min="21" max="21" width="11.25" style="91" bestFit="1" customWidth="1"/>
    <col min="22" max="23" width="9.25" style="91" bestFit="1" customWidth="1"/>
    <col min="24" max="24" width="13.125" style="91" bestFit="1" customWidth="1"/>
    <col min="25" max="25" width="9.375" style="91" bestFit="1" customWidth="1"/>
    <col min="26" max="26" width="9.25" style="92" bestFit="1" customWidth="1"/>
    <col min="27" max="27" width="9.375" style="92" bestFit="1" customWidth="1"/>
    <col min="28" max="28" width="12" style="92" bestFit="1" customWidth="1"/>
    <col min="29" max="29" width="9" style="40"/>
    <col min="30" max="30" width="14.375" style="40" customWidth="1"/>
    <col min="31" max="16384" width="9" style="40"/>
  </cols>
  <sheetData>
    <row r="1" spans="1:63">
      <c r="A1" s="34" t="s">
        <v>34</v>
      </c>
      <c r="B1" s="34" t="s">
        <v>38</v>
      </c>
      <c r="C1" s="34" t="s">
        <v>36</v>
      </c>
      <c r="D1" s="34" t="s">
        <v>37</v>
      </c>
    </row>
    <row r="2" spans="1:63">
      <c r="A2" s="34" t="s">
        <v>33</v>
      </c>
      <c r="B2" s="41">
        <v>5700</v>
      </c>
      <c r="C2" s="83">
        <v>2500</v>
      </c>
      <c r="D2" s="42">
        <v>0.5</v>
      </c>
    </row>
    <row r="3" spans="1:63">
      <c r="A3" s="43"/>
      <c r="B3" s="44"/>
      <c r="C3" s="45"/>
      <c r="N3" s="47"/>
      <c r="O3" s="47"/>
      <c r="P3" s="48"/>
      <c r="Q3" s="86"/>
      <c r="R3" s="48"/>
      <c r="S3" s="48"/>
      <c r="T3" s="48"/>
      <c r="U3" s="93"/>
      <c r="V3" s="93"/>
      <c r="W3" s="93"/>
      <c r="X3" s="93"/>
      <c r="Y3" s="93"/>
    </row>
    <row r="4" spans="1:63">
      <c r="A4" s="36"/>
      <c r="C4" s="49"/>
      <c r="L4" s="89">
        <f>SUM(L6:L4100)</f>
        <v>60</v>
      </c>
      <c r="M4" s="89">
        <f t="shared" ref="M4:P4" si="0">SUM(M6:M4100)</f>
        <v>172.00000000000006</v>
      </c>
      <c r="N4" s="89">
        <f t="shared" si="0"/>
        <v>220.3</v>
      </c>
      <c r="O4" s="89">
        <f t="shared" si="0"/>
        <v>251.5</v>
      </c>
      <c r="P4" s="89">
        <f t="shared" si="0"/>
        <v>0</v>
      </c>
      <c r="Q4" s="86">
        <f>SUM(Q6:Q4100)</f>
        <v>43172.729999999996</v>
      </c>
      <c r="R4" s="48"/>
      <c r="S4" s="48"/>
      <c r="T4" s="48"/>
      <c r="U4" s="93">
        <f>SUM(U6:U4100)</f>
        <v>895750</v>
      </c>
      <c r="V4" s="93">
        <f t="shared" ref="V4:AB4" si="1">SUM(V6:V4100)</f>
        <v>0</v>
      </c>
      <c r="W4" s="93">
        <f t="shared" si="1"/>
        <v>0</v>
      </c>
      <c r="X4" s="93">
        <f t="shared" si="1"/>
        <v>36000</v>
      </c>
      <c r="Y4" s="93">
        <f t="shared" si="1"/>
        <v>119000</v>
      </c>
      <c r="Z4" s="93">
        <f t="shared" si="1"/>
        <v>0</v>
      </c>
      <c r="AA4" s="93">
        <f t="shared" si="1"/>
        <v>155000</v>
      </c>
      <c r="AB4" s="93">
        <f t="shared" si="1"/>
        <v>1050750</v>
      </c>
    </row>
    <row r="5" spans="1:63" ht="25.5">
      <c r="A5" s="50" t="s">
        <v>53</v>
      </c>
      <c r="B5" s="50" t="s">
        <v>8</v>
      </c>
      <c r="C5" s="51" t="s">
        <v>22</v>
      </c>
      <c r="D5" s="52" t="s">
        <v>3</v>
      </c>
      <c r="E5" s="53" t="s">
        <v>29</v>
      </c>
      <c r="F5" s="53" t="s">
        <v>69</v>
      </c>
      <c r="G5" s="53" t="s">
        <v>54</v>
      </c>
      <c r="H5" s="53" t="s">
        <v>55</v>
      </c>
      <c r="I5" s="50" t="s">
        <v>2</v>
      </c>
      <c r="J5" s="50" t="s">
        <v>23</v>
      </c>
      <c r="K5" s="50" t="s">
        <v>24</v>
      </c>
      <c r="L5" s="50" t="s">
        <v>25</v>
      </c>
      <c r="M5" s="54" t="s">
        <v>1</v>
      </c>
      <c r="N5" s="55" t="s">
        <v>0</v>
      </c>
      <c r="O5" s="55" t="s">
        <v>26</v>
      </c>
      <c r="P5" s="56" t="s">
        <v>27</v>
      </c>
      <c r="Q5" s="87" t="s">
        <v>28</v>
      </c>
      <c r="R5" s="56" t="s">
        <v>30</v>
      </c>
      <c r="S5" s="56" t="s">
        <v>31</v>
      </c>
      <c r="T5" s="56" t="s">
        <v>125</v>
      </c>
      <c r="U5" s="94" t="s">
        <v>35</v>
      </c>
      <c r="V5" s="95" t="s">
        <v>42</v>
      </c>
      <c r="W5" s="96" t="s">
        <v>191</v>
      </c>
      <c r="X5" s="95" t="s">
        <v>43</v>
      </c>
      <c r="Y5" s="96" t="s">
        <v>62</v>
      </c>
      <c r="Z5" s="95" t="s">
        <v>63</v>
      </c>
      <c r="AA5" s="97" t="s">
        <v>39</v>
      </c>
      <c r="AB5" s="98" t="s">
        <v>40</v>
      </c>
      <c r="AD5" s="125" t="s">
        <v>53</v>
      </c>
      <c r="AE5" s="125" t="s">
        <v>8</v>
      </c>
      <c r="AF5" s="125" t="s">
        <v>22</v>
      </c>
      <c r="AG5" s="125" t="s">
        <v>3</v>
      </c>
      <c r="AH5" s="125" t="s">
        <v>2</v>
      </c>
      <c r="AI5" s="125" t="s">
        <v>139</v>
      </c>
      <c r="AJ5" s="125" t="s">
        <v>23</v>
      </c>
      <c r="AK5" s="125" t="s">
        <v>24</v>
      </c>
      <c r="AL5" s="125" t="s">
        <v>25</v>
      </c>
      <c r="AM5" s="125" t="s">
        <v>1</v>
      </c>
      <c r="AN5" s="125" t="s">
        <v>0</v>
      </c>
      <c r="AO5" s="125" t="s">
        <v>26</v>
      </c>
      <c r="AP5" s="125" t="s">
        <v>27</v>
      </c>
      <c r="AQ5" s="125" t="s">
        <v>28</v>
      </c>
      <c r="AR5" s="125" t="s">
        <v>140</v>
      </c>
      <c r="AS5" s="125" t="s">
        <v>141</v>
      </c>
      <c r="AT5" s="125" t="s">
        <v>142</v>
      </c>
      <c r="AU5" s="125" t="s">
        <v>143</v>
      </c>
      <c r="AV5" s="125" t="s">
        <v>144</v>
      </c>
      <c r="AW5" s="125" t="s">
        <v>54</v>
      </c>
      <c r="AX5" s="125" t="s">
        <v>55</v>
      </c>
      <c r="AY5" s="125" t="s">
        <v>145</v>
      </c>
      <c r="AZ5" s="125" t="s">
        <v>146</v>
      </c>
      <c r="BA5" s="125" t="s">
        <v>147</v>
      </c>
      <c r="BB5" s="125" t="s">
        <v>29</v>
      </c>
      <c r="BC5" s="125" t="s">
        <v>148</v>
      </c>
      <c r="BD5" s="125" t="s">
        <v>149</v>
      </c>
      <c r="BE5" s="125" t="s">
        <v>30</v>
      </c>
      <c r="BF5" s="125" t="s">
        <v>31</v>
      </c>
      <c r="BG5" s="125" t="s">
        <v>150</v>
      </c>
      <c r="BH5" s="125" t="s">
        <v>151</v>
      </c>
      <c r="BI5" s="125" t="s">
        <v>125</v>
      </c>
      <c r="BJ5" s="125" t="s">
        <v>152</v>
      </c>
      <c r="BK5" s="125" t="s">
        <v>153</v>
      </c>
    </row>
    <row r="6" spans="1:63" ht="15">
      <c r="A6" s="58" t="str">
        <f>AD6</f>
        <v>2025-08-02</v>
      </c>
      <c r="B6" s="58" t="str">
        <f t="shared" ref="B6:D6" si="2">AE6</f>
        <v>PVG</v>
      </c>
      <c r="C6" s="58" t="str">
        <f t="shared" si="2"/>
        <v>11237335395</v>
      </c>
      <c r="D6" s="58" t="str">
        <f t="shared" si="2"/>
        <v>PHK003028510</v>
      </c>
      <c r="E6" s="59" t="str">
        <f>BB6</f>
        <v>6094315389288</v>
      </c>
      <c r="F6" s="59" t="str">
        <f>BC6</f>
        <v>4003637</v>
      </c>
      <c r="G6" s="59" t="str">
        <f>AW6</f>
        <v>2205848</v>
      </c>
      <c r="H6" s="59" t="str">
        <f>AX6</f>
        <v>IPORTER (CN)</v>
      </c>
      <c r="I6" s="57" t="str">
        <f>AH6</f>
        <v>김남욱</v>
      </c>
      <c r="J6" s="57">
        <f>AJ6</f>
        <v>41106</v>
      </c>
      <c r="K6" s="57" t="str">
        <f>AK6</f>
        <v/>
      </c>
      <c r="L6" s="57">
        <f t="shared" ref="L6:N6" si="3">AL6</f>
        <v>1</v>
      </c>
      <c r="M6" s="57">
        <f t="shared" si="3"/>
        <v>0.6</v>
      </c>
      <c r="N6" s="57">
        <f t="shared" si="3"/>
        <v>2</v>
      </c>
      <c r="O6" s="60">
        <f>CEILING(IF(M6&gt;N6,M6,N6),0.5)</f>
        <v>2</v>
      </c>
      <c r="P6" s="61" t="str">
        <f>AP6</f>
        <v>목록(Manifest)</v>
      </c>
      <c r="Q6" s="88">
        <f>AQ6</f>
        <v>51.44</v>
      </c>
      <c r="R6" s="61" t="str">
        <f>BE6</f>
        <v>MU267</v>
      </c>
      <c r="S6" s="61" t="str">
        <f>BF6</f>
        <v>CHINA EASTERN AIRLINE KOREA(MU)</v>
      </c>
      <c r="T6" s="61" t="str">
        <f>BI6</f>
        <v>신용</v>
      </c>
      <c r="U6" s="99">
        <f>$B$2+(O6-0.5)*$C$2</f>
        <v>9450</v>
      </c>
      <c r="V6" s="100">
        <f>(L6-1)*1500</f>
        <v>0</v>
      </c>
      <c r="W6" s="100">
        <v>0</v>
      </c>
      <c r="X6" s="100">
        <f t="shared" ref="X6:X65" si="4">IF(T6="신용",_xlfn.IFNA(_xlfn.IFS(
AND(O6/L6&gt;2,O6/L6&lt;=5),500*L6,
AND(O6/L6&gt;5,O6/L6&lt;=10),1000*L6,
AND(O6/L6&gt;10,O6/L6&lt;=20),3000*L6,
AND(O6/L6&gt;20,O6/L6&lt;=25),11000*L6,
AND(O6/L6&gt;25,O6/L6&lt;=999),15000*L6
),0),0)</f>
        <v>0</v>
      </c>
      <c r="Y6" s="101">
        <f>IF(LEFT(Z6,3)="사업자",10000,IF(OR(P6="일반(목록배제,Normal-Manifest Exception)",P6="간이(Simple)",P6="목록취하(허용배제,Manifest-Drop)",P6="일반(NORMAL)"),1000,0))</f>
        <v>0</v>
      </c>
      <c r="Z6" s="102"/>
      <c r="AA6" s="103">
        <f t="shared" ref="AA6:AA37" si="5">SUM(V6:Z6)</f>
        <v>0</v>
      </c>
      <c r="AB6" s="104">
        <f t="shared" ref="AB6:AB37" si="6">SUM(AA6,U6)</f>
        <v>9450</v>
      </c>
      <c r="AD6" s="126" t="s">
        <v>8710</v>
      </c>
      <c r="AE6" s="126" t="s">
        <v>66</v>
      </c>
      <c r="AF6" s="126" t="s">
        <v>8711</v>
      </c>
      <c r="AG6" s="126" t="s">
        <v>8712</v>
      </c>
      <c r="AH6" s="126" t="s">
        <v>8713</v>
      </c>
      <c r="AI6" s="126" t="s">
        <v>8714</v>
      </c>
      <c r="AJ6" s="126">
        <v>41106</v>
      </c>
      <c r="AK6" s="126" t="s">
        <v>130</v>
      </c>
      <c r="AL6" s="127">
        <v>1</v>
      </c>
      <c r="AM6" s="128">
        <v>0.6</v>
      </c>
      <c r="AN6" s="128">
        <v>2</v>
      </c>
      <c r="AO6" s="128">
        <v>2</v>
      </c>
      <c r="AP6" s="126" t="s">
        <v>4</v>
      </c>
      <c r="AQ6" s="128">
        <v>51.44</v>
      </c>
      <c r="AR6" s="126" t="s">
        <v>154</v>
      </c>
      <c r="AS6" s="126" t="s">
        <v>154</v>
      </c>
      <c r="AT6" s="126" t="s">
        <v>154</v>
      </c>
      <c r="AU6" s="126" t="s">
        <v>154</v>
      </c>
      <c r="AV6" s="126" t="s">
        <v>154</v>
      </c>
      <c r="AW6" s="126" t="s">
        <v>134</v>
      </c>
      <c r="AX6" s="126" t="s">
        <v>73</v>
      </c>
      <c r="AY6" s="126" t="s">
        <v>178</v>
      </c>
      <c r="AZ6" s="126" t="s">
        <v>130</v>
      </c>
      <c r="BA6" s="126" t="s">
        <v>156</v>
      </c>
      <c r="BB6" s="126" t="s">
        <v>8715</v>
      </c>
      <c r="BC6" s="126" t="s">
        <v>8716</v>
      </c>
      <c r="BD6" s="126" t="s">
        <v>8717</v>
      </c>
      <c r="BE6" s="126" t="s">
        <v>8718</v>
      </c>
      <c r="BF6" s="126" t="s">
        <v>8719</v>
      </c>
      <c r="BG6" s="126" t="s">
        <v>197</v>
      </c>
      <c r="BH6" s="126" t="s">
        <v>157</v>
      </c>
      <c r="BI6" s="126" t="s">
        <v>126</v>
      </c>
      <c r="BJ6" s="126" t="s">
        <v>130</v>
      </c>
      <c r="BK6" s="126" t="s">
        <v>158</v>
      </c>
    </row>
    <row r="7" spans="1:63" ht="15">
      <c r="A7" s="58" t="str">
        <f t="shared" ref="A7:A8" si="7">AD7</f>
        <v>2025-08-07</v>
      </c>
      <c r="B7" s="58" t="str">
        <f t="shared" ref="B7:B8" si="8">AE7</f>
        <v>PVG</v>
      </c>
      <c r="C7" s="58" t="str">
        <f t="shared" ref="C7:C8" si="9">AF7</f>
        <v>11237335513</v>
      </c>
      <c r="D7" s="58" t="str">
        <f t="shared" ref="D7:D8" si="10">AG7</f>
        <v>PHK003028526</v>
      </c>
      <c r="E7" s="59" t="str">
        <f t="shared" ref="E7:E8" si="11">BB7</f>
        <v>6094315389304</v>
      </c>
      <c r="F7" s="59" t="str">
        <f t="shared" ref="F7:F8" si="12">BC7</f>
        <v>4006015</v>
      </c>
      <c r="G7" s="59" t="str">
        <f t="shared" ref="G7:G8" si="13">AW7</f>
        <v>2205848</v>
      </c>
      <c r="H7" s="59" t="str">
        <f t="shared" ref="H7:H8" si="14">AX7</f>
        <v>IPORTER (CN)</v>
      </c>
      <c r="I7" s="57" t="str">
        <f t="shared" ref="I7:I8" si="15">AH7</f>
        <v>최애진</v>
      </c>
      <c r="J7" s="57">
        <f t="shared" ref="J7:J8" si="16">AJ7</f>
        <v>4700</v>
      </c>
      <c r="K7" s="57" t="str">
        <f t="shared" ref="K7:K8" si="17">AK7</f>
        <v/>
      </c>
      <c r="L7" s="57">
        <f t="shared" ref="L7:L8" si="18">AL7</f>
        <v>1</v>
      </c>
      <c r="M7" s="57">
        <f t="shared" ref="M7:M8" si="19">AM7</f>
        <v>0.9</v>
      </c>
      <c r="N7" s="57">
        <f t="shared" ref="N7:N8" si="20">AN7</f>
        <v>1.2</v>
      </c>
      <c r="O7" s="60">
        <f t="shared" ref="O7:O8" si="21">CEILING(IF(M7&gt;N7,M7,N7),0.5)</f>
        <v>1.5</v>
      </c>
      <c r="P7" s="61" t="str">
        <f t="shared" ref="P7:P8" si="22">AP7</f>
        <v>선별(검사,Manifest-Inspection)</v>
      </c>
      <c r="Q7" s="88">
        <f t="shared" ref="Q7:Q8" si="23">AQ7</f>
        <v>40.270000000000003</v>
      </c>
      <c r="R7" s="61" t="str">
        <f t="shared" ref="R7:R8" si="24">BE7</f>
        <v>MU267</v>
      </c>
      <c r="S7" s="61" t="str">
        <f t="shared" ref="S7:S8" si="25">BF7</f>
        <v>CHINA EASTERN AIRLINE KOREA(MU)</v>
      </c>
      <c r="T7" s="61" t="str">
        <f t="shared" ref="T7:T8" si="26">BI7</f>
        <v>신용</v>
      </c>
      <c r="U7" s="99">
        <f t="shared" ref="U7:U65" si="27">$B$2+(O7-0.5)*$C$2</f>
        <v>8200</v>
      </c>
      <c r="V7" s="100">
        <f t="shared" ref="V7:V65" si="28">(L7-1)*1500</f>
        <v>0</v>
      </c>
      <c r="W7" s="100">
        <v>0</v>
      </c>
      <c r="X7" s="100">
        <f t="shared" si="4"/>
        <v>0</v>
      </c>
      <c r="Y7" s="101">
        <f t="shared" ref="Y7:Y65" si="29">IF(LEFT(Z7,3)="사업자",10000,IF(OR(P7="일반(목록배제,Normal-Manifest Exception)",P7="간이(Simple)",P7="목록취하(허용배제,Manifest-Drop)",P7="일반(NORMAL)"),1000,0))</f>
        <v>0</v>
      </c>
      <c r="Z7" s="102"/>
      <c r="AA7" s="103">
        <f t="shared" si="5"/>
        <v>0</v>
      </c>
      <c r="AB7" s="104">
        <f t="shared" si="6"/>
        <v>8200</v>
      </c>
      <c r="AD7" s="126" t="s">
        <v>8720</v>
      </c>
      <c r="AE7" s="126" t="s">
        <v>66</v>
      </c>
      <c r="AF7" s="126" t="s">
        <v>8721</v>
      </c>
      <c r="AG7" s="126" t="s">
        <v>8722</v>
      </c>
      <c r="AH7" s="126" t="s">
        <v>8723</v>
      </c>
      <c r="AI7" s="126" t="s">
        <v>8724</v>
      </c>
      <c r="AJ7" s="126">
        <v>4700</v>
      </c>
      <c r="AK7" s="126" t="s">
        <v>130</v>
      </c>
      <c r="AL7" s="127">
        <v>1</v>
      </c>
      <c r="AM7" s="128">
        <v>0.9</v>
      </c>
      <c r="AN7" s="128">
        <v>1.2</v>
      </c>
      <c r="AO7" s="128">
        <v>1.2</v>
      </c>
      <c r="AP7" s="126" t="s">
        <v>182</v>
      </c>
      <c r="AQ7" s="128">
        <v>40.270000000000003</v>
      </c>
      <c r="AR7" s="126" t="s">
        <v>154</v>
      </c>
      <c r="AS7" s="126" t="s">
        <v>154</v>
      </c>
      <c r="AT7" s="126" t="s">
        <v>154</v>
      </c>
      <c r="AU7" s="126" t="s">
        <v>130</v>
      </c>
      <c r="AV7" s="126" t="s">
        <v>154</v>
      </c>
      <c r="AW7" s="126" t="s">
        <v>134</v>
      </c>
      <c r="AX7" s="126" t="s">
        <v>73</v>
      </c>
      <c r="AY7" s="126" t="s">
        <v>178</v>
      </c>
      <c r="AZ7" s="126" t="s">
        <v>130</v>
      </c>
      <c r="BA7" s="126" t="s">
        <v>156</v>
      </c>
      <c r="BB7" s="126" t="s">
        <v>8725</v>
      </c>
      <c r="BC7" s="126" t="s">
        <v>8726</v>
      </c>
      <c r="BD7" s="126" t="s">
        <v>8727</v>
      </c>
      <c r="BE7" s="126" t="s">
        <v>8718</v>
      </c>
      <c r="BF7" s="126" t="s">
        <v>8719</v>
      </c>
      <c r="BG7" s="126" t="s">
        <v>197</v>
      </c>
      <c r="BH7" s="126" t="s">
        <v>157</v>
      </c>
      <c r="BI7" s="126" t="s">
        <v>126</v>
      </c>
      <c r="BJ7" s="126" t="s">
        <v>130</v>
      </c>
      <c r="BK7" s="126" t="s">
        <v>158</v>
      </c>
    </row>
    <row r="8" spans="1:63" ht="15">
      <c r="A8" s="58" t="str">
        <f t="shared" si="7"/>
        <v>2025-08-07</v>
      </c>
      <c r="B8" s="58" t="str">
        <f t="shared" si="8"/>
        <v>PVG</v>
      </c>
      <c r="C8" s="58" t="str">
        <f t="shared" si="9"/>
        <v>11237335513</v>
      </c>
      <c r="D8" s="58" t="str">
        <f t="shared" si="10"/>
        <v>PHK003028535</v>
      </c>
      <c r="E8" s="59" t="str">
        <f t="shared" si="11"/>
        <v>6094315389313</v>
      </c>
      <c r="F8" s="59" t="str">
        <f t="shared" si="12"/>
        <v>4006974</v>
      </c>
      <c r="G8" s="59" t="str">
        <f t="shared" si="13"/>
        <v>2205848</v>
      </c>
      <c r="H8" s="59" t="str">
        <f t="shared" si="14"/>
        <v>IPORTER (CN)</v>
      </c>
      <c r="I8" s="57" t="str">
        <f t="shared" si="15"/>
        <v>소승혁</v>
      </c>
      <c r="J8" s="57">
        <f t="shared" si="16"/>
        <v>1864</v>
      </c>
      <c r="K8" s="57" t="str">
        <f t="shared" si="17"/>
        <v/>
      </c>
      <c r="L8" s="57">
        <f t="shared" si="18"/>
        <v>1</v>
      </c>
      <c r="M8" s="57">
        <f t="shared" si="19"/>
        <v>3.7</v>
      </c>
      <c r="N8" s="57">
        <f t="shared" si="20"/>
        <v>0.6</v>
      </c>
      <c r="O8" s="60">
        <f t="shared" si="21"/>
        <v>4</v>
      </c>
      <c r="P8" s="61" t="str">
        <f t="shared" si="22"/>
        <v>간이(Simple)</v>
      </c>
      <c r="Q8" s="88">
        <f t="shared" si="23"/>
        <v>308.55</v>
      </c>
      <c r="R8" s="61" t="str">
        <f t="shared" si="24"/>
        <v>MU267</v>
      </c>
      <c r="S8" s="61" t="str">
        <f t="shared" si="25"/>
        <v>CHINA EASTERN AIRLINE KOREA(MU)</v>
      </c>
      <c r="T8" s="61" t="str">
        <f t="shared" si="26"/>
        <v>신용</v>
      </c>
      <c r="U8" s="99">
        <f t="shared" si="27"/>
        <v>14450</v>
      </c>
      <c r="V8" s="100">
        <f t="shared" si="28"/>
        <v>0</v>
      </c>
      <c r="W8" s="100">
        <v>0</v>
      </c>
      <c r="X8" s="100">
        <f t="shared" si="4"/>
        <v>500</v>
      </c>
      <c r="Y8" s="101">
        <f t="shared" si="29"/>
        <v>1000</v>
      </c>
      <c r="Z8" s="102"/>
      <c r="AA8" s="103">
        <f t="shared" si="5"/>
        <v>1500</v>
      </c>
      <c r="AB8" s="104">
        <f t="shared" si="6"/>
        <v>15950</v>
      </c>
      <c r="AD8" s="126" t="s">
        <v>8720</v>
      </c>
      <c r="AE8" s="126" t="s">
        <v>66</v>
      </c>
      <c r="AF8" s="126" t="s">
        <v>8721</v>
      </c>
      <c r="AG8" s="126" t="s">
        <v>8728</v>
      </c>
      <c r="AH8" s="126" t="s">
        <v>8729</v>
      </c>
      <c r="AI8" s="126" t="s">
        <v>8730</v>
      </c>
      <c r="AJ8" s="126">
        <v>1864</v>
      </c>
      <c r="AK8" s="126" t="s">
        <v>130</v>
      </c>
      <c r="AL8" s="127">
        <v>1</v>
      </c>
      <c r="AM8" s="128">
        <v>3.7</v>
      </c>
      <c r="AN8" s="128">
        <v>0.6</v>
      </c>
      <c r="AO8" s="128">
        <v>3.7</v>
      </c>
      <c r="AP8" s="126" t="s">
        <v>6</v>
      </c>
      <c r="AQ8" s="128">
        <v>308.55</v>
      </c>
      <c r="AR8" s="126" t="s">
        <v>154</v>
      </c>
      <c r="AS8" s="126" t="s">
        <v>154</v>
      </c>
      <c r="AT8" s="126" t="s">
        <v>154</v>
      </c>
      <c r="AU8" s="126" t="s">
        <v>154</v>
      </c>
      <c r="AV8" s="126" t="s">
        <v>154</v>
      </c>
      <c r="AW8" s="126" t="s">
        <v>134</v>
      </c>
      <c r="AX8" s="126" t="s">
        <v>73</v>
      </c>
      <c r="AY8" s="126" t="s">
        <v>178</v>
      </c>
      <c r="AZ8" s="126" t="s">
        <v>130</v>
      </c>
      <c r="BA8" s="126" t="s">
        <v>156</v>
      </c>
      <c r="BB8" s="126" t="s">
        <v>8731</v>
      </c>
      <c r="BC8" s="126" t="s">
        <v>8732</v>
      </c>
      <c r="BD8" s="126" t="s">
        <v>8733</v>
      </c>
      <c r="BE8" s="126" t="s">
        <v>8718</v>
      </c>
      <c r="BF8" s="126" t="s">
        <v>8719</v>
      </c>
      <c r="BG8" s="126" t="s">
        <v>197</v>
      </c>
      <c r="BH8" s="126" t="s">
        <v>157</v>
      </c>
      <c r="BI8" s="126" t="s">
        <v>126</v>
      </c>
      <c r="BJ8" s="126" t="s">
        <v>130</v>
      </c>
      <c r="BK8" s="126" t="s">
        <v>158</v>
      </c>
    </row>
    <row r="9" spans="1:63" ht="15">
      <c r="A9" s="58" t="str">
        <f t="shared" ref="A9:A31" si="30">AD9</f>
        <v>2025-08-07</v>
      </c>
      <c r="B9" s="58" t="str">
        <f t="shared" ref="B9:B31" si="31">AE9</f>
        <v>PVG</v>
      </c>
      <c r="C9" s="58" t="str">
        <f t="shared" ref="C9:C31" si="32">AF9</f>
        <v>11237335513</v>
      </c>
      <c r="D9" s="58" t="str">
        <f t="shared" ref="D9:D31" si="33">AG9</f>
        <v>PHK003028532</v>
      </c>
      <c r="E9" s="59" t="str">
        <f t="shared" ref="E9:E31" si="34">BB9</f>
        <v>6094315389310</v>
      </c>
      <c r="F9" s="59" t="str">
        <f t="shared" ref="F9:F31" si="35">BC9</f>
        <v>4006591</v>
      </c>
      <c r="G9" s="59" t="str">
        <f t="shared" ref="G9:G31" si="36">AW9</f>
        <v>2205848</v>
      </c>
      <c r="H9" s="59" t="str">
        <f t="shared" ref="H9:H31" si="37">AX9</f>
        <v>IPORTER (CN)</v>
      </c>
      <c r="I9" s="57" t="str">
        <f t="shared" ref="I9:I31" si="38">AH9</f>
        <v>성일경</v>
      </c>
      <c r="J9" s="57">
        <f t="shared" ref="J9:J31" si="39">AJ9</f>
        <v>13503</v>
      </c>
      <c r="K9" s="57" t="str">
        <f t="shared" ref="K9:K31" si="40">AK9</f>
        <v/>
      </c>
      <c r="L9" s="57">
        <f t="shared" ref="L9:L31" si="41">AL9</f>
        <v>1</v>
      </c>
      <c r="M9" s="57">
        <f t="shared" ref="M9:M31" si="42">AM9</f>
        <v>0.6</v>
      </c>
      <c r="N9" s="57">
        <f t="shared" ref="N9:N31" si="43">AN9</f>
        <v>0.4</v>
      </c>
      <c r="O9" s="60">
        <f t="shared" ref="O9:O31" si="44">CEILING(IF(M9&gt;N9,M9,N9),0.5)</f>
        <v>1</v>
      </c>
      <c r="P9" s="61" t="str">
        <f t="shared" ref="P9:P31" si="45">AP9</f>
        <v>목록(Manifest)</v>
      </c>
      <c r="Q9" s="88">
        <f t="shared" ref="Q9:Q31" si="46">AQ9</f>
        <v>46.5</v>
      </c>
      <c r="R9" s="61" t="str">
        <f t="shared" ref="R9:R31" si="47">BE9</f>
        <v>MU267</v>
      </c>
      <c r="S9" s="61" t="str">
        <f t="shared" ref="S9:S31" si="48">BF9</f>
        <v>CHINA EASTERN AIRLINE KOREA(MU)</v>
      </c>
      <c r="T9" s="61" t="str">
        <f t="shared" ref="T9:T31" si="49">BI9</f>
        <v>신용</v>
      </c>
      <c r="U9" s="99">
        <f t="shared" si="27"/>
        <v>6950</v>
      </c>
      <c r="V9" s="100">
        <f t="shared" si="28"/>
        <v>0</v>
      </c>
      <c r="W9" s="100">
        <v>0</v>
      </c>
      <c r="X9" s="100">
        <f t="shared" si="4"/>
        <v>0</v>
      </c>
      <c r="Y9" s="101">
        <f t="shared" si="29"/>
        <v>0</v>
      </c>
      <c r="Z9" s="102"/>
      <c r="AA9" s="103">
        <f t="shared" si="5"/>
        <v>0</v>
      </c>
      <c r="AB9" s="104">
        <f t="shared" si="6"/>
        <v>6950</v>
      </c>
      <c r="AD9" s="126" t="s">
        <v>8720</v>
      </c>
      <c r="AE9" s="126" t="s">
        <v>66</v>
      </c>
      <c r="AF9" s="126" t="s">
        <v>8721</v>
      </c>
      <c r="AG9" s="126" t="s">
        <v>8734</v>
      </c>
      <c r="AH9" s="126" t="s">
        <v>8735</v>
      </c>
      <c r="AI9" s="126" t="s">
        <v>8736</v>
      </c>
      <c r="AJ9" s="126">
        <v>13503</v>
      </c>
      <c r="AK9" s="126" t="s">
        <v>130</v>
      </c>
      <c r="AL9" s="127">
        <v>1</v>
      </c>
      <c r="AM9" s="128">
        <v>0.6</v>
      </c>
      <c r="AN9" s="128">
        <v>0.4</v>
      </c>
      <c r="AO9" s="128">
        <v>0.6</v>
      </c>
      <c r="AP9" s="126" t="s">
        <v>4</v>
      </c>
      <c r="AQ9" s="128">
        <v>46.5</v>
      </c>
      <c r="AR9" s="126" t="s">
        <v>154</v>
      </c>
      <c r="AS9" s="126" t="s">
        <v>154</v>
      </c>
      <c r="AT9" s="126" t="s">
        <v>154</v>
      </c>
      <c r="AU9" s="126" t="s">
        <v>154</v>
      </c>
      <c r="AV9" s="126" t="s">
        <v>154</v>
      </c>
      <c r="AW9" s="126" t="s">
        <v>134</v>
      </c>
      <c r="AX9" s="126" t="s">
        <v>73</v>
      </c>
      <c r="AY9" s="126" t="s">
        <v>178</v>
      </c>
      <c r="AZ9" s="126" t="s">
        <v>130</v>
      </c>
      <c r="BA9" s="126" t="s">
        <v>156</v>
      </c>
      <c r="BB9" s="126" t="s">
        <v>8737</v>
      </c>
      <c r="BC9" s="126" t="s">
        <v>8738</v>
      </c>
      <c r="BD9" s="126" t="s">
        <v>8739</v>
      </c>
      <c r="BE9" s="126" t="s">
        <v>8718</v>
      </c>
      <c r="BF9" s="126" t="s">
        <v>8719</v>
      </c>
      <c r="BG9" s="126" t="s">
        <v>197</v>
      </c>
      <c r="BH9" s="126" t="s">
        <v>157</v>
      </c>
      <c r="BI9" s="126" t="s">
        <v>126</v>
      </c>
      <c r="BJ9" s="126" t="s">
        <v>130</v>
      </c>
      <c r="BK9" s="126" t="s">
        <v>158</v>
      </c>
    </row>
    <row r="10" spans="1:63" ht="15">
      <c r="A10" s="58" t="str">
        <f t="shared" si="30"/>
        <v>2025-08-07</v>
      </c>
      <c r="B10" s="58" t="str">
        <f t="shared" si="31"/>
        <v>PVG</v>
      </c>
      <c r="C10" s="58" t="str">
        <f t="shared" si="32"/>
        <v>11237335513</v>
      </c>
      <c r="D10" s="58" t="str">
        <f t="shared" si="33"/>
        <v>PHK003028304</v>
      </c>
      <c r="E10" s="59" t="str">
        <f t="shared" si="34"/>
        <v>6094315389082</v>
      </c>
      <c r="F10" s="59" t="str">
        <f t="shared" si="35"/>
        <v>3960032</v>
      </c>
      <c r="G10" s="59" t="str">
        <f t="shared" si="36"/>
        <v>2205848</v>
      </c>
      <c r="H10" s="59" t="str">
        <f t="shared" si="37"/>
        <v>IPORTER (CN)</v>
      </c>
      <c r="I10" s="57" t="str">
        <f t="shared" si="38"/>
        <v>김혜영</v>
      </c>
      <c r="J10" s="57">
        <f t="shared" si="39"/>
        <v>10915</v>
      </c>
      <c r="K10" s="57" t="str">
        <f t="shared" si="40"/>
        <v/>
      </c>
      <c r="L10" s="57">
        <f t="shared" si="41"/>
        <v>1</v>
      </c>
      <c r="M10" s="57">
        <f t="shared" si="42"/>
        <v>3</v>
      </c>
      <c r="N10" s="57">
        <f t="shared" si="43"/>
        <v>7.4</v>
      </c>
      <c r="O10" s="60">
        <f t="shared" si="44"/>
        <v>7.5</v>
      </c>
      <c r="P10" s="61" t="str">
        <f t="shared" si="45"/>
        <v>목록(Manifest)</v>
      </c>
      <c r="Q10" s="88">
        <f t="shared" si="46"/>
        <v>0.14000000000000001</v>
      </c>
      <c r="R10" s="61" t="str">
        <f t="shared" si="47"/>
        <v>MU267</v>
      </c>
      <c r="S10" s="61" t="str">
        <f t="shared" si="48"/>
        <v>CHINA EASTERN AIRLINE KOREA(MU)</v>
      </c>
      <c r="T10" s="61" t="str">
        <f t="shared" si="49"/>
        <v>신용</v>
      </c>
      <c r="U10" s="99">
        <f t="shared" si="27"/>
        <v>23200</v>
      </c>
      <c r="V10" s="100">
        <f t="shared" si="28"/>
        <v>0</v>
      </c>
      <c r="W10" s="100">
        <v>0</v>
      </c>
      <c r="X10" s="100">
        <f t="shared" si="4"/>
        <v>1000</v>
      </c>
      <c r="Y10" s="101">
        <f t="shared" si="29"/>
        <v>0</v>
      </c>
      <c r="Z10" s="102"/>
      <c r="AA10" s="103">
        <f t="shared" si="5"/>
        <v>1000</v>
      </c>
      <c r="AB10" s="104">
        <f t="shared" si="6"/>
        <v>24200</v>
      </c>
      <c r="AD10" s="126" t="s">
        <v>8720</v>
      </c>
      <c r="AE10" s="126" t="s">
        <v>66</v>
      </c>
      <c r="AF10" s="126" t="s">
        <v>8721</v>
      </c>
      <c r="AG10" s="126" t="s">
        <v>8740</v>
      </c>
      <c r="AH10" s="126" t="s">
        <v>6526</v>
      </c>
      <c r="AI10" s="126" t="s">
        <v>8741</v>
      </c>
      <c r="AJ10" s="126">
        <v>10915</v>
      </c>
      <c r="AK10" s="126" t="s">
        <v>130</v>
      </c>
      <c r="AL10" s="127">
        <v>1</v>
      </c>
      <c r="AM10" s="128">
        <v>3</v>
      </c>
      <c r="AN10" s="128">
        <v>7.4</v>
      </c>
      <c r="AO10" s="128">
        <v>7.5</v>
      </c>
      <c r="AP10" s="126" t="s">
        <v>4</v>
      </c>
      <c r="AQ10" s="128">
        <v>0.14000000000000001</v>
      </c>
      <c r="AR10" s="126" t="s">
        <v>154</v>
      </c>
      <c r="AS10" s="126" t="s">
        <v>154</v>
      </c>
      <c r="AT10" s="126" t="s">
        <v>154</v>
      </c>
      <c r="AU10" s="126" t="s">
        <v>154</v>
      </c>
      <c r="AV10" s="126" t="s">
        <v>154</v>
      </c>
      <c r="AW10" s="126" t="s">
        <v>134</v>
      </c>
      <c r="AX10" s="126" t="s">
        <v>73</v>
      </c>
      <c r="AY10" s="126" t="s">
        <v>8742</v>
      </c>
      <c r="AZ10" s="126" t="s">
        <v>130</v>
      </c>
      <c r="BA10" s="126" t="s">
        <v>156</v>
      </c>
      <c r="BB10" s="126" t="s">
        <v>8743</v>
      </c>
      <c r="BC10" s="126" t="s">
        <v>8744</v>
      </c>
      <c r="BD10" s="126" t="s">
        <v>8745</v>
      </c>
      <c r="BE10" s="126" t="s">
        <v>8718</v>
      </c>
      <c r="BF10" s="126" t="s">
        <v>8719</v>
      </c>
      <c r="BG10" s="126" t="s">
        <v>197</v>
      </c>
      <c r="BH10" s="126" t="s">
        <v>157</v>
      </c>
      <c r="BI10" s="126" t="s">
        <v>126</v>
      </c>
      <c r="BJ10" s="126" t="s">
        <v>130</v>
      </c>
      <c r="BK10" s="126" t="s">
        <v>158</v>
      </c>
    </row>
    <row r="11" spans="1:63" ht="15">
      <c r="A11" s="58" t="str">
        <f t="shared" si="30"/>
        <v>2025-08-07</v>
      </c>
      <c r="B11" s="58" t="str">
        <f t="shared" si="31"/>
        <v>PVG</v>
      </c>
      <c r="C11" s="58" t="str">
        <f t="shared" si="32"/>
        <v>11237335513</v>
      </c>
      <c r="D11" s="58" t="str">
        <f t="shared" si="33"/>
        <v>PHK003028484</v>
      </c>
      <c r="E11" s="59" t="str">
        <f t="shared" si="34"/>
        <v>6094315389262</v>
      </c>
      <c r="F11" s="59" t="str">
        <f t="shared" si="35"/>
        <v>3999040</v>
      </c>
      <c r="G11" s="59" t="str">
        <f t="shared" si="36"/>
        <v>2205848</v>
      </c>
      <c r="H11" s="59" t="str">
        <f t="shared" si="37"/>
        <v>IPORTER (CN)</v>
      </c>
      <c r="I11" s="57" t="str">
        <f t="shared" si="38"/>
        <v>박예린</v>
      </c>
      <c r="J11" s="57">
        <f t="shared" si="39"/>
        <v>8238</v>
      </c>
      <c r="K11" s="57" t="str">
        <f t="shared" si="40"/>
        <v/>
      </c>
      <c r="L11" s="57">
        <f t="shared" si="41"/>
        <v>1</v>
      </c>
      <c r="M11" s="57">
        <f t="shared" si="42"/>
        <v>2.5</v>
      </c>
      <c r="N11" s="57">
        <f t="shared" si="43"/>
        <v>1.8</v>
      </c>
      <c r="O11" s="60">
        <f t="shared" si="44"/>
        <v>2.5</v>
      </c>
      <c r="P11" s="61" t="str">
        <f t="shared" si="45"/>
        <v>목록(Manifest)</v>
      </c>
      <c r="Q11" s="88">
        <f t="shared" si="46"/>
        <v>92.94</v>
      </c>
      <c r="R11" s="61" t="str">
        <f t="shared" si="47"/>
        <v>MU267</v>
      </c>
      <c r="S11" s="61" t="str">
        <f t="shared" si="48"/>
        <v>CHINA EASTERN AIRLINE KOREA(MU)</v>
      </c>
      <c r="T11" s="61" t="str">
        <f t="shared" si="49"/>
        <v>신용</v>
      </c>
      <c r="U11" s="99">
        <f t="shared" si="27"/>
        <v>10700</v>
      </c>
      <c r="V11" s="100">
        <f t="shared" si="28"/>
        <v>0</v>
      </c>
      <c r="W11" s="100">
        <v>0</v>
      </c>
      <c r="X11" s="100">
        <f t="shared" si="4"/>
        <v>500</v>
      </c>
      <c r="Y11" s="101">
        <f t="shared" si="29"/>
        <v>0</v>
      </c>
      <c r="Z11" s="102"/>
      <c r="AA11" s="103">
        <f t="shared" si="5"/>
        <v>500</v>
      </c>
      <c r="AB11" s="104">
        <f t="shared" si="6"/>
        <v>11200</v>
      </c>
      <c r="AD11" s="126" t="s">
        <v>8720</v>
      </c>
      <c r="AE11" s="126" t="s">
        <v>66</v>
      </c>
      <c r="AF11" s="126" t="s">
        <v>8721</v>
      </c>
      <c r="AG11" s="126" t="s">
        <v>8746</v>
      </c>
      <c r="AH11" s="126" t="s">
        <v>8747</v>
      </c>
      <c r="AI11" s="126" t="s">
        <v>8748</v>
      </c>
      <c r="AJ11" s="126">
        <v>8238</v>
      </c>
      <c r="AK11" s="126" t="s">
        <v>130</v>
      </c>
      <c r="AL11" s="127">
        <v>1</v>
      </c>
      <c r="AM11" s="128">
        <v>2.5</v>
      </c>
      <c r="AN11" s="128">
        <v>1.8</v>
      </c>
      <c r="AO11" s="128">
        <v>2.5</v>
      </c>
      <c r="AP11" s="126" t="s">
        <v>4</v>
      </c>
      <c r="AQ11" s="128">
        <v>92.94</v>
      </c>
      <c r="AR11" s="126" t="s">
        <v>154</v>
      </c>
      <c r="AS11" s="126" t="s">
        <v>154</v>
      </c>
      <c r="AT11" s="126" t="s">
        <v>154</v>
      </c>
      <c r="AU11" s="126" t="s">
        <v>154</v>
      </c>
      <c r="AV11" s="126" t="s">
        <v>154</v>
      </c>
      <c r="AW11" s="126" t="s">
        <v>134</v>
      </c>
      <c r="AX11" s="126" t="s">
        <v>73</v>
      </c>
      <c r="AY11" s="126" t="s">
        <v>178</v>
      </c>
      <c r="AZ11" s="126" t="s">
        <v>130</v>
      </c>
      <c r="BA11" s="126" t="s">
        <v>156</v>
      </c>
      <c r="BB11" s="126" t="s">
        <v>8749</v>
      </c>
      <c r="BC11" s="126" t="s">
        <v>8750</v>
      </c>
      <c r="BD11" s="126" t="s">
        <v>8751</v>
      </c>
      <c r="BE11" s="126" t="s">
        <v>8718</v>
      </c>
      <c r="BF11" s="126" t="s">
        <v>8719</v>
      </c>
      <c r="BG11" s="126" t="s">
        <v>197</v>
      </c>
      <c r="BH11" s="126" t="s">
        <v>157</v>
      </c>
      <c r="BI11" s="126" t="s">
        <v>126</v>
      </c>
      <c r="BJ11" s="126" t="s">
        <v>130</v>
      </c>
      <c r="BK11" s="126" t="s">
        <v>158</v>
      </c>
    </row>
    <row r="12" spans="1:63" ht="15">
      <c r="A12" s="58" t="str">
        <f t="shared" si="30"/>
        <v>2025-08-07</v>
      </c>
      <c r="B12" s="58" t="str">
        <f t="shared" si="31"/>
        <v>PVG</v>
      </c>
      <c r="C12" s="58" t="str">
        <f t="shared" si="32"/>
        <v>11237335513</v>
      </c>
      <c r="D12" s="58" t="str">
        <f t="shared" si="33"/>
        <v>PHK003028516</v>
      </c>
      <c r="E12" s="59" t="str">
        <f t="shared" si="34"/>
        <v>6094315389294</v>
      </c>
      <c r="F12" s="59" t="str">
        <f t="shared" si="35"/>
        <v>4004788</v>
      </c>
      <c r="G12" s="59" t="str">
        <f t="shared" si="36"/>
        <v>2205848</v>
      </c>
      <c r="H12" s="59" t="str">
        <f t="shared" si="37"/>
        <v>IPORTER (CN)</v>
      </c>
      <c r="I12" s="57" t="str">
        <f t="shared" si="38"/>
        <v>김현</v>
      </c>
      <c r="J12" s="57">
        <f t="shared" si="39"/>
        <v>2772</v>
      </c>
      <c r="K12" s="57" t="str">
        <f t="shared" si="40"/>
        <v/>
      </c>
      <c r="L12" s="57">
        <f t="shared" si="41"/>
        <v>1</v>
      </c>
      <c r="M12" s="57">
        <f t="shared" si="42"/>
        <v>2</v>
      </c>
      <c r="N12" s="57">
        <f t="shared" si="43"/>
        <v>2.6</v>
      </c>
      <c r="O12" s="60">
        <f t="shared" si="44"/>
        <v>3</v>
      </c>
      <c r="P12" s="61" t="str">
        <f t="shared" si="45"/>
        <v>목록(Manifest)</v>
      </c>
      <c r="Q12" s="88">
        <f t="shared" si="46"/>
        <v>75.430000000000007</v>
      </c>
      <c r="R12" s="61" t="str">
        <f t="shared" si="47"/>
        <v>MU267</v>
      </c>
      <c r="S12" s="61" t="str">
        <f t="shared" si="48"/>
        <v>CHINA EASTERN AIRLINE KOREA(MU)</v>
      </c>
      <c r="T12" s="61" t="str">
        <f t="shared" si="49"/>
        <v>신용</v>
      </c>
      <c r="U12" s="99">
        <f t="shared" si="27"/>
        <v>11950</v>
      </c>
      <c r="V12" s="100">
        <f t="shared" si="28"/>
        <v>0</v>
      </c>
      <c r="W12" s="100">
        <v>0</v>
      </c>
      <c r="X12" s="100">
        <f t="shared" si="4"/>
        <v>500</v>
      </c>
      <c r="Y12" s="101">
        <f t="shared" si="29"/>
        <v>0</v>
      </c>
      <c r="Z12" s="102"/>
      <c r="AA12" s="103">
        <f t="shared" si="5"/>
        <v>500</v>
      </c>
      <c r="AB12" s="104">
        <f t="shared" si="6"/>
        <v>12450</v>
      </c>
      <c r="AD12" s="126" t="s">
        <v>8720</v>
      </c>
      <c r="AE12" s="126" t="s">
        <v>66</v>
      </c>
      <c r="AF12" s="126" t="s">
        <v>8721</v>
      </c>
      <c r="AG12" s="126" t="s">
        <v>8752</v>
      </c>
      <c r="AH12" s="126" t="s">
        <v>727</v>
      </c>
      <c r="AI12" s="126" t="s">
        <v>728</v>
      </c>
      <c r="AJ12" s="126">
        <v>2772</v>
      </c>
      <c r="AK12" s="126" t="s">
        <v>130</v>
      </c>
      <c r="AL12" s="127">
        <v>1</v>
      </c>
      <c r="AM12" s="128">
        <v>2</v>
      </c>
      <c r="AN12" s="128">
        <v>2.6</v>
      </c>
      <c r="AO12" s="128">
        <v>2.6</v>
      </c>
      <c r="AP12" s="126" t="s">
        <v>4</v>
      </c>
      <c r="AQ12" s="128">
        <v>75.430000000000007</v>
      </c>
      <c r="AR12" s="126" t="s">
        <v>154</v>
      </c>
      <c r="AS12" s="126" t="s">
        <v>154</v>
      </c>
      <c r="AT12" s="126" t="s">
        <v>154</v>
      </c>
      <c r="AU12" s="126" t="s">
        <v>154</v>
      </c>
      <c r="AV12" s="126" t="s">
        <v>154</v>
      </c>
      <c r="AW12" s="126" t="s">
        <v>134</v>
      </c>
      <c r="AX12" s="126" t="s">
        <v>73</v>
      </c>
      <c r="AY12" s="126" t="s">
        <v>178</v>
      </c>
      <c r="AZ12" s="126" t="s">
        <v>130</v>
      </c>
      <c r="BA12" s="126" t="s">
        <v>156</v>
      </c>
      <c r="BB12" s="126" t="s">
        <v>8753</v>
      </c>
      <c r="BC12" s="126" t="s">
        <v>8754</v>
      </c>
      <c r="BD12" s="126" t="s">
        <v>8755</v>
      </c>
      <c r="BE12" s="126" t="s">
        <v>8718</v>
      </c>
      <c r="BF12" s="126" t="s">
        <v>8719</v>
      </c>
      <c r="BG12" s="126" t="s">
        <v>197</v>
      </c>
      <c r="BH12" s="126" t="s">
        <v>157</v>
      </c>
      <c r="BI12" s="126" t="s">
        <v>126</v>
      </c>
      <c r="BJ12" s="126" t="s">
        <v>130</v>
      </c>
      <c r="BK12" s="126" t="s">
        <v>158</v>
      </c>
    </row>
    <row r="13" spans="1:63" ht="15">
      <c r="A13" s="58" t="str">
        <f t="shared" si="30"/>
        <v>2025-08-07</v>
      </c>
      <c r="B13" s="58" t="str">
        <f t="shared" si="31"/>
        <v>PVG</v>
      </c>
      <c r="C13" s="58" t="str">
        <f t="shared" si="32"/>
        <v>11237335513</v>
      </c>
      <c r="D13" s="58" t="str">
        <f t="shared" si="33"/>
        <v>PHK003028502</v>
      </c>
      <c r="E13" s="59" t="str">
        <f t="shared" si="34"/>
        <v>6094315389280</v>
      </c>
      <c r="F13" s="59" t="str">
        <f t="shared" si="35"/>
        <v>4002559</v>
      </c>
      <c r="G13" s="59" t="str">
        <f t="shared" si="36"/>
        <v>2205848</v>
      </c>
      <c r="H13" s="59" t="str">
        <f t="shared" si="37"/>
        <v>IPORTER (CN)</v>
      </c>
      <c r="I13" s="57" t="str">
        <f t="shared" si="38"/>
        <v>이혜원</v>
      </c>
      <c r="J13" s="57">
        <f t="shared" si="39"/>
        <v>18442</v>
      </c>
      <c r="K13" s="57" t="str">
        <f t="shared" si="40"/>
        <v/>
      </c>
      <c r="L13" s="57">
        <f t="shared" si="41"/>
        <v>1</v>
      </c>
      <c r="M13" s="57">
        <f t="shared" si="42"/>
        <v>1.5</v>
      </c>
      <c r="N13" s="57">
        <f t="shared" si="43"/>
        <v>1.8</v>
      </c>
      <c r="O13" s="60">
        <f t="shared" si="44"/>
        <v>2</v>
      </c>
      <c r="P13" s="61" t="str">
        <f t="shared" si="45"/>
        <v>목록(Manifest)</v>
      </c>
      <c r="Q13" s="88">
        <f t="shared" si="46"/>
        <v>118.6</v>
      </c>
      <c r="R13" s="61" t="str">
        <f t="shared" si="47"/>
        <v>MU267</v>
      </c>
      <c r="S13" s="61" t="str">
        <f t="shared" si="48"/>
        <v>CHINA EASTERN AIRLINE KOREA(MU)</v>
      </c>
      <c r="T13" s="61" t="str">
        <f t="shared" si="49"/>
        <v>신용</v>
      </c>
      <c r="U13" s="99">
        <f t="shared" si="27"/>
        <v>9450</v>
      </c>
      <c r="V13" s="100">
        <f t="shared" si="28"/>
        <v>0</v>
      </c>
      <c r="W13" s="100">
        <v>0</v>
      </c>
      <c r="X13" s="100">
        <f t="shared" si="4"/>
        <v>0</v>
      </c>
      <c r="Y13" s="101">
        <f t="shared" si="29"/>
        <v>0</v>
      </c>
      <c r="Z13" s="102"/>
      <c r="AA13" s="103">
        <f t="shared" si="5"/>
        <v>0</v>
      </c>
      <c r="AB13" s="104">
        <f t="shared" si="6"/>
        <v>9450</v>
      </c>
      <c r="AD13" s="126" t="s">
        <v>8720</v>
      </c>
      <c r="AE13" s="126" t="s">
        <v>66</v>
      </c>
      <c r="AF13" s="126" t="s">
        <v>8721</v>
      </c>
      <c r="AG13" s="126" t="s">
        <v>8756</v>
      </c>
      <c r="AH13" s="126" t="s">
        <v>8757</v>
      </c>
      <c r="AI13" s="126" t="s">
        <v>8758</v>
      </c>
      <c r="AJ13" s="126">
        <v>18442</v>
      </c>
      <c r="AK13" s="126" t="s">
        <v>130</v>
      </c>
      <c r="AL13" s="127">
        <v>1</v>
      </c>
      <c r="AM13" s="128">
        <v>1.5</v>
      </c>
      <c r="AN13" s="128">
        <v>1.8</v>
      </c>
      <c r="AO13" s="128">
        <v>1.8</v>
      </c>
      <c r="AP13" s="126" t="s">
        <v>4</v>
      </c>
      <c r="AQ13" s="128">
        <v>118.6</v>
      </c>
      <c r="AR13" s="126" t="s">
        <v>154</v>
      </c>
      <c r="AS13" s="126" t="s">
        <v>154</v>
      </c>
      <c r="AT13" s="126" t="s">
        <v>154</v>
      </c>
      <c r="AU13" s="126" t="s">
        <v>154</v>
      </c>
      <c r="AV13" s="126" t="s">
        <v>154</v>
      </c>
      <c r="AW13" s="126" t="s">
        <v>134</v>
      </c>
      <c r="AX13" s="126" t="s">
        <v>73</v>
      </c>
      <c r="AY13" s="126" t="s">
        <v>178</v>
      </c>
      <c r="AZ13" s="126" t="s">
        <v>130</v>
      </c>
      <c r="BA13" s="126" t="s">
        <v>156</v>
      </c>
      <c r="BB13" s="126" t="s">
        <v>8759</v>
      </c>
      <c r="BC13" s="126" t="s">
        <v>8760</v>
      </c>
      <c r="BD13" s="126" t="s">
        <v>8761</v>
      </c>
      <c r="BE13" s="126" t="s">
        <v>8718</v>
      </c>
      <c r="BF13" s="126" t="s">
        <v>8719</v>
      </c>
      <c r="BG13" s="126" t="s">
        <v>197</v>
      </c>
      <c r="BH13" s="126" t="s">
        <v>157</v>
      </c>
      <c r="BI13" s="126" t="s">
        <v>126</v>
      </c>
      <c r="BJ13" s="126" t="s">
        <v>130</v>
      </c>
      <c r="BK13" s="126" t="s">
        <v>158</v>
      </c>
    </row>
    <row r="14" spans="1:63" ht="15">
      <c r="A14" s="58" t="str">
        <f t="shared" si="30"/>
        <v>2025-08-07</v>
      </c>
      <c r="B14" s="58" t="str">
        <f t="shared" si="31"/>
        <v>PVG</v>
      </c>
      <c r="C14" s="58" t="str">
        <f t="shared" si="32"/>
        <v>11237335513</v>
      </c>
      <c r="D14" s="58" t="str">
        <f t="shared" si="33"/>
        <v>PHK003028518</v>
      </c>
      <c r="E14" s="59" t="str">
        <f t="shared" si="34"/>
        <v>6094315389296</v>
      </c>
      <c r="F14" s="59" t="str">
        <f t="shared" si="35"/>
        <v>4005027</v>
      </c>
      <c r="G14" s="59" t="str">
        <f t="shared" si="36"/>
        <v>2205848</v>
      </c>
      <c r="H14" s="59" t="str">
        <f t="shared" si="37"/>
        <v>IPORTER (CN)</v>
      </c>
      <c r="I14" s="57" t="str">
        <f t="shared" si="38"/>
        <v>JEONDONGHYUK</v>
      </c>
      <c r="J14" s="57">
        <f t="shared" si="39"/>
        <v>6586</v>
      </c>
      <c r="K14" s="57" t="str">
        <f t="shared" si="40"/>
        <v/>
      </c>
      <c r="L14" s="57">
        <f t="shared" si="41"/>
        <v>1</v>
      </c>
      <c r="M14" s="57">
        <f t="shared" si="42"/>
        <v>5</v>
      </c>
      <c r="N14" s="57">
        <f t="shared" si="43"/>
        <v>2.1</v>
      </c>
      <c r="O14" s="60">
        <f t="shared" si="44"/>
        <v>5</v>
      </c>
      <c r="P14" s="61" t="str">
        <f t="shared" si="45"/>
        <v>목록(Manifest)</v>
      </c>
      <c r="Q14" s="88">
        <f t="shared" si="46"/>
        <v>35.42</v>
      </c>
      <c r="R14" s="61" t="str">
        <f t="shared" si="47"/>
        <v>MU267</v>
      </c>
      <c r="S14" s="61" t="str">
        <f t="shared" si="48"/>
        <v>CHINA EASTERN AIRLINE KOREA(MU)</v>
      </c>
      <c r="T14" s="61" t="str">
        <f t="shared" si="49"/>
        <v>신용</v>
      </c>
      <c r="U14" s="99">
        <f t="shared" si="27"/>
        <v>16950</v>
      </c>
      <c r="V14" s="100">
        <f t="shared" si="28"/>
        <v>0</v>
      </c>
      <c r="W14" s="100">
        <v>0</v>
      </c>
      <c r="X14" s="100">
        <f t="shared" si="4"/>
        <v>500</v>
      </c>
      <c r="Y14" s="101">
        <f t="shared" si="29"/>
        <v>0</v>
      </c>
      <c r="Z14" s="102"/>
      <c r="AA14" s="103">
        <f t="shared" si="5"/>
        <v>500</v>
      </c>
      <c r="AB14" s="104">
        <f t="shared" si="6"/>
        <v>17450</v>
      </c>
      <c r="AD14" s="126" t="s">
        <v>8720</v>
      </c>
      <c r="AE14" s="126" t="s">
        <v>66</v>
      </c>
      <c r="AF14" s="126" t="s">
        <v>8721</v>
      </c>
      <c r="AG14" s="126" t="s">
        <v>8762</v>
      </c>
      <c r="AH14" s="126" t="s">
        <v>8763</v>
      </c>
      <c r="AI14" s="126" t="s">
        <v>8764</v>
      </c>
      <c r="AJ14" s="126">
        <v>6586</v>
      </c>
      <c r="AK14" s="126" t="s">
        <v>130</v>
      </c>
      <c r="AL14" s="127">
        <v>1</v>
      </c>
      <c r="AM14" s="128">
        <v>5</v>
      </c>
      <c r="AN14" s="128">
        <v>2.1</v>
      </c>
      <c r="AO14" s="128">
        <v>5</v>
      </c>
      <c r="AP14" s="126" t="s">
        <v>4</v>
      </c>
      <c r="AQ14" s="128">
        <v>35.42</v>
      </c>
      <c r="AR14" s="126" t="s">
        <v>154</v>
      </c>
      <c r="AS14" s="126" t="s">
        <v>154</v>
      </c>
      <c r="AT14" s="126" t="s">
        <v>154</v>
      </c>
      <c r="AU14" s="126" t="s">
        <v>154</v>
      </c>
      <c r="AV14" s="126" t="s">
        <v>154</v>
      </c>
      <c r="AW14" s="126" t="s">
        <v>134</v>
      </c>
      <c r="AX14" s="126" t="s">
        <v>73</v>
      </c>
      <c r="AY14" s="126" t="s">
        <v>178</v>
      </c>
      <c r="AZ14" s="126" t="s">
        <v>130</v>
      </c>
      <c r="BA14" s="126" t="s">
        <v>156</v>
      </c>
      <c r="BB14" s="126" t="s">
        <v>8765</v>
      </c>
      <c r="BC14" s="126" t="s">
        <v>8766</v>
      </c>
      <c r="BD14" s="126" t="s">
        <v>8767</v>
      </c>
      <c r="BE14" s="126" t="s">
        <v>8718</v>
      </c>
      <c r="BF14" s="126" t="s">
        <v>8719</v>
      </c>
      <c r="BG14" s="126" t="s">
        <v>197</v>
      </c>
      <c r="BH14" s="126" t="s">
        <v>157</v>
      </c>
      <c r="BI14" s="126" t="s">
        <v>126</v>
      </c>
      <c r="BJ14" s="126" t="s">
        <v>130</v>
      </c>
      <c r="BK14" s="126" t="s">
        <v>158</v>
      </c>
    </row>
    <row r="15" spans="1:63" ht="15">
      <c r="A15" s="58" t="str">
        <f t="shared" si="30"/>
        <v>2025-08-07</v>
      </c>
      <c r="B15" s="58" t="str">
        <f t="shared" si="31"/>
        <v>PVG</v>
      </c>
      <c r="C15" s="58" t="str">
        <f t="shared" si="32"/>
        <v>11237335513</v>
      </c>
      <c r="D15" s="58" t="str">
        <f t="shared" si="33"/>
        <v>PHK003028519</v>
      </c>
      <c r="E15" s="59" t="str">
        <f t="shared" si="34"/>
        <v>6094315389297</v>
      </c>
      <c r="F15" s="59" t="str">
        <f t="shared" si="35"/>
        <v>4005044</v>
      </c>
      <c r="G15" s="59" t="str">
        <f t="shared" si="36"/>
        <v>2205848</v>
      </c>
      <c r="H15" s="59" t="str">
        <f t="shared" si="37"/>
        <v>IPORTER (CN)</v>
      </c>
      <c r="I15" s="57" t="str">
        <f t="shared" si="38"/>
        <v>JEONDONGHYUK</v>
      </c>
      <c r="J15" s="57">
        <f t="shared" si="39"/>
        <v>6586</v>
      </c>
      <c r="K15" s="57" t="str">
        <f t="shared" si="40"/>
        <v/>
      </c>
      <c r="L15" s="57">
        <f t="shared" si="41"/>
        <v>1</v>
      </c>
      <c r="M15" s="57">
        <f t="shared" si="42"/>
        <v>7.5</v>
      </c>
      <c r="N15" s="57">
        <f t="shared" si="43"/>
        <v>6</v>
      </c>
      <c r="O15" s="60">
        <f t="shared" si="44"/>
        <v>7.5</v>
      </c>
      <c r="P15" s="61" t="str">
        <f t="shared" si="45"/>
        <v>선별(검사,Manifest-Inspection)</v>
      </c>
      <c r="Q15" s="88">
        <f t="shared" si="46"/>
        <v>66.959999999999994</v>
      </c>
      <c r="R15" s="61" t="str">
        <f t="shared" si="47"/>
        <v>MU267</v>
      </c>
      <c r="S15" s="61" t="str">
        <f t="shared" si="48"/>
        <v>CHINA EASTERN AIRLINE KOREA(MU)</v>
      </c>
      <c r="T15" s="61" t="str">
        <f t="shared" si="49"/>
        <v>신용</v>
      </c>
      <c r="U15" s="99">
        <f t="shared" si="27"/>
        <v>23200</v>
      </c>
      <c r="V15" s="100">
        <f t="shared" si="28"/>
        <v>0</v>
      </c>
      <c r="W15" s="100">
        <v>0</v>
      </c>
      <c r="X15" s="100">
        <f t="shared" si="4"/>
        <v>1000</v>
      </c>
      <c r="Y15" s="101">
        <f t="shared" si="29"/>
        <v>0</v>
      </c>
      <c r="Z15" s="102"/>
      <c r="AA15" s="103">
        <f t="shared" si="5"/>
        <v>1000</v>
      </c>
      <c r="AB15" s="104">
        <f t="shared" si="6"/>
        <v>24200</v>
      </c>
      <c r="AD15" s="126" t="s">
        <v>8720</v>
      </c>
      <c r="AE15" s="126" t="s">
        <v>66</v>
      </c>
      <c r="AF15" s="126" t="s">
        <v>8721</v>
      </c>
      <c r="AG15" s="126" t="s">
        <v>8768</v>
      </c>
      <c r="AH15" s="126" t="s">
        <v>8763</v>
      </c>
      <c r="AI15" s="126" t="s">
        <v>8764</v>
      </c>
      <c r="AJ15" s="126">
        <v>6586</v>
      </c>
      <c r="AK15" s="126" t="s">
        <v>130</v>
      </c>
      <c r="AL15" s="127">
        <v>1</v>
      </c>
      <c r="AM15" s="128">
        <v>7.5</v>
      </c>
      <c r="AN15" s="128">
        <v>6</v>
      </c>
      <c r="AO15" s="128">
        <v>7.5</v>
      </c>
      <c r="AP15" s="126" t="s">
        <v>182</v>
      </c>
      <c r="AQ15" s="128">
        <v>66.959999999999994</v>
      </c>
      <c r="AR15" s="126" t="s">
        <v>154</v>
      </c>
      <c r="AS15" s="126" t="s">
        <v>154</v>
      </c>
      <c r="AT15" s="126" t="s">
        <v>154</v>
      </c>
      <c r="AU15" s="126" t="s">
        <v>130</v>
      </c>
      <c r="AV15" s="126" t="s">
        <v>154</v>
      </c>
      <c r="AW15" s="126" t="s">
        <v>134</v>
      </c>
      <c r="AX15" s="126" t="s">
        <v>73</v>
      </c>
      <c r="AY15" s="126" t="s">
        <v>178</v>
      </c>
      <c r="AZ15" s="126" t="s">
        <v>130</v>
      </c>
      <c r="BA15" s="126" t="s">
        <v>156</v>
      </c>
      <c r="BB15" s="126" t="s">
        <v>8769</v>
      </c>
      <c r="BC15" s="126" t="s">
        <v>8770</v>
      </c>
      <c r="BD15" s="126" t="s">
        <v>8771</v>
      </c>
      <c r="BE15" s="126" t="s">
        <v>8718</v>
      </c>
      <c r="BF15" s="126" t="s">
        <v>8719</v>
      </c>
      <c r="BG15" s="126" t="s">
        <v>197</v>
      </c>
      <c r="BH15" s="126" t="s">
        <v>157</v>
      </c>
      <c r="BI15" s="126" t="s">
        <v>126</v>
      </c>
      <c r="BJ15" s="126" t="s">
        <v>130</v>
      </c>
      <c r="BK15" s="126" t="s">
        <v>158</v>
      </c>
    </row>
    <row r="16" spans="1:63" ht="15">
      <c r="A16" s="58" t="str">
        <f t="shared" si="30"/>
        <v>2025-08-07</v>
      </c>
      <c r="B16" s="58" t="str">
        <f t="shared" si="31"/>
        <v>PVG</v>
      </c>
      <c r="C16" s="58" t="str">
        <f t="shared" si="32"/>
        <v>11237335513</v>
      </c>
      <c r="D16" s="58" t="str">
        <f t="shared" si="33"/>
        <v>PHK003028523</v>
      </c>
      <c r="E16" s="59" t="str">
        <f t="shared" si="34"/>
        <v>6094315389301</v>
      </c>
      <c r="F16" s="59" t="str">
        <f t="shared" si="35"/>
        <v>4005562</v>
      </c>
      <c r="G16" s="59" t="str">
        <f t="shared" si="36"/>
        <v>2205848</v>
      </c>
      <c r="H16" s="59" t="str">
        <f t="shared" si="37"/>
        <v>IPORTER (CN)</v>
      </c>
      <c r="I16" s="57" t="str">
        <f t="shared" si="38"/>
        <v>강샛별</v>
      </c>
      <c r="J16" s="57">
        <f t="shared" si="39"/>
        <v>24821</v>
      </c>
      <c r="K16" s="57" t="str">
        <f t="shared" si="40"/>
        <v/>
      </c>
      <c r="L16" s="57">
        <f t="shared" si="41"/>
        <v>1</v>
      </c>
      <c r="M16" s="57">
        <f t="shared" si="42"/>
        <v>2</v>
      </c>
      <c r="N16" s="57">
        <f t="shared" si="43"/>
        <v>2</v>
      </c>
      <c r="O16" s="60">
        <f t="shared" si="44"/>
        <v>2</v>
      </c>
      <c r="P16" s="61" t="str">
        <f t="shared" si="45"/>
        <v>목록(Manifest)</v>
      </c>
      <c r="Q16" s="88">
        <f t="shared" si="46"/>
        <v>112.07</v>
      </c>
      <c r="R16" s="61" t="str">
        <f t="shared" si="47"/>
        <v>MU267</v>
      </c>
      <c r="S16" s="61" t="str">
        <f t="shared" si="48"/>
        <v>CHINA EASTERN AIRLINE KOREA(MU)</v>
      </c>
      <c r="T16" s="61" t="str">
        <f t="shared" si="49"/>
        <v>신용</v>
      </c>
      <c r="U16" s="99">
        <f t="shared" si="27"/>
        <v>9450</v>
      </c>
      <c r="V16" s="100">
        <f t="shared" si="28"/>
        <v>0</v>
      </c>
      <c r="W16" s="100">
        <v>0</v>
      </c>
      <c r="X16" s="100">
        <f t="shared" si="4"/>
        <v>0</v>
      </c>
      <c r="Y16" s="101">
        <f t="shared" si="29"/>
        <v>0</v>
      </c>
      <c r="Z16" s="102"/>
      <c r="AA16" s="103">
        <f t="shared" si="5"/>
        <v>0</v>
      </c>
      <c r="AB16" s="104">
        <f t="shared" si="6"/>
        <v>9450</v>
      </c>
      <c r="AD16" s="126" t="s">
        <v>8720</v>
      </c>
      <c r="AE16" s="126" t="s">
        <v>66</v>
      </c>
      <c r="AF16" s="126" t="s">
        <v>8721</v>
      </c>
      <c r="AG16" s="126" t="s">
        <v>8772</v>
      </c>
      <c r="AH16" s="126" t="s">
        <v>8773</v>
      </c>
      <c r="AI16" s="126" t="s">
        <v>8774</v>
      </c>
      <c r="AJ16" s="126">
        <v>24821</v>
      </c>
      <c r="AK16" s="126" t="s">
        <v>130</v>
      </c>
      <c r="AL16" s="127">
        <v>1</v>
      </c>
      <c r="AM16" s="128">
        <v>2</v>
      </c>
      <c r="AN16" s="128">
        <v>2</v>
      </c>
      <c r="AO16" s="128">
        <v>2</v>
      </c>
      <c r="AP16" s="126" t="s">
        <v>4</v>
      </c>
      <c r="AQ16" s="128">
        <v>112.07</v>
      </c>
      <c r="AR16" s="126" t="s">
        <v>154</v>
      </c>
      <c r="AS16" s="126" t="s">
        <v>154</v>
      </c>
      <c r="AT16" s="126" t="s">
        <v>154</v>
      </c>
      <c r="AU16" s="126" t="s">
        <v>154</v>
      </c>
      <c r="AV16" s="126" t="s">
        <v>154</v>
      </c>
      <c r="AW16" s="126" t="s">
        <v>134</v>
      </c>
      <c r="AX16" s="126" t="s">
        <v>73</v>
      </c>
      <c r="AY16" s="126" t="s">
        <v>178</v>
      </c>
      <c r="AZ16" s="126" t="s">
        <v>130</v>
      </c>
      <c r="BA16" s="126" t="s">
        <v>156</v>
      </c>
      <c r="BB16" s="126" t="s">
        <v>8775</v>
      </c>
      <c r="BC16" s="126" t="s">
        <v>8776</v>
      </c>
      <c r="BD16" s="126" t="s">
        <v>8777</v>
      </c>
      <c r="BE16" s="126" t="s">
        <v>8718</v>
      </c>
      <c r="BF16" s="126" t="s">
        <v>8719</v>
      </c>
      <c r="BG16" s="126" t="s">
        <v>197</v>
      </c>
      <c r="BH16" s="126" t="s">
        <v>157</v>
      </c>
      <c r="BI16" s="126" t="s">
        <v>126</v>
      </c>
      <c r="BJ16" s="126" t="s">
        <v>130</v>
      </c>
      <c r="BK16" s="126" t="s">
        <v>158</v>
      </c>
    </row>
    <row r="17" spans="1:63" ht="15">
      <c r="A17" s="58" t="str">
        <f t="shared" si="30"/>
        <v>2025-08-07</v>
      </c>
      <c r="B17" s="58" t="str">
        <f t="shared" si="31"/>
        <v>PVG</v>
      </c>
      <c r="C17" s="58" t="str">
        <f t="shared" si="32"/>
        <v>11237335513</v>
      </c>
      <c r="D17" s="58" t="str">
        <f t="shared" si="33"/>
        <v>PHK003028517</v>
      </c>
      <c r="E17" s="59" t="str">
        <f t="shared" si="34"/>
        <v>6094315389295</v>
      </c>
      <c r="F17" s="59" t="str">
        <f t="shared" si="35"/>
        <v>4004951</v>
      </c>
      <c r="G17" s="59" t="str">
        <f t="shared" si="36"/>
        <v>2205848</v>
      </c>
      <c r="H17" s="59" t="str">
        <f t="shared" si="37"/>
        <v>IPORTER (CN)</v>
      </c>
      <c r="I17" s="57" t="str">
        <f t="shared" si="38"/>
        <v>하입드랍  HYPEDROP</v>
      </c>
      <c r="J17" s="57">
        <f t="shared" si="39"/>
        <v>10423</v>
      </c>
      <c r="K17" s="57" t="str">
        <f t="shared" si="40"/>
        <v>[사업자]</v>
      </c>
      <c r="L17" s="57">
        <f t="shared" si="41"/>
        <v>1</v>
      </c>
      <c r="M17" s="57">
        <f t="shared" si="42"/>
        <v>6.5</v>
      </c>
      <c r="N17" s="57">
        <f t="shared" si="43"/>
        <v>6.2</v>
      </c>
      <c r="O17" s="60">
        <f t="shared" si="44"/>
        <v>6.5</v>
      </c>
      <c r="P17" s="61" t="str">
        <f t="shared" si="45"/>
        <v>일반(NORMAL)</v>
      </c>
      <c r="Q17" s="88">
        <f t="shared" si="46"/>
        <v>2926.04</v>
      </c>
      <c r="R17" s="61" t="str">
        <f t="shared" si="47"/>
        <v>MU267</v>
      </c>
      <c r="S17" s="61" t="str">
        <f t="shared" si="48"/>
        <v>CHINA EASTERN AIRLINE KOREA(MU)</v>
      </c>
      <c r="T17" s="61" t="str">
        <f t="shared" si="49"/>
        <v>신용</v>
      </c>
      <c r="U17" s="99">
        <f t="shared" si="27"/>
        <v>20700</v>
      </c>
      <c r="V17" s="100">
        <f t="shared" si="28"/>
        <v>0</v>
      </c>
      <c r="W17" s="100">
        <v>0</v>
      </c>
      <c r="X17" s="100">
        <f t="shared" si="4"/>
        <v>1000</v>
      </c>
      <c r="Y17" s="101">
        <f t="shared" si="29"/>
        <v>10000</v>
      </c>
      <c r="Z17" s="151" t="s">
        <v>2551</v>
      </c>
      <c r="AA17" s="103">
        <f t="shared" si="5"/>
        <v>11000</v>
      </c>
      <c r="AB17" s="104">
        <f t="shared" si="6"/>
        <v>31700</v>
      </c>
      <c r="AD17" s="126" t="s">
        <v>8720</v>
      </c>
      <c r="AE17" s="126" t="s">
        <v>66</v>
      </c>
      <c r="AF17" s="126" t="s">
        <v>8721</v>
      </c>
      <c r="AG17" s="126" t="s">
        <v>8778</v>
      </c>
      <c r="AH17" s="126" t="s">
        <v>452</v>
      </c>
      <c r="AI17" s="126" t="s">
        <v>272</v>
      </c>
      <c r="AJ17" s="126">
        <v>10423</v>
      </c>
      <c r="AK17" s="126" t="s">
        <v>137</v>
      </c>
      <c r="AL17" s="127">
        <v>1</v>
      </c>
      <c r="AM17" s="128">
        <v>6.5</v>
      </c>
      <c r="AN17" s="128">
        <v>6.2</v>
      </c>
      <c r="AO17" s="128">
        <v>6.5</v>
      </c>
      <c r="AP17" s="126" t="s">
        <v>7</v>
      </c>
      <c r="AQ17" s="128">
        <v>2926.04</v>
      </c>
      <c r="AR17" s="126" t="s">
        <v>154</v>
      </c>
      <c r="AS17" s="126" t="s">
        <v>154</v>
      </c>
      <c r="AT17" s="126" t="s">
        <v>154</v>
      </c>
      <c r="AU17" s="126" t="s">
        <v>154</v>
      </c>
      <c r="AV17" s="126" t="s">
        <v>154</v>
      </c>
      <c r="AW17" s="126" t="s">
        <v>134</v>
      </c>
      <c r="AX17" s="126" t="s">
        <v>73</v>
      </c>
      <c r="AY17" s="126" t="s">
        <v>179</v>
      </c>
      <c r="AZ17" s="126" t="s">
        <v>130</v>
      </c>
      <c r="BA17" s="126" t="s">
        <v>156</v>
      </c>
      <c r="BB17" s="126" t="s">
        <v>8779</v>
      </c>
      <c r="BC17" s="126" t="s">
        <v>8780</v>
      </c>
      <c r="BD17" s="126" t="s">
        <v>8781</v>
      </c>
      <c r="BE17" s="126" t="s">
        <v>8718</v>
      </c>
      <c r="BF17" s="126" t="s">
        <v>8719</v>
      </c>
      <c r="BG17" s="126" t="s">
        <v>197</v>
      </c>
      <c r="BH17" s="126" t="s">
        <v>157</v>
      </c>
      <c r="BI17" s="126" t="s">
        <v>126</v>
      </c>
      <c r="BJ17" s="126" t="s">
        <v>130</v>
      </c>
      <c r="BK17" s="126" t="s">
        <v>158</v>
      </c>
    </row>
    <row r="18" spans="1:63" ht="15">
      <c r="A18" s="58" t="str">
        <f t="shared" si="30"/>
        <v>2025-08-09</v>
      </c>
      <c r="B18" s="58" t="str">
        <f t="shared" si="31"/>
        <v>PVG</v>
      </c>
      <c r="C18" s="58" t="str">
        <f t="shared" si="32"/>
        <v>11237335546</v>
      </c>
      <c r="D18" s="58" t="str">
        <f t="shared" si="33"/>
        <v>PHK003028525</v>
      </c>
      <c r="E18" s="59" t="str">
        <f t="shared" si="34"/>
        <v>6094315389303</v>
      </c>
      <c r="F18" s="59" t="str">
        <f t="shared" si="35"/>
        <v>4005943</v>
      </c>
      <c r="G18" s="59" t="str">
        <f t="shared" si="36"/>
        <v>2205848</v>
      </c>
      <c r="H18" s="59" t="str">
        <f t="shared" si="37"/>
        <v>IPORTER (CN)</v>
      </c>
      <c r="I18" s="57" t="str">
        <f t="shared" si="38"/>
        <v>소승혁</v>
      </c>
      <c r="J18" s="57">
        <f t="shared" si="39"/>
        <v>1864</v>
      </c>
      <c r="K18" s="57" t="str">
        <f t="shared" si="40"/>
        <v/>
      </c>
      <c r="L18" s="57">
        <f t="shared" si="41"/>
        <v>1</v>
      </c>
      <c r="M18" s="57">
        <f t="shared" si="42"/>
        <v>4.5999999999999996</v>
      </c>
      <c r="N18" s="57">
        <f t="shared" si="43"/>
        <v>1.3</v>
      </c>
      <c r="O18" s="60">
        <f t="shared" si="44"/>
        <v>5</v>
      </c>
      <c r="P18" s="61" t="str">
        <f t="shared" si="45"/>
        <v>간이(Simple)</v>
      </c>
      <c r="Q18" s="88">
        <f t="shared" si="46"/>
        <v>530.69000000000005</v>
      </c>
      <c r="R18" s="61" t="str">
        <f t="shared" si="47"/>
        <v>MU267</v>
      </c>
      <c r="S18" s="61" t="str">
        <f t="shared" si="48"/>
        <v>CHINA EASTERN AIRLINE KOREA(MU)</v>
      </c>
      <c r="T18" s="61" t="str">
        <f t="shared" si="49"/>
        <v>신용</v>
      </c>
      <c r="U18" s="99">
        <f t="shared" si="27"/>
        <v>16950</v>
      </c>
      <c r="V18" s="100">
        <f t="shared" si="28"/>
        <v>0</v>
      </c>
      <c r="W18" s="100">
        <v>0</v>
      </c>
      <c r="X18" s="100">
        <f t="shared" si="4"/>
        <v>500</v>
      </c>
      <c r="Y18" s="101">
        <f t="shared" si="29"/>
        <v>1000</v>
      </c>
      <c r="Z18" s="102"/>
      <c r="AA18" s="103">
        <f t="shared" si="5"/>
        <v>1500</v>
      </c>
      <c r="AB18" s="104">
        <f t="shared" si="6"/>
        <v>18450</v>
      </c>
      <c r="AD18" s="126" t="s">
        <v>4060</v>
      </c>
      <c r="AE18" s="126" t="s">
        <v>66</v>
      </c>
      <c r="AF18" s="126" t="s">
        <v>8782</v>
      </c>
      <c r="AG18" s="126" t="s">
        <v>8783</v>
      </c>
      <c r="AH18" s="126" t="s">
        <v>8729</v>
      </c>
      <c r="AI18" s="126" t="s">
        <v>8730</v>
      </c>
      <c r="AJ18" s="126">
        <v>1864</v>
      </c>
      <c r="AK18" s="126" t="s">
        <v>130</v>
      </c>
      <c r="AL18" s="127">
        <v>1</v>
      </c>
      <c r="AM18" s="128">
        <v>4.5999999999999996</v>
      </c>
      <c r="AN18" s="128">
        <v>1.3</v>
      </c>
      <c r="AO18" s="128">
        <v>4.5999999999999996</v>
      </c>
      <c r="AP18" s="126" t="s">
        <v>6</v>
      </c>
      <c r="AQ18" s="128">
        <v>530.69000000000005</v>
      </c>
      <c r="AR18" s="126" t="s">
        <v>154</v>
      </c>
      <c r="AS18" s="126" t="s">
        <v>154</v>
      </c>
      <c r="AT18" s="126" t="s">
        <v>154</v>
      </c>
      <c r="AU18" s="126" t="s">
        <v>154</v>
      </c>
      <c r="AV18" s="126" t="s">
        <v>154</v>
      </c>
      <c r="AW18" s="126" t="s">
        <v>134</v>
      </c>
      <c r="AX18" s="126" t="s">
        <v>73</v>
      </c>
      <c r="AY18" s="126" t="s">
        <v>178</v>
      </c>
      <c r="AZ18" s="126" t="s">
        <v>130</v>
      </c>
      <c r="BA18" s="126" t="s">
        <v>156</v>
      </c>
      <c r="BB18" s="126" t="s">
        <v>8784</v>
      </c>
      <c r="BC18" s="126" t="s">
        <v>8785</v>
      </c>
      <c r="BD18" s="126" t="s">
        <v>8786</v>
      </c>
      <c r="BE18" s="126" t="s">
        <v>8718</v>
      </c>
      <c r="BF18" s="126" t="s">
        <v>8719</v>
      </c>
      <c r="BG18" s="126" t="s">
        <v>197</v>
      </c>
      <c r="BH18" s="126" t="s">
        <v>157</v>
      </c>
      <c r="BI18" s="126" t="s">
        <v>126</v>
      </c>
      <c r="BJ18" s="126" t="s">
        <v>130</v>
      </c>
      <c r="BK18" s="126" t="s">
        <v>158</v>
      </c>
    </row>
    <row r="19" spans="1:63" ht="15">
      <c r="A19" s="58" t="str">
        <f t="shared" si="30"/>
        <v>2025-08-09</v>
      </c>
      <c r="B19" s="58" t="str">
        <f t="shared" si="31"/>
        <v>PVG</v>
      </c>
      <c r="C19" s="58" t="str">
        <f t="shared" si="32"/>
        <v>11237335546</v>
      </c>
      <c r="D19" s="58" t="str">
        <f t="shared" si="33"/>
        <v>PHK003028515</v>
      </c>
      <c r="E19" s="59" t="str">
        <f t="shared" si="34"/>
        <v>6094315389293</v>
      </c>
      <c r="F19" s="59" t="str">
        <f t="shared" si="35"/>
        <v>4004624</v>
      </c>
      <c r="G19" s="59" t="str">
        <f t="shared" si="36"/>
        <v>2205848</v>
      </c>
      <c r="H19" s="59" t="str">
        <f t="shared" si="37"/>
        <v>IPORTER (CN)</v>
      </c>
      <c r="I19" s="57" t="str">
        <f t="shared" si="38"/>
        <v>이혜원</v>
      </c>
      <c r="J19" s="57">
        <f t="shared" si="39"/>
        <v>18440</v>
      </c>
      <c r="K19" s="57" t="str">
        <f t="shared" si="40"/>
        <v/>
      </c>
      <c r="L19" s="57">
        <f t="shared" si="41"/>
        <v>1</v>
      </c>
      <c r="M19" s="57">
        <f t="shared" si="42"/>
        <v>1.8</v>
      </c>
      <c r="N19" s="57">
        <f t="shared" si="43"/>
        <v>1.3</v>
      </c>
      <c r="O19" s="60">
        <f t="shared" si="44"/>
        <v>2</v>
      </c>
      <c r="P19" s="61" t="str">
        <f t="shared" si="45"/>
        <v>선별(검사,Manifest-Inspection)</v>
      </c>
      <c r="Q19" s="88">
        <f t="shared" si="46"/>
        <v>63.38</v>
      </c>
      <c r="R19" s="61" t="str">
        <f t="shared" si="47"/>
        <v>MU267</v>
      </c>
      <c r="S19" s="61" t="str">
        <f t="shared" si="48"/>
        <v>CHINA EASTERN AIRLINE KOREA(MU)</v>
      </c>
      <c r="T19" s="61" t="str">
        <f t="shared" si="49"/>
        <v>신용</v>
      </c>
      <c r="U19" s="99">
        <f t="shared" si="27"/>
        <v>9450</v>
      </c>
      <c r="V19" s="100">
        <f t="shared" si="28"/>
        <v>0</v>
      </c>
      <c r="W19" s="100">
        <v>0</v>
      </c>
      <c r="X19" s="100">
        <f t="shared" si="4"/>
        <v>0</v>
      </c>
      <c r="Y19" s="101">
        <f t="shared" si="29"/>
        <v>0</v>
      </c>
      <c r="Z19" s="102"/>
      <c r="AA19" s="103">
        <f t="shared" si="5"/>
        <v>0</v>
      </c>
      <c r="AB19" s="104">
        <f t="shared" si="6"/>
        <v>9450</v>
      </c>
      <c r="AD19" s="126" t="s">
        <v>4060</v>
      </c>
      <c r="AE19" s="126" t="s">
        <v>66</v>
      </c>
      <c r="AF19" s="126" t="s">
        <v>8782</v>
      </c>
      <c r="AG19" s="126" t="s">
        <v>8787</v>
      </c>
      <c r="AH19" s="126" t="s">
        <v>8757</v>
      </c>
      <c r="AI19" s="126" t="s">
        <v>8758</v>
      </c>
      <c r="AJ19" s="126">
        <v>18440</v>
      </c>
      <c r="AK19" s="126" t="s">
        <v>130</v>
      </c>
      <c r="AL19" s="127">
        <v>1</v>
      </c>
      <c r="AM19" s="128">
        <v>1.8</v>
      </c>
      <c r="AN19" s="128">
        <v>1.3</v>
      </c>
      <c r="AO19" s="128">
        <v>1.8</v>
      </c>
      <c r="AP19" s="126" t="s">
        <v>182</v>
      </c>
      <c r="AQ19" s="128">
        <v>63.38</v>
      </c>
      <c r="AR19" s="126" t="s">
        <v>154</v>
      </c>
      <c r="AS19" s="126" t="s">
        <v>154</v>
      </c>
      <c r="AT19" s="126" t="s">
        <v>154</v>
      </c>
      <c r="AU19" s="126" t="s">
        <v>154</v>
      </c>
      <c r="AV19" s="126" t="s">
        <v>154</v>
      </c>
      <c r="AW19" s="126" t="s">
        <v>134</v>
      </c>
      <c r="AX19" s="126" t="s">
        <v>73</v>
      </c>
      <c r="AY19" s="126" t="s">
        <v>178</v>
      </c>
      <c r="AZ19" s="126" t="s">
        <v>130</v>
      </c>
      <c r="BA19" s="126" t="s">
        <v>156</v>
      </c>
      <c r="BB19" s="126" t="s">
        <v>8788</v>
      </c>
      <c r="BC19" s="126" t="s">
        <v>8789</v>
      </c>
      <c r="BD19" s="126" t="s">
        <v>8790</v>
      </c>
      <c r="BE19" s="126" t="s">
        <v>8718</v>
      </c>
      <c r="BF19" s="126" t="s">
        <v>8719</v>
      </c>
      <c r="BG19" s="126" t="s">
        <v>197</v>
      </c>
      <c r="BH19" s="126" t="s">
        <v>157</v>
      </c>
      <c r="BI19" s="126" t="s">
        <v>126</v>
      </c>
      <c r="BJ19" s="126" t="s">
        <v>130</v>
      </c>
      <c r="BK19" s="126" t="s">
        <v>158</v>
      </c>
    </row>
    <row r="20" spans="1:63" ht="15">
      <c r="A20" s="58" t="str">
        <f t="shared" si="30"/>
        <v>2025-08-09</v>
      </c>
      <c r="B20" s="58" t="str">
        <f t="shared" si="31"/>
        <v>PVG</v>
      </c>
      <c r="C20" s="58" t="str">
        <f t="shared" si="32"/>
        <v>11237335546</v>
      </c>
      <c r="D20" s="58" t="str">
        <f t="shared" si="33"/>
        <v>PHK003028524</v>
      </c>
      <c r="E20" s="59" t="str">
        <f t="shared" si="34"/>
        <v>6094315389302</v>
      </c>
      <c r="F20" s="59" t="str">
        <f t="shared" si="35"/>
        <v>4005933</v>
      </c>
      <c r="G20" s="59" t="str">
        <f t="shared" si="36"/>
        <v>2205848</v>
      </c>
      <c r="H20" s="59" t="str">
        <f t="shared" si="37"/>
        <v>IPORTER (CN)</v>
      </c>
      <c r="I20" s="57" t="str">
        <f t="shared" si="38"/>
        <v>한대흠</v>
      </c>
      <c r="J20" s="57">
        <f t="shared" si="39"/>
        <v>11791</v>
      </c>
      <c r="K20" s="57" t="str">
        <f t="shared" si="40"/>
        <v/>
      </c>
      <c r="L20" s="57">
        <f t="shared" si="41"/>
        <v>1</v>
      </c>
      <c r="M20" s="57">
        <f t="shared" si="42"/>
        <v>1</v>
      </c>
      <c r="N20" s="57">
        <f t="shared" si="43"/>
        <v>0.9</v>
      </c>
      <c r="O20" s="60">
        <f t="shared" si="44"/>
        <v>1</v>
      </c>
      <c r="P20" s="61" t="str">
        <f t="shared" si="45"/>
        <v>목록(Manifest)</v>
      </c>
      <c r="Q20" s="88">
        <f t="shared" si="46"/>
        <v>101.29</v>
      </c>
      <c r="R20" s="61" t="str">
        <f t="shared" si="47"/>
        <v>MU267</v>
      </c>
      <c r="S20" s="61" t="str">
        <f t="shared" si="48"/>
        <v>CHINA EASTERN AIRLINE KOREA(MU)</v>
      </c>
      <c r="T20" s="61" t="str">
        <f t="shared" si="49"/>
        <v>신용</v>
      </c>
      <c r="U20" s="99">
        <f t="shared" si="27"/>
        <v>6950</v>
      </c>
      <c r="V20" s="100">
        <f t="shared" si="28"/>
        <v>0</v>
      </c>
      <c r="W20" s="100">
        <v>0</v>
      </c>
      <c r="X20" s="100">
        <f t="shared" si="4"/>
        <v>0</v>
      </c>
      <c r="Y20" s="101">
        <f t="shared" si="29"/>
        <v>0</v>
      </c>
      <c r="Z20" s="102"/>
      <c r="AA20" s="103">
        <f t="shared" si="5"/>
        <v>0</v>
      </c>
      <c r="AB20" s="104">
        <f t="shared" si="6"/>
        <v>6950</v>
      </c>
      <c r="AD20" s="126" t="s">
        <v>4060</v>
      </c>
      <c r="AE20" s="126" t="s">
        <v>66</v>
      </c>
      <c r="AF20" s="126" t="s">
        <v>8782</v>
      </c>
      <c r="AG20" s="126" t="s">
        <v>8791</v>
      </c>
      <c r="AH20" s="126" t="s">
        <v>273</v>
      </c>
      <c r="AI20" s="126" t="s">
        <v>274</v>
      </c>
      <c r="AJ20" s="126">
        <v>11791</v>
      </c>
      <c r="AK20" s="126" t="s">
        <v>130</v>
      </c>
      <c r="AL20" s="127">
        <v>1</v>
      </c>
      <c r="AM20" s="128">
        <v>1</v>
      </c>
      <c r="AN20" s="128">
        <v>0.9</v>
      </c>
      <c r="AO20" s="128">
        <v>1</v>
      </c>
      <c r="AP20" s="126" t="s">
        <v>4</v>
      </c>
      <c r="AQ20" s="128">
        <v>101.29</v>
      </c>
      <c r="AR20" s="126" t="s">
        <v>154</v>
      </c>
      <c r="AS20" s="126" t="s">
        <v>154</v>
      </c>
      <c r="AT20" s="126" t="s">
        <v>154</v>
      </c>
      <c r="AU20" s="126" t="s">
        <v>154</v>
      </c>
      <c r="AV20" s="126" t="s">
        <v>154</v>
      </c>
      <c r="AW20" s="126" t="s">
        <v>134</v>
      </c>
      <c r="AX20" s="126" t="s">
        <v>73</v>
      </c>
      <c r="AY20" s="126" t="s">
        <v>178</v>
      </c>
      <c r="AZ20" s="126" t="s">
        <v>130</v>
      </c>
      <c r="BA20" s="126" t="s">
        <v>156</v>
      </c>
      <c r="BB20" s="126" t="s">
        <v>8792</v>
      </c>
      <c r="BC20" s="126" t="s">
        <v>8793</v>
      </c>
      <c r="BD20" s="126" t="s">
        <v>8794</v>
      </c>
      <c r="BE20" s="126" t="s">
        <v>8718</v>
      </c>
      <c r="BF20" s="126" t="s">
        <v>8719</v>
      </c>
      <c r="BG20" s="126" t="s">
        <v>197</v>
      </c>
      <c r="BH20" s="126" t="s">
        <v>157</v>
      </c>
      <c r="BI20" s="126" t="s">
        <v>126</v>
      </c>
      <c r="BJ20" s="126" t="s">
        <v>130</v>
      </c>
      <c r="BK20" s="126" t="s">
        <v>158</v>
      </c>
    </row>
    <row r="21" spans="1:63" ht="15">
      <c r="A21" s="58" t="str">
        <f t="shared" si="30"/>
        <v>2025-08-09</v>
      </c>
      <c r="B21" s="58" t="str">
        <f t="shared" si="31"/>
        <v>PVG</v>
      </c>
      <c r="C21" s="58" t="str">
        <f t="shared" si="32"/>
        <v>11237335546</v>
      </c>
      <c r="D21" s="58" t="str">
        <f t="shared" si="33"/>
        <v>PHK003028529</v>
      </c>
      <c r="E21" s="59" t="str">
        <f t="shared" si="34"/>
        <v>6094315389307</v>
      </c>
      <c r="F21" s="59" t="str">
        <f t="shared" si="35"/>
        <v>4006343</v>
      </c>
      <c r="G21" s="59" t="str">
        <f t="shared" si="36"/>
        <v>2205848</v>
      </c>
      <c r="H21" s="59" t="str">
        <f t="shared" si="37"/>
        <v>IPORTER (CN)</v>
      </c>
      <c r="I21" s="57" t="str">
        <f t="shared" si="38"/>
        <v>박미리</v>
      </c>
      <c r="J21" s="57">
        <f t="shared" si="39"/>
        <v>54970</v>
      </c>
      <c r="K21" s="57" t="str">
        <f t="shared" si="40"/>
        <v/>
      </c>
      <c r="L21" s="57">
        <f t="shared" si="41"/>
        <v>1</v>
      </c>
      <c r="M21" s="57">
        <f t="shared" si="42"/>
        <v>3</v>
      </c>
      <c r="N21" s="57">
        <f t="shared" si="43"/>
        <v>3.5</v>
      </c>
      <c r="O21" s="60">
        <f t="shared" si="44"/>
        <v>3.5</v>
      </c>
      <c r="P21" s="61" t="str">
        <f t="shared" si="45"/>
        <v>간이(Simple)</v>
      </c>
      <c r="Q21" s="88">
        <f t="shared" si="46"/>
        <v>152.31</v>
      </c>
      <c r="R21" s="61" t="str">
        <f t="shared" si="47"/>
        <v>MU267</v>
      </c>
      <c r="S21" s="61" t="str">
        <f t="shared" si="48"/>
        <v>CHINA EASTERN AIRLINE KOREA(MU)</v>
      </c>
      <c r="T21" s="61" t="str">
        <f t="shared" si="49"/>
        <v>신용</v>
      </c>
      <c r="U21" s="99">
        <f t="shared" si="27"/>
        <v>13200</v>
      </c>
      <c r="V21" s="100">
        <f t="shared" si="28"/>
        <v>0</v>
      </c>
      <c r="W21" s="100">
        <v>0</v>
      </c>
      <c r="X21" s="100">
        <f t="shared" si="4"/>
        <v>500</v>
      </c>
      <c r="Y21" s="101">
        <f t="shared" si="29"/>
        <v>1000</v>
      </c>
      <c r="Z21" s="102"/>
      <c r="AA21" s="103">
        <f t="shared" si="5"/>
        <v>1500</v>
      </c>
      <c r="AB21" s="104">
        <f t="shared" si="6"/>
        <v>14700</v>
      </c>
      <c r="AD21" s="126" t="s">
        <v>4060</v>
      </c>
      <c r="AE21" s="126" t="s">
        <v>66</v>
      </c>
      <c r="AF21" s="126" t="s">
        <v>8782</v>
      </c>
      <c r="AG21" s="126" t="s">
        <v>8795</v>
      </c>
      <c r="AH21" s="126" t="s">
        <v>8796</v>
      </c>
      <c r="AI21" s="126" t="s">
        <v>8797</v>
      </c>
      <c r="AJ21" s="126">
        <v>54970</v>
      </c>
      <c r="AK21" s="126" t="s">
        <v>130</v>
      </c>
      <c r="AL21" s="127">
        <v>1</v>
      </c>
      <c r="AM21" s="128">
        <v>3</v>
      </c>
      <c r="AN21" s="128">
        <v>3.5</v>
      </c>
      <c r="AO21" s="128">
        <v>3.5</v>
      </c>
      <c r="AP21" s="126" t="s">
        <v>6</v>
      </c>
      <c r="AQ21" s="128">
        <v>152.31</v>
      </c>
      <c r="AR21" s="126" t="s">
        <v>154</v>
      </c>
      <c r="AS21" s="126" t="s">
        <v>154</v>
      </c>
      <c r="AT21" s="126" t="s">
        <v>154</v>
      </c>
      <c r="AU21" s="126" t="s">
        <v>154</v>
      </c>
      <c r="AV21" s="126" t="s">
        <v>154</v>
      </c>
      <c r="AW21" s="126" t="s">
        <v>134</v>
      </c>
      <c r="AX21" s="126" t="s">
        <v>73</v>
      </c>
      <c r="AY21" s="126" t="s">
        <v>178</v>
      </c>
      <c r="AZ21" s="126" t="s">
        <v>130</v>
      </c>
      <c r="BA21" s="126" t="s">
        <v>156</v>
      </c>
      <c r="BB21" s="126" t="s">
        <v>8798</v>
      </c>
      <c r="BC21" s="126" t="s">
        <v>8799</v>
      </c>
      <c r="BD21" s="126" t="s">
        <v>8800</v>
      </c>
      <c r="BE21" s="126" t="s">
        <v>8718</v>
      </c>
      <c r="BF21" s="126" t="s">
        <v>8719</v>
      </c>
      <c r="BG21" s="126" t="s">
        <v>197</v>
      </c>
      <c r="BH21" s="126" t="s">
        <v>157</v>
      </c>
      <c r="BI21" s="126" t="s">
        <v>126</v>
      </c>
      <c r="BJ21" s="126" t="s">
        <v>130</v>
      </c>
      <c r="BK21" s="126" t="s">
        <v>158</v>
      </c>
    </row>
    <row r="22" spans="1:63" ht="15">
      <c r="A22" s="58" t="str">
        <f t="shared" si="30"/>
        <v>2025-08-09</v>
      </c>
      <c r="B22" s="58" t="str">
        <f t="shared" si="31"/>
        <v>PVG</v>
      </c>
      <c r="C22" s="58" t="str">
        <f t="shared" si="32"/>
        <v>11237335546</v>
      </c>
      <c r="D22" s="58" t="str">
        <f t="shared" si="33"/>
        <v>PHK003028538</v>
      </c>
      <c r="E22" s="59" t="str">
        <f t="shared" si="34"/>
        <v>6094315389316</v>
      </c>
      <c r="F22" s="59" t="str">
        <f t="shared" si="35"/>
        <v>4008271</v>
      </c>
      <c r="G22" s="59" t="str">
        <f t="shared" si="36"/>
        <v>2205848</v>
      </c>
      <c r="H22" s="59" t="str">
        <f t="shared" si="37"/>
        <v>IPORTER (CN)</v>
      </c>
      <c r="I22" s="57" t="str">
        <f t="shared" si="38"/>
        <v>하입드랍  HYPEDROP</v>
      </c>
      <c r="J22" s="57">
        <f t="shared" si="39"/>
        <v>10423</v>
      </c>
      <c r="K22" s="57" t="str">
        <f t="shared" si="40"/>
        <v>[사업자]</v>
      </c>
      <c r="L22" s="57">
        <f t="shared" si="41"/>
        <v>1</v>
      </c>
      <c r="M22" s="57">
        <f t="shared" si="42"/>
        <v>3.5</v>
      </c>
      <c r="N22" s="57">
        <f t="shared" si="43"/>
        <v>2.5</v>
      </c>
      <c r="O22" s="60">
        <f t="shared" si="44"/>
        <v>3.5</v>
      </c>
      <c r="P22" s="61" t="str">
        <f t="shared" si="45"/>
        <v>간이(Simple)</v>
      </c>
      <c r="Q22" s="88">
        <f t="shared" si="46"/>
        <v>1671</v>
      </c>
      <c r="R22" s="61" t="str">
        <f t="shared" si="47"/>
        <v>MU267</v>
      </c>
      <c r="S22" s="61" t="str">
        <f t="shared" si="48"/>
        <v>CHINA EASTERN AIRLINE KOREA(MU)</v>
      </c>
      <c r="T22" s="61" t="str">
        <f t="shared" si="49"/>
        <v>신용</v>
      </c>
      <c r="U22" s="99">
        <f t="shared" si="27"/>
        <v>13200</v>
      </c>
      <c r="V22" s="100">
        <f t="shared" si="28"/>
        <v>0</v>
      </c>
      <c r="W22" s="100">
        <v>0</v>
      </c>
      <c r="X22" s="100">
        <f t="shared" si="4"/>
        <v>500</v>
      </c>
      <c r="Y22" s="101">
        <f t="shared" si="29"/>
        <v>10000</v>
      </c>
      <c r="Z22" s="151" t="s">
        <v>2551</v>
      </c>
      <c r="AA22" s="103">
        <f t="shared" si="5"/>
        <v>10500</v>
      </c>
      <c r="AB22" s="104">
        <f t="shared" si="6"/>
        <v>23700</v>
      </c>
      <c r="AD22" s="126" t="s">
        <v>4060</v>
      </c>
      <c r="AE22" s="126" t="s">
        <v>66</v>
      </c>
      <c r="AF22" s="126" t="s">
        <v>8782</v>
      </c>
      <c r="AG22" s="126" t="s">
        <v>8801</v>
      </c>
      <c r="AH22" s="126" t="s">
        <v>452</v>
      </c>
      <c r="AI22" s="126" t="s">
        <v>272</v>
      </c>
      <c r="AJ22" s="126">
        <v>10423</v>
      </c>
      <c r="AK22" s="126" t="s">
        <v>137</v>
      </c>
      <c r="AL22" s="127">
        <v>1</v>
      </c>
      <c r="AM22" s="128">
        <v>3.5</v>
      </c>
      <c r="AN22" s="128">
        <v>2.5</v>
      </c>
      <c r="AO22" s="128">
        <v>3.5</v>
      </c>
      <c r="AP22" s="126" t="s">
        <v>6</v>
      </c>
      <c r="AQ22" s="128">
        <v>1671</v>
      </c>
      <c r="AR22" s="126" t="s">
        <v>154</v>
      </c>
      <c r="AS22" s="126" t="s">
        <v>154</v>
      </c>
      <c r="AT22" s="126" t="s">
        <v>154</v>
      </c>
      <c r="AU22" s="126" t="s">
        <v>154</v>
      </c>
      <c r="AV22" s="126" t="s">
        <v>154</v>
      </c>
      <c r="AW22" s="126" t="s">
        <v>134</v>
      </c>
      <c r="AX22" s="126" t="s">
        <v>73</v>
      </c>
      <c r="AY22" s="126" t="s">
        <v>179</v>
      </c>
      <c r="AZ22" s="126" t="s">
        <v>130</v>
      </c>
      <c r="BA22" s="126" t="s">
        <v>156</v>
      </c>
      <c r="BB22" s="126" t="s">
        <v>8802</v>
      </c>
      <c r="BC22" s="126" t="s">
        <v>8803</v>
      </c>
      <c r="BD22" s="126" t="s">
        <v>8804</v>
      </c>
      <c r="BE22" s="126" t="s">
        <v>8718</v>
      </c>
      <c r="BF22" s="126" t="s">
        <v>8719</v>
      </c>
      <c r="BG22" s="126" t="s">
        <v>197</v>
      </c>
      <c r="BH22" s="126" t="s">
        <v>157</v>
      </c>
      <c r="BI22" s="126" t="s">
        <v>126</v>
      </c>
      <c r="BJ22" s="126" t="s">
        <v>130</v>
      </c>
      <c r="BK22" s="126" t="s">
        <v>158</v>
      </c>
    </row>
    <row r="23" spans="1:63" ht="15">
      <c r="A23" s="58" t="str">
        <f t="shared" si="30"/>
        <v>2025-08-09</v>
      </c>
      <c r="B23" s="58" t="str">
        <f t="shared" si="31"/>
        <v>PVG</v>
      </c>
      <c r="C23" s="58" t="str">
        <f t="shared" si="32"/>
        <v>11237335546</v>
      </c>
      <c r="D23" s="58" t="str">
        <f t="shared" si="33"/>
        <v>PHK003028522</v>
      </c>
      <c r="E23" s="59" t="str">
        <f t="shared" si="34"/>
        <v>6094315389300</v>
      </c>
      <c r="F23" s="59" t="str">
        <f t="shared" si="35"/>
        <v>4005489</v>
      </c>
      <c r="G23" s="59" t="str">
        <f t="shared" si="36"/>
        <v>2205848</v>
      </c>
      <c r="H23" s="59" t="str">
        <f t="shared" si="37"/>
        <v>IPORTER (CN)</v>
      </c>
      <c r="I23" s="57" t="str">
        <f t="shared" si="38"/>
        <v>JEONDONGHYUK</v>
      </c>
      <c r="J23" s="57">
        <f t="shared" si="39"/>
        <v>6586</v>
      </c>
      <c r="K23" s="57" t="str">
        <f t="shared" si="40"/>
        <v/>
      </c>
      <c r="L23" s="57">
        <f t="shared" si="41"/>
        <v>1</v>
      </c>
      <c r="M23" s="57">
        <f t="shared" si="42"/>
        <v>3.5</v>
      </c>
      <c r="N23" s="57">
        <f t="shared" si="43"/>
        <v>1.9</v>
      </c>
      <c r="O23" s="60">
        <f t="shared" si="44"/>
        <v>3.5</v>
      </c>
      <c r="P23" s="61" t="str">
        <f t="shared" si="45"/>
        <v>목록(Manifest)</v>
      </c>
      <c r="Q23" s="88">
        <f t="shared" si="46"/>
        <v>34.700000000000003</v>
      </c>
      <c r="R23" s="61" t="str">
        <f t="shared" si="47"/>
        <v>MU267</v>
      </c>
      <c r="S23" s="61" t="str">
        <f t="shared" si="48"/>
        <v>CHINA EASTERN AIRLINE KOREA(MU)</v>
      </c>
      <c r="T23" s="61" t="str">
        <f t="shared" si="49"/>
        <v>신용</v>
      </c>
      <c r="U23" s="99">
        <f t="shared" si="27"/>
        <v>13200</v>
      </c>
      <c r="V23" s="100">
        <f t="shared" si="28"/>
        <v>0</v>
      </c>
      <c r="W23" s="100">
        <v>0</v>
      </c>
      <c r="X23" s="100">
        <f t="shared" si="4"/>
        <v>500</v>
      </c>
      <c r="Y23" s="101">
        <f t="shared" si="29"/>
        <v>0</v>
      </c>
      <c r="Z23" s="102"/>
      <c r="AA23" s="103">
        <f t="shared" si="5"/>
        <v>500</v>
      </c>
      <c r="AB23" s="104">
        <f t="shared" si="6"/>
        <v>13700</v>
      </c>
      <c r="AD23" s="126" t="s">
        <v>4060</v>
      </c>
      <c r="AE23" s="126" t="s">
        <v>66</v>
      </c>
      <c r="AF23" s="126" t="s">
        <v>8782</v>
      </c>
      <c r="AG23" s="126" t="s">
        <v>8805</v>
      </c>
      <c r="AH23" s="126" t="s">
        <v>8763</v>
      </c>
      <c r="AI23" s="126" t="s">
        <v>8764</v>
      </c>
      <c r="AJ23" s="126">
        <v>6586</v>
      </c>
      <c r="AK23" s="126" t="s">
        <v>130</v>
      </c>
      <c r="AL23" s="127">
        <v>1</v>
      </c>
      <c r="AM23" s="128">
        <v>3.5</v>
      </c>
      <c r="AN23" s="128">
        <v>1.9</v>
      </c>
      <c r="AO23" s="128">
        <v>3.5</v>
      </c>
      <c r="AP23" s="126" t="s">
        <v>4</v>
      </c>
      <c r="AQ23" s="128">
        <v>34.700000000000003</v>
      </c>
      <c r="AR23" s="126" t="s">
        <v>154</v>
      </c>
      <c r="AS23" s="126" t="s">
        <v>154</v>
      </c>
      <c r="AT23" s="126" t="s">
        <v>154</v>
      </c>
      <c r="AU23" s="126" t="s">
        <v>154</v>
      </c>
      <c r="AV23" s="126" t="s">
        <v>154</v>
      </c>
      <c r="AW23" s="126" t="s">
        <v>134</v>
      </c>
      <c r="AX23" s="126" t="s">
        <v>73</v>
      </c>
      <c r="AY23" s="126" t="s">
        <v>178</v>
      </c>
      <c r="AZ23" s="126" t="s">
        <v>130</v>
      </c>
      <c r="BA23" s="126" t="s">
        <v>156</v>
      </c>
      <c r="BB23" s="126" t="s">
        <v>8806</v>
      </c>
      <c r="BC23" s="126" t="s">
        <v>8807</v>
      </c>
      <c r="BD23" s="126" t="s">
        <v>8808</v>
      </c>
      <c r="BE23" s="126" t="s">
        <v>8718</v>
      </c>
      <c r="BF23" s="126" t="s">
        <v>8719</v>
      </c>
      <c r="BG23" s="126" t="s">
        <v>197</v>
      </c>
      <c r="BH23" s="126" t="s">
        <v>157</v>
      </c>
      <c r="BI23" s="126" t="s">
        <v>126</v>
      </c>
      <c r="BJ23" s="126" t="s">
        <v>130</v>
      </c>
      <c r="BK23" s="126" t="s">
        <v>158</v>
      </c>
    </row>
    <row r="24" spans="1:63" ht="15">
      <c r="A24" s="58" t="str">
        <f t="shared" si="30"/>
        <v>2025-08-09</v>
      </c>
      <c r="B24" s="58" t="str">
        <f t="shared" si="31"/>
        <v>PVG</v>
      </c>
      <c r="C24" s="58" t="str">
        <f t="shared" si="32"/>
        <v>11237335546</v>
      </c>
      <c r="D24" s="58" t="str">
        <f t="shared" si="33"/>
        <v>PHK003028490</v>
      </c>
      <c r="E24" s="59" t="str">
        <f t="shared" si="34"/>
        <v>6094315389268</v>
      </c>
      <c r="F24" s="59" t="str">
        <f t="shared" si="35"/>
        <v>4000409</v>
      </c>
      <c r="G24" s="59" t="str">
        <f t="shared" si="36"/>
        <v>2205848</v>
      </c>
      <c r="H24" s="59" t="str">
        <f t="shared" si="37"/>
        <v>IPORTER (CN)</v>
      </c>
      <c r="I24" s="57" t="str">
        <f t="shared" si="38"/>
        <v>박루아</v>
      </c>
      <c r="J24" s="57">
        <f t="shared" si="39"/>
        <v>6761</v>
      </c>
      <c r="K24" s="57" t="str">
        <f t="shared" si="40"/>
        <v/>
      </c>
      <c r="L24" s="57">
        <f t="shared" si="41"/>
        <v>1</v>
      </c>
      <c r="M24" s="57">
        <f t="shared" si="42"/>
        <v>0.5</v>
      </c>
      <c r="N24" s="57">
        <f t="shared" si="43"/>
        <v>0.5</v>
      </c>
      <c r="O24" s="60">
        <f t="shared" si="44"/>
        <v>0.5</v>
      </c>
      <c r="P24" s="61" t="str">
        <f t="shared" si="45"/>
        <v>목록(Manifest)</v>
      </c>
      <c r="Q24" s="88">
        <f t="shared" si="46"/>
        <v>9.82</v>
      </c>
      <c r="R24" s="61" t="str">
        <f t="shared" si="47"/>
        <v>MU267</v>
      </c>
      <c r="S24" s="61" t="str">
        <f t="shared" si="48"/>
        <v>CHINA EASTERN AIRLINE KOREA(MU)</v>
      </c>
      <c r="T24" s="61" t="str">
        <f t="shared" si="49"/>
        <v>신용</v>
      </c>
      <c r="U24" s="99">
        <f t="shared" si="27"/>
        <v>5700</v>
      </c>
      <c r="V24" s="100">
        <f t="shared" si="28"/>
        <v>0</v>
      </c>
      <c r="W24" s="100">
        <v>0</v>
      </c>
      <c r="X24" s="100">
        <f t="shared" si="4"/>
        <v>0</v>
      </c>
      <c r="Y24" s="101">
        <f t="shared" si="29"/>
        <v>0</v>
      </c>
      <c r="Z24" s="102"/>
      <c r="AA24" s="103">
        <f t="shared" si="5"/>
        <v>0</v>
      </c>
      <c r="AB24" s="104">
        <f t="shared" si="6"/>
        <v>5700</v>
      </c>
      <c r="AD24" s="126" t="s">
        <v>4060</v>
      </c>
      <c r="AE24" s="126" t="s">
        <v>66</v>
      </c>
      <c r="AF24" s="126" t="s">
        <v>8782</v>
      </c>
      <c r="AG24" s="126" t="s">
        <v>8809</v>
      </c>
      <c r="AH24" s="126" t="s">
        <v>8810</v>
      </c>
      <c r="AI24" s="126" t="s">
        <v>8811</v>
      </c>
      <c r="AJ24" s="126">
        <v>6761</v>
      </c>
      <c r="AK24" s="126" t="s">
        <v>130</v>
      </c>
      <c r="AL24" s="127">
        <v>1</v>
      </c>
      <c r="AM24" s="128">
        <v>0.5</v>
      </c>
      <c r="AN24" s="128">
        <v>0.5</v>
      </c>
      <c r="AO24" s="128">
        <v>0.5</v>
      </c>
      <c r="AP24" s="126" t="s">
        <v>4</v>
      </c>
      <c r="AQ24" s="128">
        <v>9.82</v>
      </c>
      <c r="AR24" s="126" t="s">
        <v>154</v>
      </c>
      <c r="AS24" s="126" t="s">
        <v>154</v>
      </c>
      <c r="AT24" s="126" t="s">
        <v>154</v>
      </c>
      <c r="AU24" s="126" t="s">
        <v>154</v>
      </c>
      <c r="AV24" s="126" t="s">
        <v>154</v>
      </c>
      <c r="AW24" s="126" t="s">
        <v>134</v>
      </c>
      <c r="AX24" s="126" t="s">
        <v>73</v>
      </c>
      <c r="AY24" s="126" t="s">
        <v>178</v>
      </c>
      <c r="AZ24" s="126" t="s">
        <v>130</v>
      </c>
      <c r="BA24" s="126" t="s">
        <v>156</v>
      </c>
      <c r="BB24" s="126" t="s">
        <v>8812</v>
      </c>
      <c r="BC24" s="126" t="s">
        <v>8813</v>
      </c>
      <c r="BD24" s="126" t="s">
        <v>8814</v>
      </c>
      <c r="BE24" s="126" t="s">
        <v>8718</v>
      </c>
      <c r="BF24" s="126" t="s">
        <v>8719</v>
      </c>
      <c r="BG24" s="126" t="s">
        <v>197</v>
      </c>
      <c r="BH24" s="126" t="s">
        <v>157</v>
      </c>
      <c r="BI24" s="126" t="s">
        <v>126</v>
      </c>
      <c r="BJ24" s="126" t="s">
        <v>130</v>
      </c>
      <c r="BK24" s="126" t="s">
        <v>158</v>
      </c>
    </row>
    <row r="25" spans="1:63" ht="15">
      <c r="A25" s="58" t="str">
        <f t="shared" si="30"/>
        <v>2025-08-14</v>
      </c>
      <c r="B25" s="58" t="str">
        <f t="shared" si="31"/>
        <v>PVG</v>
      </c>
      <c r="C25" s="58" t="str">
        <f t="shared" si="32"/>
        <v>11235549986</v>
      </c>
      <c r="D25" s="58" t="str">
        <f t="shared" si="33"/>
        <v>PHK003028520</v>
      </c>
      <c r="E25" s="59" t="str">
        <f t="shared" si="34"/>
        <v>6094315389298</v>
      </c>
      <c r="F25" s="59" t="str">
        <f t="shared" si="35"/>
        <v>4005155</v>
      </c>
      <c r="G25" s="59" t="str">
        <f t="shared" si="36"/>
        <v>2205848</v>
      </c>
      <c r="H25" s="59" t="str">
        <f t="shared" si="37"/>
        <v>IPORTER (CN)</v>
      </c>
      <c r="I25" s="57" t="str">
        <f t="shared" si="38"/>
        <v>김현</v>
      </c>
      <c r="J25" s="57">
        <f t="shared" si="39"/>
        <v>2772</v>
      </c>
      <c r="K25" s="57" t="str">
        <f t="shared" si="40"/>
        <v/>
      </c>
      <c r="L25" s="57">
        <f t="shared" si="41"/>
        <v>1</v>
      </c>
      <c r="M25" s="57">
        <f t="shared" si="42"/>
        <v>2.5</v>
      </c>
      <c r="N25" s="57">
        <f t="shared" si="43"/>
        <v>5.0999999999999996</v>
      </c>
      <c r="O25" s="60">
        <f t="shared" si="44"/>
        <v>5.5</v>
      </c>
      <c r="P25" s="61" t="str">
        <f t="shared" si="45"/>
        <v>목록(Manifest)</v>
      </c>
      <c r="Q25" s="88">
        <f t="shared" si="46"/>
        <v>94.17</v>
      </c>
      <c r="R25" s="61" t="str">
        <f t="shared" si="47"/>
        <v>MU267</v>
      </c>
      <c r="S25" s="61" t="str">
        <f t="shared" si="48"/>
        <v>CHINA EASTERN AIRLINE KOREA(MU)</v>
      </c>
      <c r="T25" s="61" t="str">
        <f t="shared" si="49"/>
        <v>신용</v>
      </c>
      <c r="U25" s="99">
        <f t="shared" si="27"/>
        <v>18200</v>
      </c>
      <c r="V25" s="100">
        <f t="shared" si="28"/>
        <v>0</v>
      </c>
      <c r="W25" s="100">
        <v>0</v>
      </c>
      <c r="X25" s="100">
        <f t="shared" si="4"/>
        <v>1000</v>
      </c>
      <c r="Y25" s="101">
        <f t="shared" si="29"/>
        <v>0</v>
      </c>
      <c r="Z25" s="102"/>
      <c r="AA25" s="103">
        <f t="shared" si="5"/>
        <v>1000</v>
      </c>
      <c r="AB25" s="104">
        <f t="shared" si="6"/>
        <v>19200</v>
      </c>
      <c r="AD25" s="126" t="s">
        <v>8815</v>
      </c>
      <c r="AE25" s="126" t="s">
        <v>66</v>
      </c>
      <c r="AF25" s="126" t="s">
        <v>8816</v>
      </c>
      <c r="AG25" s="126" t="s">
        <v>8817</v>
      </c>
      <c r="AH25" s="126" t="s">
        <v>727</v>
      </c>
      <c r="AI25" s="126" t="s">
        <v>728</v>
      </c>
      <c r="AJ25" s="126">
        <v>2772</v>
      </c>
      <c r="AK25" s="126" t="s">
        <v>130</v>
      </c>
      <c r="AL25" s="127">
        <v>1</v>
      </c>
      <c r="AM25" s="128">
        <v>2.5</v>
      </c>
      <c r="AN25" s="128">
        <v>5.0999999999999996</v>
      </c>
      <c r="AO25" s="128">
        <v>5.5</v>
      </c>
      <c r="AP25" s="126" t="s">
        <v>4</v>
      </c>
      <c r="AQ25" s="128">
        <v>94.17</v>
      </c>
      <c r="AR25" s="126" t="s">
        <v>154</v>
      </c>
      <c r="AS25" s="126" t="s">
        <v>154</v>
      </c>
      <c r="AT25" s="126" t="s">
        <v>154</v>
      </c>
      <c r="AU25" s="126" t="s">
        <v>130</v>
      </c>
      <c r="AV25" s="126" t="s">
        <v>154</v>
      </c>
      <c r="AW25" s="126" t="s">
        <v>134</v>
      </c>
      <c r="AX25" s="126" t="s">
        <v>73</v>
      </c>
      <c r="AY25" s="126" t="s">
        <v>178</v>
      </c>
      <c r="AZ25" s="126" t="s">
        <v>130</v>
      </c>
      <c r="BA25" s="126" t="s">
        <v>156</v>
      </c>
      <c r="BB25" s="126" t="s">
        <v>8818</v>
      </c>
      <c r="BC25" s="126" t="s">
        <v>8819</v>
      </c>
      <c r="BD25" s="126" t="s">
        <v>8820</v>
      </c>
      <c r="BE25" s="126" t="s">
        <v>8718</v>
      </c>
      <c r="BF25" s="126" t="s">
        <v>8719</v>
      </c>
      <c r="BG25" s="126" t="s">
        <v>197</v>
      </c>
      <c r="BH25" s="126" t="s">
        <v>157</v>
      </c>
      <c r="BI25" s="126" t="s">
        <v>126</v>
      </c>
      <c r="BJ25" s="126" t="s">
        <v>130</v>
      </c>
      <c r="BK25" s="126" t="s">
        <v>158</v>
      </c>
    </row>
    <row r="26" spans="1:63" ht="15">
      <c r="A26" s="58" t="str">
        <f t="shared" si="30"/>
        <v>2025-08-14</v>
      </c>
      <c r="B26" s="58" t="str">
        <f t="shared" si="31"/>
        <v>PVG</v>
      </c>
      <c r="C26" s="58" t="str">
        <f t="shared" si="32"/>
        <v>11235549986</v>
      </c>
      <c r="D26" s="58" t="str">
        <f t="shared" si="33"/>
        <v>PHK003028539</v>
      </c>
      <c r="E26" s="59" t="str">
        <f t="shared" si="34"/>
        <v>6094315389317</v>
      </c>
      <c r="F26" s="59" t="str">
        <f t="shared" si="35"/>
        <v>4008452</v>
      </c>
      <c r="G26" s="59" t="str">
        <f t="shared" si="36"/>
        <v>2205848</v>
      </c>
      <c r="H26" s="59" t="str">
        <f t="shared" si="37"/>
        <v>IPORTER (CN)</v>
      </c>
      <c r="I26" s="57" t="str">
        <f t="shared" si="38"/>
        <v>가흠현</v>
      </c>
      <c r="J26" s="57">
        <f t="shared" si="39"/>
        <v>28342</v>
      </c>
      <c r="K26" s="57" t="str">
        <f t="shared" si="40"/>
        <v/>
      </c>
      <c r="L26" s="57">
        <f t="shared" si="41"/>
        <v>1</v>
      </c>
      <c r="M26" s="57">
        <f t="shared" si="42"/>
        <v>1.5</v>
      </c>
      <c r="N26" s="57">
        <f t="shared" si="43"/>
        <v>1.1000000000000001</v>
      </c>
      <c r="O26" s="60">
        <f t="shared" si="44"/>
        <v>1.5</v>
      </c>
      <c r="P26" s="61" t="str">
        <f t="shared" si="45"/>
        <v>목록(Manifest)</v>
      </c>
      <c r="Q26" s="88">
        <f t="shared" si="46"/>
        <v>41.59</v>
      </c>
      <c r="R26" s="61" t="str">
        <f t="shared" si="47"/>
        <v>MU267</v>
      </c>
      <c r="S26" s="61" t="str">
        <f t="shared" si="48"/>
        <v>CHINA EASTERN AIRLINE KOREA(MU)</v>
      </c>
      <c r="T26" s="61" t="str">
        <f t="shared" si="49"/>
        <v>신용</v>
      </c>
      <c r="U26" s="99">
        <f t="shared" si="27"/>
        <v>8200</v>
      </c>
      <c r="V26" s="100">
        <f t="shared" si="28"/>
        <v>0</v>
      </c>
      <c r="W26" s="100">
        <v>0</v>
      </c>
      <c r="X26" s="100">
        <f t="shared" si="4"/>
        <v>0</v>
      </c>
      <c r="Y26" s="101">
        <f t="shared" si="29"/>
        <v>0</v>
      </c>
      <c r="Z26" s="102"/>
      <c r="AA26" s="103">
        <f t="shared" si="5"/>
        <v>0</v>
      </c>
      <c r="AB26" s="104">
        <f t="shared" si="6"/>
        <v>8200</v>
      </c>
      <c r="AD26" s="126" t="s">
        <v>8815</v>
      </c>
      <c r="AE26" s="126" t="s">
        <v>66</v>
      </c>
      <c r="AF26" s="126" t="s">
        <v>8816</v>
      </c>
      <c r="AG26" s="126" t="s">
        <v>8821</v>
      </c>
      <c r="AH26" s="126" t="s">
        <v>8822</v>
      </c>
      <c r="AI26" s="126" t="s">
        <v>8823</v>
      </c>
      <c r="AJ26" s="126">
        <v>28342</v>
      </c>
      <c r="AK26" s="126" t="s">
        <v>130</v>
      </c>
      <c r="AL26" s="127">
        <v>1</v>
      </c>
      <c r="AM26" s="128">
        <v>1.5</v>
      </c>
      <c r="AN26" s="128">
        <v>1.1000000000000001</v>
      </c>
      <c r="AO26" s="128">
        <v>1.5</v>
      </c>
      <c r="AP26" s="126" t="s">
        <v>4</v>
      </c>
      <c r="AQ26" s="128">
        <v>41.59</v>
      </c>
      <c r="AR26" s="126" t="s">
        <v>154</v>
      </c>
      <c r="AS26" s="126" t="s">
        <v>154</v>
      </c>
      <c r="AT26" s="126" t="s">
        <v>154</v>
      </c>
      <c r="AU26" s="126" t="s">
        <v>154</v>
      </c>
      <c r="AV26" s="126" t="s">
        <v>154</v>
      </c>
      <c r="AW26" s="126" t="s">
        <v>134</v>
      </c>
      <c r="AX26" s="126" t="s">
        <v>73</v>
      </c>
      <c r="AY26" s="126" t="s">
        <v>178</v>
      </c>
      <c r="AZ26" s="126" t="s">
        <v>130</v>
      </c>
      <c r="BA26" s="126" t="s">
        <v>156</v>
      </c>
      <c r="BB26" s="126" t="s">
        <v>8824</v>
      </c>
      <c r="BC26" s="126" t="s">
        <v>8825</v>
      </c>
      <c r="BD26" s="126" t="s">
        <v>8826</v>
      </c>
      <c r="BE26" s="126" t="s">
        <v>8718</v>
      </c>
      <c r="BF26" s="126" t="s">
        <v>8719</v>
      </c>
      <c r="BG26" s="126" t="s">
        <v>197</v>
      </c>
      <c r="BH26" s="126" t="s">
        <v>157</v>
      </c>
      <c r="BI26" s="126" t="s">
        <v>126</v>
      </c>
      <c r="BJ26" s="126" t="s">
        <v>130</v>
      </c>
      <c r="BK26" s="126" t="s">
        <v>158</v>
      </c>
    </row>
    <row r="27" spans="1:63" ht="15">
      <c r="A27" s="58" t="str">
        <f t="shared" si="30"/>
        <v>2025-08-14</v>
      </c>
      <c r="B27" s="58" t="str">
        <f t="shared" si="31"/>
        <v>PVG</v>
      </c>
      <c r="C27" s="58" t="str">
        <f t="shared" si="32"/>
        <v>11235549986</v>
      </c>
      <c r="D27" s="58" t="str">
        <f t="shared" si="33"/>
        <v>PHK003028527</v>
      </c>
      <c r="E27" s="59" t="str">
        <f t="shared" si="34"/>
        <v>6094315389305</v>
      </c>
      <c r="F27" s="59" t="str">
        <f t="shared" si="35"/>
        <v>4006319</v>
      </c>
      <c r="G27" s="59" t="str">
        <f t="shared" si="36"/>
        <v>2205848</v>
      </c>
      <c r="H27" s="59" t="str">
        <f t="shared" si="37"/>
        <v>IPORTER (CN)</v>
      </c>
      <c r="I27" s="57" t="str">
        <f t="shared" si="38"/>
        <v>김현</v>
      </c>
      <c r="J27" s="57">
        <f t="shared" si="39"/>
        <v>2772</v>
      </c>
      <c r="K27" s="57" t="str">
        <f t="shared" si="40"/>
        <v/>
      </c>
      <c r="L27" s="57">
        <f t="shared" si="41"/>
        <v>1</v>
      </c>
      <c r="M27" s="57">
        <f t="shared" si="42"/>
        <v>1.6</v>
      </c>
      <c r="N27" s="57">
        <f t="shared" si="43"/>
        <v>4.0999999999999996</v>
      </c>
      <c r="O27" s="60">
        <f t="shared" si="44"/>
        <v>4.5</v>
      </c>
      <c r="P27" s="61" t="str">
        <f t="shared" si="45"/>
        <v>선별(검사,Manifest-Inspection)</v>
      </c>
      <c r="Q27" s="88">
        <f t="shared" si="46"/>
        <v>107.79</v>
      </c>
      <c r="R27" s="61" t="str">
        <f t="shared" si="47"/>
        <v>MU267</v>
      </c>
      <c r="S27" s="61" t="str">
        <f t="shared" si="48"/>
        <v>CHINA EASTERN AIRLINE KOREA(MU)</v>
      </c>
      <c r="T27" s="61" t="str">
        <f t="shared" si="49"/>
        <v>신용</v>
      </c>
      <c r="U27" s="99">
        <f t="shared" si="27"/>
        <v>15700</v>
      </c>
      <c r="V27" s="100">
        <f t="shared" si="28"/>
        <v>0</v>
      </c>
      <c r="W27" s="100">
        <v>0</v>
      </c>
      <c r="X27" s="100">
        <f t="shared" si="4"/>
        <v>500</v>
      </c>
      <c r="Y27" s="101">
        <f t="shared" si="29"/>
        <v>0</v>
      </c>
      <c r="Z27" s="102"/>
      <c r="AA27" s="103">
        <f t="shared" si="5"/>
        <v>500</v>
      </c>
      <c r="AB27" s="104">
        <f t="shared" si="6"/>
        <v>16200</v>
      </c>
      <c r="AD27" s="126" t="s">
        <v>8815</v>
      </c>
      <c r="AE27" s="126" t="s">
        <v>66</v>
      </c>
      <c r="AF27" s="126" t="s">
        <v>8816</v>
      </c>
      <c r="AG27" s="126" t="s">
        <v>8827</v>
      </c>
      <c r="AH27" s="126" t="s">
        <v>727</v>
      </c>
      <c r="AI27" s="126" t="s">
        <v>728</v>
      </c>
      <c r="AJ27" s="126">
        <v>2772</v>
      </c>
      <c r="AK27" s="126" t="s">
        <v>130</v>
      </c>
      <c r="AL27" s="127">
        <v>1</v>
      </c>
      <c r="AM27" s="128">
        <v>1.6</v>
      </c>
      <c r="AN27" s="128">
        <v>4.0999999999999996</v>
      </c>
      <c r="AO27" s="128">
        <v>4.0999999999999996</v>
      </c>
      <c r="AP27" s="126" t="s">
        <v>182</v>
      </c>
      <c r="AQ27" s="128">
        <v>107.79</v>
      </c>
      <c r="AR27" s="126" t="s">
        <v>154</v>
      </c>
      <c r="AS27" s="126" t="s">
        <v>154</v>
      </c>
      <c r="AT27" s="126" t="s">
        <v>154</v>
      </c>
      <c r="AU27" s="126" t="s">
        <v>130</v>
      </c>
      <c r="AV27" s="126" t="s">
        <v>154</v>
      </c>
      <c r="AW27" s="126" t="s">
        <v>134</v>
      </c>
      <c r="AX27" s="126" t="s">
        <v>73</v>
      </c>
      <c r="AY27" s="126" t="s">
        <v>178</v>
      </c>
      <c r="AZ27" s="126" t="s">
        <v>130</v>
      </c>
      <c r="BA27" s="126" t="s">
        <v>156</v>
      </c>
      <c r="BB27" s="126" t="s">
        <v>8828</v>
      </c>
      <c r="BC27" s="126" t="s">
        <v>8829</v>
      </c>
      <c r="BD27" s="126" t="s">
        <v>8830</v>
      </c>
      <c r="BE27" s="126" t="s">
        <v>8718</v>
      </c>
      <c r="BF27" s="126" t="s">
        <v>8719</v>
      </c>
      <c r="BG27" s="126" t="s">
        <v>197</v>
      </c>
      <c r="BH27" s="126" t="s">
        <v>157</v>
      </c>
      <c r="BI27" s="126" t="s">
        <v>126</v>
      </c>
      <c r="BJ27" s="126" t="s">
        <v>130</v>
      </c>
      <c r="BK27" s="126" t="s">
        <v>158</v>
      </c>
    </row>
    <row r="28" spans="1:63" ht="15">
      <c r="A28" s="58" t="str">
        <f t="shared" si="30"/>
        <v>2025-08-14</v>
      </c>
      <c r="B28" s="58" t="str">
        <f t="shared" si="31"/>
        <v>PVG</v>
      </c>
      <c r="C28" s="58" t="str">
        <f t="shared" si="32"/>
        <v>11235549986</v>
      </c>
      <c r="D28" s="58" t="str">
        <f t="shared" si="33"/>
        <v>PHK003028540</v>
      </c>
      <c r="E28" s="59" t="str">
        <f t="shared" si="34"/>
        <v>6094315389318</v>
      </c>
      <c r="F28" s="59" t="str">
        <f t="shared" si="35"/>
        <v>4008558</v>
      </c>
      <c r="G28" s="59" t="str">
        <f t="shared" si="36"/>
        <v>2205848</v>
      </c>
      <c r="H28" s="59" t="str">
        <f t="shared" si="37"/>
        <v>IPORTER (CN)</v>
      </c>
      <c r="I28" s="57" t="str">
        <f t="shared" si="38"/>
        <v>반수형</v>
      </c>
      <c r="J28" s="57">
        <f t="shared" si="39"/>
        <v>3646</v>
      </c>
      <c r="K28" s="57" t="str">
        <f t="shared" si="40"/>
        <v/>
      </c>
      <c r="L28" s="57">
        <f t="shared" si="41"/>
        <v>1</v>
      </c>
      <c r="M28" s="57">
        <f t="shared" si="42"/>
        <v>1.5</v>
      </c>
      <c r="N28" s="57">
        <f t="shared" si="43"/>
        <v>1.4</v>
      </c>
      <c r="O28" s="60">
        <f t="shared" si="44"/>
        <v>1.5</v>
      </c>
      <c r="P28" s="61" t="str">
        <f t="shared" si="45"/>
        <v>목록(Manifest)</v>
      </c>
      <c r="Q28" s="88">
        <f t="shared" si="46"/>
        <v>140.77000000000001</v>
      </c>
      <c r="R28" s="61" t="str">
        <f t="shared" si="47"/>
        <v>MU267</v>
      </c>
      <c r="S28" s="61" t="str">
        <f t="shared" si="48"/>
        <v>CHINA EASTERN AIRLINE KOREA(MU)</v>
      </c>
      <c r="T28" s="61" t="str">
        <f t="shared" si="49"/>
        <v>신용</v>
      </c>
      <c r="U28" s="99">
        <f t="shared" si="27"/>
        <v>8200</v>
      </c>
      <c r="V28" s="100">
        <f t="shared" si="28"/>
        <v>0</v>
      </c>
      <c r="W28" s="100">
        <v>0</v>
      </c>
      <c r="X28" s="100">
        <f t="shared" si="4"/>
        <v>0</v>
      </c>
      <c r="Y28" s="101">
        <f t="shared" si="29"/>
        <v>0</v>
      </c>
      <c r="Z28" s="102"/>
      <c r="AA28" s="103">
        <f t="shared" si="5"/>
        <v>0</v>
      </c>
      <c r="AB28" s="104">
        <f t="shared" si="6"/>
        <v>8200</v>
      </c>
      <c r="AD28" s="126" t="s">
        <v>8815</v>
      </c>
      <c r="AE28" s="126" t="s">
        <v>66</v>
      </c>
      <c r="AF28" s="126" t="s">
        <v>8816</v>
      </c>
      <c r="AG28" s="126" t="s">
        <v>8831</v>
      </c>
      <c r="AH28" s="126" t="s">
        <v>8832</v>
      </c>
      <c r="AI28" s="126" t="s">
        <v>8833</v>
      </c>
      <c r="AJ28" s="126">
        <v>3646</v>
      </c>
      <c r="AK28" s="126" t="s">
        <v>130</v>
      </c>
      <c r="AL28" s="127">
        <v>1</v>
      </c>
      <c r="AM28" s="128">
        <v>1.5</v>
      </c>
      <c r="AN28" s="128">
        <v>1.4</v>
      </c>
      <c r="AO28" s="128">
        <v>1.5</v>
      </c>
      <c r="AP28" s="126" t="s">
        <v>4</v>
      </c>
      <c r="AQ28" s="128">
        <v>140.77000000000001</v>
      </c>
      <c r="AR28" s="126" t="s">
        <v>154</v>
      </c>
      <c r="AS28" s="126" t="s">
        <v>154</v>
      </c>
      <c r="AT28" s="126" t="s">
        <v>154</v>
      </c>
      <c r="AU28" s="126" t="s">
        <v>154</v>
      </c>
      <c r="AV28" s="126" t="s">
        <v>154</v>
      </c>
      <c r="AW28" s="126" t="s">
        <v>134</v>
      </c>
      <c r="AX28" s="126" t="s">
        <v>73</v>
      </c>
      <c r="AY28" s="126" t="s">
        <v>178</v>
      </c>
      <c r="AZ28" s="126" t="s">
        <v>130</v>
      </c>
      <c r="BA28" s="126" t="s">
        <v>156</v>
      </c>
      <c r="BB28" s="126" t="s">
        <v>8834</v>
      </c>
      <c r="BC28" s="126" t="s">
        <v>8835</v>
      </c>
      <c r="BD28" s="126" t="s">
        <v>8836</v>
      </c>
      <c r="BE28" s="126" t="s">
        <v>8718</v>
      </c>
      <c r="BF28" s="126" t="s">
        <v>8719</v>
      </c>
      <c r="BG28" s="126" t="s">
        <v>197</v>
      </c>
      <c r="BH28" s="126" t="s">
        <v>157</v>
      </c>
      <c r="BI28" s="126" t="s">
        <v>126</v>
      </c>
      <c r="BJ28" s="126" t="s">
        <v>130</v>
      </c>
      <c r="BK28" s="126" t="s">
        <v>158</v>
      </c>
    </row>
    <row r="29" spans="1:63" ht="15">
      <c r="A29" s="58" t="str">
        <f t="shared" si="30"/>
        <v>2025-08-14</v>
      </c>
      <c r="B29" s="58" t="str">
        <f t="shared" si="31"/>
        <v>PVG</v>
      </c>
      <c r="C29" s="58" t="str">
        <f t="shared" si="32"/>
        <v>11235549986</v>
      </c>
      <c r="D29" s="58" t="str">
        <f t="shared" si="33"/>
        <v>PHK003028544</v>
      </c>
      <c r="E29" s="59" t="str">
        <f t="shared" si="34"/>
        <v>6094315389322</v>
      </c>
      <c r="F29" s="59" t="str">
        <f t="shared" si="35"/>
        <v>4009468</v>
      </c>
      <c r="G29" s="59" t="str">
        <f t="shared" si="36"/>
        <v>2205848</v>
      </c>
      <c r="H29" s="59" t="str">
        <f t="shared" si="37"/>
        <v>IPORTER (CN)</v>
      </c>
      <c r="I29" s="57" t="str">
        <f t="shared" si="38"/>
        <v>한미소</v>
      </c>
      <c r="J29" s="57">
        <f t="shared" si="39"/>
        <v>15216</v>
      </c>
      <c r="K29" s="57" t="str">
        <f t="shared" si="40"/>
        <v/>
      </c>
      <c r="L29" s="57">
        <f t="shared" si="41"/>
        <v>1</v>
      </c>
      <c r="M29" s="57">
        <f t="shared" si="42"/>
        <v>0.3</v>
      </c>
      <c r="N29" s="57">
        <f t="shared" si="43"/>
        <v>0.5</v>
      </c>
      <c r="O29" s="60">
        <f t="shared" si="44"/>
        <v>0.5</v>
      </c>
      <c r="P29" s="61" t="str">
        <f t="shared" si="45"/>
        <v>목록(Manifest)</v>
      </c>
      <c r="Q29" s="88">
        <f t="shared" si="46"/>
        <v>11.88</v>
      </c>
      <c r="R29" s="61" t="str">
        <f t="shared" si="47"/>
        <v>MU267</v>
      </c>
      <c r="S29" s="61" t="str">
        <f t="shared" si="48"/>
        <v>CHINA EASTERN AIRLINE KOREA(MU)</v>
      </c>
      <c r="T29" s="61" t="str">
        <f t="shared" si="49"/>
        <v>신용</v>
      </c>
      <c r="U29" s="99">
        <f t="shared" si="27"/>
        <v>5700</v>
      </c>
      <c r="V29" s="100">
        <f t="shared" si="28"/>
        <v>0</v>
      </c>
      <c r="W29" s="100">
        <v>0</v>
      </c>
      <c r="X29" s="100">
        <f t="shared" si="4"/>
        <v>0</v>
      </c>
      <c r="Y29" s="101">
        <f t="shared" si="29"/>
        <v>0</v>
      </c>
      <c r="Z29" s="102"/>
      <c r="AA29" s="103">
        <f t="shared" si="5"/>
        <v>0</v>
      </c>
      <c r="AB29" s="104">
        <f t="shared" si="6"/>
        <v>5700</v>
      </c>
      <c r="AD29" s="126" t="s">
        <v>8815</v>
      </c>
      <c r="AE29" s="126" t="s">
        <v>66</v>
      </c>
      <c r="AF29" s="126" t="s">
        <v>8816</v>
      </c>
      <c r="AG29" s="126" t="s">
        <v>8837</v>
      </c>
      <c r="AH29" s="126" t="s">
        <v>8838</v>
      </c>
      <c r="AI29" s="126" t="s">
        <v>8839</v>
      </c>
      <c r="AJ29" s="126">
        <v>15216</v>
      </c>
      <c r="AK29" s="126" t="s">
        <v>130</v>
      </c>
      <c r="AL29" s="127">
        <v>1</v>
      </c>
      <c r="AM29" s="128">
        <v>0.3</v>
      </c>
      <c r="AN29" s="128">
        <v>0.5</v>
      </c>
      <c r="AO29" s="128">
        <v>0.5</v>
      </c>
      <c r="AP29" s="126" t="s">
        <v>4</v>
      </c>
      <c r="AQ29" s="128">
        <v>11.88</v>
      </c>
      <c r="AR29" s="126" t="s">
        <v>154</v>
      </c>
      <c r="AS29" s="126" t="s">
        <v>154</v>
      </c>
      <c r="AT29" s="126" t="s">
        <v>154</v>
      </c>
      <c r="AU29" s="126" t="s">
        <v>154</v>
      </c>
      <c r="AV29" s="126" t="s">
        <v>154</v>
      </c>
      <c r="AW29" s="126" t="s">
        <v>134</v>
      </c>
      <c r="AX29" s="126" t="s">
        <v>73</v>
      </c>
      <c r="AY29" s="126" t="s">
        <v>178</v>
      </c>
      <c r="AZ29" s="126" t="s">
        <v>130</v>
      </c>
      <c r="BA29" s="126" t="s">
        <v>156</v>
      </c>
      <c r="BB29" s="126" t="s">
        <v>8840</v>
      </c>
      <c r="BC29" s="126" t="s">
        <v>8841</v>
      </c>
      <c r="BD29" s="126" t="s">
        <v>8842</v>
      </c>
      <c r="BE29" s="126" t="s">
        <v>8718</v>
      </c>
      <c r="BF29" s="126" t="s">
        <v>8719</v>
      </c>
      <c r="BG29" s="126" t="s">
        <v>197</v>
      </c>
      <c r="BH29" s="126" t="s">
        <v>157</v>
      </c>
      <c r="BI29" s="126" t="s">
        <v>126</v>
      </c>
      <c r="BJ29" s="126" t="s">
        <v>130</v>
      </c>
      <c r="BK29" s="126" t="s">
        <v>158</v>
      </c>
    </row>
    <row r="30" spans="1:63" ht="15">
      <c r="A30" s="58" t="str">
        <f t="shared" si="30"/>
        <v>2025-08-14</v>
      </c>
      <c r="B30" s="58" t="str">
        <f t="shared" si="31"/>
        <v>PVG</v>
      </c>
      <c r="C30" s="58" t="str">
        <f t="shared" si="32"/>
        <v>11235549986</v>
      </c>
      <c r="D30" s="58" t="str">
        <f t="shared" si="33"/>
        <v>PHK003028549</v>
      </c>
      <c r="E30" s="59" t="str">
        <f t="shared" si="34"/>
        <v>6094315389327</v>
      </c>
      <c r="F30" s="59" t="str">
        <f t="shared" si="35"/>
        <v>4010330</v>
      </c>
      <c r="G30" s="59" t="str">
        <f t="shared" si="36"/>
        <v>2205848</v>
      </c>
      <c r="H30" s="59" t="str">
        <f t="shared" si="37"/>
        <v>IPORTER (CN)</v>
      </c>
      <c r="I30" s="57" t="str">
        <f t="shared" si="38"/>
        <v>하입드랍  HYPEDROP</v>
      </c>
      <c r="J30" s="57">
        <f t="shared" si="39"/>
        <v>10423</v>
      </c>
      <c r="K30" s="57" t="str">
        <f t="shared" si="40"/>
        <v>[사업자]</v>
      </c>
      <c r="L30" s="57">
        <f t="shared" si="41"/>
        <v>1</v>
      </c>
      <c r="M30" s="57">
        <f t="shared" si="42"/>
        <v>5.2</v>
      </c>
      <c r="N30" s="57">
        <f t="shared" si="43"/>
        <v>7.7</v>
      </c>
      <c r="O30" s="60">
        <f t="shared" si="44"/>
        <v>8</v>
      </c>
      <c r="P30" s="61" t="str">
        <f t="shared" si="45"/>
        <v>일반(NORMAL)</v>
      </c>
      <c r="Q30" s="88">
        <f t="shared" si="46"/>
        <v>3338.53</v>
      </c>
      <c r="R30" s="61" t="str">
        <f t="shared" si="47"/>
        <v>MU267</v>
      </c>
      <c r="S30" s="61" t="str">
        <f t="shared" si="48"/>
        <v>CHINA EASTERN AIRLINE KOREA(MU)</v>
      </c>
      <c r="T30" s="61" t="str">
        <f t="shared" si="49"/>
        <v>신용</v>
      </c>
      <c r="U30" s="99">
        <f t="shared" si="27"/>
        <v>24450</v>
      </c>
      <c r="V30" s="100">
        <f t="shared" si="28"/>
        <v>0</v>
      </c>
      <c r="W30" s="100">
        <v>0</v>
      </c>
      <c r="X30" s="100">
        <f t="shared" si="4"/>
        <v>1000</v>
      </c>
      <c r="Y30" s="101">
        <f t="shared" si="29"/>
        <v>10000</v>
      </c>
      <c r="Z30" s="151" t="s">
        <v>2551</v>
      </c>
      <c r="AA30" s="103">
        <f t="shared" si="5"/>
        <v>11000</v>
      </c>
      <c r="AB30" s="104">
        <f t="shared" si="6"/>
        <v>35450</v>
      </c>
      <c r="AD30" s="126" t="s">
        <v>8815</v>
      </c>
      <c r="AE30" s="126" t="s">
        <v>66</v>
      </c>
      <c r="AF30" s="126" t="s">
        <v>8816</v>
      </c>
      <c r="AG30" s="126" t="s">
        <v>8843</v>
      </c>
      <c r="AH30" s="126" t="s">
        <v>452</v>
      </c>
      <c r="AI30" s="126" t="s">
        <v>272</v>
      </c>
      <c r="AJ30" s="126">
        <v>10423</v>
      </c>
      <c r="AK30" s="126" t="s">
        <v>137</v>
      </c>
      <c r="AL30" s="127">
        <v>1</v>
      </c>
      <c r="AM30" s="128">
        <v>5.2</v>
      </c>
      <c r="AN30" s="128">
        <v>7.7</v>
      </c>
      <c r="AO30" s="128">
        <v>8</v>
      </c>
      <c r="AP30" s="126" t="s">
        <v>7</v>
      </c>
      <c r="AQ30" s="128">
        <v>3338.53</v>
      </c>
      <c r="AR30" s="126" t="s">
        <v>154</v>
      </c>
      <c r="AS30" s="126" t="s">
        <v>154</v>
      </c>
      <c r="AT30" s="126" t="s">
        <v>154</v>
      </c>
      <c r="AU30" s="126" t="s">
        <v>154</v>
      </c>
      <c r="AV30" s="126" t="s">
        <v>154</v>
      </c>
      <c r="AW30" s="126" t="s">
        <v>134</v>
      </c>
      <c r="AX30" s="126" t="s">
        <v>73</v>
      </c>
      <c r="AY30" s="126" t="s">
        <v>179</v>
      </c>
      <c r="AZ30" s="126" t="s">
        <v>130</v>
      </c>
      <c r="BA30" s="126" t="s">
        <v>156</v>
      </c>
      <c r="BB30" s="126" t="s">
        <v>8844</v>
      </c>
      <c r="BC30" s="126" t="s">
        <v>8845</v>
      </c>
      <c r="BD30" s="126" t="s">
        <v>8846</v>
      </c>
      <c r="BE30" s="126" t="s">
        <v>8718</v>
      </c>
      <c r="BF30" s="126" t="s">
        <v>8719</v>
      </c>
      <c r="BG30" s="126" t="s">
        <v>197</v>
      </c>
      <c r="BH30" s="126" t="s">
        <v>157</v>
      </c>
      <c r="BI30" s="126" t="s">
        <v>126</v>
      </c>
      <c r="BJ30" s="126" t="s">
        <v>130</v>
      </c>
      <c r="BK30" s="126" t="s">
        <v>158</v>
      </c>
    </row>
    <row r="31" spans="1:63" ht="15">
      <c r="A31" s="58" t="str">
        <f t="shared" si="30"/>
        <v>2025-08-14</v>
      </c>
      <c r="B31" s="58" t="str">
        <f t="shared" si="31"/>
        <v>PVG</v>
      </c>
      <c r="C31" s="58" t="str">
        <f t="shared" si="32"/>
        <v>11235549986</v>
      </c>
      <c r="D31" s="58" t="str">
        <f t="shared" si="33"/>
        <v>PHK003028531</v>
      </c>
      <c r="E31" s="59" t="str">
        <f t="shared" si="34"/>
        <v>6094315389309</v>
      </c>
      <c r="F31" s="59" t="str">
        <f t="shared" si="35"/>
        <v>4006397</v>
      </c>
      <c r="G31" s="59" t="str">
        <f t="shared" si="36"/>
        <v>2205848</v>
      </c>
      <c r="H31" s="59" t="str">
        <f t="shared" si="37"/>
        <v>IPORTER (CN)</v>
      </c>
      <c r="I31" s="57" t="str">
        <f t="shared" si="38"/>
        <v>김다희</v>
      </c>
      <c r="J31" s="57">
        <f t="shared" si="39"/>
        <v>8024</v>
      </c>
      <c r="K31" s="57" t="str">
        <f t="shared" si="40"/>
        <v/>
      </c>
      <c r="L31" s="57">
        <f t="shared" si="41"/>
        <v>1</v>
      </c>
      <c r="M31" s="57">
        <f t="shared" si="42"/>
        <v>0.8</v>
      </c>
      <c r="N31" s="57">
        <f t="shared" si="43"/>
        <v>0.8</v>
      </c>
      <c r="O31" s="60">
        <f t="shared" si="44"/>
        <v>1</v>
      </c>
      <c r="P31" s="61" t="str">
        <f t="shared" si="45"/>
        <v>목록(Manifest)</v>
      </c>
      <c r="Q31" s="88">
        <f t="shared" si="46"/>
        <v>76.069999999999993</v>
      </c>
      <c r="R31" s="61" t="str">
        <f t="shared" si="47"/>
        <v>MU267</v>
      </c>
      <c r="S31" s="61" t="str">
        <f t="shared" si="48"/>
        <v>CHINA EASTERN AIRLINE KOREA(MU)</v>
      </c>
      <c r="T31" s="61" t="str">
        <f t="shared" si="49"/>
        <v>신용</v>
      </c>
      <c r="U31" s="99">
        <f t="shared" si="27"/>
        <v>6950</v>
      </c>
      <c r="V31" s="100">
        <f t="shared" si="28"/>
        <v>0</v>
      </c>
      <c r="W31" s="100">
        <v>0</v>
      </c>
      <c r="X31" s="100">
        <f t="shared" si="4"/>
        <v>0</v>
      </c>
      <c r="Y31" s="101">
        <f t="shared" si="29"/>
        <v>0</v>
      </c>
      <c r="Z31" s="102"/>
      <c r="AA31" s="103">
        <f t="shared" si="5"/>
        <v>0</v>
      </c>
      <c r="AB31" s="104">
        <f t="shared" si="6"/>
        <v>6950</v>
      </c>
      <c r="AD31" s="126" t="s">
        <v>8815</v>
      </c>
      <c r="AE31" s="126" t="s">
        <v>66</v>
      </c>
      <c r="AF31" s="126" t="s">
        <v>8816</v>
      </c>
      <c r="AG31" s="126" t="s">
        <v>8847</v>
      </c>
      <c r="AH31" s="126" t="s">
        <v>609</v>
      </c>
      <c r="AI31" s="126" t="s">
        <v>8848</v>
      </c>
      <c r="AJ31" s="126">
        <v>8024</v>
      </c>
      <c r="AK31" s="126" t="s">
        <v>130</v>
      </c>
      <c r="AL31" s="127">
        <v>1</v>
      </c>
      <c r="AM31" s="128">
        <v>0.8</v>
      </c>
      <c r="AN31" s="128">
        <v>0.8</v>
      </c>
      <c r="AO31" s="128">
        <v>0.8</v>
      </c>
      <c r="AP31" s="126" t="s">
        <v>4</v>
      </c>
      <c r="AQ31" s="128">
        <v>76.069999999999993</v>
      </c>
      <c r="AR31" s="126" t="s">
        <v>154</v>
      </c>
      <c r="AS31" s="126" t="s">
        <v>154</v>
      </c>
      <c r="AT31" s="126" t="s">
        <v>154</v>
      </c>
      <c r="AU31" s="126" t="s">
        <v>154</v>
      </c>
      <c r="AV31" s="126" t="s">
        <v>154</v>
      </c>
      <c r="AW31" s="126" t="s">
        <v>134</v>
      </c>
      <c r="AX31" s="126" t="s">
        <v>73</v>
      </c>
      <c r="AY31" s="126" t="s">
        <v>8849</v>
      </c>
      <c r="AZ31" s="126" t="s">
        <v>130</v>
      </c>
      <c r="BA31" s="126" t="s">
        <v>156</v>
      </c>
      <c r="BB31" s="126" t="s">
        <v>8850</v>
      </c>
      <c r="BC31" s="126" t="s">
        <v>8851</v>
      </c>
      <c r="BD31" s="126" t="s">
        <v>8852</v>
      </c>
      <c r="BE31" s="126" t="s">
        <v>8718</v>
      </c>
      <c r="BF31" s="126" t="s">
        <v>8719</v>
      </c>
      <c r="BG31" s="126" t="s">
        <v>197</v>
      </c>
      <c r="BH31" s="126" t="s">
        <v>157</v>
      </c>
      <c r="BI31" s="126" t="s">
        <v>126</v>
      </c>
      <c r="BJ31" s="126" t="s">
        <v>130</v>
      </c>
      <c r="BK31" s="126" t="s">
        <v>158</v>
      </c>
    </row>
    <row r="32" spans="1:63" ht="15">
      <c r="A32" s="58" t="str">
        <f t="shared" ref="A32:A39" si="50">AD32</f>
        <v>2025-08-16</v>
      </c>
      <c r="B32" s="58" t="str">
        <f t="shared" ref="B32:B39" si="51">AE32</f>
        <v>PVG</v>
      </c>
      <c r="C32" s="58" t="str">
        <f t="shared" ref="C32:C39" si="52">AF32</f>
        <v>11235550071</v>
      </c>
      <c r="D32" s="58" t="str">
        <f t="shared" ref="D32:D39" si="53">AG32</f>
        <v>PHK003028554</v>
      </c>
      <c r="E32" s="59" t="str">
        <f t="shared" ref="E32:E39" si="54">BB32</f>
        <v>6094315389332</v>
      </c>
      <c r="F32" s="59" t="str">
        <f t="shared" ref="F32:F39" si="55">BC32</f>
        <v>4008847</v>
      </c>
      <c r="G32" s="59" t="str">
        <f t="shared" ref="G32:G39" si="56">AW32</f>
        <v>2205848</v>
      </c>
      <c r="H32" s="59" t="str">
        <f t="shared" ref="H32:H39" si="57">AX32</f>
        <v>IPORTER (CN)</v>
      </c>
      <c r="I32" s="57" t="str">
        <f t="shared" ref="I32:I39" si="58">AH32</f>
        <v>정채안</v>
      </c>
      <c r="J32" s="57">
        <f t="shared" ref="J32:J39" si="59">AJ32</f>
        <v>5622</v>
      </c>
      <c r="K32" s="57" t="str">
        <f t="shared" ref="K32:K39" si="60">AK32</f>
        <v/>
      </c>
      <c r="L32" s="57">
        <f t="shared" ref="L32:L39" si="61">AL32</f>
        <v>1</v>
      </c>
      <c r="M32" s="57">
        <f t="shared" ref="M32:M39" si="62">AM32</f>
        <v>0.6</v>
      </c>
      <c r="N32" s="57">
        <f t="shared" ref="N32:N39" si="63">AN32</f>
        <v>1</v>
      </c>
      <c r="O32" s="60">
        <f t="shared" ref="O32:O39" si="64">CEILING(IF(M32&gt;N32,M32,N32),0.5)</f>
        <v>1</v>
      </c>
      <c r="P32" s="61" t="str">
        <f t="shared" ref="P32:P39" si="65">AP32</f>
        <v>선별(검사,Manifest-Inspection)</v>
      </c>
      <c r="Q32" s="88">
        <f t="shared" ref="Q32:Q39" si="66">AQ32</f>
        <v>16.27</v>
      </c>
      <c r="R32" s="61" t="str">
        <f t="shared" ref="R32:R39" si="67">BE32</f>
        <v>MU267</v>
      </c>
      <c r="S32" s="61" t="str">
        <f t="shared" ref="S32:S39" si="68">BF32</f>
        <v>CHINA EASTERN AIRLINE KOREA(MU)</v>
      </c>
      <c r="T32" s="61" t="str">
        <f t="shared" ref="T32:T39" si="69">BI32</f>
        <v>신용</v>
      </c>
      <c r="U32" s="99">
        <f t="shared" si="27"/>
        <v>6950</v>
      </c>
      <c r="V32" s="100">
        <f t="shared" si="28"/>
        <v>0</v>
      </c>
      <c r="W32" s="100">
        <v>0</v>
      </c>
      <c r="X32" s="100">
        <f t="shared" si="4"/>
        <v>0</v>
      </c>
      <c r="Y32" s="101">
        <f t="shared" si="29"/>
        <v>0</v>
      </c>
      <c r="Z32" s="102"/>
      <c r="AA32" s="103">
        <f t="shared" si="5"/>
        <v>0</v>
      </c>
      <c r="AB32" s="104">
        <f t="shared" si="6"/>
        <v>6950</v>
      </c>
      <c r="AD32" s="126" t="s">
        <v>8853</v>
      </c>
      <c r="AE32" s="126" t="s">
        <v>66</v>
      </c>
      <c r="AF32" s="126" t="s">
        <v>8854</v>
      </c>
      <c r="AG32" s="126" t="s">
        <v>8855</v>
      </c>
      <c r="AH32" s="126" t="s">
        <v>8856</v>
      </c>
      <c r="AI32" s="126" t="s">
        <v>8857</v>
      </c>
      <c r="AJ32" s="126">
        <v>5622</v>
      </c>
      <c r="AK32" s="126" t="s">
        <v>130</v>
      </c>
      <c r="AL32" s="127">
        <v>1</v>
      </c>
      <c r="AM32" s="128">
        <v>0.6</v>
      </c>
      <c r="AN32" s="128">
        <v>1</v>
      </c>
      <c r="AO32" s="128">
        <v>1</v>
      </c>
      <c r="AP32" s="126" t="s">
        <v>182</v>
      </c>
      <c r="AQ32" s="128">
        <v>16.27</v>
      </c>
      <c r="AR32" s="126" t="s">
        <v>154</v>
      </c>
      <c r="AS32" s="126" t="s">
        <v>154</v>
      </c>
      <c r="AT32" s="126" t="s">
        <v>154</v>
      </c>
      <c r="AU32" s="126" t="s">
        <v>154</v>
      </c>
      <c r="AV32" s="126" t="s">
        <v>154</v>
      </c>
      <c r="AW32" s="126" t="s">
        <v>134</v>
      </c>
      <c r="AX32" s="126" t="s">
        <v>73</v>
      </c>
      <c r="AY32" s="126" t="s">
        <v>8858</v>
      </c>
      <c r="AZ32" s="126" t="s">
        <v>130</v>
      </c>
      <c r="BA32" s="126" t="s">
        <v>156</v>
      </c>
      <c r="BB32" s="126" t="s">
        <v>8859</v>
      </c>
      <c r="BC32" s="126" t="s">
        <v>8860</v>
      </c>
      <c r="BD32" s="126" t="s">
        <v>8861</v>
      </c>
      <c r="BE32" s="126" t="s">
        <v>8718</v>
      </c>
      <c r="BF32" s="126" t="s">
        <v>8719</v>
      </c>
      <c r="BG32" s="126" t="s">
        <v>197</v>
      </c>
      <c r="BH32" s="126" t="s">
        <v>157</v>
      </c>
      <c r="BI32" s="126" t="s">
        <v>126</v>
      </c>
      <c r="BJ32" s="126" t="s">
        <v>130</v>
      </c>
      <c r="BK32" s="126" t="s">
        <v>158</v>
      </c>
    </row>
    <row r="33" spans="1:63" ht="15">
      <c r="A33" s="58" t="str">
        <f t="shared" si="50"/>
        <v>2025-08-16</v>
      </c>
      <c r="B33" s="58" t="str">
        <f t="shared" si="51"/>
        <v>PVG</v>
      </c>
      <c r="C33" s="58" t="str">
        <f t="shared" si="52"/>
        <v>11235550071</v>
      </c>
      <c r="D33" s="58" t="str">
        <f t="shared" si="53"/>
        <v>PHK003028552</v>
      </c>
      <c r="E33" s="59" t="str">
        <f t="shared" si="54"/>
        <v>6094315389330</v>
      </c>
      <c r="F33" s="59" t="str">
        <f t="shared" si="55"/>
        <v>4011214</v>
      </c>
      <c r="G33" s="59" t="str">
        <f t="shared" si="56"/>
        <v>2205848</v>
      </c>
      <c r="H33" s="59" t="str">
        <f t="shared" si="57"/>
        <v>IPORTER (CN)</v>
      </c>
      <c r="I33" s="57" t="str">
        <f t="shared" si="58"/>
        <v>하입드랍  HYPEDROP</v>
      </c>
      <c r="J33" s="57">
        <f t="shared" si="59"/>
        <v>10423</v>
      </c>
      <c r="K33" s="57" t="str">
        <f t="shared" si="60"/>
        <v>[사업자]</v>
      </c>
      <c r="L33" s="57">
        <f t="shared" si="61"/>
        <v>1</v>
      </c>
      <c r="M33" s="57">
        <f t="shared" si="62"/>
        <v>9</v>
      </c>
      <c r="N33" s="57">
        <f t="shared" si="63"/>
        <v>15.4</v>
      </c>
      <c r="O33" s="60">
        <f t="shared" si="64"/>
        <v>15.5</v>
      </c>
      <c r="P33" s="61" t="str">
        <f t="shared" si="65"/>
        <v>일반(NORMAL)</v>
      </c>
      <c r="Q33" s="88">
        <f t="shared" si="66"/>
        <v>5949.04</v>
      </c>
      <c r="R33" s="61" t="str">
        <f t="shared" si="67"/>
        <v>MU267</v>
      </c>
      <c r="S33" s="61" t="str">
        <f t="shared" si="68"/>
        <v>CHINA EASTERN AIRLINE KOREA(MU)</v>
      </c>
      <c r="T33" s="61" t="str">
        <f t="shared" si="69"/>
        <v>신용</v>
      </c>
      <c r="U33" s="99">
        <f t="shared" si="27"/>
        <v>43200</v>
      </c>
      <c r="V33" s="100">
        <f t="shared" si="28"/>
        <v>0</v>
      </c>
      <c r="W33" s="100">
        <v>0</v>
      </c>
      <c r="X33" s="100">
        <f t="shared" si="4"/>
        <v>3000</v>
      </c>
      <c r="Y33" s="101">
        <f t="shared" si="29"/>
        <v>10000</v>
      </c>
      <c r="Z33" s="151" t="s">
        <v>2551</v>
      </c>
      <c r="AA33" s="103">
        <f t="shared" si="5"/>
        <v>13000</v>
      </c>
      <c r="AB33" s="104">
        <f t="shared" si="6"/>
        <v>56200</v>
      </c>
      <c r="AD33" s="126" t="s">
        <v>8853</v>
      </c>
      <c r="AE33" s="126" t="s">
        <v>66</v>
      </c>
      <c r="AF33" s="126" t="s">
        <v>8854</v>
      </c>
      <c r="AG33" s="126" t="s">
        <v>8862</v>
      </c>
      <c r="AH33" s="126" t="s">
        <v>452</v>
      </c>
      <c r="AI33" s="126" t="s">
        <v>272</v>
      </c>
      <c r="AJ33" s="126">
        <v>10423</v>
      </c>
      <c r="AK33" s="126" t="s">
        <v>137</v>
      </c>
      <c r="AL33" s="127">
        <v>1</v>
      </c>
      <c r="AM33" s="128">
        <v>9</v>
      </c>
      <c r="AN33" s="128">
        <v>15.4</v>
      </c>
      <c r="AO33" s="128">
        <v>15.5</v>
      </c>
      <c r="AP33" s="126" t="s">
        <v>7</v>
      </c>
      <c r="AQ33" s="128">
        <v>5949.04</v>
      </c>
      <c r="AR33" s="126" t="s">
        <v>154</v>
      </c>
      <c r="AS33" s="126" t="s">
        <v>154</v>
      </c>
      <c r="AT33" s="126" t="s">
        <v>154</v>
      </c>
      <c r="AU33" s="126" t="s">
        <v>154</v>
      </c>
      <c r="AV33" s="126" t="s">
        <v>154</v>
      </c>
      <c r="AW33" s="126" t="s">
        <v>134</v>
      </c>
      <c r="AX33" s="126" t="s">
        <v>73</v>
      </c>
      <c r="AY33" s="126" t="s">
        <v>179</v>
      </c>
      <c r="AZ33" s="126" t="s">
        <v>130</v>
      </c>
      <c r="BA33" s="126" t="s">
        <v>156</v>
      </c>
      <c r="BB33" s="126" t="s">
        <v>8863</v>
      </c>
      <c r="BC33" s="126" t="s">
        <v>8864</v>
      </c>
      <c r="BD33" s="126" t="s">
        <v>8865</v>
      </c>
      <c r="BE33" s="126" t="s">
        <v>8718</v>
      </c>
      <c r="BF33" s="126" t="s">
        <v>8719</v>
      </c>
      <c r="BG33" s="126" t="s">
        <v>197</v>
      </c>
      <c r="BH33" s="126" t="s">
        <v>157</v>
      </c>
      <c r="BI33" s="126" t="s">
        <v>126</v>
      </c>
      <c r="BJ33" s="126" t="s">
        <v>130</v>
      </c>
      <c r="BK33" s="126" t="s">
        <v>158</v>
      </c>
    </row>
    <row r="34" spans="1:63" ht="15">
      <c r="A34" s="58" t="str">
        <f t="shared" si="50"/>
        <v>2025-08-16</v>
      </c>
      <c r="B34" s="58" t="str">
        <f t="shared" si="51"/>
        <v>PVG</v>
      </c>
      <c r="C34" s="58" t="str">
        <f t="shared" si="52"/>
        <v>11235550071</v>
      </c>
      <c r="D34" s="58" t="str">
        <f t="shared" si="53"/>
        <v>PHK003028528</v>
      </c>
      <c r="E34" s="59" t="str">
        <f t="shared" si="54"/>
        <v>6094315389306</v>
      </c>
      <c r="F34" s="59" t="str">
        <f t="shared" si="55"/>
        <v>4006339</v>
      </c>
      <c r="G34" s="59" t="str">
        <f t="shared" si="56"/>
        <v>2205848</v>
      </c>
      <c r="H34" s="59" t="str">
        <f t="shared" si="57"/>
        <v>IPORTER (CN)</v>
      </c>
      <c r="I34" s="57" t="str">
        <f t="shared" si="58"/>
        <v>이광훈</v>
      </c>
      <c r="J34" s="57">
        <f t="shared" si="59"/>
        <v>54970</v>
      </c>
      <c r="K34" s="57" t="str">
        <f t="shared" si="60"/>
        <v/>
      </c>
      <c r="L34" s="57">
        <f t="shared" si="61"/>
        <v>1</v>
      </c>
      <c r="M34" s="57">
        <f t="shared" si="62"/>
        <v>1.9</v>
      </c>
      <c r="N34" s="57">
        <f t="shared" si="63"/>
        <v>1.4</v>
      </c>
      <c r="O34" s="60">
        <f t="shared" si="64"/>
        <v>2</v>
      </c>
      <c r="P34" s="61" t="str">
        <f t="shared" si="65"/>
        <v>목록(Manifest)</v>
      </c>
      <c r="Q34" s="88">
        <f t="shared" si="66"/>
        <v>149.37</v>
      </c>
      <c r="R34" s="61" t="str">
        <f t="shared" si="67"/>
        <v>MU267</v>
      </c>
      <c r="S34" s="61" t="str">
        <f t="shared" si="68"/>
        <v>CHINA EASTERN AIRLINE KOREA(MU)</v>
      </c>
      <c r="T34" s="61" t="str">
        <f t="shared" si="69"/>
        <v>신용</v>
      </c>
      <c r="U34" s="99">
        <f t="shared" si="27"/>
        <v>9450</v>
      </c>
      <c r="V34" s="100">
        <f t="shared" si="28"/>
        <v>0</v>
      </c>
      <c r="W34" s="100">
        <v>0</v>
      </c>
      <c r="X34" s="100">
        <f t="shared" si="4"/>
        <v>0</v>
      </c>
      <c r="Y34" s="101">
        <f t="shared" si="29"/>
        <v>0</v>
      </c>
      <c r="Z34" s="102"/>
      <c r="AA34" s="103">
        <f t="shared" si="5"/>
        <v>0</v>
      </c>
      <c r="AB34" s="104">
        <f t="shared" si="6"/>
        <v>9450</v>
      </c>
      <c r="AD34" s="126" t="s">
        <v>8853</v>
      </c>
      <c r="AE34" s="126" t="s">
        <v>66</v>
      </c>
      <c r="AF34" s="126" t="s">
        <v>8854</v>
      </c>
      <c r="AG34" s="126" t="s">
        <v>8866</v>
      </c>
      <c r="AH34" s="126" t="s">
        <v>8867</v>
      </c>
      <c r="AI34" s="126" t="s">
        <v>8868</v>
      </c>
      <c r="AJ34" s="126">
        <v>54970</v>
      </c>
      <c r="AK34" s="126" t="s">
        <v>130</v>
      </c>
      <c r="AL34" s="127">
        <v>1</v>
      </c>
      <c r="AM34" s="128">
        <v>1.9</v>
      </c>
      <c r="AN34" s="128">
        <v>1.4</v>
      </c>
      <c r="AO34" s="128">
        <v>1.9</v>
      </c>
      <c r="AP34" s="126" t="s">
        <v>4</v>
      </c>
      <c r="AQ34" s="128">
        <v>149.37</v>
      </c>
      <c r="AR34" s="126" t="s">
        <v>154</v>
      </c>
      <c r="AS34" s="126" t="s">
        <v>154</v>
      </c>
      <c r="AT34" s="126" t="s">
        <v>154</v>
      </c>
      <c r="AU34" s="126" t="s">
        <v>154</v>
      </c>
      <c r="AV34" s="126" t="s">
        <v>154</v>
      </c>
      <c r="AW34" s="126" t="s">
        <v>134</v>
      </c>
      <c r="AX34" s="126" t="s">
        <v>73</v>
      </c>
      <c r="AY34" s="126" t="s">
        <v>178</v>
      </c>
      <c r="AZ34" s="126" t="s">
        <v>130</v>
      </c>
      <c r="BA34" s="126" t="s">
        <v>156</v>
      </c>
      <c r="BB34" s="126" t="s">
        <v>8869</v>
      </c>
      <c r="BC34" s="126" t="s">
        <v>8870</v>
      </c>
      <c r="BD34" s="126" t="s">
        <v>8871</v>
      </c>
      <c r="BE34" s="126" t="s">
        <v>8718</v>
      </c>
      <c r="BF34" s="126" t="s">
        <v>8719</v>
      </c>
      <c r="BG34" s="126" t="s">
        <v>197</v>
      </c>
      <c r="BH34" s="126" t="s">
        <v>157</v>
      </c>
      <c r="BI34" s="126" t="s">
        <v>126</v>
      </c>
      <c r="BJ34" s="126" t="s">
        <v>130</v>
      </c>
      <c r="BK34" s="126" t="s">
        <v>158</v>
      </c>
    </row>
    <row r="35" spans="1:63" ht="15">
      <c r="A35" s="58" t="str">
        <f t="shared" si="50"/>
        <v>2025-08-16</v>
      </c>
      <c r="B35" s="58" t="str">
        <f t="shared" si="51"/>
        <v>PVG</v>
      </c>
      <c r="C35" s="58" t="str">
        <f t="shared" si="52"/>
        <v>11235550071</v>
      </c>
      <c r="D35" s="58" t="str">
        <f t="shared" si="53"/>
        <v>PHK003028530</v>
      </c>
      <c r="E35" s="59" t="str">
        <f t="shared" si="54"/>
        <v>6094315389308</v>
      </c>
      <c r="F35" s="59" t="str">
        <f t="shared" si="55"/>
        <v>4006345</v>
      </c>
      <c r="G35" s="59" t="str">
        <f t="shared" si="56"/>
        <v>2205848</v>
      </c>
      <c r="H35" s="59" t="str">
        <f t="shared" si="57"/>
        <v>IPORTER (CN)</v>
      </c>
      <c r="I35" s="57" t="str">
        <f t="shared" si="58"/>
        <v>최복덕</v>
      </c>
      <c r="J35" s="57">
        <f t="shared" si="59"/>
        <v>54970</v>
      </c>
      <c r="K35" s="57" t="str">
        <f t="shared" si="60"/>
        <v/>
      </c>
      <c r="L35" s="57">
        <f t="shared" si="61"/>
        <v>1</v>
      </c>
      <c r="M35" s="57">
        <f t="shared" si="62"/>
        <v>2</v>
      </c>
      <c r="N35" s="57">
        <f t="shared" si="63"/>
        <v>1.2</v>
      </c>
      <c r="O35" s="60">
        <f t="shared" si="64"/>
        <v>2</v>
      </c>
      <c r="P35" s="61" t="str">
        <f t="shared" si="65"/>
        <v>목록(Manifest)</v>
      </c>
      <c r="Q35" s="88">
        <f t="shared" si="66"/>
        <v>115.29</v>
      </c>
      <c r="R35" s="61" t="str">
        <f t="shared" si="67"/>
        <v>MU267</v>
      </c>
      <c r="S35" s="61" t="str">
        <f t="shared" si="68"/>
        <v>CHINA EASTERN AIRLINE KOREA(MU)</v>
      </c>
      <c r="T35" s="61" t="str">
        <f t="shared" si="69"/>
        <v>신용</v>
      </c>
      <c r="U35" s="99">
        <f t="shared" si="27"/>
        <v>9450</v>
      </c>
      <c r="V35" s="100">
        <f t="shared" si="28"/>
        <v>0</v>
      </c>
      <c r="W35" s="100">
        <v>0</v>
      </c>
      <c r="X35" s="100">
        <f t="shared" si="4"/>
        <v>0</v>
      </c>
      <c r="Y35" s="101">
        <f t="shared" si="29"/>
        <v>0</v>
      </c>
      <c r="Z35" s="102"/>
      <c r="AA35" s="103">
        <f t="shared" si="5"/>
        <v>0</v>
      </c>
      <c r="AB35" s="104">
        <f t="shared" si="6"/>
        <v>9450</v>
      </c>
      <c r="AD35" s="126" t="s">
        <v>8853</v>
      </c>
      <c r="AE35" s="126" t="s">
        <v>66</v>
      </c>
      <c r="AF35" s="126" t="s">
        <v>8854</v>
      </c>
      <c r="AG35" s="126" t="s">
        <v>8872</v>
      </c>
      <c r="AH35" s="126" t="s">
        <v>8873</v>
      </c>
      <c r="AI35" s="126" t="s">
        <v>8797</v>
      </c>
      <c r="AJ35" s="126">
        <v>54970</v>
      </c>
      <c r="AK35" s="126" t="s">
        <v>130</v>
      </c>
      <c r="AL35" s="127">
        <v>1</v>
      </c>
      <c r="AM35" s="128">
        <v>2</v>
      </c>
      <c r="AN35" s="128">
        <v>1.2</v>
      </c>
      <c r="AO35" s="128">
        <v>2</v>
      </c>
      <c r="AP35" s="126" t="s">
        <v>4</v>
      </c>
      <c r="AQ35" s="128">
        <v>115.29</v>
      </c>
      <c r="AR35" s="126" t="s">
        <v>154</v>
      </c>
      <c r="AS35" s="126" t="s">
        <v>154</v>
      </c>
      <c r="AT35" s="126" t="s">
        <v>154</v>
      </c>
      <c r="AU35" s="126" t="s">
        <v>154</v>
      </c>
      <c r="AV35" s="126" t="s">
        <v>154</v>
      </c>
      <c r="AW35" s="126" t="s">
        <v>134</v>
      </c>
      <c r="AX35" s="126" t="s">
        <v>73</v>
      </c>
      <c r="AY35" s="126" t="s">
        <v>178</v>
      </c>
      <c r="AZ35" s="126" t="s">
        <v>130</v>
      </c>
      <c r="BA35" s="126" t="s">
        <v>156</v>
      </c>
      <c r="BB35" s="126" t="s">
        <v>8874</v>
      </c>
      <c r="BC35" s="126" t="s">
        <v>8875</v>
      </c>
      <c r="BD35" s="126" t="s">
        <v>8876</v>
      </c>
      <c r="BE35" s="126" t="s">
        <v>8718</v>
      </c>
      <c r="BF35" s="126" t="s">
        <v>8719</v>
      </c>
      <c r="BG35" s="126" t="s">
        <v>197</v>
      </c>
      <c r="BH35" s="126" t="s">
        <v>157</v>
      </c>
      <c r="BI35" s="126" t="s">
        <v>126</v>
      </c>
      <c r="BJ35" s="126" t="s">
        <v>130</v>
      </c>
      <c r="BK35" s="126" t="s">
        <v>158</v>
      </c>
    </row>
    <row r="36" spans="1:63" ht="15">
      <c r="A36" s="58" t="str">
        <f t="shared" si="50"/>
        <v>2025-08-16</v>
      </c>
      <c r="B36" s="58" t="str">
        <f t="shared" si="51"/>
        <v>PVG</v>
      </c>
      <c r="C36" s="58" t="str">
        <f t="shared" si="52"/>
        <v>11235550071</v>
      </c>
      <c r="D36" s="58" t="str">
        <f t="shared" si="53"/>
        <v>PHK003028543</v>
      </c>
      <c r="E36" s="59" t="str">
        <f t="shared" si="54"/>
        <v>6094315389321</v>
      </c>
      <c r="F36" s="59" t="str">
        <f t="shared" si="55"/>
        <v>4009331</v>
      </c>
      <c r="G36" s="59" t="str">
        <f t="shared" si="56"/>
        <v>2205848</v>
      </c>
      <c r="H36" s="59" t="str">
        <f t="shared" si="57"/>
        <v>IPORTER (CN)</v>
      </c>
      <c r="I36" s="57" t="str">
        <f t="shared" si="58"/>
        <v>김현</v>
      </c>
      <c r="J36" s="57">
        <f t="shared" si="59"/>
        <v>2772</v>
      </c>
      <c r="K36" s="57" t="str">
        <f t="shared" si="60"/>
        <v/>
      </c>
      <c r="L36" s="57">
        <f t="shared" si="61"/>
        <v>1</v>
      </c>
      <c r="M36" s="57">
        <f t="shared" si="62"/>
        <v>1.8</v>
      </c>
      <c r="N36" s="57">
        <f t="shared" si="63"/>
        <v>4.8</v>
      </c>
      <c r="O36" s="60">
        <f t="shared" si="64"/>
        <v>5</v>
      </c>
      <c r="P36" s="61" t="str">
        <f t="shared" si="65"/>
        <v>목록(Manifest)</v>
      </c>
      <c r="Q36" s="88">
        <f t="shared" si="66"/>
        <v>105.71</v>
      </c>
      <c r="R36" s="61" t="str">
        <f t="shared" si="67"/>
        <v>MU267</v>
      </c>
      <c r="S36" s="61" t="str">
        <f t="shared" si="68"/>
        <v>CHINA EASTERN AIRLINE KOREA(MU)</v>
      </c>
      <c r="T36" s="61" t="str">
        <f t="shared" si="69"/>
        <v>신용</v>
      </c>
      <c r="U36" s="99">
        <f t="shared" si="27"/>
        <v>16950</v>
      </c>
      <c r="V36" s="100">
        <f t="shared" si="28"/>
        <v>0</v>
      </c>
      <c r="W36" s="100">
        <v>0</v>
      </c>
      <c r="X36" s="100">
        <f t="shared" si="4"/>
        <v>500</v>
      </c>
      <c r="Y36" s="101">
        <f t="shared" si="29"/>
        <v>0</v>
      </c>
      <c r="Z36" s="102"/>
      <c r="AA36" s="103">
        <f t="shared" si="5"/>
        <v>500</v>
      </c>
      <c r="AB36" s="104">
        <f t="shared" si="6"/>
        <v>17450</v>
      </c>
      <c r="AD36" s="126" t="s">
        <v>8853</v>
      </c>
      <c r="AE36" s="126" t="s">
        <v>66</v>
      </c>
      <c r="AF36" s="126" t="s">
        <v>8854</v>
      </c>
      <c r="AG36" s="126" t="s">
        <v>8877</v>
      </c>
      <c r="AH36" s="126" t="s">
        <v>727</v>
      </c>
      <c r="AI36" s="126" t="s">
        <v>728</v>
      </c>
      <c r="AJ36" s="126">
        <v>2772</v>
      </c>
      <c r="AK36" s="126" t="s">
        <v>130</v>
      </c>
      <c r="AL36" s="127">
        <v>1</v>
      </c>
      <c r="AM36" s="128">
        <v>1.8</v>
      </c>
      <c r="AN36" s="128">
        <v>4.8</v>
      </c>
      <c r="AO36" s="128">
        <v>4.8</v>
      </c>
      <c r="AP36" s="126" t="s">
        <v>4</v>
      </c>
      <c r="AQ36" s="128">
        <v>105.71</v>
      </c>
      <c r="AR36" s="126" t="s">
        <v>154</v>
      </c>
      <c r="AS36" s="126" t="s">
        <v>154</v>
      </c>
      <c r="AT36" s="126" t="s">
        <v>154</v>
      </c>
      <c r="AU36" s="126" t="s">
        <v>154</v>
      </c>
      <c r="AV36" s="126" t="s">
        <v>154</v>
      </c>
      <c r="AW36" s="126" t="s">
        <v>134</v>
      </c>
      <c r="AX36" s="126" t="s">
        <v>73</v>
      </c>
      <c r="AY36" s="126" t="s">
        <v>178</v>
      </c>
      <c r="AZ36" s="126" t="s">
        <v>130</v>
      </c>
      <c r="BA36" s="126" t="s">
        <v>156</v>
      </c>
      <c r="BB36" s="126" t="s">
        <v>8878</v>
      </c>
      <c r="BC36" s="126" t="s">
        <v>8879</v>
      </c>
      <c r="BD36" s="126" t="s">
        <v>8880</v>
      </c>
      <c r="BE36" s="126" t="s">
        <v>8718</v>
      </c>
      <c r="BF36" s="126" t="s">
        <v>8719</v>
      </c>
      <c r="BG36" s="126" t="s">
        <v>197</v>
      </c>
      <c r="BH36" s="126" t="s">
        <v>157</v>
      </c>
      <c r="BI36" s="126" t="s">
        <v>126</v>
      </c>
      <c r="BJ36" s="126" t="s">
        <v>130</v>
      </c>
      <c r="BK36" s="126" t="s">
        <v>158</v>
      </c>
    </row>
    <row r="37" spans="1:63" ht="15">
      <c r="A37" s="58" t="str">
        <f t="shared" si="50"/>
        <v>2025-08-16</v>
      </c>
      <c r="B37" s="58" t="str">
        <f t="shared" si="51"/>
        <v>PVG</v>
      </c>
      <c r="C37" s="58" t="str">
        <f t="shared" si="52"/>
        <v>11235550071</v>
      </c>
      <c r="D37" s="58" t="str">
        <f t="shared" si="53"/>
        <v>PHK003028553</v>
      </c>
      <c r="E37" s="59" t="str">
        <f t="shared" si="54"/>
        <v>6094315389331</v>
      </c>
      <c r="F37" s="59" t="str">
        <f t="shared" si="55"/>
        <v>4011388</v>
      </c>
      <c r="G37" s="59" t="str">
        <f t="shared" si="56"/>
        <v>2205848</v>
      </c>
      <c r="H37" s="59" t="str">
        <f t="shared" si="57"/>
        <v>IPORTER (CN)</v>
      </c>
      <c r="I37" s="57" t="str">
        <f t="shared" si="58"/>
        <v>한종준</v>
      </c>
      <c r="J37" s="57">
        <f t="shared" si="59"/>
        <v>61947</v>
      </c>
      <c r="K37" s="57" t="str">
        <f t="shared" si="60"/>
        <v>[사업자]</v>
      </c>
      <c r="L37" s="57">
        <f t="shared" si="61"/>
        <v>1</v>
      </c>
      <c r="M37" s="57">
        <f t="shared" si="62"/>
        <v>0.7</v>
      </c>
      <c r="N37" s="57">
        <f t="shared" si="63"/>
        <v>1.5</v>
      </c>
      <c r="O37" s="60">
        <f t="shared" si="64"/>
        <v>1.5</v>
      </c>
      <c r="P37" s="61" t="str">
        <f t="shared" si="65"/>
        <v>일반(목록배제,Normal-Manifest Exception)</v>
      </c>
      <c r="Q37" s="88">
        <f t="shared" si="66"/>
        <v>23</v>
      </c>
      <c r="R37" s="61" t="str">
        <f t="shared" si="67"/>
        <v>MU267</v>
      </c>
      <c r="S37" s="61" t="str">
        <f t="shared" si="68"/>
        <v>CHINA EASTERN AIRLINE KOREA(MU)</v>
      </c>
      <c r="T37" s="61" t="str">
        <f t="shared" si="69"/>
        <v>신용</v>
      </c>
      <c r="U37" s="99">
        <f t="shared" si="27"/>
        <v>8200</v>
      </c>
      <c r="V37" s="100">
        <f t="shared" si="28"/>
        <v>0</v>
      </c>
      <c r="W37" s="100">
        <v>0</v>
      </c>
      <c r="X37" s="100">
        <f t="shared" si="4"/>
        <v>0</v>
      </c>
      <c r="Y37" s="101">
        <f t="shared" si="29"/>
        <v>10000</v>
      </c>
      <c r="Z37" s="151" t="s">
        <v>2551</v>
      </c>
      <c r="AA37" s="103">
        <f t="shared" si="5"/>
        <v>10000</v>
      </c>
      <c r="AB37" s="104">
        <f t="shared" si="6"/>
        <v>18200</v>
      </c>
      <c r="AD37" s="126" t="s">
        <v>8853</v>
      </c>
      <c r="AE37" s="126" t="s">
        <v>66</v>
      </c>
      <c r="AF37" s="126" t="s">
        <v>8854</v>
      </c>
      <c r="AG37" s="126" t="s">
        <v>8881</v>
      </c>
      <c r="AH37" s="126" t="s">
        <v>8882</v>
      </c>
      <c r="AI37" s="126" t="s">
        <v>8883</v>
      </c>
      <c r="AJ37" s="126">
        <v>61947</v>
      </c>
      <c r="AK37" s="126" t="s">
        <v>137</v>
      </c>
      <c r="AL37" s="127">
        <v>1</v>
      </c>
      <c r="AM37" s="128">
        <v>0.7</v>
      </c>
      <c r="AN37" s="128">
        <v>1.5</v>
      </c>
      <c r="AO37" s="128">
        <v>1.5</v>
      </c>
      <c r="AP37" s="126" t="s">
        <v>5</v>
      </c>
      <c r="AQ37" s="128">
        <v>23</v>
      </c>
      <c r="AR37" s="126" t="s">
        <v>154</v>
      </c>
      <c r="AS37" s="126" t="s">
        <v>154</v>
      </c>
      <c r="AT37" s="126" t="s">
        <v>154</v>
      </c>
      <c r="AU37" s="126" t="s">
        <v>154</v>
      </c>
      <c r="AV37" s="126" t="s">
        <v>154</v>
      </c>
      <c r="AW37" s="126" t="s">
        <v>134</v>
      </c>
      <c r="AX37" s="126" t="s">
        <v>73</v>
      </c>
      <c r="AY37" s="126" t="s">
        <v>730</v>
      </c>
      <c r="AZ37" s="126" t="s">
        <v>130</v>
      </c>
      <c r="BA37" s="126" t="s">
        <v>156</v>
      </c>
      <c r="BB37" s="126" t="s">
        <v>8884</v>
      </c>
      <c r="BC37" s="126" t="s">
        <v>8885</v>
      </c>
      <c r="BD37" s="126" t="s">
        <v>8886</v>
      </c>
      <c r="BE37" s="126" t="s">
        <v>8718</v>
      </c>
      <c r="BF37" s="126" t="s">
        <v>8719</v>
      </c>
      <c r="BG37" s="126" t="s">
        <v>197</v>
      </c>
      <c r="BH37" s="126" t="s">
        <v>157</v>
      </c>
      <c r="BI37" s="126" t="s">
        <v>126</v>
      </c>
      <c r="BJ37" s="126" t="s">
        <v>130</v>
      </c>
      <c r="BK37" s="126" t="s">
        <v>158</v>
      </c>
    </row>
    <row r="38" spans="1:63" ht="15">
      <c r="A38" s="58" t="str">
        <f t="shared" si="50"/>
        <v>2025-08-21</v>
      </c>
      <c r="B38" s="58" t="str">
        <f t="shared" si="51"/>
        <v>PVG</v>
      </c>
      <c r="C38" s="58" t="str">
        <f t="shared" si="52"/>
        <v>11235550185</v>
      </c>
      <c r="D38" s="58" t="str">
        <f t="shared" si="53"/>
        <v>PHK003028546</v>
      </c>
      <c r="E38" s="59" t="str">
        <f t="shared" si="54"/>
        <v>6094315389324</v>
      </c>
      <c r="F38" s="59" t="str">
        <f t="shared" si="55"/>
        <v>4009637</v>
      </c>
      <c r="G38" s="59" t="str">
        <f t="shared" si="56"/>
        <v>2205848</v>
      </c>
      <c r="H38" s="59" t="str">
        <f t="shared" si="57"/>
        <v>IPORTER (CN)</v>
      </c>
      <c r="I38" s="57" t="str">
        <f t="shared" si="58"/>
        <v>이혜인</v>
      </c>
      <c r="J38" s="57">
        <f t="shared" si="59"/>
        <v>15831</v>
      </c>
      <c r="K38" s="57" t="str">
        <f t="shared" si="60"/>
        <v/>
      </c>
      <c r="L38" s="57">
        <f t="shared" si="61"/>
        <v>1</v>
      </c>
      <c r="M38" s="57">
        <f t="shared" si="62"/>
        <v>1.3</v>
      </c>
      <c r="N38" s="57">
        <f t="shared" si="63"/>
        <v>4.5999999999999996</v>
      </c>
      <c r="O38" s="60">
        <f t="shared" si="64"/>
        <v>5</v>
      </c>
      <c r="P38" s="61" t="str">
        <f t="shared" si="65"/>
        <v>목록(Manifest)</v>
      </c>
      <c r="Q38" s="88">
        <f t="shared" si="66"/>
        <v>35.76</v>
      </c>
      <c r="R38" s="61" t="str">
        <f t="shared" si="67"/>
        <v>MU267</v>
      </c>
      <c r="S38" s="61" t="str">
        <f t="shared" si="68"/>
        <v>CHINA EASTERN AIRLINE KOREA(MU)</v>
      </c>
      <c r="T38" s="61" t="str">
        <f t="shared" si="69"/>
        <v>신용</v>
      </c>
      <c r="U38" s="99">
        <f t="shared" si="27"/>
        <v>16950</v>
      </c>
      <c r="V38" s="100">
        <f t="shared" si="28"/>
        <v>0</v>
      </c>
      <c r="W38" s="100">
        <v>0</v>
      </c>
      <c r="X38" s="100">
        <f t="shared" si="4"/>
        <v>500</v>
      </c>
      <c r="Y38" s="101">
        <f t="shared" si="29"/>
        <v>0</v>
      </c>
      <c r="Z38" s="102"/>
      <c r="AA38" s="103">
        <f t="shared" ref="AA38:AA52" si="70">SUM(V38:Z38)</f>
        <v>500</v>
      </c>
      <c r="AB38" s="104">
        <f t="shared" ref="AB38:AB52" si="71">SUM(AA38,U38)</f>
        <v>17450</v>
      </c>
      <c r="AD38" s="126" t="s">
        <v>6400</v>
      </c>
      <c r="AE38" s="126" t="s">
        <v>66</v>
      </c>
      <c r="AF38" s="126" t="s">
        <v>8887</v>
      </c>
      <c r="AG38" s="126" t="s">
        <v>8888</v>
      </c>
      <c r="AH38" s="126" t="s">
        <v>688</v>
      </c>
      <c r="AI38" s="126" t="s">
        <v>8889</v>
      </c>
      <c r="AJ38" s="126">
        <v>15831</v>
      </c>
      <c r="AK38" s="126" t="s">
        <v>130</v>
      </c>
      <c r="AL38" s="127">
        <v>1</v>
      </c>
      <c r="AM38" s="128">
        <v>1.3</v>
      </c>
      <c r="AN38" s="128">
        <v>4.5999999999999996</v>
      </c>
      <c r="AO38" s="128">
        <v>4.5999999999999996</v>
      </c>
      <c r="AP38" s="126" t="s">
        <v>4</v>
      </c>
      <c r="AQ38" s="128">
        <v>35.76</v>
      </c>
      <c r="AR38" s="126" t="s">
        <v>154</v>
      </c>
      <c r="AS38" s="126" t="s">
        <v>154</v>
      </c>
      <c r="AT38" s="126" t="s">
        <v>154</v>
      </c>
      <c r="AU38" s="126" t="s">
        <v>154</v>
      </c>
      <c r="AV38" s="126" t="s">
        <v>154</v>
      </c>
      <c r="AW38" s="126" t="s">
        <v>134</v>
      </c>
      <c r="AX38" s="126" t="s">
        <v>73</v>
      </c>
      <c r="AY38" s="126" t="s">
        <v>178</v>
      </c>
      <c r="AZ38" s="126" t="s">
        <v>130</v>
      </c>
      <c r="BA38" s="126" t="s">
        <v>156</v>
      </c>
      <c r="BB38" s="126" t="s">
        <v>8890</v>
      </c>
      <c r="BC38" s="126" t="s">
        <v>8891</v>
      </c>
      <c r="BD38" s="126" t="s">
        <v>8892</v>
      </c>
      <c r="BE38" s="126" t="s">
        <v>8718</v>
      </c>
      <c r="BF38" s="126" t="s">
        <v>8719</v>
      </c>
      <c r="BG38" s="126" t="s">
        <v>197</v>
      </c>
      <c r="BH38" s="126" t="s">
        <v>157</v>
      </c>
      <c r="BI38" s="126" t="s">
        <v>126</v>
      </c>
      <c r="BJ38" s="126" t="s">
        <v>130</v>
      </c>
      <c r="BK38" s="126" t="s">
        <v>158</v>
      </c>
    </row>
    <row r="39" spans="1:63" ht="15">
      <c r="A39" s="58" t="str">
        <f t="shared" si="50"/>
        <v>2025-08-21</v>
      </c>
      <c r="B39" s="58" t="str">
        <f t="shared" si="51"/>
        <v>PVG</v>
      </c>
      <c r="C39" s="58" t="str">
        <f t="shared" si="52"/>
        <v>11235550185</v>
      </c>
      <c r="D39" s="58" t="str">
        <f t="shared" si="53"/>
        <v>PHK003028533</v>
      </c>
      <c r="E39" s="59" t="str">
        <f t="shared" si="54"/>
        <v>6094315389311</v>
      </c>
      <c r="F39" s="59" t="str">
        <f t="shared" si="55"/>
        <v>4006733</v>
      </c>
      <c r="G39" s="59" t="str">
        <f t="shared" si="56"/>
        <v>2205848</v>
      </c>
      <c r="H39" s="59" t="str">
        <f t="shared" si="57"/>
        <v>IPORTER (CN)</v>
      </c>
      <c r="I39" s="57" t="str">
        <f t="shared" si="58"/>
        <v>김현</v>
      </c>
      <c r="J39" s="57">
        <f t="shared" si="59"/>
        <v>2772</v>
      </c>
      <c r="K39" s="57" t="str">
        <f t="shared" si="60"/>
        <v>합산취하 조영미반장</v>
      </c>
      <c r="L39" s="57">
        <f t="shared" si="61"/>
        <v>1</v>
      </c>
      <c r="M39" s="57">
        <f t="shared" si="62"/>
        <v>2.4</v>
      </c>
      <c r="N39" s="57">
        <f t="shared" si="63"/>
        <v>5.0999999999999996</v>
      </c>
      <c r="O39" s="60">
        <f t="shared" si="64"/>
        <v>5.5</v>
      </c>
      <c r="P39" s="61" t="str">
        <f t="shared" si="65"/>
        <v>목록취하(허용배제,Manifest-Drop)</v>
      </c>
      <c r="Q39" s="88">
        <f t="shared" si="66"/>
        <v>92.67</v>
      </c>
      <c r="R39" s="61" t="str">
        <f t="shared" si="67"/>
        <v>MU267</v>
      </c>
      <c r="S39" s="61" t="str">
        <f t="shared" si="68"/>
        <v>CHINA EASTERN AIRLINE KOREA(MU)</v>
      </c>
      <c r="T39" s="61" t="str">
        <f t="shared" si="69"/>
        <v>신용</v>
      </c>
      <c r="U39" s="99">
        <f t="shared" si="27"/>
        <v>18200</v>
      </c>
      <c r="V39" s="100">
        <f t="shared" si="28"/>
        <v>0</v>
      </c>
      <c r="W39" s="100">
        <v>0</v>
      </c>
      <c r="X39" s="100">
        <f t="shared" si="4"/>
        <v>1000</v>
      </c>
      <c r="Y39" s="101">
        <f t="shared" si="29"/>
        <v>1000</v>
      </c>
      <c r="Z39" s="102"/>
      <c r="AA39" s="103">
        <f t="shared" si="70"/>
        <v>2000</v>
      </c>
      <c r="AB39" s="104">
        <f t="shared" si="71"/>
        <v>20200</v>
      </c>
      <c r="AD39" s="126" t="s">
        <v>6400</v>
      </c>
      <c r="AE39" s="126" t="s">
        <v>66</v>
      </c>
      <c r="AF39" s="126" t="s">
        <v>8887</v>
      </c>
      <c r="AG39" s="126" t="s">
        <v>8893</v>
      </c>
      <c r="AH39" s="126" t="s">
        <v>727</v>
      </c>
      <c r="AI39" s="126" t="s">
        <v>728</v>
      </c>
      <c r="AJ39" s="126">
        <v>2772</v>
      </c>
      <c r="AK39" s="126" t="s">
        <v>8894</v>
      </c>
      <c r="AL39" s="127">
        <v>1</v>
      </c>
      <c r="AM39" s="128">
        <v>2.4</v>
      </c>
      <c r="AN39" s="128">
        <v>5.0999999999999996</v>
      </c>
      <c r="AO39" s="128">
        <v>5.5</v>
      </c>
      <c r="AP39" s="126" t="s">
        <v>186</v>
      </c>
      <c r="AQ39" s="128">
        <v>92.67</v>
      </c>
      <c r="AR39" s="126" t="s">
        <v>154</v>
      </c>
      <c r="AS39" s="126" t="s">
        <v>154</v>
      </c>
      <c r="AT39" s="126" t="s">
        <v>154</v>
      </c>
      <c r="AU39" s="126" t="s">
        <v>154</v>
      </c>
      <c r="AV39" s="126" t="s">
        <v>154</v>
      </c>
      <c r="AW39" s="126" t="s">
        <v>134</v>
      </c>
      <c r="AX39" s="126" t="s">
        <v>73</v>
      </c>
      <c r="AY39" s="126" t="s">
        <v>178</v>
      </c>
      <c r="AZ39" s="126" t="s">
        <v>130</v>
      </c>
      <c r="BA39" s="126" t="s">
        <v>156</v>
      </c>
      <c r="BB39" s="126" t="s">
        <v>8895</v>
      </c>
      <c r="BC39" s="126" t="s">
        <v>8896</v>
      </c>
      <c r="BD39" s="126" t="s">
        <v>8897</v>
      </c>
      <c r="BE39" s="126" t="s">
        <v>8718</v>
      </c>
      <c r="BF39" s="126" t="s">
        <v>8719</v>
      </c>
      <c r="BG39" s="126" t="s">
        <v>197</v>
      </c>
      <c r="BH39" s="126" t="s">
        <v>157</v>
      </c>
      <c r="BI39" s="126" t="s">
        <v>126</v>
      </c>
      <c r="BJ39" s="126" t="s">
        <v>130</v>
      </c>
      <c r="BK39" s="126" t="s">
        <v>158</v>
      </c>
    </row>
    <row r="40" spans="1:63" ht="15">
      <c r="A40" s="58" t="str">
        <f t="shared" ref="A40:A52" si="72">AD40</f>
        <v>2025-08-21</v>
      </c>
      <c r="B40" s="58" t="str">
        <f t="shared" ref="B40:B52" si="73">AE40</f>
        <v>PVG</v>
      </c>
      <c r="C40" s="58" t="str">
        <f t="shared" ref="C40:C52" si="74">AF40</f>
        <v>11235550185</v>
      </c>
      <c r="D40" s="58" t="str">
        <f t="shared" ref="D40:D52" si="75">AG40</f>
        <v>PHK003028556</v>
      </c>
      <c r="E40" s="59" t="str">
        <f t="shared" ref="E40:E52" si="76">BB40</f>
        <v>6094315389334</v>
      </c>
      <c r="F40" s="59" t="str">
        <f t="shared" ref="F40:F52" si="77">BC40</f>
        <v>4011595</v>
      </c>
      <c r="G40" s="59" t="str">
        <f t="shared" ref="G40:G52" si="78">AW40</f>
        <v>2205848</v>
      </c>
      <c r="H40" s="59" t="str">
        <f t="shared" ref="H40:H52" si="79">AX40</f>
        <v>IPORTER (CN)</v>
      </c>
      <c r="I40" s="57" t="str">
        <f t="shared" ref="I40:I52" si="80">AH40</f>
        <v>더블유에스</v>
      </c>
      <c r="J40" s="57">
        <f t="shared" ref="J40:J52" si="81">AJ40</f>
        <v>61947</v>
      </c>
      <c r="K40" s="57" t="str">
        <f t="shared" ref="K40:K52" si="82">AK40</f>
        <v>전)수하인변경(전:회사)/[사업자]</v>
      </c>
      <c r="L40" s="57">
        <f t="shared" ref="L40:L52" si="83">AL40</f>
        <v>1</v>
      </c>
      <c r="M40" s="57">
        <f t="shared" ref="M40:M52" si="84">AM40</f>
        <v>1.5</v>
      </c>
      <c r="N40" s="57">
        <f t="shared" ref="N40:N52" si="85">AN40</f>
        <v>1.4</v>
      </c>
      <c r="O40" s="60">
        <f t="shared" ref="O40:O52" si="86">CEILING(IF(M40&gt;N40,M40,N40),0.5)</f>
        <v>1.5</v>
      </c>
      <c r="P40" s="61" t="str">
        <f t="shared" ref="P40:P52" si="87">AP40</f>
        <v>일반(목록배제,Normal-Manifest Exception)</v>
      </c>
      <c r="Q40" s="88">
        <f t="shared" ref="Q40:Q52" si="88">AQ40</f>
        <v>55.1</v>
      </c>
      <c r="R40" s="61" t="str">
        <f t="shared" ref="R40:R52" si="89">BE40</f>
        <v>MU267</v>
      </c>
      <c r="S40" s="61" t="str">
        <f t="shared" ref="S40:S52" si="90">BF40</f>
        <v>CHINA EASTERN AIRLINE KOREA(MU)</v>
      </c>
      <c r="T40" s="61" t="str">
        <f t="shared" ref="T40:T52" si="91">BI40</f>
        <v>신용</v>
      </c>
      <c r="U40" s="99">
        <f t="shared" si="27"/>
        <v>8200</v>
      </c>
      <c r="V40" s="100">
        <f t="shared" si="28"/>
        <v>0</v>
      </c>
      <c r="W40" s="100">
        <v>0</v>
      </c>
      <c r="X40" s="100">
        <f t="shared" si="4"/>
        <v>0</v>
      </c>
      <c r="Y40" s="101">
        <f t="shared" si="29"/>
        <v>1000</v>
      </c>
      <c r="Z40" s="102"/>
      <c r="AA40" s="103">
        <f t="shared" si="70"/>
        <v>1000</v>
      </c>
      <c r="AB40" s="104">
        <f t="shared" si="71"/>
        <v>9200</v>
      </c>
      <c r="AD40" s="126" t="s">
        <v>6400</v>
      </c>
      <c r="AE40" s="126" t="s">
        <v>66</v>
      </c>
      <c r="AF40" s="126" t="s">
        <v>8887</v>
      </c>
      <c r="AG40" s="126" t="s">
        <v>8898</v>
      </c>
      <c r="AH40" s="126" t="s">
        <v>8899</v>
      </c>
      <c r="AI40" s="126" t="s">
        <v>8883</v>
      </c>
      <c r="AJ40" s="126">
        <v>61947</v>
      </c>
      <c r="AK40" s="126" t="s">
        <v>8900</v>
      </c>
      <c r="AL40" s="127">
        <v>1</v>
      </c>
      <c r="AM40" s="128">
        <v>1.5</v>
      </c>
      <c r="AN40" s="128">
        <v>1.4</v>
      </c>
      <c r="AO40" s="128">
        <v>1.5</v>
      </c>
      <c r="AP40" s="126" t="s">
        <v>5</v>
      </c>
      <c r="AQ40" s="128">
        <v>55.1</v>
      </c>
      <c r="AR40" s="126" t="s">
        <v>154</v>
      </c>
      <c r="AS40" s="126" t="s">
        <v>154</v>
      </c>
      <c r="AT40" s="126" t="s">
        <v>154</v>
      </c>
      <c r="AU40" s="126" t="s">
        <v>154</v>
      </c>
      <c r="AV40" s="126" t="s">
        <v>154</v>
      </c>
      <c r="AW40" s="126" t="s">
        <v>134</v>
      </c>
      <c r="AX40" s="126" t="s">
        <v>73</v>
      </c>
      <c r="AY40" s="126" t="s">
        <v>730</v>
      </c>
      <c r="AZ40" s="126" t="s">
        <v>130</v>
      </c>
      <c r="BA40" s="126" t="s">
        <v>156</v>
      </c>
      <c r="BB40" s="126" t="s">
        <v>8901</v>
      </c>
      <c r="BC40" s="126" t="s">
        <v>8902</v>
      </c>
      <c r="BD40" s="126" t="s">
        <v>8903</v>
      </c>
      <c r="BE40" s="126" t="s">
        <v>8718</v>
      </c>
      <c r="BF40" s="126" t="s">
        <v>8719</v>
      </c>
      <c r="BG40" s="126" t="s">
        <v>197</v>
      </c>
      <c r="BH40" s="126" t="s">
        <v>157</v>
      </c>
      <c r="BI40" s="126" t="s">
        <v>126</v>
      </c>
      <c r="BJ40" s="126" t="s">
        <v>130</v>
      </c>
      <c r="BK40" s="126" t="s">
        <v>158</v>
      </c>
    </row>
    <row r="41" spans="1:63" ht="15">
      <c r="A41" s="58" t="str">
        <f t="shared" si="72"/>
        <v>2025-08-21</v>
      </c>
      <c r="B41" s="58" t="str">
        <f t="shared" si="73"/>
        <v>PVG</v>
      </c>
      <c r="C41" s="58" t="str">
        <f t="shared" si="74"/>
        <v>11235550185</v>
      </c>
      <c r="D41" s="58" t="str">
        <f t="shared" si="75"/>
        <v>PHK003028571</v>
      </c>
      <c r="E41" s="59" t="str">
        <f t="shared" si="76"/>
        <v>6094315389349</v>
      </c>
      <c r="F41" s="59" t="str">
        <f t="shared" si="77"/>
        <v>4007569</v>
      </c>
      <c r="G41" s="59" t="str">
        <f t="shared" si="78"/>
        <v>2205848</v>
      </c>
      <c r="H41" s="59" t="str">
        <f t="shared" si="79"/>
        <v>IPORTER (CN)</v>
      </c>
      <c r="I41" s="57" t="str">
        <f t="shared" si="80"/>
        <v>이혜원</v>
      </c>
      <c r="J41" s="57">
        <f t="shared" si="81"/>
        <v>18440</v>
      </c>
      <c r="K41" s="57" t="str">
        <f t="shared" si="82"/>
        <v/>
      </c>
      <c r="L41" s="57">
        <f t="shared" si="83"/>
        <v>1</v>
      </c>
      <c r="M41" s="57">
        <f t="shared" si="84"/>
        <v>1.3</v>
      </c>
      <c r="N41" s="57">
        <f t="shared" si="85"/>
        <v>2.2999999999999998</v>
      </c>
      <c r="O41" s="60">
        <f t="shared" si="86"/>
        <v>2.5</v>
      </c>
      <c r="P41" s="61" t="str">
        <f t="shared" si="87"/>
        <v>목록(Manifest)</v>
      </c>
      <c r="Q41" s="88">
        <f t="shared" si="88"/>
        <v>116.3</v>
      </c>
      <c r="R41" s="61" t="str">
        <f t="shared" si="89"/>
        <v>MU267</v>
      </c>
      <c r="S41" s="61" t="str">
        <f t="shared" si="90"/>
        <v>CHINA EASTERN AIRLINE KOREA(MU)</v>
      </c>
      <c r="T41" s="61" t="str">
        <f t="shared" si="91"/>
        <v>신용</v>
      </c>
      <c r="U41" s="99">
        <f t="shared" si="27"/>
        <v>10700</v>
      </c>
      <c r="V41" s="100">
        <f t="shared" si="28"/>
        <v>0</v>
      </c>
      <c r="W41" s="100">
        <v>0</v>
      </c>
      <c r="X41" s="100">
        <f t="shared" si="4"/>
        <v>500</v>
      </c>
      <c r="Y41" s="101">
        <f t="shared" si="29"/>
        <v>0</v>
      </c>
      <c r="Z41" s="102"/>
      <c r="AA41" s="103">
        <f t="shared" si="70"/>
        <v>500</v>
      </c>
      <c r="AB41" s="104">
        <f t="shared" si="71"/>
        <v>11200</v>
      </c>
      <c r="AD41" s="126" t="s">
        <v>6400</v>
      </c>
      <c r="AE41" s="126" t="s">
        <v>66</v>
      </c>
      <c r="AF41" s="126" t="s">
        <v>8887</v>
      </c>
      <c r="AG41" s="126" t="s">
        <v>8904</v>
      </c>
      <c r="AH41" s="126" t="s">
        <v>8757</v>
      </c>
      <c r="AI41" s="126" t="s">
        <v>8758</v>
      </c>
      <c r="AJ41" s="126">
        <v>18440</v>
      </c>
      <c r="AK41" s="126" t="s">
        <v>130</v>
      </c>
      <c r="AL41" s="127">
        <v>1</v>
      </c>
      <c r="AM41" s="128">
        <v>1.3</v>
      </c>
      <c r="AN41" s="128">
        <v>2.2999999999999998</v>
      </c>
      <c r="AO41" s="128">
        <v>2.2999999999999998</v>
      </c>
      <c r="AP41" s="126" t="s">
        <v>4</v>
      </c>
      <c r="AQ41" s="128">
        <v>116.3</v>
      </c>
      <c r="AR41" s="126" t="s">
        <v>154</v>
      </c>
      <c r="AS41" s="126" t="s">
        <v>154</v>
      </c>
      <c r="AT41" s="126" t="s">
        <v>154</v>
      </c>
      <c r="AU41" s="126" t="s">
        <v>154</v>
      </c>
      <c r="AV41" s="126" t="s">
        <v>154</v>
      </c>
      <c r="AW41" s="126" t="s">
        <v>134</v>
      </c>
      <c r="AX41" s="126" t="s">
        <v>73</v>
      </c>
      <c r="AY41" s="126" t="s">
        <v>178</v>
      </c>
      <c r="AZ41" s="126" t="s">
        <v>130</v>
      </c>
      <c r="BA41" s="126" t="s">
        <v>156</v>
      </c>
      <c r="BB41" s="126" t="s">
        <v>8905</v>
      </c>
      <c r="BC41" s="126" t="s">
        <v>8906</v>
      </c>
      <c r="BD41" s="126" t="s">
        <v>8907</v>
      </c>
      <c r="BE41" s="126" t="s">
        <v>8718</v>
      </c>
      <c r="BF41" s="126" t="s">
        <v>8719</v>
      </c>
      <c r="BG41" s="126" t="s">
        <v>197</v>
      </c>
      <c r="BH41" s="126" t="s">
        <v>157</v>
      </c>
      <c r="BI41" s="126" t="s">
        <v>126</v>
      </c>
      <c r="BJ41" s="126" t="s">
        <v>130</v>
      </c>
      <c r="BK41" s="126" t="s">
        <v>158</v>
      </c>
    </row>
    <row r="42" spans="1:63" ht="15">
      <c r="A42" s="58" t="str">
        <f t="shared" si="72"/>
        <v>2025-08-21</v>
      </c>
      <c r="B42" s="58" t="str">
        <f t="shared" si="73"/>
        <v>PVG</v>
      </c>
      <c r="C42" s="58" t="str">
        <f t="shared" si="74"/>
        <v>11235550185</v>
      </c>
      <c r="D42" s="58" t="str">
        <f t="shared" si="75"/>
        <v>PHK003028542</v>
      </c>
      <c r="E42" s="59" t="str">
        <f t="shared" si="76"/>
        <v>6094315389320</v>
      </c>
      <c r="F42" s="59" t="str">
        <f t="shared" si="77"/>
        <v>4008978</v>
      </c>
      <c r="G42" s="59" t="str">
        <f t="shared" si="78"/>
        <v>2205848</v>
      </c>
      <c r="H42" s="59" t="str">
        <f t="shared" si="79"/>
        <v>IPORTER (CN)</v>
      </c>
      <c r="I42" s="57" t="str">
        <f t="shared" si="80"/>
        <v>김현</v>
      </c>
      <c r="J42" s="57">
        <f t="shared" si="81"/>
        <v>2772</v>
      </c>
      <c r="K42" s="57" t="str">
        <f t="shared" si="82"/>
        <v>합산취하 조영미반장</v>
      </c>
      <c r="L42" s="57">
        <f t="shared" si="83"/>
        <v>1</v>
      </c>
      <c r="M42" s="57">
        <f t="shared" si="84"/>
        <v>2.7</v>
      </c>
      <c r="N42" s="57">
        <f t="shared" si="85"/>
        <v>6.3</v>
      </c>
      <c r="O42" s="60">
        <f t="shared" si="86"/>
        <v>6.5</v>
      </c>
      <c r="P42" s="61" t="str">
        <f t="shared" si="87"/>
        <v>목록취하(허용배제,Manifest-Drop)</v>
      </c>
      <c r="Q42" s="88">
        <f t="shared" si="88"/>
        <v>102.4</v>
      </c>
      <c r="R42" s="61" t="str">
        <f t="shared" si="89"/>
        <v>MU267</v>
      </c>
      <c r="S42" s="61" t="str">
        <f t="shared" si="90"/>
        <v>CHINA EASTERN AIRLINE KOREA(MU)</v>
      </c>
      <c r="T42" s="61" t="str">
        <f t="shared" si="91"/>
        <v>신용</v>
      </c>
      <c r="U42" s="99">
        <f t="shared" si="27"/>
        <v>20700</v>
      </c>
      <c r="V42" s="100">
        <f t="shared" si="28"/>
        <v>0</v>
      </c>
      <c r="W42" s="100">
        <v>0</v>
      </c>
      <c r="X42" s="100">
        <f t="shared" si="4"/>
        <v>1000</v>
      </c>
      <c r="Y42" s="101">
        <f t="shared" si="29"/>
        <v>1000</v>
      </c>
      <c r="Z42" s="102"/>
      <c r="AA42" s="103">
        <f t="shared" si="70"/>
        <v>2000</v>
      </c>
      <c r="AB42" s="104">
        <f t="shared" si="71"/>
        <v>22700</v>
      </c>
      <c r="AD42" s="126" t="s">
        <v>6400</v>
      </c>
      <c r="AE42" s="126" t="s">
        <v>66</v>
      </c>
      <c r="AF42" s="126" t="s">
        <v>8887</v>
      </c>
      <c r="AG42" s="126" t="s">
        <v>8908</v>
      </c>
      <c r="AH42" s="126" t="s">
        <v>727</v>
      </c>
      <c r="AI42" s="126" t="s">
        <v>728</v>
      </c>
      <c r="AJ42" s="126">
        <v>2772</v>
      </c>
      <c r="AK42" s="126" t="s">
        <v>8894</v>
      </c>
      <c r="AL42" s="127">
        <v>1</v>
      </c>
      <c r="AM42" s="128">
        <v>2.7</v>
      </c>
      <c r="AN42" s="128">
        <v>6.3</v>
      </c>
      <c r="AO42" s="128">
        <v>6.5</v>
      </c>
      <c r="AP42" s="126" t="s">
        <v>186</v>
      </c>
      <c r="AQ42" s="128">
        <v>102.4</v>
      </c>
      <c r="AR42" s="126" t="s">
        <v>154</v>
      </c>
      <c r="AS42" s="126" t="s">
        <v>154</v>
      </c>
      <c r="AT42" s="126" t="s">
        <v>154</v>
      </c>
      <c r="AU42" s="126" t="s">
        <v>154</v>
      </c>
      <c r="AV42" s="126" t="s">
        <v>154</v>
      </c>
      <c r="AW42" s="126" t="s">
        <v>134</v>
      </c>
      <c r="AX42" s="126" t="s">
        <v>73</v>
      </c>
      <c r="AY42" s="126" t="s">
        <v>178</v>
      </c>
      <c r="AZ42" s="126" t="s">
        <v>130</v>
      </c>
      <c r="BA42" s="126" t="s">
        <v>156</v>
      </c>
      <c r="BB42" s="126" t="s">
        <v>8909</v>
      </c>
      <c r="BC42" s="126" t="s">
        <v>8910</v>
      </c>
      <c r="BD42" s="126" t="s">
        <v>8911</v>
      </c>
      <c r="BE42" s="126" t="s">
        <v>8718</v>
      </c>
      <c r="BF42" s="126" t="s">
        <v>8719</v>
      </c>
      <c r="BG42" s="126" t="s">
        <v>197</v>
      </c>
      <c r="BH42" s="126" t="s">
        <v>157</v>
      </c>
      <c r="BI42" s="126" t="s">
        <v>126</v>
      </c>
      <c r="BJ42" s="126" t="s">
        <v>130</v>
      </c>
      <c r="BK42" s="126" t="s">
        <v>158</v>
      </c>
    </row>
    <row r="43" spans="1:63" ht="15">
      <c r="A43" s="58" t="str">
        <f t="shared" si="72"/>
        <v>2025-08-21</v>
      </c>
      <c r="B43" s="58" t="str">
        <f t="shared" si="73"/>
        <v>PVG</v>
      </c>
      <c r="C43" s="58" t="str">
        <f t="shared" si="74"/>
        <v>11235550185</v>
      </c>
      <c r="D43" s="58" t="str">
        <f t="shared" si="75"/>
        <v>PHK003028551</v>
      </c>
      <c r="E43" s="59" t="str">
        <f t="shared" si="76"/>
        <v>6094315389329</v>
      </c>
      <c r="F43" s="59" t="str">
        <f t="shared" si="77"/>
        <v>4011087</v>
      </c>
      <c r="G43" s="59" t="str">
        <f t="shared" si="78"/>
        <v>2205848</v>
      </c>
      <c r="H43" s="59" t="str">
        <f t="shared" si="79"/>
        <v>IPORTER (CN)</v>
      </c>
      <c r="I43" s="57" t="str">
        <f t="shared" si="80"/>
        <v>임지수</v>
      </c>
      <c r="J43" s="57">
        <f t="shared" si="81"/>
        <v>61947</v>
      </c>
      <c r="K43" s="57" t="str">
        <f t="shared" si="82"/>
        <v/>
      </c>
      <c r="L43" s="57">
        <f t="shared" si="83"/>
        <v>1</v>
      </c>
      <c r="M43" s="57">
        <f t="shared" si="84"/>
        <v>4</v>
      </c>
      <c r="N43" s="57">
        <f t="shared" si="85"/>
        <v>2.4</v>
      </c>
      <c r="O43" s="60">
        <f t="shared" si="86"/>
        <v>4</v>
      </c>
      <c r="P43" s="61" t="str">
        <f t="shared" si="87"/>
        <v>목록(Manifest)</v>
      </c>
      <c r="Q43" s="88">
        <f t="shared" si="88"/>
        <v>136.35</v>
      </c>
      <c r="R43" s="61" t="str">
        <f t="shared" si="89"/>
        <v>MU267</v>
      </c>
      <c r="S43" s="61" t="str">
        <f t="shared" si="90"/>
        <v>CHINA EASTERN AIRLINE KOREA(MU)</v>
      </c>
      <c r="T43" s="61" t="str">
        <f t="shared" si="91"/>
        <v>신용</v>
      </c>
      <c r="U43" s="99">
        <f t="shared" si="27"/>
        <v>14450</v>
      </c>
      <c r="V43" s="100">
        <f t="shared" si="28"/>
        <v>0</v>
      </c>
      <c r="W43" s="100">
        <v>0</v>
      </c>
      <c r="X43" s="100">
        <f t="shared" si="4"/>
        <v>500</v>
      </c>
      <c r="Y43" s="101">
        <f t="shared" si="29"/>
        <v>0</v>
      </c>
      <c r="Z43" s="102"/>
      <c r="AA43" s="103">
        <f t="shared" si="70"/>
        <v>500</v>
      </c>
      <c r="AB43" s="104">
        <f t="shared" si="71"/>
        <v>14950</v>
      </c>
      <c r="AD43" s="126" t="s">
        <v>6400</v>
      </c>
      <c r="AE43" s="126" t="s">
        <v>66</v>
      </c>
      <c r="AF43" s="126" t="s">
        <v>8887</v>
      </c>
      <c r="AG43" s="126" t="s">
        <v>8912</v>
      </c>
      <c r="AH43" s="126" t="s">
        <v>8913</v>
      </c>
      <c r="AI43" s="126" t="s">
        <v>8914</v>
      </c>
      <c r="AJ43" s="126">
        <v>61947</v>
      </c>
      <c r="AK43" s="126" t="s">
        <v>130</v>
      </c>
      <c r="AL43" s="127">
        <v>1</v>
      </c>
      <c r="AM43" s="128">
        <v>4</v>
      </c>
      <c r="AN43" s="128">
        <v>2.4</v>
      </c>
      <c r="AO43" s="128">
        <v>4</v>
      </c>
      <c r="AP43" s="126" t="s">
        <v>4</v>
      </c>
      <c r="AQ43" s="128">
        <v>136.35</v>
      </c>
      <c r="AR43" s="126" t="s">
        <v>154</v>
      </c>
      <c r="AS43" s="126" t="s">
        <v>154</v>
      </c>
      <c r="AT43" s="126" t="s">
        <v>154</v>
      </c>
      <c r="AU43" s="126" t="s">
        <v>154</v>
      </c>
      <c r="AV43" s="126" t="s">
        <v>154</v>
      </c>
      <c r="AW43" s="126" t="s">
        <v>134</v>
      </c>
      <c r="AX43" s="126" t="s">
        <v>73</v>
      </c>
      <c r="AY43" s="126" t="s">
        <v>730</v>
      </c>
      <c r="AZ43" s="126" t="s">
        <v>130</v>
      </c>
      <c r="BA43" s="126" t="s">
        <v>156</v>
      </c>
      <c r="BB43" s="126" t="s">
        <v>8915</v>
      </c>
      <c r="BC43" s="126" t="s">
        <v>8916</v>
      </c>
      <c r="BD43" s="126" t="s">
        <v>8917</v>
      </c>
      <c r="BE43" s="126" t="s">
        <v>8718</v>
      </c>
      <c r="BF43" s="126" t="s">
        <v>8719</v>
      </c>
      <c r="BG43" s="126" t="s">
        <v>197</v>
      </c>
      <c r="BH43" s="126" t="s">
        <v>157</v>
      </c>
      <c r="BI43" s="126" t="s">
        <v>126</v>
      </c>
      <c r="BJ43" s="126" t="s">
        <v>130</v>
      </c>
      <c r="BK43" s="126" t="s">
        <v>158</v>
      </c>
    </row>
    <row r="44" spans="1:63" ht="15">
      <c r="A44" s="58" t="str">
        <f t="shared" si="72"/>
        <v>2025-08-21</v>
      </c>
      <c r="B44" s="58" t="str">
        <f t="shared" si="73"/>
        <v>PVG</v>
      </c>
      <c r="C44" s="58" t="str">
        <f t="shared" si="74"/>
        <v>11235550185</v>
      </c>
      <c r="D44" s="58" t="str">
        <f t="shared" si="75"/>
        <v>PHK003028541</v>
      </c>
      <c r="E44" s="59" t="str">
        <f t="shared" si="76"/>
        <v>6094315389319</v>
      </c>
      <c r="F44" s="59" t="str">
        <f t="shared" si="77"/>
        <v>4008778</v>
      </c>
      <c r="G44" s="59" t="str">
        <f t="shared" si="78"/>
        <v>2205848</v>
      </c>
      <c r="H44" s="59" t="str">
        <f t="shared" si="79"/>
        <v>IPORTER (CN)</v>
      </c>
      <c r="I44" s="57" t="str">
        <f t="shared" si="80"/>
        <v>김현</v>
      </c>
      <c r="J44" s="57">
        <f t="shared" si="81"/>
        <v>2772</v>
      </c>
      <c r="K44" s="57" t="str">
        <f t="shared" si="82"/>
        <v>합산취하 조영미반장</v>
      </c>
      <c r="L44" s="57">
        <f t="shared" si="83"/>
        <v>1</v>
      </c>
      <c r="M44" s="57">
        <f t="shared" si="84"/>
        <v>2</v>
      </c>
      <c r="N44" s="57">
        <f t="shared" si="85"/>
        <v>3</v>
      </c>
      <c r="O44" s="60">
        <f t="shared" si="86"/>
        <v>3</v>
      </c>
      <c r="P44" s="61" t="str">
        <f t="shared" si="87"/>
        <v>목록취하(허용배제,Manifest-Drop)</v>
      </c>
      <c r="Q44" s="88">
        <f t="shared" si="88"/>
        <v>99.91</v>
      </c>
      <c r="R44" s="61" t="str">
        <f t="shared" si="89"/>
        <v>MU267</v>
      </c>
      <c r="S44" s="61" t="str">
        <f t="shared" si="90"/>
        <v>CHINA EASTERN AIRLINE KOREA(MU)</v>
      </c>
      <c r="T44" s="61" t="str">
        <f t="shared" si="91"/>
        <v>신용</v>
      </c>
      <c r="U44" s="99">
        <f t="shared" si="27"/>
        <v>11950</v>
      </c>
      <c r="V44" s="100">
        <f t="shared" si="28"/>
        <v>0</v>
      </c>
      <c r="W44" s="100">
        <v>0</v>
      </c>
      <c r="X44" s="100">
        <f t="shared" si="4"/>
        <v>500</v>
      </c>
      <c r="Y44" s="101">
        <f t="shared" si="29"/>
        <v>1000</v>
      </c>
      <c r="Z44" s="102"/>
      <c r="AA44" s="103">
        <f t="shared" si="70"/>
        <v>1500</v>
      </c>
      <c r="AB44" s="104">
        <f t="shared" si="71"/>
        <v>13450</v>
      </c>
      <c r="AD44" s="126" t="s">
        <v>6400</v>
      </c>
      <c r="AE44" s="126" t="s">
        <v>66</v>
      </c>
      <c r="AF44" s="126" t="s">
        <v>8887</v>
      </c>
      <c r="AG44" s="126" t="s">
        <v>8918</v>
      </c>
      <c r="AH44" s="126" t="s">
        <v>727</v>
      </c>
      <c r="AI44" s="126" t="s">
        <v>728</v>
      </c>
      <c r="AJ44" s="126">
        <v>2772</v>
      </c>
      <c r="AK44" s="126" t="s">
        <v>8894</v>
      </c>
      <c r="AL44" s="127">
        <v>1</v>
      </c>
      <c r="AM44" s="128">
        <v>2</v>
      </c>
      <c r="AN44" s="128">
        <v>3</v>
      </c>
      <c r="AO44" s="128">
        <v>3</v>
      </c>
      <c r="AP44" s="126" t="s">
        <v>186</v>
      </c>
      <c r="AQ44" s="128">
        <v>99.91</v>
      </c>
      <c r="AR44" s="126" t="s">
        <v>154</v>
      </c>
      <c r="AS44" s="126" t="s">
        <v>154</v>
      </c>
      <c r="AT44" s="126" t="s">
        <v>154</v>
      </c>
      <c r="AU44" s="126" t="s">
        <v>154</v>
      </c>
      <c r="AV44" s="126" t="s">
        <v>154</v>
      </c>
      <c r="AW44" s="126" t="s">
        <v>134</v>
      </c>
      <c r="AX44" s="126" t="s">
        <v>73</v>
      </c>
      <c r="AY44" s="126" t="s">
        <v>178</v>
      </c>
      <c r="AZ44" s="126" t="s">
        <v>130</v>
      </c>
      <c r="BA44" s="126" t="s">
        <v>156</v>
      </c>
      <c r="BB44" s="126" t="s">
        <v>8919</v>
      </c>
      <c r="BC44" s="126" t="s">
        <v>8920</v>
      </c>
      <c r="BD44" s="126" t="s">
        <v>8921</v>
      </c>
      <c r="BE44" s="126" t="s">
        <v>8718</v>
      </c>
      <c r="BF44" s="126" t="s">
        <v>8719</v>
      </c>
      <c r="BG44" s="126" t="s">
        <v>197</v>
      </c>
      <c r="BH44" s="126" t="s">
        <v>157</v>
      </c>
      <c r="BI44" s="126" t="s">
        <v>126</v>
      </c>
      <c r="BJ44" s="126" t="s">
        <v>130</v>
      </c>
      <c r="BK44" s="126" t="s">
        <v>158</v>
      </c>
    </row>
    <row r="45" spans="1:63" ht="15">
      <c r="A45" s="58" t="str">
        <f t="shared" si="72"/>
        <v>2025-08-21</v>
      </c>
      <c r="B45" s="58" t="str">
        <f t="shared" si="73"/>
        <v>PVG</v>
      </c>
      <c r="C45" s="58" t="str">
        <f t="shared" si="74"/>
        <v>11235550185</v>
      </c>
      <c r="D45" s="58" t="str">
        <f t="shared" si="75"/>
        <v>PHK003028567</v>
      </c>
      <c r="E45" s="59" t="str">
        <f t="shared" si="76"/>
        <v>6094315389345</v>
      </c>
      <c r="F45" s="59" t="str">
        <f t="shared" si="77"/>
        <v>4013024</v>
      </c>
      <c r="G45" s="59" t="str">
        <f t="shared" si="78"/>
        <v>2205848</v>
      </c>
      <c r="H45" s="59" t="str">
        <f t="shared" si="79"/>
        <v>IPORTER (CN)</v>
      </c>
      <c r="I45" s="57" t="str">
        <f t="shared" si="80"/>
        <v>하입드랍  HYPEDROP</v>
      </c>
      <c r="J45" s="57">
        <f t="shared" si="81"/>
        <v>10423</v>
      </c>
      <c r="K45" s="57" t="str">
        <f t="shared" si="82"/>
        <v>[사업자]</v>
      </c>
      <c r="L45" s="57">
        <f t="shared" si="83"/>
        <v>1</v>
      </c>
      <c r="M45" s="57">
        <f t="shared" si="84"/>
        <v>9.6999999999999993</v>
      </c>
      <c r="N45" s="57">
        <f t="shared" si="85"/>
        <v>18.100000000000001</v>
      </c>
      <c r="O45" s="60">
        <f t="shared" si="86"/>
        <v>18.5</v>
      </c>
      <c r="P45" s="61" t="str">
        <f t="shared" si="87"/>
        <v>일반(NORMAL)</v>
      </c>
      <c r="Q45" s="88">
        <f t="shared" si="88"/>
        <v>4369.09</v>
      </c>
      <c r="R45" s="61" t="str">
        <f t="shared" si="89"/>
        <v>MU267</v>
      </c>
      <c r="S45" s="61" t="str">
        <f t="shared" si="90"/>
        <v>CHINA EASTERN AIRLINE KOREA(MU)</v>
      </c>
      <c r="T45" s="61" t="str">
        <f t="shared" si="91"/>
        <v>신용</v>
      </c>
      <c r="U45" s="99">
        <f t="shared" si="27"/>
        <v>50700</v>
      </c>
      <c r="V45" s="100">
        <f t="shared" si="28"/>
        <v>0</v>
      </c>
      <c r="W45" s="100">
        <v>0</v>
      </c>
      <c r="X45" s="100">
        <f t="shared" si="4"/>
        <v>3000</v>
      </c>
      <c r="Y45" s="101">
        <f t="shared" si="29"/>
        <v>10000</v>
      </c>
      <c r="Z45" s="151" t="s">
        <v>2551</v>
      </c>
      <c r="AA45" s="103">
        <f t="shared" si="70"/>
        <v>13000</v>
      </c>
      <c r="AB45" s="104">
        <f t="shared" si="71"/>
        <v>63700</v>
      </c>
      <c r="AD45" s="126" t="s">
        <v>6400</v>
      </c>
      <c r="AE45" s="126" t="s">
        <v>66</v>
      </c>
      <c r="AF45" s="126" t="s">
        <v>8887</v>
      </c>
      <c r="AG45" s="126" t="s">
        <v>8922</v>
      </c>
      <c r="AH45" s="126" t="s">
        <v>452</v>
      </c>
      <c r="AI45" s="126" t="s">
        <v>272</v>
      </c>
      <c r="AJ45" s="126">
        <v>10423</v>
      </c>
      <c r="AK45" s="126" t="s">
        <v>137</v>
      </c>
      <c r="AL45" s="127">
        <v>1</v>
      </c>
      <c r="AM45" s="128">
        <v>9.6999999999999993</v>
      </c>
      <c r="AN45" s="128">
        <v>18.100000000000001</v>
      </c>
      <c r="AO45" s="128">
        <v>18.5</v>
      </c>
      <c r="AP45" s="126" t="s">
        <v>7</v>
      </c>
      <c r="AQ45" s="128">
        <v>4369.09</v>
      </c>
      <c r="AR45" s="126" t="s">
        <v>154</v>
      </c>
      <c r="AS45" s="126" t="s">
        <v>154</v>
      </c>
      <c r="AT45" s="126" t="s">
        <v>154</v>
      </c>
      <c r="AU45" s="126" t="s">
        <v>154</v>
      </c>
      <c r="AV45" s="126" t="s">
        <v>154</v>
      </c>
      <c r="AW45" s="126" t="s">
        <v>134</v>
      </c>
      <c r="AX45" s="126" t="s">
        <v>73</v>
      </c>
      <c r="AY45" s="126" t="s">
        <v>179</v>
      </c>
      <c r="AZ45" s="126" t="s">
        <v>130</v>
      </c>
      <c r="BA45" s="126" t="s">
        <v>156</v>
      </c>
      <c r="BB45" s="126" t="s">
        <v>8923</v>
      </c>
      <c r="BC45" s="126" t="s">
        <v>8924</v>
      </c>
      <c r="BD45" s="126" t="s">
        <v>8925</v>
      </c>
      <c r="BE45" s="126" t="s">
        <v>8718</v>
      </c>
      <c r="BF45" s="126" t="s">
        <v>8719</v>
      </c>
      <c r="BG45" s="126" t="s">
        <v>197</v>
      </c>
      <c r="BH45" s="126" t="s">
        <v>157</v>
      </c>
      <c r="BI45" s="126" t="s">
        <v>126</v>
      </c>
      <c r="BJ45" s="126" t="s">
        <v>130</v>
      </c>
      <c r="BK45" s="126" t="s">
        <v>158</v>
      </c>
    </row>
    <row r="46" spans="1:63" ht="15">
      <c r="A46" s="58" t="str">
        <f t="shared" si="72"/>
        <v>2025-08-21</v>
      </c>
      <c r="B46" s="58" t="str">
        <f t="shared" si="73"/>
        <v>PVG</v>
      </c>
      <c r="C46" s="58" t="str">
        <f t="shared" si="74"/>
        <v>11235550185</v>
      </c>
      <c r="D46" s="58" t="str">
        <f t="shared" si="75"/>
        <v>PHK003028534</v>
      </c>
      <c r="E46" s="59" t="str">
        <f t="shared" si="76"/>
        <v>6094315389312</v>
      </c>
      <c r="F46" s="59" t="str">
        <f t="shared" si="77"/>
        <v>4006736</v>
      </c>
      <c r="G46" s="59" t="str">
        <f t="shared" si="78"/>
        <v>2205848</v>
      </c>
      <c r="H46" s="59" t="str">
        <f t="shared" si="79"/>
        <v>IPORTER (CN)</v>
      </c>
      <c r="I46" s="57" t="str">
        <f t="shared" si="80"/>
        <v>김현</v>
      </c>
      <c r="J46" s="57">
        <f t="shared" si="81"/>
        <v>2772</v>
      </c>
      <c r="K46" s="57" t="str">
        <f t="shared" si="82"/>
        <v>합산취하 조영미반장</v>
      </c>
      <c r="L46" s="57">
        <f t="shared" si="83"/>
        <v>1</v>
      </c>
      <c r="M46" s="57">
        <f t="shared" si="84"/>
        <v>1.7</v>
      </c>
      <c r="N46" s="57">
        <f t="shared" si="85"/>
        <v>3.3</v>
      </c>
      <c r="O46" s="60">
        <f t="shared" si="86"/>
        <v>3.5</v>
      </c>
      <c r="P46" s="61" t="str">
        <f t="shared" si="87"/>
        <v>목록취하(허용배제,Manifest-Drop)</v>
      </c>
      <c r="Q46" s="88">
        <f t="shared" si="88"/>
        <v>74.069999999999993</v>
      </c>
      <c r="R46" s="61" t="str">
        <f t="shared" si="89"/>
        <v>MU267</v>
      </c>
      <c r="S46" s="61" t="str">
        <f t="shared" si="90"/>
        <v>CHINA EASTERN AIRLINE KOREA(MU)</v>
      </c>
      <c r="T46" s="61" t="str">
        <f t="shared" si="91"/>
        <v>신용</v>
      </c>
      <c r="U46" s="99">
        <f t="shared" si="27"/>
        <v>13200</v>
      </c>
      <c r="V46" s="100">
        <f t="shared" si="28"/>
        <v>0</v>
      </c>
      <c r="W46" s="100">
        <v>0</v>
      </c>
      <c r="X46" s="100">
        <f t="shared" si="4"/>
        <v>500</v>
      </c>
      <c r="Y46" s="101">
        <f t="shared" si="29"/>
        <v>1000</v>
      </c>
      <c r="Z46" s="102"/>
      <c r="AA46" s="103">
        <f t="shared" si="70"/>
        <v>1500</v>
      </c>
      <c r="AB46" s="104">
        <f t="shared" si="71"/>
        <v>14700</v>
      </c>
      <c r="AD46" s="126" t="s">
        <v>6400</v>
      </c>
      <c r="AE46" s="126" t="s">
        <v>66</v>
      </c>
      <c r="AF46" s="126" t="s">
        <v>8887</v>
      </c>
      <c r="AG46" s="126" t="s">
        <v>8926</v>
      </c>
      <c r="AH46" s="126" t="s">
        <v>727</v>
      </c>
      <c r="AI46" s="126" t="s">
        <v>728</v>
      </c>
      <c r="AJ46" s="126">
        <v>2772</v>
      </c>
      <c r="AK46" s="126" t="s">
        <v>8894</v>
      </c>
      <c r="AL46" s="127">
        <v>1</v>
      </c>
      <c r="AM46" s="128">
        <v>1.7</v>
      </c>
      <c r="AN46" s="128">
        <v>3.3</v>
      </c>
      <c r="AO46" s="128">
        <v>3.3</v>
      </c>
      <c r="AP46" s="126" t="s">
        <v>186</v>
      </c>
      <c r="AQ46" s="128">
        <v>74.069999999999993</v>
      </c>
      <c r="AR46" s="126" t="s">
        <v>154</v>
      </c>
      <c r="AS46" s="126" t="s">
        <v>154</v>
      </c>
      <c r="AT46" s="126" t="s">
        <v>154</v>
      </c>
      <c r="AU46" s="126" t="s">
        <v>154</v>
      </c>
      <c r="AV46" s="126" t="s">
        <v>154</v>
      </c>
      <c r="AW46" s="126" t="s">
        <v>134</v>
      </c>
      <c r="AX46" s="126" t="s">
        <v>73</v>
      </c>
      <c r="AY46" s="126" t="s">
        <v>178</v>
      </c>
      <c r="AZ46" s="126" t="s">
        <v>130</v>
      </c>
      <c r="BA46" s="126" t="s">
        <v>156</v>
      </c>
      <c r="BB46" s="126" t="s">
        <v>8927</v>
      </c>
      <c r="BC46" s="126" t="s">
        <v>8928</v>
      </c>
      <c r="BD46" s="126" t="s">
        <v>8929</v>
      </c>
      <c r="BE46" s="126" t="s">
        <v>8718</v>
      </c>
      <c r="BF46" s="126" t="s">
        <v>8719</v>
      </c>
      <c r="BG46" s="126" t="s">
        <v>197</v>
      </c>
      <c r="BH46" s="126" t="s">
        <v>157</v>
      </c>
      <c r="BI46" s="126" t="s">
        <v>126</v>
      </c>
      <c r="BJ46" s="126" t="s">
        <v>130</v>
      </c>
      <c r="BK46" s="126" t="s">
        <v>158</v>
      </c>
    </row>
    <row r="47" spans="1:63" ht="15">
      <c r="A47" s="58" t="str">
        <f t="shared" si="72"/>
        <v>2025-08-21</v>
      </c>
      <c r="B47" s="58" t="str">
        <f t="shared" si="73"/>
        <v>PVG</v>
      </c>
      <c r="C47" s="58" t="str">
        <f t="shared" si="74"/>
        <v>11235550185</v>
      </c>
      <c r="D47" s="58" t="str">
        <f t="shared" si="75"/>
        <v>PHK003028572</v>
      </c>
      <c r="E47" s="59" t="str">
        <f t="shared" si="76"/>
        <v>6094315389350</v>
      </c>
      <c r="F47" s="59" t="str">
        <f t="shared" si="77"/>
        <v>4007622</v>
      </c>
      <c r="G47" s="59" t="str">
        <f t="shared" si="78"/>
        <v>2205848</v>
      </c>
      <c r="H47" s="59" t="str">
        <f t="shared" si="79"/>
        <v>IPORTER (CN)</v>
      </c>
      <c r="I47" s="57" t="str">
        <f t="shared" si="80"/>
        <v>김영배</v>
      </c>
      <c r="J47" s="57">
        <f t="shared" si="81"/>
        <v>12438</v>
      </c>
      <c r="K47" s="57" t="str">
        <f t="shared" si="82"/>
        <v/>
      </c>
      <c r="L47" s="57">
        <f t="shared" si="83"/>
        <v>1</v>
      </c>
      <c r="M47" s="57">
        <f t="shared" si="84"/>
        <v>2.2999999999999998</v>
      </c>
      <c r="N47" s="57">
        <f t="shared" si="85"/>
        <v>2.1</v>
      </c>
      <c r="O47" s="60">
        <f t="shared" si="86"/>
        <v>2.5</v>
      </c>
      <c r="P47" s="61" t="str">
        <f t="shared" si="87"/>
        <v>목록(Manifest)</v>
      </c>
      <c r="Q47" s="88">
        <f t="shared" si="88"/>
        <v>84.06</v>
      </c>
      <c r="R47" s="61" t="str">
        <f t="shared" si="89"/>
        <v>MU267</v>
      </c>
      <c r="S47" s="61" t="str">
        <f t="shared" si="90"/>
        <v>CHINA EASTERN AIRLINE KOREA(MU)</v>
      </c>
      <c r="T47" s="61" t="str">
        <f t="shared" si="91"/>
        <v>신용</v>
      </c>
      <c r="U47" s="99">
        <f t="shared" si="27"/>
        <v>10700</v>
      </c>
      <c r="V47" s="100">
        <f t="shared" si="28"/>
        <v>0</v>
      </c>
      <c r="W47" s="100">
        <v>0</v>
      </c>
      <c r="X47" s="100">
        <f t="shared" si="4"/>
        <v>500</v>
      </c>
      <c r="Y47" s="101">
        <f t="shared" si="29"/>
        <v>0</v>
      </c>
      <c r="Z47" s="102"/>
      <c r="AA47" s="103">
        <f t="shared" si="70"/>
        <v>500</v>
      </c>
      <c r="AB47" s="104">
        <f t="shared" si="71"/>
        <v>11200</v>
      </c>
      <c r="AD47" s="126" t="s">
        <v>6400</v>
      </c>
      <c r="AE47" s="126" t="s">
        <v>66</v>
      </c>
      <c r="AF47" s="126" t="s">
        <v>8887</v>
      </c>
      <c r="AG47" s="126" t="s">
        <v>8930</v>
      </c>
      <c r="AH47" s="126" t="s">
        <v>8931</v>
      </c>
      <c r="AI47" s="126" t="s">
        <v>8932</v>
      </c>
      <c r="AJ47" s="126">
        <v>12438</v>
      </c>
      <c r="AK47" s="126" t="s">
        <v>130</v>
      </c>
      <c r="AL47" s="127">
        <v>1</v>
      </c>
      <c r="AM47" s="128">
        <v>2.2999999999999998</v>
      </c>
      <c r="AN47" s="128">
        <v>2.1</v>
      </c>
      <c r="AO47" s="128">
        <v>2.2999999999999998</v>
      </c>
      <c r="AP47" s="126" t="s">
        <v>4</v>
      </c>
      <c r="AQ47" s="128">
        <v>84.06</v>
      </c>
      <c r="AR47" s="126" t="s">
        <v>154</v>
      </c>
      <c r="AS47" s="126" t="s">
        <v>154</v>
      </c>
      <c r="AT47" s="126" t="s">
        <v>154</v>
      </c>
      <c r="AU47" s="126" t="s">
        <v>154</v>
      </c>
      <c r="AV47" s="126" t="s">
        <v>154</v>
      </c>
      <c r="AW47" s="126" t="s">
        <v>134</v>
      </c>
      <c r="AX47" s="126" t="s">
        <v>73</v>
      </c>
      <c r="AY47" s="126" t="s">
        <v>8858</v>
      </c>
      <c r="AZ47" s="126" t="s">
        <v>130</v>
      </c>
      <c r="BA47" s="126" t="s">
        <v>156</v>
      </c>
      <c r="BB47" s="126" t="s">
        <v>8933</v>
      </c>
      <c r="BC47" s="126" t="s">
        <v>8934</v>
      </c>
      <c r="BD47" s="126" t="s">
        <v>8935</v>
      </c>
      <c r="BE47" s="126" t="s">
        <v>8718</v>
      </c>
      <c r="BF47" s="126" t="s">
        <v>8719</v>
      </c>
      <c r="BG47" s="126" t="s">
        <v>197</v>
      </c>
      <c r="BH47" s="126" t="s">
        <v>157</v>
      </c>
      <c r="BI47" s="126" t="s">
        <v>126</v>
      </c>
      <c r="BJ47" s="126" t="s">
        <v>130</v>
      </c>
      <c r="BK47" s="126" t="s">
        <v>158</v>
      </c>
    </row>
    <row r="48" spans="1:63" ht="15">
      <c r="A48" s="58" t="str">
        <f t="shared" si="72"/>
        <v>2025-08-21</v>
      </c>
      <c r="B48" s="58" t="str">
        <f t="shared" si="73"/>
        <v>PVG</v>
      </c>
      <c r="C48" s="58" t="str">
        <f t="shared" si="74"/>
        <v>11235550185</v>
      </c>
      <c r="D48" s="58" t="str">
        <f t="shared" si="75"/>
        <v>PHK003028563</v>
      </c>
      <c r="E48" s="59" t="str">
        <f t="shared" si="76"/>
        <v>6094315389341</v>
      </c>
      <c r="F48" s="59" t="str">
        <f t="shared" si="77"/>
        <v>4012535</v>
      </c>
      <c r="G48" s="59" t="str">
        <f t="shared" si="78"/>
        <v>2205848</v>
      </c>
      <c r="H48" s="59" t="str">
        <f t="shared" si="79"/>
        <v>IPORTER (CN)</v>
      </c>
      <c r="I48" s="57" t="str">
        <f t="shared" si="80"/>
        <v>하입드랍  HYPEDROP</v>
      </c>
      <c r="J48" s="57">
        <f t="shared" si="81"/>
        <v>10423</v>
      </c>
      <c r="K48" s="57" t="str">
        <f t="shared" si="82"/>
        <v>[사업자]</v>
      </c>
      <c r="L48" s="57">
        <f t="shared" si="83"/>
        <v>1</v>
      </c>
      <c r="M48" s="57">
        <f t="shared" si="84"/>
        <v>7.3</v>
      </c>
      <c r="N48" s="57">
        <f t="shared" si="85"/>
        <v>11.2</v>
      </c>
      <c r="O48" s="60">
        <f t="shared" si="86"/>
        <v>11.5</v>
      </c>
      <c r="P48" s="61" t="str">
        <f t="shared" si="87"/>
        <v>일반(NORMAL)</v>
      </c>
      <c r="Q48" s="88">
        <f t="shared" si="88"/>
        <v>5431.79</v>
      </c>
      <c r="R48" s="61" t="str">
        <f t="shared" si="89"/>
        <v>MU267</v>
      </c>
      <c r="S48" s="61" t="str">
        <f t="shared" si="90"/>
        <v>CHINA EASTERN AIRLINE KOREA(MU)</v>
      </c>
      <c r="T48" s="61" t="str">
        <f t="shared" si="91"/>
        <v>신용</v>
      </c>
      <c r="U48" s="99">
        <f t="shared" si="27"/>
        <v>33200</v>
      </c>
      <c r="V48" s="100">
        <f t="shared" si="28"/>
        <v>0</v>
      </c>
      <c r="W48" s="100">
        <v>0</v>
      </c>
      <c r="X48" s="100">
        <f t="shared" si="4"/>
        <v>3000</v>
      </c>
      <c r="Y48" s="101">
        <f t="shared" si="29"/>
        <v>10000</v>
      </c>
      <c r="Z48" s="151" t="s">
        <v>2551</v>
      </c>
      <c r="AA48" s="103">
        <f t="shared" si="70"/>
        <v>13000</v>
      </c>
      <c r="AB48" s="104">
        <f t="shared" si="71"/>
        <v>46200</v>
      </c>
      <c r="AD48" s="126" t="s">
        <v>6400</v>
      </c>
      <c r="AE48" s="126" t="s">
        <v>66</v>
      </c>
      <c r="AF48" s="126" t="s">
        <v>8887</v>
      </c>
      <c r="AG48" s="126" t="s">
        <v>8936</v>
      </c>
      <c r="AH48" s="126" t="s">
        <v>452</v>
      </c>
      <c r="AI48" s="126" t="s">
        <v>272</v>
      </c>
      <c r="AJ48" s="126">
        <v>10423</v>
      </c>
      <c r="AK48" s="126" t="s">
        <v>137</v>
      </c>
      <c r="AL48" s="127">
        <v>1</v>
      </c>
      <c r="AM48" s="128">
        <v>7.3</v>
      </c>
      <c r="AN48" s="128">
        <v>11.2</v>
      </c>
      <c r="AO48" s="128">
        <v>11.5</v>
      </c>
      <c r="AP48" s="126" t="s">
        <v>7</v>
      </c>
      <c r="AQ48" s="128">
        <v>5431.79</v>
      </c>
      <c r="AR48" s="126" t="s">
        <v>154</v>
      </c>
      <c r="AS48" s="126" t="s">
        <v>154</v>
      </c>
      <c r="AT48" s="126" t="s">
        <v>154</v>
      </c>
      <c r="AU48" s="126" t="s">
        <v>154</v>
      </c>
      <c r="AV48" s="126" t="s">
        <v>154</v>
      </c>
      <c r="AW48" s="126" t="s">
        <v>134</v>
      </c>
      <c r="AX48" s="126" t="s">
        <v>73</v>
      </c>
      <c r="AY48" s="126" t="s">
        <v>179</v>
      </c>
      <c r="AZ48" s="126" t="s">
        <v>130</v>
      </c>
      <c r="BA48" s="126" t="s">
        <v>156</v>
      </c>
      <c r="BB48" s="126" t="s">
        <v>8937</v>
      </c>
      <c r="BC48" s="126" t="s">
        <v>8938</v>
      </c>
      <c r="BD48" s="126" t="s">
        <v>8939</v>
      </c>
      <c r="BE48" s="126" t="s">
        <v>8718</v>
      </c>
      <c r="BF48" s="126" t="s">
        <v>8719</v>
      </c>
      <c r="BG48" s="126" t="s">
        <v>197</v>
      </c>
      <c r="BH48" s="126" t="s">
        <v>157</v>
      </c>
      <c r="BI48" s="126" t="s">
        <v>126</v>
      </c>
      <c r="BJ48" s="126" t="s">
        <v>130</v>
      </c>
      <c r="BK48" s="126" t="s">
        <v>158</v>
      </c>
    </row>
    <row r="49" spans="1:63" ht="15">
      <c r="A49" s="58" t="str">
        <f t="shared" si="72"/>
        <v>2025-08-23</v>
      </c>
      <c r="B49" s="58" t="str">
        <f t="shared" si="73"/>
        <v>PVG</v>
      </c>
      <c r="C49" s="58" t="str">
        <f t="shared" si="74"/>
        <v>11235550266</v>
      </c>
      <c r="D49" s="58" t="str">
        <f t="shared" si="75"/>
        <v>PHK003028578</v>
      </c>
      <c r="E49" s="59" t="str">
        <f t="shared" si="76"/>
        <v>6094315389356</v>
      </c>
      <c r="F49" s="59" t="str">
        <f t="shared" si="77"/>
        <v>4013935</v>
      </c>
      <c r="G49" s="59" t="str">
        <f t="shared" si="78"/>
        <v>2205848</v>
      </c>
      <c r="H49" s="59" t="str">
        <f t="shared" si="79"/>
        <v>IPORTER (CN)</v>
      </c>
      <c r="I49" s="57" t="str">
        <f t="shared" si="80"/>
        <v>하입드랍  HYPEDROP</v>
      </c>
      <c r="J49" s="57">
        <f t="shared" si="81"/>
        <v>10423</v>
      </c>
      <c r="K49" s="57" t="str">
        <f t="shared" si="82"/>
        <v>[사업자]</v>
      </c>
      <c r="L49" s="57">
        <f t="shared" si="83"/>
        <v>1</v>
      </c>
      <c r="M49" s="57">
        <f t="shared" si="84"/>
        <v>10.199999999999999</v>
      </c>
      <c r="N49" s="57">
        <f t="shared" si="85"/>
        <v>16.100000000000001</v>
      </c>
      <c r="O49" s="60">
        <f t="shared" si="86"/>
        <v>16.5</v>
      </c>
      <c r="P49" s="61" t="str">
        <f t="shared" si="87"/>
        <v>일반(NORMAL)</v>
      </c>
      <c r="Q49" s="88">
        <f t="shared" si="88"/>
        <v>4891.95</v>
      </c>
      <c r="R49" s="61" t="str">
        <f t="shared" si="89"/>
        <v>MU267</v>
      </c>
      <c r="S49" s="61" t="str">
        <f t="shared" si="90"/>
        <v>CHINA EASTERN AIRLINE (OSA)</v>
      </c>
      <c r="T49" s="61" t="str">
        <f t="shared" si="91"/>
        <v>신용</v>
      </c>
      <c r="U49" s="99">
        <f t="shared" si="27"/>
        <v>45700</v>
      </c>
      <c r="V49" s="100">
        <f t="shared" si="28"/>
        <v>0</v>
      </c>
      <c r="W49" s="100">
        <v>0</v>
      </c>
      <c r="X49" s="100">
        <f t="shared" si="4"/>
        <v>3000</v>
      </c>
      <c r="Y49" s="101">
        <f t="shared" si="29"/>
        <v>10000</v>
      </c>
      <c r="Z49" s="151" t="s">
        <v>2551</v>
      </c>
      <c r="AA49" s="103">
        <f t="shared" si="70"/>
        <v>13000</v>
      </c>
      <c r="AB49" s="104">
        <f t="shared" si="71"/>
        <v>58700</v>
      </c>
      <c r="AD49" s="126" t="s">
        <v>8940</v>
      </c>
      <c r="AE49" s="126" t="s">
        <v>66</v>
      </c>
      <c r="AF49" s="126" t="s">
        <v>8941</v>
      </c>
      <c r="AG49" s="126" t="s">
        <v>8942</v>
      </c>
      <c r="AH49" s="126" t="s">
        <v>452</v>
      </c>
      <c r="AI49" s="126" t="s">
        <v>272</v>
      </c>
      <c r="AJ49" s="126">
        <v>10423</v>
      </c>
      <c r="AK49" s="126" t="s">
        <v>137</v>
      </c>
      <c r="AL49" s="127">
        <v>1</v>
      </c>
      <c r="AM49" s="128">
        <v>10.199999999999999</v>
      </c>
      <c r="AN49" s="128">
        <v>16.100000000000001</v>
      </c>
      <c r="AO49" s="128">
        <v>16.5</v>
      </c>
      <c r="AP49" s="126" t="s">
        <v>7</v>
      </c>
      <c r="AQ49" s="128">
        <v>4891.95</v>
      </c>
      <c r="AR49" s="126" t="s">
        <v>154</v>
      </c>
      <c r="AS49" s="126" t="s">
        <v>154</v>
      </c>
      <c r="AT49" s="126" t="s">
        <v>154</v>
      </c>
      <c r="AU49" s="126" t="s">
        <v>154</v>
      </c>
      <c r="AV49" s="126" t="s">
        <v>154</v>
      </c>
      <c r="AW49" s="126" t="s">
        <v>134</v>
      </c>
      <c r="AX49" s="126" t="s">
        <v>73</v>
      </c>
      <c r="AY49" s="126" t="s">
        <v>179</v>
      </c>
      <c r="AZ49" s="126" t="s">
        <v>130</v>
      </c>
      <c r="BA49" s="126" t="s">
        <v>156</v>
      </c>
      <c r="BB49" s="126" t="s">
        <v>8943</v>
      </c>
      <c r="BC49" s="126" t="s">
        <v>8944</v>
      </c>
      <c r="BD49" s="126" t="s">
        <v>8945</v>
      </c>
      <c r="BE49" s="126" t="s">
        <v>8718</v>
      </c>
      <c r="BF49" s="126" t="s">
        <v>8946</v>
      </c>
      <c r="BG49" s="126" t="s">
        <v>197</v>
      </c>
      <c r="BH49" s="126" t="s">
        <v>157</v>
      </c>
      <c r="BI49" s="126" t="s">
        <v>126</v>
      </c>
      <c r="BJ49" s="126" t="s">
        <v>130</v>
      </c>
      <c r="BK49" s="126" t="s">
        <v>158</v>
      </c>
    </row>
    <row r="50" spans="1:63" ht="15">
      <c r="A50" s="58" t="str">
        <f t="shared" si="72"/>
        <v>2025-08-23</v>
      </c>
      <c r="B50" s="58" t="str">
        <f t="shared" si="73"/>
        <v>PVG</v>
      </c>
      <c r="C50" s="58" t="str">
        <f t="shared" si="74"/>
        <v>11235550266</v>
      </c>
      <c r="D50" s="58" t="str">
        <f t="shared" si="75"/>
        <v>PHK003028545</v>
      </c>
      <c r="E50" s="59" t="str">
        <f t="shared" si="76"/>
        <v>6094315389323</v>
      </c>
      <c r="F50" s="59" t="str">
        <f t="shared" si="77"/>
        <v>4009474</v>
      </c>
      <c r="G50" s="59" t="str">
        <f t="shared" si="78"/>
        <v>2205848</v>
      </c>
      <c r="H50" s="59" t="str">
        <f t="shared" si="79"/>
        <v>IPORTER (CN)</v>
      </c>
      <c r="I50" s="57" t="str">
        <f t="shared" si="80"/>
        <v>안효진</v>
      </c>
      <c r="J50" s="57">
        <f t="shared" si="81"/>
        <v>6374</v>
      </c>
      <c r="K50" s="57" t="str">
        <f t="shared" si="82"/>
        <v/>
      </c>
      <c r="L50" s="57">
        <f t="shared" si="83"/>
        <v>1</v>
      </c>
      <c r="M50" s="57">
        <f t="shared" si="84"/>
        <v>1</v>
      </c>
      <c r="N50" s="57">
        <f t="shared" si="85"/>
        <v>0.6</v>
      </c>
      <c r="O50" s="60">
        <f t="shared" si="86"/>
        <v>1</v>
      </c>
      <c r="P50" s="61" t="str">
        <f t="shared" si="87"/>
        <v>목록(Manifest)</v>
      </c>
      <c r="Q50" s="88">
        <f t="shared" si="88"/>
        <v>97.68</v>
      </c>
      <c r="R50" s="61" t="str">
        <f t="shared" si="89"/>
        <v>MU267</v>
      </c>
      <c r="S50" s="61" t="str">
        <f t="shared" si="90"/>
        <v>CHINA EASTERN AIRLINE (OSA)</v>
      </c>
      <c r="T50" s="61" t="str">
        <f t="shared" si="91"/>
        <v>신용</v>
      </c>
      <c r="U50" s="99">
        <f t="shared" si="27"/>
        <v>6950</v>
      </c>
      <c r="V50" s="100">
        <f t="shared" si="28"/>
        <v>0</v>
      </c>
      <c r="W50" s="100">
        <v>0</v>
      </c>
      <c r="X50" s="100">
        <f t="shared" si="4"/>
        <v>0</v>
      </c>
      <c r="Y50" s="101">
        <f t="shared" si="29"/>
        <v>0</v>
      </c>
      <c r="Z50" s="102"/>
      <c r="AA50" s="103">
        <f t="shared" si="70"/>
        <v>0</v>
      </c>
      <c r="AB50" s="104">
        <f t="shared" si="71"/>
        <v>6950</v>
      </c>
      <c r="AD50" s="126" t="s">
        <v>8940</v>
      </c>
      <c r="AE50" s="126" t="s">
        <v>66</v>
      </c>
      <c r="AF50" s="126" t="s">
        <v>8941</v>
      </c>
      <c r="AG50" s="126" t="s">
        <v>8947</v>
      </c>
      <c r="AH50" s="126" t="s">
        <v>429</v>
      </c>
      <c r="AI50" s="126" t="s">
        <v>731</v>
      </c>
      <c r="AJ50" s="126">
        <v>6374</v>
      </c>
      <c r="AK50" s="126" t="s">
        <v>130</v>
      </c>
      <c r="AL50" s="127">
        <v>1</v>
      </c>
      <c r="AM50" s="128">
        <v>1</v>
      </c>
      <c r="AN50" s="128">
        <v>0.6</v>
      </c>
      <c r="AO50" s="128">
        <v>1</v>
      </c>
      <c r="AP50" s="126" t="s">
        <v>4</v>
      </c>
      <c r="AQ50" s="128">
        <v>97.68</v>
      </c>
      <c r="AR50" s="126" t="s">
        <v>154</v>
      </c>
      <c r="AS50" s="126" t="s">
        <v>154</v>
      </c>
      <c r="AT50" s="126" t="s">
        <v>154</v>
      </c>
      <c r="AU50" s="126" t="s">
        <v>154</v>
      </c>
      <c r="AV50" s="126" t="s">
        <v>154</v>
      </c>
      <c r="AW50" s="126" t="s">
        <v>134</v>
      </c>
      <c r="AX50" s="126" t="s">
        <v>73</v>
      </c>
      <c r="AY50" s="126" t="s">
        <v>8948</v>
      </c>
      <c r="AZ50" s="126" t="s">
        <v>130</v>
      </c>
      <c r="BA50" s="126" t="s">
        <v>156</v>
      </c>
      <c r="BB50" s="126" t="s">
        <v>8949</v>
      </c>
      <c r="BC50" s="126" t="s">
        <v>8950</v>
      </c>
      <c r="BD50" s="126" t="s">
        <v>8951</v>
      </c>
      <c r="BE50" s="126" t="s">
        <v>8718</v>
      </c>
      <c r="BF50" s="126" t="s">
        <v>8946</v>
      </c>
      <c r="BG50" s="126" t="s">
        <v>197</v>
      </c>
      <c r="BH50" s="126" t="s">
        <v>157</v>
      </c>
      <c r="BI50" s="126" t="s">
        <v>126</v>
      </c>
      <c r="BJ50" s="126" t="s">
        <v>130</v>
      </c>
      <c r="BK50" s="126" t="s">
        <v>158</v>
      </c>
    </row>
    <row r="51" spans="1:63" ht="15">
      <c r="A51" s="58" t="str">
        <f t="shared" si="72"/>
        <v>2025-08-23</v>
      </c>
      <c r="B51" s="58" t="str">
        <f t="shared" si="73"/>
        <v>PVG</v>
      </c>
      <c r="C51" s="58" t="str">
        <f t="shared" si="74"/>
        <v>11235550266</v>
      </c>
      <c r="D51" s="58" t="str">
        <f t="shared" si="75"/>
        <v>PHK003028579</v>
      </c>
      <c r="E51" s="59" t="str">
        <f t="shared" si="76"/>
        <v>6094315389357</v>
      </c>
      <c r="F51" s="59" t="str">
        <f t="shared" si="77"/>
        <v>4012738</v>
      </c>
      <c r="G51" s="59" t="str">
        <f t="shared" si="78"/>
        <v>2205848</v>
      </c>
      <c r="H51" s="59" t="str">
        <f t="shared" si="79"/>
        <v>IPORTER (CN)</v>
      </c>
      <c r="I51" s="57" t="str">
        <f t="shared" si="80"/>
        <v>공현진</v>
      </c>
      <c r="J51" s="57">
        <f t="shared" si="81"/>
        <v>47284</v>
      </c>
      <c r="K51" s="57" t="str">
        <f t="shared" si="82"/>
        <v/>
      </c>
      <c r="L51" s="57">
        <f t="shared" si="83"/>
        <v>1</v>
      </c>
      <c r="M51" s="57">
        <f t="shared" si="84"/>
        <v>1.4</v>
      </c>
      <c r="N51" s="57">
        <f t="shared" si="85"/>
        <v>0.9</v>
      </c>
      <c r="O51" s="60">
        <f t="shared" si="86"/>
        <v>1.5</v>
      </c>
      <c r="P51" s="61" t="str">
        <f t="shared" si="87"/>
        <v>목록(Manifest)</v>
      </c>
      <c r="Q51" s="88">
        <f t="shared" si="88"/>
        <v>23.65</v>
      </c>
      <c r="R51" s="61" t="str">
        <f t="shared" si="89"/>
        <v>MU267</v>
      </c>
      <c r="S51" s="61" t="str">
        <f t="shared" si="90"/>
        <v>CHINA EASTERN AIRLINE (OSA)</v>
      </c>
      <c r="T51" s="61" t="str">
        <f t="shared" si="91"/>
        <v>신용</v>
      </c>
      <c r="U51" s="99">
        <f t="shared" si="27"/>
        <v>8200</v>
      </c>
      <c r="V51" s="100">
        <f t="shared" si="28"/>
        <v>0</v>
      </c>
      <c r="W51" s="100">
        <v>0</v>
      </c>
      <c r="X51" s="100">
        <f t="shared" si="4"/>
        <v>0</v>
      </c>
      <c r="Y51" s="101">
        <f t="shared" si="29"/>
        <v>0</v>
      </c>
      <c r="Z51" s="102"/>
      <c r="AA51" s="103">
        <f t="shared" si="70"/>
        <v>0</v>
      </c>
      <c r="AB51" s="104">
        <f t="shared" si="71"/>
        <v>8200</v>
      </c>
      <c r="AD51" s="126" t="s">
        <v>8940</v>
      </c>
      <c r="AE51" s="126" t="s">
        <v>66</v>
      </c>
      <c r="AF51" s="126" t="s">
        <v>8941</v>
      </c>
      <c r="AG51" s="126" t="s">
        <v>8952</v>
      </c>
      <c r="AH51" s="126" t="s">
        <v>8953</v>
      </c>
      <c r="AI51" s="126" t="s">
        <v>8954</v>
      </c>
      <c r="AJ51" s="126">
        <v>47284</v>
      </c>
      <c r="AK51" s="126" t="s">
        <v>130</v>
      </c>
      <c r="AL51" s="127">
        <v>1</v>
      </c>
      <c r="AM51" s="128">
        <v>1.4</v>
      </c>
      <c r="AN51" s="128">
        <v>0.9</v>
      </c>
      <c r="AO51" s="128">
        <v>1.4</v>
      </c>
      <c r="AP51" s="126" t="s">
        <v>4</v>
      </c>
      <c r="AQ51" s="128">
        <v>23.65</v>
      </c>
      <c r="AR51" s="126" t="s">
        <v>154</v>
      </c>
      <c r="AS51" s="126" t="s">
        <v>154</v>
      </c>
      <c r="AT51" s="126" t="s">
        <v>154</v>
      </c>
      <c r="AU51" s="126" t="s">
        <v>154</v>
      </c>
      <c r="AV51" s="126" t="s">
        <v>154</v>
      </c>
      <c r="AW51" s="126" t="s">
        <v>134</v>
      </c>
      <c r="AX51" s="126" t="s">
        <v>73</v>
      </c>
      <c r="AY51" s="126" t="s">
        <v>8955</v>
      </c>
      <c r="AZ51" s="126" t="s">
        <v>130</v>
      </c>
      <c r="BA51" s="126" t="s">
        <v>156</v>
      </c>
      <c r="BB51" s="126" t="s">
        <v>8956</v>
      </c>
      <c r="BC51" s="126" t="s">
        <v>8957</v>
      </c>
      <c r="BD51" s="126" t="s">
        <v>8958</v>
      </c>
      <c r="BE51" s="126" t="s">
        <v>8718</v>
      </c>
      <c r="BF51" s="126" t="s">
        <v>8946</v>
      </c>
      <c r="BG51" s="126" t="s">
        <v>197</v>
      </c>
      <c r="BH51" s="126" t="s">
        <v>157</v>
      </c>
      <c r="BI51" s="126" t="s">
        <v>126</v>
      </c>
      <c r="BJ51" s="126" t="s">
        <v>130</v>
      </c>
      <c r="BK51" s="126" t="s">
        <v>158</v>
      </c>
    </row>
    <row r="52" spans="1:63" ht="15">
      <c r="A52" s="58" t="str">
        <f t="shared" si="72"/>
        <v>2025-08-28</v>
      </c>
      <c r="B52" s="58" t="str">
        <f t="shared" si="73"/>
        <v>PVG</v>
      </c>
      <c r="C52" s="58" t="str">
        <f t="shared" si="74"/>
        <v>11235550362</v>
      </c>
      <c r="D52" s="58" t="str">
        <f t="shared" si="75"/>
        <v>PHK003028559</v>
      </c>
      <c r="E52" s="59" t="str">
        <f t="shared" si="76"/>
        <v>6094315389337</v>
      </c>
      <c r="F52" s="59" t="str">
        <f t="shared" si="77"/>
        <v>4011694</v>
      </c>
      <c r="G52" s="59" t="str">
        <f t="shared" si="78"/>
        <v>2205848</v>
      </c>
      <c r="H52" s="59" t="str">
        <f t="shared" si="79"/>
        <v>IPORTER (CN)</v>
      </c>
      <c r="I52" s="57" t="str">
        <f t="shared" si="80"/>
        <v>한대흠</v>
      </c>
      <c r="J52" s="57">
        <f t="shared" si="81"/>
        <v>11791</v>
      </c>
      <c r="K52" s="57" t="str">
        <f t="shared" si="82"/>
        <v/>
      </c>
      <c r="L52" s="57">
        <f t="shared" si="83"/>
        <v>1</v>
      </c>
      <c r="M52" s="57">
        <f t="shared" si="84"/>
        <v>2.2999999999999998</v>
      </c>
      <c r="N52" s="57">
        <f t="shared" si="85"/>
        <v>1.1000000000000001</v>
      </c>
      <c r="O52" s="60">
        <f t="shared" si="86"/>
        <v>2.5</v>
      </c>
      <c r="P52" s="61" t="str">
        <f t="shared" si="87"/>
        <v>선별(검사,Manifest-Inspection)</v>
      </c>
      <c r="Q52" s="88">
        <f t="shared" si="88"/>
        <v>107.8</v>
      </c>
      <c r="R52" s="61" t="str">
        <f t="shared" si="89"/>
        <v>MU5049</v>
      </c>
      <c r="S52" s="61" t="str">
        <f t="shared" si="90"/>
        <v>CHINA EASTERN AIRLINE KOREA(MU)</v>
      </c>
      <c r="T52" s="61" t="str">
        <f t="shared" si="91"/>
        <v>신용</v>
      </c>
      <c r="U52" s="99">
        <f t="shared" si="27"/>
        <v>10700</v>
      </c>
      <c r="V52" s="100">
        <f t="shared" si="28"/>
        <v>0</v>
      </c>
      <c r="W52" s="100">
        <v>0</v>
      </c>
      <c r="X52" s="100">
        <f t="shared" si="4"/>
        <v>500</v>
      </c>
      <c r="Y52" s="101">
        <f t="shared" si="29"/>
        <v>0</v>
      </c>
      <c r="Z52" s="102"/>
      <c r="AA52" s="103">
        <f t="shared" si="70"/>
        <v>500</v>
      </c>
      <c r="AB52" s="104">
        <f t="shared" si="71"/>
        <v>11200</v>
      </c>
      <c r="AD52" s="126" t="s">
        <v>7690</v>
      </c>
      <c r="AE52" s="126" t="s">
        <v>66</v>
      </c>
      <c r="AF52" s="126" t="s">
        <v>8959</v>
      </c>
      <c r="AG52" s="126" t="s">
        <v>8960</v>
      </c>
      <c r="AH52" s="126" t="s">
        <v>273</v>
      </c>
      <c r="AI52" s="126" t="s">
        <v>274</v>
      </c>
      <c r="AJ52" s="126">
        <v>11791</v>
      </c>
      <c r="AK52" s="126" t="s">
        <v>130</v>
      </c>
      <c r="AL52" s="127">
        <v>1</v>
      </c>
      <c r="AM52" s="128">
        <v>2.2999999999999998</v>
      </c>
      <c r="AN52" s="128">
        <v>1.1000000000000001</v>
      </c>
      <c r="AO52" s="128">
        <v>2.2999999999999998</v>
      </c>
      <c r="AP52" s="126" t="s">
        <v>182</v>
      </c>
      <c r="AQ52" s="128">
        <v>107.8</v>
      </c>
      <c r="AR52" s="126" t="s">
        <v>154</v>
      </c>
      <c r="AS52" s="126" t="s">
        <v>130</v>
      </c>
      <c r="AT52" s="126" t="s">
        <v>130</v>
      </c>
      <c r="AU52" s="126" t="s">
        <v>130</v>
      </c>
      <c r="AV52" s="126" t="s">
        <v>130</v>
      </c>
      <c r="AW52" s="126" t="s">
        <v>134</v>
      </c>
      <c r="AX52" s="126" t="s">
        <v>73</v>
      </c>
      <c r="AY52" s="126" t="s">
        <v>178</v>
      </c>
      <c r="AZ52" s="126" t="s">
        <v>130</v>
      </c>
      <c r="BA52" s="126" t="s">
        <v>156</v>
      </c>
      <c r="BB52" s="126" t="s">
        <v>8961</v>
      </c>
      <c r="BC52" s="126" t="s">
        <v>8962</v>
      </c>
      <c r="BD52" s="126" t="s">
        <v>8963</v>
      </c>
      <c r="BE52" s="126" t="s">
        <v>8964</v>
      </c>
      <c r="BF52" s="126" t="s">
        <v>8719</v>
      </c>
      <c r="BG52" s="126" t="s">
        <v>197</v>
      </c>
      <c r="BH52" s="126" t="s">
        <v>157</v>
      </c>
      <c r="BI52" s="126" t="s">
        <v>126</v>
      </c>
      <c r="BJ52" s="126" t="s">
        <v>130</v>
      </c>
      <c r="BK52" s="126" t="s">
        <v>158</v>
      </c>
    </row>
    <row r="53" spans="1:63" ht="15">
      <c r="A53" s="58" t="str">
        <f t="shared" ref="A53:A65" si="92">AD53</f>
        <v>2025-08-28</v>
      </c>
      <c r="B53" s="58" t="str">
        <f t="shared" ref="B53:B65" si="93">AE53</f>
        <v>PVG</v>
      </c>
      <c r="C53" s="58" t="str">
        <f t="shared" ref="C53:C65" si="94">AF53</f>
        <v>11235550362</v>
      </c>
      <c r="D53" s="58" t="str">
        <f t="shared" ref="D53:D65" si="95">AG53</f>
        <v>PHK003028558</v>
      </c>
      <c r="E53" s="59" t="str">
        <f t="shared" ref="E53:E65" si="96">BB53</f>
        <v>6094315389336</v>
      </c>
      <c r="F53" s="59" t="str">
        <f t="shared" ref="F53:F65" si="97">BC53</f>
        <v>4011597</v>
      </c>
      <c r="G53" s="59" t="str">
        <f t="shared" ref="G53:G65" si="98">AW53</f>
        <v>2205848</v>
      </c>
      <c r="H53" s="59" t="str">
        <f t="shared" ref="H53:H65" si="99">AX53</f>
        <v>IPORTER (CN)</v>
      </c>
      <c r="I53" s="57" t="str">
        <f t="shared" ref="I53:I65" si="100">AH53</f>
        <v>더블유에스</v>
      </c>
      <c r="J53" s="57">
        <f t="shared" ref="J53:J65" si="101">AJ53</f>
        <v>61947</v>
      </c>
      <c r="K53" s="57" t="str">
        <f t="shared" ref="K53:K65" si="102">AK53</f>
        <v>[사업자]</v>
      </c>
      <c r="L53" s="57">
        <f t="shared" ref="L53:L65" si="103">AL53</f>
        <v>1</v>
      </c>
      <c r="M53" s="57">
        <f t="shared" ref="M53:M65" si="104">AM53</f>
        <v>1.5</v>
      </c>
      <c r="N53" s="57">
        <f t="shared" ref="N53:N65" si="105">AN53</f>
        <v>1.4</v>
      </c>
      <c r="O53" s="60">
        <f t="shared" ref="O53:O65" si="106">CEILING(IF(M53&gt;N53,M53,N53),0.5)</f>
        <v>1.5</v>
      </c>
      <c r="P53" s="61" t="str">
        <f t="shared" ref="P53:P65" si="107">AP53</f>
        <v>일반(목록배제,Normal-Manifest Exception)</v>
      </c>
      <c r="Q53" s="88">
        <f t="shared" ref="Q53:Q65" si="108">AQ53</f>
        <v>55.15</v>
      </c>
      <c r="R53" s="61" t="str">
        <f t="shared" ref="R53:R65" si="109">BE53</f>
        <v>MU5049</v>
      </c>
      <c r="S53" s="61" t="str">
        <f t="shared" ref="S53:S65" si="110">BF53</f>
        <v>CHINA EASTERN AIRLINE KOREA(MU)</v>
      </c>
      <c r="T53" s="61" t="str">
        <f t="shared" ref="T53:T65" si="111">BI53</f>
        <v>신용</v>
      </c>
      <c r="U53" s="99">
        <f t="shared" si="27"/>
        <v>8200</v>
      </c>
      <c r="V53" s="100">
        <f t="shared" si="28"/>
        <v>0</v>
      </c>
      <c r="W53" s="100">
        <v>0</v>
      </c>
      <c r="X53" s="100">
        <f t="shared" si="4"/>
        <v>0</v>
      </c>
      <c r="Y53" s="101">
        <f t="shared" si="29"/>
        <v>10000</v>
      </c>
      <c r="Z53" s="151" t="s">
        <v>2551</v>
      </c>
      <c r="AA53" s="103">
        <f t="shared" ref="AA53:AA65" si="112">SUM(V53:Z53)</f>
        <v>10000</v>
      </c>
      <c r="AB53" s="104">
        <f t="shared" ref="AB53:AB65" si="113">SUM(AA53,U53)</f>
        <v>18200</v>
      </c>
      <c r="AD53" s="126" t="s">
        <v>7690</v>
      </c>
      <c r="AE53" s="126" t="s">
        <v>66</v>
      </c>
      <c r="AF53" s="126" t="s">
        <v>8959</v>
      </c>
      <c r="AG53" s="126" t="s">
        <v>8965</v>
      </c>
      <c r="AH53" s="126" t="s">
        <v>8899</v>
      </c>
      <c r="AI53" s="126" t="s">
        <v>8883</v>
      </c>
      <c r="AJ53" s="126">
        <v>61947</v>
      </c>
      <c r="AK53" s="126" t="s">
        <v>137</v>
      </c>
      <c r="AL53" s="127">
        <v>1</v>
      </c>
      <c r="AM53" s="128">
        <v>1.5</v>
      </c>
      <c r="AN53" s="128">
        <v>1.4</v>
      </c>
      <c r="AO53" s="128">
        <v>1.5</v>
      </c>
      <c r="AP53" s="126" t="s">
        <v>5</v>
      </c>
      <c r="AQ53" s="128">
        <v>55.15</v>
      </c>
      <c r="AR53" s="126" t="s">
        <v>154</v>
      </c>
      <c r="AS53" s="126" t="s">
        <v>154</v>
      </c>
      <c r="AT53" s="126" t="s">
        <v>154</v>
      </c>
      <c r="AU53" s="126" t="s">
        <v>154</v>
      </c>
      <c r="AV53" s="126" t="s">
        <v>130</v>
      </c>
      <c r="AW53" s="126" t="s">
        <v>134</v>
      </c>
      <c r="AX53" s="126" t="s">
        <v>73</v>
      </c>
      <c r="AY53" s="126" t="s">
        <v>730</v>
      </c>
      <c r="AZ53" s="126" t="s">
        <v>130</v>
      </c>
      <c r="BA53" s="126" t="s">
        <v>156</v>
      </c>
      <c r="BB53" s="126" t="s">
        <v>8966</v>
      </c>
      <c r="BC53" s="126" t="s">
        <v>8967</v>
      </c>
      <c r="BD53" s="126" t="s">
        <v>8968</v>
      </c>
      <c r="BE53" s="126" t="s">
        <v>8964</v>
      </c>
      <c r="BF53" s="126" t="s">
        <v>8719</v>
      </c>
      <c r="BG53" s="126" t="s">
        <v>197</v>
      </c>
      <c r="BH53" s="126" t="s">
        <v>157</v>
      </c>
      <c r="BI53" s="126" t="s">
        <v>126</v>
      </c>
      <c r="BJ53" s="126" t="s">
        <v>130</v>
      </c>
      <c r="BK53" s="126" t="s">
        <v>158</v>
      </c>
    </row>
    <row r="54" spans="1:63" ht="15">
      <c r="A54" s="58" t="str">
        <f t="shared" si="92"/>
        <v>2025-08-28</v>
      </c>
      <c r="B54" s="58" t="str">
        <f t="shared" si="93"/>
        <v>PVG</v>
      </c>
      <c r="C54" s="58" t="str">
        <f t="shared" si="94"/>
        <v>11235550362</v>
      </c>
      <c r="D54" s="58" t="str">
        <f t="shared" si="95"/>
        <v>PHK003028577</v>
      </c>
      <c r="E54" s="59" t="str">
        <f t="shared" si="96"/>
        <v>6094315389355</v>
      </c>
      <c r="F54" s="59" t="str">
        <f t="shared" si="97"/>
        <v>4013580</v>
      </c>
      <c r="G54" s="59" t="str">
        <f t="shared" si="98"/>
        <v>2205848</v>
      </c>
      <c r="H54" s="59" t="str">
        <f t="shared" si="99"/>
        <v>IPORTER (CN)</v>
      </c>
      <c r="I54" s="57" t="str">
        <f t="shared" si="100"/>
        <v>윤영빈</v>
      </c>
      <c r="J54" s="57">
        <f t="shared" si="101"/>
        <v>61229</v>
      </c>
      <c r="K54" s="57" t="str">
        <f t="shared" si="102"/>
        <v/>
      </c>
      <c r="L54" s="57">
        <f t="shared" si="103"/>
        <v>1</v>
      </c>
      <c r="M54" s="57">
        <f t="shared" si="104"/>
        <v>2.2999999999999998</v>
      </c>
      <c r="N54" s="57">
        <f t="shared" si="105"/>
        <v>2.2999999999999998</v>
      </c>
      <c r="O54" s="60">
        <f t="shared" si="106"/>
        <v>2.5</v>
      </c>
      <c r="P54" s="61" t="str">
        <f t="shared" si="107"/>
        <v>목록(Manifest)</v>
      </c>
      <c r="Q54" s="88">
        <f t="shared" si="108"/>
        <v>75.209999999999994</v>
      </c>
      <c r="R54" s="61" t="str">
        <f t="shared" si="109"/>
        <v>MU5049</v>
      </c>
      <c r="S54" s="61" t="str">
        <f t="shared" si="110"/>
        <v>CHINA EASTERN AIRLINE KOREA(MU)</v>
      </c>
      <c r="T54" s="61" t="str">
        <f t="shared" si="111"/>
        <v>신용</v>
      </c>
      <c r="U54" s="99">
        <f t="shared" si="27"/>
        <v>10700</v>
      </c>
      <c r="V54" s="100">
        <f t="shared" si="28"/>
        <v>0</v>
      </c>
      <c r="W54" s="100">
        <v>0</v>
      </c>
      <c r="X54" s="100">
        <f t="shared" si="4"/>
        <v>500</v>
      </c>
      <c r="Y54" s="101">
        <f t="shared" si="29"/>
        <v>0</v>
      </c>
      <c r="Z54" s="102"/>
      <c r="AA54" s="103">
        <f t="shared" si="112"/>
        <v>500</v>
      </c>
      <c r="AB54" s="104">
        <f t="shared" si="113"/>
        <v>11200</v>
      </c>
      <c r="AD54" s="126" t="s">
        <v>7690</v>
      </c>
      <c r="AE54" s="126" t="s">
        <v>66</v>
      </c>
      <c r="AF54" s="126" t="s">
        <v>8959</v>
      </c>
      <c r="AG54" s="126" t="s">
        <v>8969</v>
      </c>
      <c r="AH54" s="126" t="s">
        <v>8970</v>
      </c>
      <c r="AI54" s="126" t="s">
        <v>8971</v>
      </c>
      <c r="AJ54" s="126">
        <v>61229</v>
      </c>
      <c r="AK54" s="126" t="s">
        <v>130</v>
      </c>
      <c r="AL54" s="127">
        <v>1</v>
      </c>
      <c r="AM54" s="128">
        <v>2.2999999999999998</v>
      </c>
      <c r="AN54" s="128">
        <v>2.2999999999999998</v>
      </c>
      <c r="AO54" s="128">
        <v>2.2999999999999998</v>
      </c>
      <c r="AP54" s="126" t="s">
        <v>4</v>
      </c>
      <c r="AQ54" s="128">
        <v>75.209999999999994</v>
      </c>
      <c r="AR54" s="126" t="s">
        <v>154</v>
      </c>
      <c r="AS54" s="126" t="s">
        <v>154</v>
      </c>
      <c r="AT54" s="126" t="s">
        <v>154</v>
      </c>
      <c r="AU54" s="126" t="s">
        <v>154</v>
      </c>
      <c r="AV54" s="126" t="s">
        <v>130</v>
      </c>
      <c r="AW54" s="126" t="s">
        <v>134</v>
      </c>
      <c r="AX54" s="126" t="s">
        <v>73</v>
      </c>
      <c r="AY54" s="126" t="s">
        <v>730</v>
      </c>
      <c r="AZ54" s="126" t="s">
        <v>130</v>
      </c>
      <c r="BA54" s="126" t="s">
        <v>156</v>
      </c>
      <c r="BB54" s="126" t="s">
        <v>8972</v>
      </c>
      <c r="BC54" s="126" t="s">
        <v>8973</v>
      </c>
      <c r="BD54" s="126" t="s">
        <v>8974</v>
      </c>
      <c r="BE54" s="126" t="s">
        <v>8964</v>
      </c>
      <c r="BF54" s="126" t="s">
        <v>8719</v>
      </c>
      <c r="BG54" s="126" t="s">
        <v>197</v>
      </c>
      <c r="BH54" s="126" t="s">
        <v>157</v>
      </c>
      <c r="BI54" s="126" t="s">
        <v>126</v>
      </c>
      <c r="BJ54" s="126" t="s">
        <v>130</v>
      </c>
      <c r="BK54" s="126" t="s">
        <v>158</v>
      </c>
    </row>
    <row r="55" spans="1:63" ht="15">
      <c r="A55" s="58" t="str">
        <f t="shared" si="92"/>
        <v>2025-08-28</v>
      </c>
      <c r="B55" s="58" t="str">
        <f t="shared" si="93"/>
        <v>PVG</v>
      </c>
      <c r="C55" s="58" t="str">
        <f t="shared" si="94"/>
        <v>11235550362</v>
      </c>
      <c r="D55" s="58" t="str">
        <f t="shared" si="95"/>
        <v>PHK003028560</v>
      </c>
      <c r="E55" s="59" t="str">
        <f t="shared" si="96"/>
        <v>6094315389338</v>
      </c>
      <c r="F55" s="59" t="str">
        <f t="shared" si="97"/>
        <v>4011857</v>
      </c>
      <c r="G55" s="59" t="str">
        <f t="shared" si="98"/>
        <v>2205848</v>
      </c>
      <c r="H55" s="59" t="str">
        <f t="shared" si="99"/>
        <v>IPORTER (CN)</v>
      </c>
      <c r="I55" s="57" t="str">
        <f t="shared" si="100"/>
        <v>박준성</v>
      </c>
      <c r="J55" s="57">
        <f t="shared" si="101"/>
        <v>7206</v>
      </c>
      <c r="K55" s="57" t="str">
        <f t="shared" si="102"/>
        <v/>
      </c>
      <c r="L55" s="57">
        <f t="shared" si="103"/>
        <v>1</v>
      </c>
      <c r="M55" s="57">
        <f t="shared" si="104"/>
        <v>3</v>
      </c>
      <c r="N55" s="57">
        <f t="shared" si="105"/>
        <v>2.7</v>
      </c>
      <c r="O55" s="60">
        <f t="shared" si="106"/>
        <v>3</v>
      </c>
      <c r="P55" s="61" t="str">
        <f t="shared" si="107"/>
        <v>목록(Manifest)</v>
      </c>
      <c r="Q55" s="88">
        <f t="shared" si="108"/>
        <v>20.9</v>
      </c>
      <c r="R55" s="61" t="str">
        <f t="shared" si="109"/>
        <v>MU5049</v>
      </c>
      <c r="S55" s="61" t="str">
        <f t="shared" si="110"/>
        <v>CHINA EASTERN AIRLINE KOREA(MU)</v>
      </c>
      <c r="T55" s="61" t="str">
        <f t="shared" si="111"/>
        <v>신용</v>
      </c>
      <c r="U55" s="99">
        <f t="shared" si="27"/>
        <v>11950</v>
      </c>
      <c r="V55" s="100">
        <f t="shared" si="28"/>
        <v>0</v>
      </c>
      <c r="W55" s="100">
        <v>0</v>
      </c>
      <c r="X55" s="100">
        <f t="shared" si="4"/>
        <v>500</v>
      </c>
      <c r="Y55" s="101">
        <f t="shared" si="29"/>
        <v>0</v>
      </c>
      <c r="Z55" s="102"/>
      <c r="AA55" s="103">
        <f t="shared" si="112"/>
        <v>500</v>
      </c>
      <c r="AB55" s="104">
        <f t="shared" si="113"/>
        <v>12450</v>
      </c>
      <c r="AD55" s="126" t="s">
        <v>7690</v>
      </c>
      <c r="AE55" s="126" t="s">
        <v>66</v>
      </c>
      <c r="AF55" s="126" t="s">
        <v>8959</v>
      </c>
      <c r="AG55" s="126" t="s">
        <v>8975</v>
      </c>
      <c r="AH55" s="126" t="s">
        <v>8976</v>
      </c>
      <c r="AI55" s="126" t="s">
        <v>8977</v>
      </c>
      <c r="AJ55" s="126">
        <v>7206</v>
      </c>
      <c r="AK55" s="126" t="s">
        <v>130</v>
      </c>
      <c r="AL55" s="127">
        <v>1</v>
      </c>
      <c r="AM55" s="128">
        <v>3</v>
      </c>
      <c r="AN55" s="128">
        <v>2.7</v>
      </c>
      <c r="AO55" s="128">
        <v>3</v>
      </c>
      <c r="AP55" s="126" t="s">
        <v>4</v>
      </c>
      <c r="AQ55" s="128">
        <v>20.9</v>
      </c>
      <c r="AR55" s="126" t="s">
        <v>154</v>
      </c>
      <c r="AS55" s="126" t="s">
        <v>154</v>
      </c>
      <c r="AT55" s="126" t="s">
        <v>154</v>
      </c>
      <c r="AU55" s="126" t="s">
        <v>154</v>
      </c>
      <c r="AV55" s="126" t="s">
        <v>130</v>
      </c>
      <c r="AW55" s="126" t="s">
        <v>134</v>
      </c>
      <c r="AX55" s="126" t="s">
        <v>73</v>
      </c>
      <c r="AY55" s="126" t="s">
        <v>327</v>
      </c>
      <c r="AZ55" s="126" t="s">
        <v>130</v>
      </c>
      <c r="BA55" s="126" t="s">
        <v>156</v>
      </c>
      <c r="BB55" s="126" t="s">
        <v>8978</v>
      </c>
      <c r="BC55" s="126" t="s">
        <v>8979</v>
      </c>
      <c r="BD55" s="126" t="s">
        <v>8980</v>
      </c>
      <c r="BE55" s="126" t="s">
        <v>8964</v>
      </c>
      <c r="BF55" s="126" t="s">
        <v>8719</v>
      </c>
      <c r="BG55" s="126" t="s">
        <v>197</v>
      </c>
      <c r="BH55" s="126" t="s">
        <v>157</v>
      </c>
      <c r="BI55" s="126" t="s">
        <v>126</v>
      </c>
      <c r="BJ55" s="126" t="s">
        <v>130</v>
      </c>
      <c r="BK55" s="126" t="s">
        <v>158</v>
      </c>
    </row>
    <row r="56" spans="1:63" ht="15">
      <c r="A56" s="58" t="str">
        <f t="shared" si="92"/>
        <v>2025-08-28</v>
      </c>
      <c r="B56" s="58" t="str">
        <f t="shared" si="93"/>
        <v>PVG</v>
      </c>
      <c r="C56" s="58" t="str">
        <f t="shared" si="94"/>
        <v>11235550362</v>
      </c>
      <c r="D56" s="58" t="str">
        <f t="shared" si="95"/>
        <v>PHK003028581</v>
      </c>
      <c r="E56" s="59" t="str">
        <f t="shared" si="96"/>
        <v>6094315389359</v>
      </c>
      <c r="F56" s="59" t="str">
        <f t="shared" si="97"/>
        <v>4014452</v>
      </c>
      <c r="G56" s="59" t="str">
        <f t="shared" si="98"/>
        <v>2205848</v>
      </c>
      <c r="H56" s="59" t="str">
        <f t="shared" si="99"/>
        <v>IPORTER (CN)</v>
      </c>
      <c r="I56" s="57" t="str">
        <f t="shared" si="100"/>
        <v>신동훈</v>
      </c>
      <c r="J56" s="57">
        <f t="shared" si="101"/>
        <v>10873</v>
      </c>
      <c r="K56" s="57" t="str">
        <f t="shared" si="102"/>
        <v/>
      </c>
      <c r="L56" s="57">
        <f t="shared" si="103"/>
        <v>1</v>
      </c>
      <c r="M56" s="57">
        <f t="shared" si="104"/>
        <v>3</v>
      </c>
      <c r="N56" s="57">
        <f t="shared" si="105"/>
        <v>3</v>
      </c>
      <c r="O56" s="60">
        <f t="shared" si="106"/>
        <v>3</v>
      </c>
      <c r="P56" s="61" t="str">
        <f t="shared" si="107"/>
        <v>선별(검사,Manifest-Inspection)</v>
      </c>
      <c r="Q56" s="88">
        <f t="shared" si="108"/>
        <v>145.08000000000001</v>
      </c>
      <c r="R56" s="61" t="str">
        <f t="shared" si="109"/>
        <v>MU5049</v>
      </c>
      <c r="S56" s="61" t="str">
        <f t="shared" si="110"/>
        <v>CHINA EASTERN AIRLINE KOREA(MU)</v>
      </c>
      <c r="T56" s="61" t="str">
        <f t="shared" si="111"/>
        <v>신용</v>
      </c>
      <c r="U56" s="99">
        <f t="shared" si="27"/>
        <v>11950</v>
      </c>
      <c r="V56" s="100">
        <f t="shared" si="28"/>
        <v>0</v>
      </c>
      <c r="W56" s="100">
        <v>0</v>
      </c>
      <c r="X56" s="100">
        <f t="shared" si="4"/>
        <v>500</v>
      </c>
      <c r="Y56" s="101">
        <f t="shared" si="29"/>
        <v>0</v>
      </c>
      <c r="Z56" s="102"/>
      <c r="AA56" s="103">
        <f t="shared" si="112"/>
        <v>500</v>
      </c>
      <c r="AB56" s="104">
        <f t="shared" si="113"/>
        <v>12450</v>
      </c>
      <c r="AD56" s="126" t="s">
        <v>7690</v>
      </c>
      <c r="AE56" s="126" t="s">
        <v>66</v>
      </c>
      <c r="AF56" s="126" t="s">
        <v>8959</v>
      </c>
      <c r="AG56" s="126" t="s">
        <v>8981</v>
      </c>
      <c r="AH56" s="126" t="s">
        <v>8982</v>
      </c>
      <c r="AI56" s="126" t="s">
        <v>8983</v>
      </c>
      <c r="AJ56" s="126">
        <v>10873</v>
      </c>
      <c r="AK56" s="126" t="s">
        <v>130</v>
      </c>
      <c r="AL56" s="127">
        <v>1</v>
      </c>
      <c r="AM56" s="128">
        <v>3</v>
      </c>
      <c r="AN56" s="128">
        <v>3</v>
      </c>
      <c r="AO56" s="128">
        <v>3</v>
      </c>
      <c r="AP56" s="126" t="s">
        <v>182</v>
      </c>
      <c r="AQ56" s="128">
        <v>145.08000000000001</v>
      </c>
      <c r="AR56" s="126" t="s">
        <v>154</v>
      </c>
      <c r="AS56" s="126" t="s">
        <v>130</v>
      </c>
      <c r="AT56" s="126" t="s">
        <v>130</v>
      </c>
      <c r="AU56" s="126" t="s">
        <v>130</v>
      </c>
      <c r="AV56" s="126" t="s">
        <v>130</v>
      </c>
      <c r="AW56" s="126" t="s">
        <v>134</v>
      </c>
      <c r="AX56" s="126" t="s">
        <v>73</v>
      </c>
      <c r="AY56" s="126" t="s">
        <v>178</v>
      </c>
      <c r="AZ56" s="126" t="s">
        <v>130</v>
      </c>
      <c r="BA56" s="126" t="s">
        <v>156</v>
      </c>
      <c r="BB56" s="126" t="s">
        <v>8984</v>
      </c>
      <c r="BC56" s="126" t="s">
        <v>8985</v>
      </c>
      <c r="BD56" s="126" t="s">
        <v>8986</v>
      </c>
      <c r="BE56" s="126" t="s">
        <v>8964</v>
      </c>
      <c r="BF56" s="126" t="s">
        <v>8719</v>
      </c>
      <c r="BG56" s="126" t="s">
        <v>197</v>
      </c>
      <c r="BH56" s="126" t="s">
        <v>157</v>
      </c>
      <c r="BI56" s="126" t="s">
        <v>126</v>
      </c>
      <c r="BJ56" s="126" t="s">
        <v>130</v>
      </c>
      <c r="BK56" s="126" t="s">
        <v>158</v>
      </c>
    </row>
    <row r="57" spans="1:63" ht="15">
      <c r="A57" s="58" t="str">
        <f t="shared" si="92"/>
        <v>2025-08-28</v>
      </c>
      <c r="B57" s="58" t="str">
        <f t="shared" si="93"/>
        <v>PVG</v>
      </c>
      <c r="C57" s="58" t="str">
        <f t="shared" si="94"/>
        <v>11235550362</v>
      </c>
      <c r="D57" s="58" t="str">
        <f t="shared" si="95"/>
        <v>PHK003028562</v>
      </c>
      <c r="E57" s="59" t="str">
        <f t="shared" si="96"/>
        <v>6094315389340</v>
      </c>
      <c r="F57" s="59" t="str">
        <f t="shared" si="97"/>
        <v>4012375</v>
      </c>
      <c r="G57" s="59" t="str">
        <f t="shared" si="98"/>
        <v>2205848</v>
      </c>
      <c r="H57" s="59" t="str">
        <f t="shared" si="99"/>
        <v>IPORTER (CN)</v>
      </c>
      <c r="I57" s="57" t="str">
        <f t="shared" si="100"/>
        <v>김누리</v>
      </c>
      <c r="J57" s="57">
        <f t="shared" si="101"/>
        <v>11745</v>
      </c>
      <c r="K57" s="57" t="str">
        <f t="shared" si="102"/>
        <v/>
      </c>
      <c r="L57" s="57">
        <f t="shared" si="103"/>
        <v>1</v>
      </c>
      <c r="M57" s="57">
        <f t="shared" si="104"/>
        <v>0.3</v>
      </c>
      <c r="N57" s="57">
        <f t="shared" si="105"/>
        <v>0.5</v>
      </c>
      <c r="O57" s="60">
        <f t="shared" si="106"/>
        <v>0.5</v>
      </c>
      <c r="P57" s="61" t="str">
        <f t="shared" si="107"/>
        <v>목록(Manifest)</v>
      </c>
      <c r="Q57" s="88">
        <f t="shared" si="108"/>
        <v>92.62</v>
      </c>
      <c r="R57" s="61" t="str">
        <f t="shared" si="109"/>
        <v>MU5049</v>
      </c>
      <c r="S57" s="61" t="str">
        <f t="shared" si="110"/>
        <v>CHINA EASTERN AIRLINE KOREA(MU)</v>
      </c>
      <c r="T57" s="61" t="str">
        <f t="shared" si="111"/>
        <v>신용</v>
      </c>
      <c r="U57" s="99">
        <f t="shared" si="27"/>
        <v>5700</v>
      </c>
      <c r="V57" s="100">
        <f t="shared" si="28"/>
        <v>0</v>
      </c>
      <c r="W57" s="100">
        <v>0</v>
      </c>
      <c r="X57" s="100">
        <f t="shared" si="4"/>
        <v>0</v>
      </c>
      <c r="Y57" s="101">
        <f t="shared" si="29"/>
        <v>0</v>
      </c>
      <c r="Z57" s="102"/>
      <c r="AA57" s="103">
        <f t="shared" si="112"/>
        <v>0</v>
      </c>
      <c r="AB57" s="104">
        <f t="shared" si="113"/>
        <v>5700</v>
      </c>
      <c r="AD57" s="126" t="s">
        <v>7690</v>
      </c>
      <c r="AE57" s="126" t="s">
        <v>66</v>
      </c>
      <c r="AF57" s="126" t="s">
        <v>8959</v>
      </c>
      <c r="AG57" s="126" t="s">
        <v>8987</v>
      </c>
      <c r="AH57" s="126" t="s">
        <v>8988</v>
      </c>
      <c r="AI57" s="126" t="s">
        <v>8989</v>
      </c>
      <c r="AJ57" s="126">
        <v>11745</v>
      </c>
      <c r="AK57" s="126" t="s">
        <v>130</v>
      </c>
      <c r="AL57" s="127">
        <v>1</v>
      </c>
      <c r="AM57" s="128">
        <v>0.3</v>
      </c>
      <c r="AN57" s="128">
        <v>0.5</v>
      </c>
      <c r="AO57" s="128">
        <v>0.5</v>
      </c>
      <c r="AP57" s="126" t="s">
        <v>4</v>
      </c>
      <c r="AQ57" s="128">
        <v>92.62</v>
      </c>
      <c r="AR57" s="126" t="s">
        <v>154</v>
      </c>
      <c r="AS57" s="126" t="s">
        <v>154</v>
      </c>
      <c r="AT57" s="126" t="s">
        <v>154</v>
      </c>
      <c r="AU57" s="126" t="s">
        <v>154</v>
      </c>
      <c r="AV57" s="126" t="s">
        <v>130</v>
      </c>
      <c r="AW57" s="126" t="s">
        <v>134</v>
      </c>
      <c r="AX57" s="126" t="s">
        <v>73</v>
      </c>
      <c r="AY57" s="126" t="s">
        <v>8990</v>
      </c>
      <c r="AZ57" s="126" t="s">
        <v>130</v>
      </c>
      <c r="BA57" s="126" t="s">
        <v>156</v>
      </c>
      <c r="BB57" s="126" t="s">
        <v>8991</v>
      </c>
      <c r="BC57" s="126" t="s">
        <v>8992</v>
      </c>
      <c r="BD57" s="126" t="s">
        <v>8993</v>
      </c>
      <c r="BE57" s="126" t="s">
        <v>8964</v>
      </c>
      <c r="BF57" s="126" t="s">
        <v>8719</v>
      </c>
      <c r="BG57" s="126" t="s">
        <v>197</v>
      </c>
      <c r="BH57" s="126" t="s">
        <v>157</v>
      </c>
      <c r="BI57" s="126" t="s">
        <v>126</v>
      </c>
      <c r="BJ57" s="126" t="s">
        <v>130</v>
      </c>
      <c r="BK57" s="126" t="s">
        <v>158</v>
      </c>
    </row>
    <row r="58" spans="1:63" ht="15">
      <c r="A58" s="58" t="str">
        <f t="shared" si="92"/>
        <v>2025-08-28</v>
      </c>
      <c r="B58" s="58" t="str">
        <f t="shared" si="93"/>
        <v>PVG</v>
      </c>
      <c r="C58" s="58" t="str">
        <f t="shared" si="94"/>
        <v>11235550362</v>
      </c>
      <c r="D58" s="58" t="str">
        <f t="shared" si="95"/>
        <v>PHK003028574</v>
      </c>
      <c r="E58" s="59" t="str">
        <f t="shared" si="96"/>
        <v>6094315389352</v>
      </c>
      <c r="F58" s="59" t="str">
        <f t="shared" si="97"/>
        <v>4013352</v>
      </c>
      <c r="G58" s="59" t="str">
        <f t="shared" si="98"/>
        <v>2205848</v>
      </c>
      <c r="H58" s="59" t="str">
        <f t="shared" si="99"/>
        <v>IPORTER (CN)</v>
      </c>
      <c r="I58" s="57" t="str">
        <f t="shared" si="100"/>
        <v>이지원</v>
      </c>
      <c r="J58" s="57">
        <f t="shared" si="101"/>
        <v>7703</v>
      </c>
      <c r="K58" s="57" t="str">
        <f t="shared" si="102"/>
        <v/>
      </c>
      <c r="L58" s="57">
        <f t="shared" si="103"/>
        <v>1</v>
      </c>
      <c r="M58" s="57">
        <f t="shared" si="104"/>
        <v>2.5</v>
      </c>
      <c r="N58" s="57">
        <f t="shared" si="105"/>
        <v>1.4</v>
      </c>
      <c r="O58" s="60">
        <f t="shared" si="106"/>
        <v>2.5</v>
      </c>
      <c r="P58" s="61" t="str">
        <f t="shared" si="107"/>
        <v>선별(검사,Manifest-Inspection)</v>
      </c>
      <c r="Q58" s="88">
        <f t="shared" si="108"/>
        <v>41.2</v>
      </c>
      <c r="R58" s="61" t="str">
        <f t="shared" si="109"/>
        <v>MU5049</v>
      </c>
      <c r="S58" s="61" t="str">
        <f t="shared" si="110"/>
        <v>CHINA EASTERN AIRLINE KOREA(MU)</v>
      </c>
      <c r="T58" s="61" t="str">
        <f t="shared" si="111"/>
        <v>신용</v>
      </c>
      <c r="U58" s="99">
        <f t="shared" si="27"/>
        <v>10700</v>
      </c>
      <c r="V58" s="100">
        <f t="shared" si="28"/>
        <v>0</v>
      </c>
      <c r="W58" s="100">
        <v>0</v>
      </c>
      <c r="X58" s="100">
        <f t="shared" si="4"/>
        <v>500</v>
      </c>
      <c r="Y58" s="101">
        <f t="shared" si="29"/>
        <v>0</v>
      </c>
      <c r="Z58" s="102"/>
      <c r="AA58" s="103">
        <f t="shared" si="112"/>
        <v>500</v>
      </c>
      <c r="AB58" s="104">
        <f t="shared" si="113"/>
        <v>11200</v>
      </c>
      <c r="AD58" s="126" t="s">
        <v>7690</v>
      </c>
      <c r="AE58" s="126" t="s">
        <v>66</v>
      </c>
      <c r="AF58" s="126" t="s">
        <v>8959</v>
      </c>
      <c r="AG58" s="126" t="s">
        <v>8994</v>
      </c>
      <c r="AH58" s="126" t="s">
        <v>204</v>
      </c>
      <c r="AI58" s="126" t="s">
        <v>320</v>
      </c>
      <c r="AJ58" s="126">
        <v>7703</v>
      </c>
      <c r="AK58" s="126" t="s">
        <v>130</v>
      </c>
      <c r="AL58" s="127">
        <v>1</v>
      </c>
      <c r="AM58" s="128">
        <v>2.5</v>
      </c>
      <c r="AN58" s="128">
        <v>1.4</v>
      </c>
      <c r="AO58" s="128">
        <v>2.5</v>
      </c>
      <c r="AP58" s="126" t="s">
        <v>182</v>
      </c>
      <c r="AQ58" s="128">
        <v>41.2</v>
      </c>
      <c r="AR58" s="126" t="s">
        <v>154</v>
      </c>
      <c r="AS58" s="126" t="s">
        <v>130</v>
      </c>
      <c r="AT58" s="126" t="s">
        <v>130</v>
      </c>
      <c r="AU58" s="126" t="s">
        <v>130</v>
      </c>
      <c r="AV58" s="126" t="s">
        <v>130</v>
      </c>
      <c r="AW58" s="126" t="s">
        <v>134</v>
      </c>
      <c r="AX58" s="126" t="s">
        <v>73</v>
      </c>
      <c r="AY58" s="126" t="s">
        <v>178</v>
      </c>
      <c r="AZ58" s="126" t="s">
        <v>130</v>
      </c>
      <c r="BA58" s="126" t="s">
        <v>156</v>
      </c>
      <c r="BB58" s="126" t="s">
        <v>8995</v>
      </c>
      <c r="BC58" s="126" t="s">
        <v>8996</v>
      </c>
      <c r="BD58" s="126" t="s">
        <v>8997</v>
      </c>
      <c r="BE58" s="126" t="s">
        <v>8964</v>
      </c>
      <c r="BF58" s="126" t="s">
        <v>8719</v>
      </c>
      <c r="BG58" s="126" t="s">
        <v>197</v>
      </c>
      <c r="BH58" s="126" t="s">
        <v>157</v>
      </c>
      <c r="BI58" s="126" t="s">
        <v>126</v>
      </c>
      <c r="BJ58" s="126" t="s">
        <v>130</v>
      </c>
      <c r="BK58" s="126" t="s">
        <v>158</v>
      </c>
    </row>
    <row r="59" spans="1:63" ht="15">
      <c r="A59" s="58" t="str">
        <f t="shared" si="92"/>
        <v>2025-08-28</v>
      </c>
      <c r="B59" s="58" t="str">
        <f t="shared" si="93"/>
        <v>PVG</v>
      </c>
      <c r="C59" s="58" t="str">
        <f t="shared" si="94"/>
        <v>11235550362</v>
      </c>
      <c r="D59" s="58" t="str">
        <f t="shared" si="95"/>
        <v>PHK003028557</v>
      </c>
      <c r="E59" s="59" t="str">
        <f t="shared" si="96"/>
        <v>6094315389335</v>
      </c>
      <c r="F59" s="59" t="str">
        <f t="shared" si="97"/>
        <v>4011596</v>
      </c>
      <c r="G59" s="59" t="str">
        <f t="shared" si="98"/>
        <v>2205848</v>
      </c>
      <c r="H59" s="59" t="str">
        <f t="shared" si="99"/>
        <v>IPORTER (CN)</v>
      </c>
      <c r="I59" s="57" t="str">
        <f t="shared" si="100"/>
        <v>더블유에스</v>
      </c>
      <c r="J59" s="57">
        <f t="shared" si="101"/>
        <v>61947</v>
      </c>
      <c r="K59" s="57" t="str">
        <f t="shared" si="102"/>
        <v>전)수하인정정(회사)/[사업자]</v>
      </c>
      <c r="L59" s="57">
        <f t="shared" si="103"/>
        <v>1</v>
      </c>
      <c r="M59" s="57">
        <f t="shared" si="104"/>
        <v>1.5</v>
      </c>
      <c r="N59" s="57">
        <f t="shared" si="105"/>
        <v>1.4</v>
      </c>
      <c r="O59" s="60">
        <f t="shared" si="106"/>
        <v>1.5</v>
      </c>
      <c r="P59" s="61" t="str">
        <f t="shared" si="107"/>
        <v>일반(목록배제,Normal-Manifest Exception)</v>
      </c>
      <c r="Q59" s="88">
        <f t="shared" si="108"/>
        <v>55.15</v>
      </c>
      <c r="R59" s="61" t="str">
        <f t="shared" si="109"/>
        <v>MU5049</v>
      </c>
      <c r="S59" s="61" t="str">
        <f t="shared" si="110"/>
        <v>CHINA EASTERN AIRLINE KOREA(MU)</v>
      </c>
      <c r="T59" s="61" t="str">
        <f t="shared" si="111"/>
        <v>신용</v>
      </c>
      <c r="U59" s="99">
        <f t="shared" si="27"/>
        <v>8200</v>
      </c>
      <c r="V59" s="100">
        <f t="shared" si="28"/>
        <v>0</v>
      </c>
      <c r="W59" s="100">
        <v>0</v>
      </c>
      <c r="X59" s="100">
        <f t="shared" si="4"/>
        <v>0</v>
      </c>
      <c r="Y59" s="101">
        <f t="shared" si="29"/>
        <v>1000</v>
      </c>
      <c r="Z59" s="102"/>
      <c r="AA59" s="103">
        <f t="shared" si="112"/>
        <v>1000</v>
      </c>
      <c r="AB59" s="104">
        <f t="shared" si="113"/>
        <v>9200</v>
      </c>
      <c r="AD59" s="126" t="s">
        <v>7690</v>
      </c>
      <c r="AE59" s="126" t="s">
        <v>66</v>
      </c>
      <c r="AF59" s="126" t="s">
        <v>8959</v>
      </c>
      <c r="AG59" s="126" t="s">
        <v>8998</v>
      </c>
      <c r="AH59" s="126" t="s">
        <v>8899</v>
      </c>
      <c r="AI59" s="126" t="s">
        <v>8883</v>
      </c>
      <c r="AJ59" s="126">
        <v>61947</v>
      </c>
      <c r="AK59" s="126" t="s">
        <v>8999</v>
      </c>
      <c r="AL59" s="127">
        <v>1</v>
      </c>
      <c r="AM59" s="128">
        <v>1.5</v>
      </c>
      <c r="AN59" s="128">
        <v>1.4</v>
      </c>
      <c r="AO59" s="128">
        <v>1.5</v>
      </c>
      <c r="AP59" s="126" t="s">
        <v>5</v>
      </c>
      <c r="AQ59" s="128">
        <v>55.15</v>
      </c>
      <c r="AR59" s="126" t="s">
        <v>154</v>
      </c>
      <c r="AS59" s="126" t="s">
        <v>154</v>
      </c>
      <c r="AT59" s="126" t="s">
        <v>154</v>
      </c>
      <c r="AU59" s="126" t="s">
        <v>154</v>
      </c>
      <c r="AV59" s="126" t="s">
        <v>130</v>
      </c>
      <c r="AW59" s="126" t="s">
        <v>134</v>
      </c>
      <c r="AX59" s="126" t="s">
        <v>73</v>
      </c>
      <c r="AY59" s="126" t="s">
        <v>730</v>
      </c>
      <c r="AZ59" s="126" t="s">
        <v>130</v>
      </c>
      <c r="BA59" s="126" t="s">
        <v>156</v>
      </c>
      <c r="BB59" s="126" t="s">
        <v>9000</v>
      </c>
      <c r="BC59" s="126" t="s">
        <v>9001</v>
      </c>
      <c r="BD59" s="126" t="s">
        <v>9002</v>
      </c>
      <c r="BE59" s="126" t="s">
        <v>8964</v>
      </c>
      <c r="BF59" s="126" t="s">
        <v>8719</v>
      </c>
      <c r="BG59" s="126" t="s">
        <v>197</v>
      </c>
      <c r="BH59" s="126" t="s">
        <v>157</v>
      </c>
      <c r="BI59" s="126" t="s">
        <v>126</v>
      </c>
      <c r="BJ59" s="126" t="s">
        <v>130</v>
      </c>
      <c r="BK59" s="126" t="s">
        <v>158</v>
      </c>
    </row>
    <row r="60" spans="1:63" ht="15">
      <c r="A60" s="58" t="str">
        <f t="shared" si="92"/>
        <v>2025-08-28</v>
      </c>
      <c r="B60" s="58" t="str">
        <f t="shared" si="93"/>
        <v>PVG</v>
      </c>
      <c r="C60" s="58" t="str">
        <f t="shared" si="94"/>
        <v>11235550362</v>
      </c>
      <c r="D60" s="58" t="str">
        <f t="shared" si="95"/>
        <v>PHK003028547</v>
      </c>
      <c r="E60" s="59" t="str">
        <f t="shared" si="96"/>
        <v>6094315389325</v>
      </c>
      <c r="F60" s="59" t="str">
        <f t="shared" si="97"/>
        <v>4009877</v>
      </c>
      <c r="G60" s="59" t="str">
        <f t="shared" si="98"/>
        <v>2205848</v>
      </c>
      <c r="H60" s="59" t="str">
        <f t="shared" si="99"/>
        <v>IPORTER (CN)</v>
      </c>
      <c r="I60" s="57" t="str">
        <f t="shared" si="100"/>
        <v>조재강</v>
      </c>
      <c r="J60" s="57">
        <f t="shared" si="101"/>
        <v>50813</v>
      </c>
      <c r="K60" s="57" t="str">
        <f t="shared" si="102"/>
        <v/>
      </c>
      <c r="L60" s="57">
        <f t="shared" si="103"/>
        <v>1</v>
      </c>
      <c r="M60" s="57">
        <f t="shared" si="104"/>
        <v>0.4</v>
      </c>
      <c r="N60" s="57">
        <f t="shared" si="105"/>
        <v>1.3</v>
      </c>
      <c r="O60" s="60">
        <f t="shared" si="106"/>
        <v>1.5</v>
      </c>
      <c r="P60" s="61" t="str">
        <f t="shared" si="107"/>
        <v>목록(Manifest)</v>
      </c>
      <c r="Q60" s="88">
        <f t="shared" si="108"/>
        <v>20.89</v>
      </c>
      <c r="R60" s="61" t="str">
        <f t="shared" si="109"/>
        <v>MU5049</v>
      </c>
      <c r="S60" s="61" t="str">
        <f t="shared" si="110"/>
        <v>CHINA EASTERN AIRLINE KOREA(MU)</v>
      </c>
      <c r="T60" s="61" t="str">
        <f t="shared" si="111"/>
        <v>신용</v>
      </c>
      <c r="U60" s="99">
        <f t="shared" si="27"/>
        <v>8200</v>
      </c>
      <c r="V60" s="100">
        <f t="shared" si="28"/>
        <v>0</v>
      </c>
      <c r="W60" s="100">
        <v>0</v>
      </c>
      <c r="X60" s="100">
        <f t="shared" si="4"/>
        <v>0</v>
      </c>
      <c r="Y60" s="101">
        <f t="shared" si="29"/>
        <v>0</v>
      </c>
      <c r="Z60" s="102"/>
      <c r="AA60" s="103">
        <f t="shared" si="112"/>
        <v>0</v>
      </c>
      <c r="AB60" s="104">
        <f t="shared" si="113"/>
        <v>8200</v>
      </c>
      <c r="AD60" s="126" t="s">
        <v>7690</v>
      </c>
      <c r="AE60" s="126" t="s">
        <v>66</v>
      </c>
      <c r="AF60" s="126" t="s">
        <v>8959</v>
      </c>
      <c r="AG60" s="126" t="s">
        <v>9003</v>
      </c>
      <c r="AH60" s="126" t="s">
        <v>9004</v>
      </c>
      <c r="AI60" s="126" t="s">
        <v>9005</v>
      </c>
      <c r="AJ60" s="126">
        <v>50813</v>
      </c>
      <c r="AK60" s="126" t="s">
        <v>130</v>
      </c>
      <c r="AL60" s="127">
        <v>1</v>
      </c>
      <c r="AM60" s="128">
        <v>0.4</v>
      </c>
      <c r="AN60" s="128">
        <v>1.3</v>
      </c>
      <c r="AO60" s="128">
        <v>1.3</v>
      </c>
      <c r="AP60" s="126" t="s">
        <v>4</v>
      </c>
      <c r="AQ60" s="128">
        <v>20.89</v>
      </c>
      <c r="AR60" s="126" t="s">
        <v>154</v>
      </c>
      <c r="AS60" s="126" t="s">
        <v>154</v>
      </c>
      <c r="AT60" s="126" t="s">
        <v>154</v>
      </c>
      <c r="AU60" s="126" t="s">
        <v>154</v>
      </c>
      <c r="AV60" s="126" t="s">
        <v>130</v>
      </c>
      <c r="AW60" s="126" t="s">
        <v>134</v>
      </c>
      <c r="AX60" s="126" t="s">
        <v>73</v>
      </c>
      <c r="AY60" s="126" t="s">
        <v>178</v>
      </c>
      <c r="AZ60" s="126" t="s">
        <v>130</v>
      </c>
      <c r="BA60" s="126" t="s">
        <v>156</v>
      </c>
      <c r="BB60" s="126" t="s">
        <v>9006</v>
      </c>
      <c r="BC60" s="126" t="s">
        <v>9007</v>
      </c>
      <c r="BD60" s="126" t="s">
        <v>9008</v>
      </c>
      <c r="BE60" s="126" t="s">
        <v>8964</v>
      </c>
      <c r="BF60" s="126" t="s">
        <v>8719</v>
      </c>
      <c r="BG60" s="126" t="s">
        <v>197</v>
      </c>
      <c r="BH60" s="126" t="s">
        <v>157</v>
      </c>
      <c r="BI60" s="126" t="s">
        <v>126</v>
      </c>
      <c r="BJ60" s="126" t="s">
        <v>130</v>
      </c>
      <c r="BK60" s="126" t="s">
        <v>158</v>
      </c>
    </row>
    <row r="61" spans="1:63" ht="15">
      <c r="A61" s="58" t="str">
        <f t="shared" si="92"/>
        <v>2025-08-28</v>
      </c>
      <c r="B61" s="58" t="str">
        <f t="shared" si="93"/>
        <v>PVG</v>
      </c>
      <c r="C61" s="58" t="str">
        <f t="shared" si="94"/>
        <v>11235550362</v>
      </c>
      <c r="D61" s="58" t="str">
        <f t="shared" si="95"/>
        <v>PHK003028550</v>
      </c>
      <c r="E61" s="59" t="str">
        <f t="shared" si="96"/>
        <v>6094315389328</v>
      </c>
      <c r="F61" s="59" t="str">
        <f t="shared" si="97"/>
        <v>4010585</v>
      </c>
      <c r="G61" s="59" t="str">
        <f t="shared" si="98"/>
        <v>2205848</v>
      </c>
      <c r="H61" s="59" t="str">
        <f t="shared" si="99"/>
        <v>IPORTER (CN)</v>
      </c>
      <c r="I61" s="57" t="str">
        <f t="shared" si="100"/>
        <v>김현</v>
      </c>
      <c r="J61" s="57">
        <f t="shared" si="101"/>
        <v>2772</v>
      </c>
      <c r="K61" s="57" t="str">
        <f t="shared" si="102"/>
        <v/>
      </c>
      <c r="L61" s="57">
        <f t="shared" si="103"/>
        <v>1</v>
      </c>
      <c r="M61" s="57">
        <f t="shared" si="104"/>
        <v>0.9</v>
      </c>
      <c r="N61" s="57">
        <f t="shared" si="105"/>
        <v>1.3</v>
      </c>
      <c r="O61" s="60">
        <f t="shared" si="106"/>
        <v>1.5</v>
      </c>
      <c r="P61" s="61" t="str">
        <f t="shared" si="107"/>
        <v>목록(Manifest)</v>
      </c>
      <c r="Q61" s="88">
        <f t="shared" si="108"/>
        <v>132.03</v>
      </c>
      <c r="R61" s="61" t="str">
        <f t="shared" si="109"/>
        <v>MU5049</v>
      </c>
      <c r="S61" s="61" t="str">
        <f t="shared" si="110"/>
        <v>CHINA EASTERN AIRLINE KOREA(MU)</v>
      </c>
      <c r="T61" s="61" t="str">
        <f t="shared" si="111"/>
        <v>신용</v>
      </c>
      <c r="U61" s="99">
        <f t="shared" si="27"/>
        <v>8200</v>
      </c>
      <c r="V61" s="100">
        <f t="shared" si="28"/>
        <v>0</v>
      </c>
      <c r="W61" s="100">
        <v>0</v>
      </c>
      <c r="X61" s="100">
        <f t="shared" si="4"/>
        <v>0</v>
      </c>
      <c r="Y61" s="101">
        <f t="shared" si="29"/>
        <v>0</v>
      </c>
      <c r="Z61" s="102"/>
      <c r="AA61" s="103">
        <f t="shared" si="112"/>
        <v>0</v>
      </c>
      <c r="AB61" s="104">
        <f t="shared" si="113"/>
        <v>8200</v>
      </c>
      <c r="AD61" s="126" t="s">
        <v>7690</v>
      </c>
      <c r="AE61" s="126" t="s">
        <v>66</v>
      </c>
      <c r="AF61" s="126" t="s">
        <v>8959</v>
      </c>
      <c r="AG61" s="126" t="s">
        <v>9009</v>
      </c>
      <c r="AH61" s="126" t="s">
        <v>727</v>
      </c>
      <c r="AI61" s="126" t="s">
        <v>728</v>
      </c>
      <c r="AJ61" s="126">
        <v>2772</v>
      </c>
      <c r="AK61" s="126" t="s">
        <v>130</v>
      </c>
      <c r="AL61" s="127">
        <v>1</v>
      </c>
      <c r="AM61" s="128">
        <v>0.9</v>
      </c>
      <c r="AN61" s="128">
        <v>1.3</v>
      </c>
      <c r="AO61" s="128">
        <v>1.3</v>
      </c>
      <c r="AP61" s="126" t="s">
        <v>4</v>
      </c>
      <c r="AQ61" s="128">
        <v>132.03</v>
      </c>
      <c r="AR61" s="126" t="s">
        <v>154</v>
      </c>
      <c r="AS61" s="126" t="s">
        <v>154</v>
      </c>
      <c r="AT61" s="126" t="s">
        <v>154</v>
      </c>
      <c r="AU61" s="126" t="s">
        <v>154</v>
      </c>
      <c r="AV61" s="126" t="s">
        <v>130</v>
      </c>
      <c r="AW61" s="126" t="s">
        <v>134</v>
      </c>
      <c r="AX61" s="126" t="s">
        <v>73</v>
      </c>
      <c r="AY61" s="126" t="s">
        <v>178</v>
      </c>
      <c r="AZ61" s="126" t="s">
        <v>130</v>
      </c>
      <c r="BA61" s="126" t="s">
        <v>156</v>
      </c>
      <c r="BB61" s="126" t="s">
        <v>9010</v>
      </c>
      <c r="BC61" s="126" t="s">
        <v>9011</v>
      </c>
      <c r="BD61" s="126" t="s">
        <v>9012</v>
      </c>
      <c r="BE61" s="126" t="s">
        <v>8964</v>
      </c>
      <c r="BF61" s="126" t="s">
        <v>8719</v>
      </c>
      <c r="BG61" s="126" t="s">
        <v>197</v>
      </c>
      <c r="BH61" s="126" t="s">
        <v>157</v>
      </c>
      <c r="BI61" s="126" t="s">
        <v>126</v>
      </c>
      <c r="BJ61" s="126" t="s">
        <v>130</v>
      </c>
      <c r="BK61" s="126" t="s">
        <v>158</v>
      </c>
    </row>
    <row r="62" spans="1:63" ht="15">
      <c r="A62" s="58" t="str">
        <f t="shared" si="92"/>
        <v>2025-08-28</v>
      </c>
      <c r="B62" s="58" t="str">
        <f t="shared" si="93"/>
        <v>PVG</v>
      </c>
      <c r="C62" s="58" t="str">
        <f t="shared" si="94"/>
        <v>11235550362</v>
      </c>
      <c r="D62" s="58" t="str">
        <f t="shared" si="95"/>
        <v>PHK003028589</v>
      </c>
      <c r="E62" s="59" t="str">
        <f t="shared" si="96"/>
        <v>6094315389367</v>
      </c>
      <c r="F62" s="59" t="str">
        <f t="shared" si="97"/>
        <v>4015850</v>
      </c>
      <c r="G62" s="59" t="str">
        <f t="shared" si="98"/>
        <v>2205848</v>
      </c>
      <c r="H62" s="59" t="str">
        <f t="shared" si="99"/>
        <v>IPORTER (CN)</v>
      </c>
      <c r="I62" s="57" t="str">
        <f t="shared" si="100"/>
        <v>하입드랍  HYPEDROP</v>
      </c>
      <c r="J62" s="57">
        <f t="shared" si="101"/>
        <v>10423</v>
      </c>
      <c r="K62" s="57" t="str">
        <f t="shared" si="102"/>
        <v>[사업자]</v>
      </c>
      <c r="L62" s="57">
        <f t="shared" si="103"/>
        <v>1</v>
      </c>
      <c r="M62" s="57">
        <f t="shared" si="104"/>
        <v>9.9</v>
      </c>
      <c r="N62" s="57">
        <f t="shared" si="105"/>
        <v>13.2</v>
      </c>
      <c r="O62" s="60">
        <f t="shared" si="106"/>
        <v>13.5</v>
      </c>
      <c r="P62" s="61" t="str">
        <f t="shared" si="107"/>
        <v>일반(NORMAL)</v>
      </c>
      <c r="Q62" s="88">
        <f t="shared" si="108"/>
        <v>5100.4799999999996</v>
      </c>
      <c r="R62" s="61" t="str">
        <f t="shared" si="109"/>
        <v>MU5049</v>
      </c>
      <c r="S62" s="61" t="str">
        <f t="shared" si="110"/>
        <v>CHINA EASTERN AIRLINE KOREA(MU)</v>
      </c>
      <c r="T62" s="61" t="str">
        <f t="shared" si="111"/>
        <v>신용</v>
      </c>
      <c r="U62" s="99">
        <f t="shared" si="27"/>
        <v>38200</v>
      </c>
      <c r="V62" s="100">
        <f t="shared" si="28"/>
        <v>0</v>
      </c>
      <c r="W62" s="100">
        <v>0</v>
      </c>
      <c r="X62" s="100">
        <f t="shared" si="4"/>
        <v>3000</v>
      </c>
      <c r="Y62" s="101">
        <f t="shared" si="29"/>
        <v>10000</v>
      </c>
      <c r="Z62" s="151" t="s">
        <v>2551</v>
      </c>
      <c r="AA62" s="103">
        <f t="shared" si="112"/>
        <v>13000</v>
      </c>
      <c r="AB62" s="104">
        <f t="shared" si="113"/>
        <v>51200</v>
      </c>
      <c r="AD62" s="126" t="s">
        <v>7690</v>
      </c>
      <c r="AE62" s="126" t="s">
        <v>66</v>
      </c>
      <c r="AF62" s="126" t="s">
        <v>8959</v>
      </c>
      <c r="AG62" s="126" t="s">
        <v>9013</v>
      </c>
      <c r="AH62" s="126" t="s">
        <v>452</v>
      </c>
      <c r="AI62" s="126" t="s">
        <v>272</v>
      </c>
      <c r="AJ62" s="126">
        <v>10423</v>
      </c>
      <c r="AK62" s="126" t="s">
        <v>137</v>
      </c>
      <c r="AL62" s="127">
        <v>1</v>
      </c>
      <c r="AM62" s="128">
        <v>9.9</v>
      </c>
      <c r="AN62" s="128">
        <v>13.2</v>
      </c>
      <c r="AO62" s="128">
        <v>13.5</v>
      </c>
      <c r="AP62" s="126" t="s">
        <v>7</v>
      </c>
      <c r="AQ62" s="128">
        <v>5100.4799999999996</v>
      </c>
      <c r="AR62" s="126" t="s">
        <v>154</v>
      </c>
      <c r="AS62" s="126" t="s">
        <v>154</v>
      </c>
      <c r="AT62" s="126" t="s">
        <v>154</v>
      </c>
      <c r="AU62" s="126" t="s">
        <v>154</v>
      </c>
      <c r="AV62" s="126" t="s">
        <v>130</v>
      </c>
      <c r="AW62" s="126" t="s">
        <v>134</v>
      </c>
      <c r="AX62" s="126" t="s">
        <v>73</v>
      </c>
      <c r="AY62" s="126" t="s">
        <v>179</v>
      </c>
      <c r="AZ62" s="126" t="s">
        <v>130</v>
      </c>
      <c r="BA62" s="126" t="s">
        <v>156</v>
      </c>
      <c r="BB62" s="126" t="s">
        <v>9014</v>
      </c>
      <c r="BC62" s="126" t="s">
        <v>9015</v>
      </c>
      <c r="BD62" s="126" t="s">
        <v>9016</v>
      </c>
      <c r="BE62" s="126" t="s">
        <v>8964</v>
      </c>
      <c r="BF62" s="126" t="s">
        <v>8719</v>
      </c>
      <c r="BG62" s="126" t="s">
        <v>197</v>
      </c>
      <c r="BH62" s="126" t="s">
        <v>157</v>
      </c>
      <c r="BI62" s="126" t="s">
        <v>126</v>
      </c>
      <c r="BJ62" s="126" t="s">
        <v>130</v>
      </c>
      <c r="BK62" s="126" t="s">
        <v>158</v>
      </c>
    </row>
    <row r="63" spans="1:63" ht="15">
      <c r="A63" s="58" t="str">
        <f t="shared" si="92"/>
        <v>2025-08-28</v>
      </c>
      <c r="B63" s="58" t="str">
        <f t="shared" si="93"/>
        <v>PVG</v>
      </c>
      <c r="C63" s="58" t="str">
        <f t="shared" si="94"/>
        <v>11235550362</v>
      </c>
      <c r="D63" s="58" t="str">
        <f t="shared" si="95"/>
        <v>PHK003028590</v>
      </c>
      <c r="E63" s="59" t="str">
        <f t="shared" si="96"/>
        <v>6094315389368</v>
      </c>
      <c r="F63" s="59" t="str">
        <f t="shared" si="97"/>
        <v>4015851</v>
      </c>
      <c r="G63" s="59" t="str">
        <f t="shared" si="98"/>
        <v>2205848</v>
      </c>
      <c r="H63" s="59" t="str">
        <f t="shared" si="99"/>
        <v>IPORTER (CN)</v>
      </c>
      <c r="I63" s="57" t="str">
        <f t="shared" si="100"/>
        <v>하입드랍  HYPEDROP</v>
      </c>
      <c r="J63" s="57">
        <f t="shared" si="101"/>
        <v>10423</v>
      </c>
      <c r="K63" s="57" t="str">
        <f t="shared" si="102"/>
        <v>[사업자]</v>
      </c>
      <c r="L63" s="57">
        <f t="shared" si="103"/>
        <v>1</v>
      </c>
      <c r="M63" s="57">
        <f t="shared" si="104"/>
        <v>10.5</v>
      </c>
      <c r="N63" s="57">
        <f t="shared" si="105"/>
        <v>16.100000000000001</v>
      </c>
      <c r="O63" s="60">
        <f t="shared" si="106"/>
        <v>16.5</v>
      </c>
      <c r="P63" s="61" t="str">
        <f t="shared" si="107"/>
        <v>일반(NORMAL)</v>
      </c>
      <c r="Q63" s="88">
        <f t="shared" si="108"/>
        <v>5013.28</v>
      </c>
      <c r="R63" s="61" t="str">
        <f t="shared" si="109"/>
        <v>MU5049</v>
      </c>
      <c r="S63" s="61" t="str">
        <f t="shared" si="110"/>
        <v>CHINA EASTERN AIRLINE KOREA(MU)</v>
      </c>
      <c r="T63" s="61" t="str">
        <f t="shared" si="111"/>
        <v>신용</v>
      </c>
      <c r="U63" s="99">
        <f t="shared" si="27"/>
        <v>45700</v>
      </c>
      <c r="V63" s="100">
        <f t="shared" si="28"/>
        <v>0</v>
      </c>
      <c r="W63" s="100">
        <v>0</v>
      </c>
      <c r="X63" s="100">
        <f t="shared" si="4"/>
        <v>3000</v>
      </c>
      <c r="Y63" s="101">
        <f t="shared" si="29"/>
        <v>10000</v>
      </c>
      <c r="Z63" s="151" t="s">
        <v>2551</v>
      </c>
      <c r="AA63" s="103">
        <f t="shared" si="112"/>
        <v>13000</v>
      </c>
      <c r="AB63" s="104">
        <f t="shared" si="113"/>
        <v>58700</v>
      </c>
      <c r="AD63" s="126" t="s">
        <v>7690</v>
      </c>
      <c r="AE63" s="126" t="s">
        <v>66</v>
      </c>
      <c r="AF63" s="126" t="s">
        <v>8959</v>
      </c>
      <c r="AG63" s="126" t="s">
        <v>9017</v>
      </c>
      <c r="AH63" s="126" t="s">
        <v>452</v>
      </c>
      <c r="AI63" s="126" t="s">
        <v>272</v>
      </c>
      <c r="AJ63" s="126">
        <v>10423</v>
      </c>
      <c r="AK63" s="126" t="s">
        <v>137</v>
      </c>
      <c r="AL63" s="127">
        <v>1</v>
      </c>
      <c r="AM63" s="128">
        <v>10.5</v>
      </c>
      <c r="AN63" s="128">
        <v>16.100000000000001</v>
      </c>
      <c r="AO63" s="128">
        <v>16.5</v>
      </c>
      <c r="AP63" s="126" t="s">
        <v>7</v>
      </c>
      <c r="AQ63" s="128">
        <v>5013.28</v>
      </c>
      <c r="AR63" s="126" t="s">
        <v>154</v>
      </c>
      <c r="AS63" s="126" t="s">
        <v>154</v>
      </c>
      <c r="AT63" s="126" t="s">
        <v>154</v>
      </c>
      <c r="AU63" s="126" t="s">
        <v>154</v>
      </c>
      <c r="AV63" s="126" t="s">
        <v>130</v>
      </c>
      <c r="AW63" s="126" t="s">
        <v>134</v>
      </c>
      <c r="AX63" s="126" t="s">
        <v>73</v>
      </c>
      <c r="AY63" s="126" t="s">
        <v>179</v>
      </c>
      <c r="AZ63" s="126" t="s">
        <v>130</v>
      </c>
      <c r="BA63" s="126" t="s">
        <v>156</v>
      </c>
      <c r="BB63" s="126" t="s">
        <v>9018</v>
      </c>
      <c r="BC63" s="126" t="s">
        <v>9019</v>
      </c>
      <c r="BD63" s="126" t="s">
        <v>9020</v>
      </c>
      <c r="BE63" s="126" t="s">
        <v>8964</v>
      </c>
      <c r="BF63" s="126" t="s">
        <v>8719</v>
      </c>
      <c r="BG63" s="126" t="s">
        <v>197</v>
      </c>
      <c r="BH63" s="126" t="s">
        <v>157</v>
      </c>
      <c r="BI63" s="126" t="s">
        <v>126</v>
      </c>
      <c r="BJ63" s="126" t="s">
        <v>130</v>
      </c>
      <c r="BK63" s="126" t="s">
        <v>158</v>
      </c>
    </row>
    <row r="64" spans="1:63" ht="15">
      <c r="A64" s="58" t="str">
        <f t="shared" si="92"/>
        <v>2025-08-30</v>
      </c>
      <c r="B64" s="58" t="str">
        <f t="shared" si="93"/>
        <v>PVG</v>
      </c>
      <c r="C64" s="58" t="str">
        <f t="shared" si="94"/>
        <v>11235550384</v>
      </c>
      <c r="D64" s="58" t="str">
        <f t="shared" si="95"/>
        <v>PHK003028565</v>
      </c>
      <c r="E64" s="59" t="str">
        <f t="shared" si="96"/>
        <v>6094315389343</v>
      </c>
      <c r="F64" s="59" t="str">
        <f t="shared" si="97"/>
        <v>4012835</v>
      </c>
      <c r="G64" s="59" t="str">
        <f t="shared" si="98"/>
        <v>2205848</v>
      </c>
      <c r="H64" s="59" t="str">
        <f t="shared" si="99"/>
        <v>IPORTER (CN)</v>
      </c>
      <c r="I64" s="57" t="str">
        <f t="shared" si="100"/>
        <v>김건희</v>
      </c>
      <c r="J64" s="57">
        <f t="shared" si="101"/>
        <v>6369</v>
      </c>
      <c r="K64" s="57" t="str">
        <f t="shared" si="102"/>
        <v/>
      </c>
      <c r="L64" s="57">
        <f t="shared" si="103"/>
        <v>1</v>
      </c>
      <c r="M64" s="57">
        <f t="shared" si="104"/>
        <v>1</v>
      </c>
      <c r="N64" s="57">
        <f t="shared" si="105"/>
        <v>4</v>
      </c>
      <c r="O64" s="60">
        <f t="shared" si="106"/>
        <v>4</v>
      </c>
      <c r="P64" s="61" t="str">
        <f t="shared" si="107"/>
        <v>목록(Manifest)</v>
      </c>
      <c r="Q64" s="88">
        <f t="shared" si="108"/>
        <v>67.55</v>
      </c>
      <c r="R64" s="61" t="str">
        <f t="shared" si="109"/>
        <v>MU267</v>
      </c>
      <c r="S64" s="61" t="str">
        <f t="shared" si="110"/>
        <v>CHINA EASTERN AIRLINE KOREA(MU)</v>
      </c>
      <c r="T64" s="61" t="str">
        <f t="shared" si="111"/>
        <v>신용</v>
      </c>
      <c r="U64" s="99">
        <f t="shared" si="27"/>
        <v>14450</v>
      </c>
      <c r="V64" s="100">
        <f t="shared" si="28"/>
        <v>0</v>
      </c>
      <c r="W64" s="100">
        <v>0</v>
      </c>
      <c r="X64" s="100">
        <f t="shared" si="4"/>
        <v>500</v>
      </c>
      <c r="Y64" s="101">
        <f t="shared" si="29"/>
        <v>0</v>
      </c>
      <c r="Z64" s="102"/>
      <c r="AA64" s="103">
        <f t="shared" si="112"/>
        <v>500</v>
      </c>
      <c r="AB64" s="104">
        <f t="shared" si="113"/>
        <v>14950</v>
      </c>
      <c r="AD64" s="126" t="s">
        <v>9021</v>
      </c>
      <c r="AE64" s="126" t="s">
        <v>66</v>
      </c>
      <c r="AF64" s="126" t="s">
        <v>9022</v>
      </c>
      <c r="AG64" s="126" t="s">
        <v>9023</v>
      </c>
      <c r="AH64" s="126" t="s">
        <v>591</v>
      </c>
      <c r="AI64" s="126" t="s">
        <v>729</v>
      </c>
      <c r="AJ64" s="126">
        <v>6369</v>
      </c>
      <c r="AK64" s="126" t="s">
        <v>130</v>
      </c>
      <c r="AL64" s="127">
        <v>1</v>
      </c>
      <c r="AM64" s="128">
        <v>1</v>
      </c>
      <c r="AN64" s="128">
        <v>4</v>
      </c>
      <c r="AO64" s="128">
        <v>4</v>
      </c>
      <c r="AP64" s="126" t="s">
        <v>4</v>
      </c>
      <c r="AQ64" s="128">
        <v>67.55</v>
      </c>
      <c r="AR64" s="126" t="s">
        <v>130</v>
      </c>
      <c r="AS64" s="126" t="s">
        <v>130</v>
      </c>
      <c r="AT64" s="126" t="s">
        <v>130</v>
      </c>
      <c r="AU64" s="126" t="s">
        <v>130</v>
      </c>
      <c r="AV64" s="126" t="s">
        <v>130</v>
      </c>
      <c r="AW64" s="126" t="s">
        <v>134</v>
      </c>
      <c r="AX64" s="126" t="s">
        <v>73</v>
      </c>
      <c r="AY64" s="126" t="s">
        <v>327</v>
      </c>
      <c r="AZ64" s="126" t="s">
        <v>130</v>
      </c>
      <c r="BA64" s="126" t="s">
        <v>156</v>
      </c>
      <c r="BB64" s="126" t="s">
        <v>9024</v>
      </c>
      <c r="BC64" s="126" t="s">
        <v>9025</v>
      </c>
      <c r="BD64" s="126" t="s">
        <v>9026</v>
      </c>
      <c r="BE64" s="126" t="s">
        <v>8718</v>
      </c>
      <c r="BF64" s="126" t="s">
        <v>8719</v>
      </c>
      <c r="BG64" s="126" t="s">
        <v>197</v>
      </c>
      <c r="BH64" s="126" t="s">
        <v>157</v>
      </c>
      <c r="BI64" s="126" t="s">
        <v>126</v>
      </c>
      <c r="BJ64" s="126" t="s">
        <v>130</v>
      </c>
      <c r="BK64" s="126" t="s">
        <v>158</v>
      </c>
    </row>
    <row r="65" spans="1:63" ht="15">
      <c r="A65" s="58" t="str">
        <f t="shared" si="92"/>
        <v>2025-08-30</v>
      </c>
      <c r="B65" s="58" t="str">
        <f t="shared" si="93"/>
        <v>PVG</v>
      </c>
      <c r="C65" s="58" t="str">
        <f t="shared" si="94"/>
        <v>11235550384</v>
      </c>
      <c r="D65" s="58" t="str">
        <f t="shared" si="95"/>
        <v>PHK003028583</v>
      </c>
      <c r="E65" s="59" t="str">
        <f t="shared" si="96"/>
        <v>6094315389361</v>
      </c>
      <c r="F65" s="59" t="str">
        <f t="shared" si="97"/>
        <v>4014521</v>
      </c>
      <c r="G65" s="59" t="str">
        <f t="shared" si="98"/>
        <v>2205848</v>
      </c>
      <c r="H65" s="59" t="str">
        <f t="shared" si="99"/>
        <v>IPORTER (CN)</v>
      </c>
      <c r="I65" s="57" t="str">
        <f t="shared" si="100"/>
        <v>서성운</v>
      </c>
      <c r="J65" s="57">
        <f t="shared" si="101"/>
        <v>8518</v>
      </c>
      <c r="K65" s="57" t="str">
        <f t="shared" si="102"/>
        <v/>
      </c>
      <c r="L65" s="57">
        <f t="shared" si="103"/>
        <v>1</v>
      </c>
      <c r="M65" s="57">
        <f t="shared" si="104"/>
        <v>1</v>
      </c>
      <c r="N65" s="57">
        <f t="shared" si="105"/>
        <v>1.2</v>
      </c>
      <c r="O65" s="60">
        <f t="shared" si="106"/>
        <v>1.5</v>
      </c>
      <c r="P65" s="61" t="str">
        <f t="shared" si="107"/>
        <v>목록(Manifest)</v>
      </c>
      <c r="Q65" s="88">
        <f t="shared" si="108"/>
        <v>27.58</v>
      </c>
      <c r="R65" s="61" t="str">
        <f t="shared" si="109"/>
        <v>MU267</v>
      </c>
      <c r="S65" s="61" t="str">
        <f t="shared" si="110"/>
        <v>CHINA EASTERN AIRLINE KOREA(MU)</v>
      </c>
      <c r="T65" s="61" t="str">
        <f t="shared" si="111"/>
        <v>신용</v>
      </c>
      <c r="U65" s="99">
        <f t="shared" si="27"/>
        <v>8200</v>
      </c>
      <c r="V65" s="100">
        <f t="shared" si="28"/>
        <v>0</v>
      </c>
      <c r="W65" s="100">
        <v>0</v>
      </c>
      <c r="X65" s="100">
        <f t="shared" si="4"/>
        <v>0</v>
      </c>
      <c r="Y65" s="101">
        <f t="shared" si="29"/>
        <v>0</v>
      </c>
      <c r="Z65" s="102"/>
      <c r="AA65" s="103">
        <f t="shared" si="112"/>
        <v>0</v>
      </c>
      <c r="AB65" s="104">
        <f t="shared" si="113"/>
        <v>8200</v>
      </c>
      <c r="AD65" s="126" t="s">
        <v>9021</v>
      </c>
      <c r="AE65" s="126" t="s">
        <v>66</v>
      </c>
      <c r="AF65" s="126" t="s">
        <v>9022</v>
      </c>
      <c r="AG65" s="126" t="s">
        <v>9027</v>
      </c>
      <c r="AH65" s="126" t="s">
        <v>9028</v>
      </c>
      <c r="AI65" s="126" t="s">
        <v>9029</v>
      </c>
      <c r="AJ65" s="126">
        <v>8518</v>
      </c>
      <c r="AK65" s="126" t="s">
        <v>130</v>
      </c>
      <c r="AL65" s="127">
        <v>1</v>
      </c>
      <c r="AM65" s="128">
        <v>1</v>
      </c>
      <c r="AN65" s="128">
        <v>1.2</v>
      </c>
      <c r="AO65" s="128">
        <v>1.2</v>
      </c>
      <c r="AP65" s="126" t="s">
        <v>4</v>
      </c>
      <c r="AQ65" s="128">
        <v>27.58</v>
      </c>
      <c r="AR65" s="126" t="s">
        <v>130</v>
      </c>
      <c r="AS65" s="126" t="s">
        <v>130</v>
      </c>
      <c r="AT65" s="126" t="s">
        <v>130</v>
      </c>
      <c r="AU65" s="126" t="s">
        <v>130</v>
      </c>
      <c r="AV65" s="126" t="s">
        <v>130</v>
      </c>
      <c r="AW65" s="126" t="s">
        <v>134</v>
      </c>
      <c r="AX65" s="126" t="s">
        <v>73</v>
      </c>
      <c r="AY65" s="126" t="s">
        <v>732</v>
      </c>
      <c r="AZ65" s="126" t="s">
        <v>130</v>
      </c>
      <c r="BA65" s="126" t="s">
        <v>156</v>
      </c>
      <c r="BB65" s="126" t="s">
        <v>9030</v>
      </c>
      <c r="BC65" s="126" t="s">
        <v>9031</v>
      </c>
      <c r="BD65" s="126" t="s">
        <v>9032</v>
      </c>
      <c r="BE65" s="126" t="s">
        <v>8718</v>
      </c>
      <c r="BF65" s="126" t="s">
        <v>8719</v>
      </c>
      <c r="BG65" s="126" t="s">
        <v>197</v>
      </c>
      <c r="BH65" s="126" t="s">
        <v>157</v>
      </c>
      <c r="BI65" s="126" t="s">
        <v>126</v>
      </c>
      <c r="BJ65" s="126" t="s">
        <v>130</v>
      </c>
      <c r="BK65" s="126" t="s">
        <v>158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FF7B-ADC3-481C-A2A1-4C92DFFD9901}">
  <sheetPr>
    <tabColor rgb="FFFFC000"/>
  </sheetPr>
  <dimension ref="A1:E8"/>
  <sheetViews>
    <sheetView workbookViewId="0">
      <selection activeCell="D35" sqref="D35"/>
    </sheetView>
  </sheetViews>
  <sheetFormatPr defaultColWidth="8.75" defaultRowHeight="12"/>
  <cols>
    <col min="1" max="1" width="12.75" style="71" bestFit="1" customWidth="1"/>
    <col min="2" max="2" width="7" style="71" bestFit="1" customWidth="1"/>
    <col min="3" max="3" width="9.875" style="71" bestFit="1" customWidth="1"/>
    <col min="4" max="4" width="11.375" style="71" bestFit="1" customWidth="1"/>
    <col min="5" max="5" width="44.125" style="71" bestFit="1" customWidth="1"/>
    <col min="6" max="16384" width="8.75" style="71"/>
  </cols>
  <sheetData>
    <row r="1" spans="1:5">
      <c r="A1" s="79" t="s">
        <v>45</v>
      </c>
      <c r="B1" s="79" t="s">
        <v>46</v>
      </c>
      <c r="C1" s="79" t="s">
        <v>47</v>
      </c>
      <c r="D1" s="79" t="s">
        <v>48</v>
      </c>
      <c r="E1" s="79" t="s">
        <v>49</v>
      </c>
    </row>
    <row r="2" spans="1:5">
      <c r="A2" s="162"/>
      <c r="B2" s="69"/>
      <c r="C2" s="162"/>
      <c r="D2" s="121"/>
      <c r="E2" s="129"/>
    </row>
    <row r="3" spans="1:5">
      <c r="A3" s="163"/>
      <c r="B3" s="69"/>
      <c r="C3" s="163"/>
      <c r="D3" s="122"/>
      <c r="E3" s="124"/>
    </row>
    <row r="4" spans="1:5">
      <c r="A4" s="72"/>
      <c r="B4" s="69"/>
      <c r="C4" s="73"/>
      <c r="D4" s="70"/>
      <c r="E4" s="69"/>
    </row>
    <row r="5" spans="1:5">
      <c r="A5" s="72"/>
      <c r="B5" s="69"/>
      <c r="C5" s="73"/>
      <c r="D5" s="70"/>
      <c r="E5" s="69"/>
    </row>
    <row r="6" spans="1:5">
      <c r="A6" s="72"/>
      <c r="B6" s="69"/>
      <c r="C6" s="73"/>
      <c r="D6" s="70"/>
      <c r="E6" s="69"/>
    </row>
    <row r="7" spans="1:5">
      <c r="A7" s="72"/>
      <c r="B7" s="69"/>
      <c r="C7" s="73"/>
      <c r="D7" s="70"/>
      <c r="E7" s="69"/>
    </row>
    <row r="8" spans="1:5">
      <c r="A8" s="72"/>
      <c r="B8" s="69"/>
      <c r="C8" s="73"/>
      <c r="D8" s="70"/>
      <c r="E8" s="6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ABCE-C048-493F-8D51-31A3803A56F4}">
  <sheetPr>
    <tabColor rgb="FFFFC000"/>
  </sheetPr>
  <dimension ref="A1:F10"/>
  <sheetViews>
    <sheetView workbookViewId="0">
      <selection activeCell="F25" sqref="F25"/>
    </sheetView>
  </sheetViews>
  <sheetFormatPr defaultColWidth="13.25" defaultRowHeight="12.75"/>
  <cols>
    <col min="1" max="1" width="13.25" style="77" bestFit="1" customWidth="1"/>
    <col min="2" max="2" width="12.5" style="77" bestFit="1" customWidth="1"/>
    <col min="3" max="3" width="10.5" style="168" bestFit="1" customWidth="1"/>
    <col min="4" max="4" width="22.25" style="77" bestFit="1" customWidth="1"/>
    <col min="5" max="5" width="44.125" style="77" bestFit="1" customWidth="1"/>
    <col min="6" max="16384" width="13.25" style="77"/>
  </cols>
  <sheetData>
    <row r="1" spans="1:6">
      <c r="A1" s="74" t="s">
        <v>45</v>
      </c>
      <c r="B1" s="74" t="s">
        <v>46</v>
      </c>
      <c r="C1" s="165" t="s">
        <v>47</v>
      </c>
      <c r="D1" s="74" t="s">
        <v>48</v>
      </c>
      <c r="E1" s="74" t="s">
        <v>49</v>
      </c>
    </row>
    <row r="2" spans="1:6">
      <c r="A2" s="162"/>
      <c r="B2" s="69"/>
      <c r="C2" s="166"/>
      <c r="D2" s="164"/>
      <c r="E2" s="164"/>
      <c r="F2" s="133"/>
    </row>
    <row r="3" spans="1:6">
      <c r="A3" s="164"/>
      <c r="B3" s="69"/>
      <c r="C3" s="166"/>
      <c r="D3" s="164"/>
      <c r="E3" s="164"/>
    </row>
    <row r="4" spans="1:6">
      <c r="A4" s="75"/>
      <c r="B4" s="69"/>
      <c r="C4" s="78"/>
      <c r="D4" s="76"/>
      <c r="E4" s="75"/>
    </row>
    <row r="5" spans="1:6">
      <c r="A5" s="75"/>
      <c r="B5" s="69"/>
      <c r="C5" s="78"/>
      <c r="D5" s="76"/>
      <c r="E5" s="75"/>
    </row>
    <row r="6" spans="1:6">
      <c r="A6" s="75"/>
      <c r="B6" s="69"/>
      <c r="C6" s="78"/>
      <c r="D6" s="76"/>
      <c r="E6" s="75"/>
    </row>
    <row r="7" spans="1:6">
      <c r="A7" s="75"/>
      <c r="B7" s="69"/>
      <c r="C7" s="78"/>
      <c r="D7" s="76"/>
      <c r="E7" s="75"/>
    </row>
    <row r="8" spans="1:6">
      <c r="A8" s="162"/>
      <c r="B8" s="69"/>
      <c r="C8" s="167"/>
      <c r="D8" s="76"/>
      <c r="E8" s="75"/>
    </row>
    <row r="9" spans="1:6">
      <c r="A9" s="164"/>
      <c r="B9" s="69"/>
      <c r="C9" s="78"/>
      <c r="D9" s="76"/>
      <c r="E9" s="75"/>
    </row>
    <row r="10" spans="1:6">
      <c r="A10" s="164"/>
      <c r="B10" s="69"/>
      <c r="C10" s="167"/>
      <c r="D10" s="76"/>
      <c r="E10" s="75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FDAA-A889-40E1-B662-708D39BB575F}">
  <sheetPr>
    <tabColor rgb="FFFFC000"/>
  </sheetPr>
  <dimension ref="B1:P142"/>
  <sheetViews>
    <sheetView workbookViewId="0">
      <selection activeCell="L3" sqref="L3"/>
    </sheetView>
  </sheetViews>
  <sheetFormatPr defaultColWidth="5.75" defaultRowHeight="13.5"/>
  <cols>
    <col min="1" max="1" width="0.75" style="112" customWidth="1"/>
    <col min="2" max="2" width="9.625" style="112" bestFit="1" customWidth="1"/>
    <col min="3" max="3" width="17.25" style="112" bestFit="1" customWidth="1"/>
    <col min="4" max="4" width="18.875" style="112" bestFit="1" customWidth="1"/>
    <col min="5" max="5" width="11" style="112" bestFit="1" customWidth="1"/>
    <col min="6" max="6" width="10.625" style="112" bestFit="1" customWidth="1"/>
    <col min="7" max="7" width="18" style="112" customWidth="1"/>
    <col min="8" max="8" width="8.25" style="112" bestFit="1" customWidth="1"/>
    <col min="9" max="10" width="9.5" style="112" bestFit="1" customWidth="1"/>
    <col min="11" max="11" width="8.25" style="112" bestFit="1" customWidth="1"/>
    <col min="12" max="13" width="9.5" style="112" bestFit="1" customWidth="1"/>
    <col min="14" max="14" width="10.375" style="112" bestFit="1" customWidth="1"/>
    <col min="15" max="15" width="10.25" style="112" bestFit="1" customWidth="1"/>
    <col min="16" max="16" width="27.625" style="112" bestFit="1" customWidth="1"/>
    <col min="17" max="16384" width="5.75" style="112"/>
  </cols>
  <sheetData>
    <row r="1" spans="2:16">
      <c r="F1" s="153" t="s">
        <v>704</v>
      </c>
      <c r="G1" s="153" t="s">
        <v>705</v>
      </c>
      <c r="H1" s="153" t="s">
        <v>373</v>
      </c>
      <c r="I1" s="153" t="s">
        <v>374</v>
      </c>
    </row>
    <row r="2" spans="2:16">
      <c r="B2" s="117"/>
      <c r="D2" s="152" t="s">
        <v>703</v>
      </c>
      <c r="E2" s="153"/>
      <c r="F2" s="154">
        <v>1850</v>
      </c>
      <c r="G2" s="145">
        <v>4000</v>
      </c>
      <c r="H2" s="146">
        <v>6000</v>
      </c>
      <c r="I2" s="152" t="s">
        <v>375</v>
      </c>
      <c r="J2" s="152" t="s">
        <v>375</v>
      </c>
      <c r="K2" s="146">
        <v>2000</v>
      </c>
      <c r="L2" s="152" t="s">
        <v>375</v>
      </c>
      <c r="M2" s="152" t="s">
        <v>375</v>
      </c>
      <c r="N2" s="152" t="s">
        <v>375</v>
      </c>
    </row>
    <row r="3" spans="2:16">
      <c r="G3" s="146">
        <v>8000</v>
      </c>
    </row>
    <row r="4" spans="2:16">
      <c r="G4" s="146"/>
      <c r="O4" s="144">
        <f>SUM(O6:O98788)</f>
        <v>1425900</v>
      </c>
    </row>
    <row r="5" spans="2:16" ht="27">
      <c r="B5" s="113" t="s">
        <v>106</v>
      </c>
      <c r="C5" s="113" t="s">
        <v>103</v>
      </c>
      <c r="D5" s="113" t="s">
        <v>104</v>
      </c>
      <c r="E5" s="114" t="s">
        <v>107</v>
      </c>
      <c r="F5" s="114" t="s">
        <v>108</v>
      </c>
      <c r="G5" s="114" t="s">
        <v>109</v>
      </c>
      <c r="H5" s="114" t="s">
        <v>110</v>
      </c>
      <c r="I5" s="114" t="s">
        <v>111</v>
      </c>
      <c r="J5" s="115" t="s">
        <v>112</v>
      </c>
      <c r="K5" s="114" t="s">
        <v>113</v>
      </c>
      <c r="L5" s="114" t="s">
        <v>114</v>
      </c>
      <c r="M5" s="114" t="s">
        <v>115</v>
      </c>
      <c r="N5" s="115" t="s">
        <v>116</v>
      </c>
      <c r="O5" s="115" t="s">
        <v>117</v>
      </c>
      <c r="P5" s="116" t="s">
        <v>118</v>
      </c>
    </row>
    <row r="6" spans="2:16" ht="16.5">
      <c r="B6" s="169" t="s">
        <v>105</v>
      </c>
      <c r="C6" s="155" t="s">
        <v>2552</v>
      </c>
      <c r="D6" s="155"/>
      <c r="E6" s="170"/>
      <c r="F6" s="170"/>
      <c r="G6" s="170"/>
      <c r="H6" s="170"/>
      <c r="I6" s="170"/>
      <c r="J6" s="170"/>
      <c r="K6" s="170"/>
      <c r="L6" s="170"/>
      <c r="M6" s="170"/>
      <c r="N6" s="170">
        <v>474856</v>
      </c>
      <c r="O6" s="170">
        <f t="shared" ref="O6:O69" si="0">SUM(F6:N6)</f>
        <v>474856</v>
      </c>
      <c r="P6" s="139" t="s">
        <v>2553</v>
      </c>
    </row>
    <row r="7" spans="2:16" ht="16.5">
      <c r="B7" s="137" t="s">
        <v>105</v>
      </c>
      <c r="C7" s="155">
        <v>4008112</v>
      </c>
      <c r="D7" s="155">
        <v>-907642</v>
      </c>
      <c r="E7" s="138"/>
      <c r="F7" s="138"/>
      <c r="G7" s="138"/>
      <c r="H7" s="138">
        <v>3463</v>
      </c>
      <c r="I7" s="138"/>
      <c r="J7" s="138"/>
      <c r="K7" s="138"/>
      <c r="L7" s="138"/>
      <c r="M7" s="138"/>
      <c r="N7" s="138"/>
      <c r="O7" s="138">
        <f t="shared" si="0"/>
        <v>3463</v>
      </c>
      <c r="P7" s="139"/>
    </row>
    <row r="8" spans="2:16" ht="16.5">
      <c r="B8" s="169" t="s">
        <v>105</v>
      </c>
      <c r="C8" s="155">
        <v>4010066</v>
      </c>
      <c r="D8" s="155">
        <v>-321737</v>
      </c>
      <c r="E8" s="170"/>
      <c r="F8" s="170"/>
      <c r="G8" s="138"/>
      <c r="H8" s="138">
        <v>3463</v>
      </c>
      <c r="I8" s="170"/>
      <c r="J8" s="170"/>
      <c r="K8" s="170"/>
      <c r="L8" s="170"/>
      <c r="M8" s="170"/>
      <c r="N8" s="170"/>
      <c r="O8" s="170">
        <f t="shared" si="0"/>
        <v>3463</v>
      </c>
      <c r="P8" s="139"/>
    </row>
    <row r="9" spans="2:16" ht="16.5">
      <c r="B9" s="169" t="s">
        <v>105</v>
      </c>
      <c r="C9" s="155">
        <v>4010154</v>
      </c>
      <c r="D9" s="155">
        <v>-822399</v>
      </c>
      <c r="E9" s="170"/>
      <c r="F9" s="170"/>
      <c r="G9" s="170"/>
      <c r="H9" s="138">
        <v>3463</v>
      </c>
      <c r="I9" s="170"/>
      <c r="J9" s="170"/>
      <c r="K9" s="170"/>
      <c r="L9" s="170"/>
      <c r="M9" s="170"/>
      <c r="N9" s="170"/>
      <c r="O9" s="170">
        <f t="shared" si="0"/>
        <v>3463</v>
      </c>
      <c r="P9" s="139"/>
    </row>
    <row r="10" spans="2:16" ht="16.5">
      <c r="B10" s="169" t="s">
        <v>105</v>
      </c>
      <c r="C10" s="155" t="s">
        <v>2554</v>
      </c>
      <c r="D10" s="155" t="s">
        <v>2555</v>
      </c>
      <c r="E10" s="170"/>
      <c r="F10" s="170"/>
      <c r="G10" s="170"/>
      <c r="H10" s="170"/>
      <c r="I10" s="170"/>
      <c r="J10" s="170"/>
      <c r="K10" s="170">
        <v>1000</v>
      </c>
      <c r="L10" s="170"/>
      <c r="M10" s="170"/>
      <c r="N10" s="170"/>
      <c r="O10" s="170">
        <f t="shared" si="0"/>
        <v>1000</v>
      </c>
      <c r="P10" s="139"/>
    </row>
    <row r="11" spans="2:16" ht="16.5">
      <c r="B11" s="169" t="s">
        <v>105</v>
      </c>
      <c r="C11" s="155" t="s">
        <v>2556</v>
      </c>
      <c r="D11" s="155" t="s">
        <v>304</v>
      </c>
      <c r="E11" s="170"/>
      <c r="F11" s="170"/>
      <c r="G11" s="170"/>
      <c r="H11" s="170"/>
      <c r="I11" s="170"/>
      <c r="J11" s="170"/>
      <c r="K11" s="170">
        <v>1000</v>
      </c>
      <c r="L11" s="170"/>
      <c r="M11" s="170"/>
      <c r="N11" s="170"/>
      <c r="O11" s="170">
        <f t="shared" si="0"/>
        <v>1000</v>
      </c>
      <c r="P11" s="139"/>
    </row>
    <row r="12" spans="2:16" ht="16.5">
      <c r="B12" s="169" t="s">
        <v>105</v>
      </c>
      <c r="C12" s="155" t="s">
        <v>2557</v>
      </c>
      <c r="D12" s="155" t="s">
        <v>276</v>
      </c>
      <c r="E12" s="170"/>
      <c r="F12" s="170"/>
      <c r="G12" s="138"/>
      <c r="H12" s="170"/>
      <c r="I12" s="170"/>
      <c r="J12" s="170"/>
      <c r="K12" s="170">
        <v>1000</v>
      </c>
      <c r="L12" s="170"/>
      <c r="M12" s="170"/>
      <c r="N12" s="170"/>
      <c r="O12" s="170">
        <f t="shared" si="0"/>
        <v>1000</v>
      </c>
      <c r="P12" s="139"/>
    </row>
    <row r="13" spans="2:16" ht="16.5">
      <c r="B13" s="169" t="s">
        <v>105</v>
      </c>
      <c r="C13" s="155" t="s">
        <v>2558</v>
      </c>
      <c r="D13" s="155" t="s">
        <v>2559</v>
      </c>
      <c r="E13" s="170"/>
      <c r="F13" s="170"/>
      <c r="G13" s="170"/>
      <c r="H13" s="170"/>
      <c r="I13" s="170"/>
      <c r="J13" s="170"/>
      <c r="K13" s="170">
        <v>1000</v>
      </c>
      <c r="L13" s="170"/>
      <c r="M13" s="170"/>
      <c r="N13" s="170"/>
      <c r="O13" s="170">
        <f t="shared" si="0"/>
        <v>1000</v>
      </c>
      <c r="P13" s="139"/>
    </row>
    <row r="14" spans="2:16" ht="16.5">
      <c r="B14" s="169" t="s">
        <v>105</v>
      </c>
      <c r="C14" s="155" t="s">
        <v>2560</v>
      </c>
      <c r="D14" s="155" t="s">
        <v>2561</v>
      </c>
      <c r="E14" s="170"/>
      <c r="F14" s="170"/>
      <c r="G14" s="170"/>
      <c r="H14" s="138"/>
      <c r="I14" s="170"/>
      <c r="J14" s="170"/>
      <c r="K14" s="170">
        <v>2000</v>
      </c>
      <c r="L14" s="170"/>
      <c r="M14" s="170"/>
      <c r="N14" s="170"/>
      <c r="O14" s="170">
        <f t="shared" si="0"/>
        <v>2000</v>
      </c>
      <c r="P14" s="139"/>
    </row>
    <row r="15" spans="2:16" ht="16.5">
      <c r="B15" s="169" t="s">
        <v>105</v>
      </c>
      <c r="C15" s="155" t="s">
        <v>2562</v>
      </c>
      <c r="D15" s="155" t="s">
        <v>715</v>
      </c>
      <c r="E15" s="170"/>
      <c r="F15" s="170">
        <v>6927</v>
      </c>
      <c r="G15" s="170"/>
      <c r="H15" s="138"/>
      <c r="I15" s="170"/>
      <c r="J15" s="170">
        <v>3000</v>
      </c>
      <c r="K15" s="170">
        <v>3000</v>
      </c>
      <c r="L15" s="170"/>
      <c r="M15" s="170"/>
      <c r="N15" s="170"/>
      <c r="O15" s="170">
        <f t="shared" si="0"/>
        <v>12927</v>
      </c>
      <c r="P15" s="139"/>
    </row>
    <row r="16" spans="2:16" ht="16.5">
      <c r="B16" s="169" t="s">
        <v>105</v>
      </c>
      <c r="C16" s="155" t="s">
        <v>2563</v>
      </c>
      <c r="D16" s="155" t="s">
        <v>2564</v>
      </c>
      <c r="E16" s="170"/>
      <c r="F16" s="170"/>
      <c r="G16" s="170"/>
      <c r="H16" s="138"/>
      <c r="I16" s="170"/>
      <c r="J16" s="170"/>
      <c r="K16" s="170">
        <v>4000</v>
      </c>
      <c r="L16" s="170">
        <v>4000</v>
      </c>
      <c r="M16" s="170"/>
      <c r="N16" s="170"/>
      <c r="O16" s="170">
        <f t="shared" si="0"/>
        <v>8000</v>
      </c>
      <c r="P16" s="139"/>
    </row>
    <row r="17" spans="2:16" ht="16.5">
      <c r="B17" s="169" t="s">
        <v>105</v>
      </c>
      <c r="C17" s="155" t="s">
        <v>2565</v>
      </c>
      <c r="D17" s="155" t="s">
        <v>2566</v>
      </c>
      <c r="E17" s="170"/>
      <c r="F17" s="170"/>
      <c r="G17" s="170"/>
      <c r="H17" s="138"/>
      <c r="I17" s="170"/>
      <c r="J17" s="170"/>
      <c r="K17" s="170"/>
      <c r="L17" s="170"/>
      <c r="M17" s="170">
        <v>34637</v>
      </c>
      <c r="N17" s="170"/>
      <c r="O17" s="170">
        <f t="shared" si="0"/>
        <v>34637</v>
      </c>
      <c r="P17" s="139"/>
    </row>
    <row r="18" spans="2:16" ht="16.5">
      <c r="B18" s="169" t="s">
        <v>105</v>
      </c>
      <c r="C18" s="155" t="s">
        <v>2567</v>
      </c>
      <c r="D18" s="155" t="s">
        <v>2568</v>
      </c>
      <c r="E18" s="170"/>
      <c r="F18" s="170">
        <v>44336</v>
      </c>
      <c r="G18" s="170">
        <v>3000</v>
      </c>
      <c r="H18" s="138"/>
      <c r="I18" s="170"/>
      <c r="J18" s="170">
        <v>3000</v>
      </c>
      <c r="K18" s="170"/>
      <c r="L18" s="170"/>
      <c r="M18" s="170">
        <v>34637</v>
      </c>
      <c r="N18" s="170"/>
      <c r="O18" s="170">
        <f t="shared" si="0"/>
        <v>84973</v>
      </c>
      <c r="P18" s="139"/>
    </row>
    <row r="19" spans="2:16" ht="16.5">
      <c r="B19" s="169" t="s">
        <v>105</v>
      </c>
      <c r="C19" s="155" t="s">
        <v>2569</v>
      </c>
      <c r="D19" s="155" t="s">
        <v>2568</v>
      </c>
      <c r="E19" s="170"/>
      <c r="F19" s="170">
        <v>70660</v>
      </c>
      <c r="G19" s="170"/>
      <c r="H19" s="170"/>
      <c r="I19" s="170"/>
      <c r="J19" s="171">
        <v>24939</v>
      </c>
      <c r="K19" s="170"/>
      <c r="L19" s="170"/>
      <c r="M19" s="170">
        <v>34637</v>
      </c>
      <c r="N19" s="170"/>
      <c r="O19" s="170">
        <f t="shared" si="0"/>
        <v>130236</v>
      </c>
      <c r="P19" s="139"/>
    </row>
    <row r="20" spans="2:16" ht="16.5">
      <c r="B20" s="169" t="s">
        <v>105</v>
      </c>
      <c r="C20" s="155" t="s">
        <v>2570</v>
      </c>
      <c r="D20" s="155" t="s">
        <v>2571</v>
      </c>
      <c r="E20" s="170"/>
      <c r="F20" s="170">
        <v>2000</v>
      </c>
      <c r="G20" s="170"/>
      <c r="H20" s="170"/>
      <c r="I20" s="170"/>
      <c r="J20" s="170"/>
      <c r="K20" s="170"/>
      <c r="L20" s="170"/>
      <c r="M20" s="170">
        <v>34637</v>
      </c>
      <c r="N20" s="170"/>
      <c r="O20" s="170">
        <f t="shared" si="0"/>
        <v>36637</v>
      </c>
      <c r="P20" s="139"/>
    </row>
    <row r="21" spans="2:16" ht="16.5">
      <c r="B21" s="169" t="s">
        <v>105</v>
      </c>
      <c r="C21" s="155" t="s">
        <v>2572</v>
      </c>
      <c r="D21" s="155" t="s">
        <v>2573</v>
      </c>
      <c r="E21" s="170"/>
      <c r="F21" s="170"/>
      <c r="G21" s="170"/>
      <c r="H21" s="170"/>
      <c r="I21" s="170"/>
      <c r="J21" s="170"/>
      <c r="K21" s="170"/>
      <c r="L21" s="170"/>
      <c r="M21" s="170">
        <v>34637</v>
      </c>
      <c r="N21" s="170"/>
      <c r="O21" s="170">
        <f t="shared" si="0"/>
        <v>34637</v>
      </c>
      <c r="P21" s="139"/>
    </row>
    <row r="22" spans="2:16" ht="16.5">
      <c r="B22" s="169" t="s">
        <v>105</v>
      </c>
      <c r="C22" s="155" t="s">
        <v>2574</v>
      </c>
      <c r="D22" s="155" t="s">
        <v>2575</v>
      </c>
      <c r="E22" s="170"/>
      <c r="F22" s="170">
        <v>2000</v>
      </c>
      <c r="G22" s="170"/>
      <c r="H22" s="170"/>
      <c r="I22" s="170"/>
      <c r="J22" s="170"/>
      <c r="K22" s="170"/>
      <c r="L22" s="170"/>
      <c r="M22" s="170"/>
      <c r="N22" s="170"/>
      <c r="O22" s="170">
        <f t="shared" si="0"/>
        <v>2000</v>
      </c>
      <c r="P22" s="139"/>
    </row>
    <row r="23" spans="2:16" ht="16.5">
      <c r="B23" s="169" t="s">
        <v>105</v>
      </c>
      <c r="C23" s="155" t="s">
        <v>2576</v>
      </c>
      <c r="D23" s="155" t="s">
        <v>2577</v>
      </c>
      <c r="E23" s="170"/>
      <c r="F23" s="170">
        <v>2000</v>
      </c>
      <c r="G23" s="170"/>
      <c r="H23" s="170"/>
      <c r="I23" s="170"/>
      <c r="J23" s="170"/>
      <c r="K23" s="170"/>
      <c r="L23" s="170"/>
      <c r="M23" s="170"/>
      <c r="N23" s="170"/>
      <c r="O23" s="170">
        <f t="shared" si="0"/>
        <v>2000</v>
      </c>
      <c r="P23" s="139"/>
    </row>
    <row r="24" spans="2:16" ht="16.5">
      <c r="B24" s="169" t="s">
        <v>105</v>
      </c>
      <c r="C24" s="155" t="s">
        <v>2578</v>
      </c>
      <c r="D24" s="155" t="s">
        <v>277</v>
      </c>
      <c r="E24" s="170"/>
      <c r="F24" s="170">
        <v>2000</v>
      </c>
      <c r="G24" s="170">
        <v>3000</v>
      </c>
      <c r="H24" s="170"/>
      <c r="I24" s="170"/>
      <c r="J24" s="170"/>
      <c r="K24" s="170"/>
      <c r="L24" s="170"/>
      <c r="M24" s="170"/>
      <c r="N24" s="170"/>
      <c r="O24" s="170">
        <f t="shared" si="0"/>
        <v>5000</v>
      </c>
      <c r="P24" s="139"/>
    </row>
    <row r="25" spans="2:16" ht="16.5">
      <c r="B25" s="169" t="s">
        <v>105</v>
      </c>
      <c r="C25" s="155" t="s">
        <v>2579</v>
      </c>
      <c r="D25" s="155" t="s">
        <v>711</v>
      </c>
      <c r="E25" s="170"/>
      <c r="F25" s="170">
        <v>2000</v>
      </c>
      <c r="G25" s="170"/>
      <c r="H25" s="170"/>
      <c r="I25" s="170"/>
      <c r="J25" s="170"/>
      <c r="K25" s="170"/>
      <c r="L25" s="170"/>
      <c r="M25" s="170"/>
      <c r="N25" s="170"/>
      <c r="O25" s="170">
        <f t="shared" si="0"/>
        <v>2000</v>
      </c>
      <c r="P25" s="139"/>
    </row>
    <row r="26" spans="2:16" ht="16.5">
      <c r="B26" s="169" t="s">
        <v>105</v>
      </c>
      <c r="C26" s="155" t="s">
        <v>2580</v>
      </c>
      <c r="D26" s="155" t="s">
        <v>2581</v>
      </c>
      <c r="E26" s="170"/>
      <c r="F26" s="170">
        <v>2000</v>
      </c>
      <c r="G26" s="170"/>
      <c r="H26" s="170"/>
      <c r="I26" s="170"/>
      <c r="J26" s="170"/>
      <c r="K26" s="170"/>
      <c r="L26" s="170"/>
      <c r="M26" s="170"/>
      <c r="N26" s="170"/>
      <c r="O26" s="170">
        <f t="shared" si="0"/>
        <v>2000</v>
      </c>
      <c r="P26" s="139"/>
    </row>
    <row r="27" spans="2:16" ht="16.5">
      <c r="B27" s="169" t="s">
        <v>105</v>
      </c>
      <c r="C27" s="155" t="s">
        <v>2582</v>
      </c>
      <c r="D27" s="155" t="s">
        <v>2583</v>
      </c>
      <c r="E27" s="170"/>
      <c r="F27" s="170">
        <v>2000</v>
      </c>
      <c r="G27" s="170"/>
      <c r="H27" s="170"/>
      <c r="I27" s="170"/>
      <c r="J27" s="170"/>
      <c r="K27" s="170"/>
      <c r="L27" s="170"/>
      <c r="M27" s="170"/>
      <c r="N27" s="170"/>
      <c r="O27" s="170">
        <f t="shared" si="0"/>
        <v>2000</v>
      </c>
      <c r="P27" s="139"/>
    </row>
    <row r="28" spans="2:16" ht="16.5">
      <c r="B28" s="169" t="s">
        <v>105</v>
      </c>
      <c r="C28" s="155" t="s">
        <v>2584</v>
      </c>
      <c r="D28" s="155" t="s">
        <v>2585</v>
      </c>
      <c r="E28" s="170"/>
      <c r="F28" s="170">
        <v>2000</v>
      </c>
      <c r="G28" s="170"/>
      <c r="H28" s="170"/>
      <c r="I28" s="170"/>
      <c r="J28" s="170"/>
      <c r="K28" s="170"/>
      <c r="L28" s="170"/>
      <c r="M28" s="170">
        <v>3000</v>
      </c>
      <c r="N28" s="170"/>
      <c r="O28" s="170">
        <f t="shared" si="0"/>
        <v>5000</v>
      </c>
      <c r="P28" s="139"/>
    </row>
    <row r="29" spans="2:16" ht="16.5">
      <c r="B29" s="169" t="s">
        <v>105</v>
      </c>
      <c r="C29" s="155" t="s">
        <v>2586</v>
      </c>
      <c r="D29" s="155" t="s">
        <v>713</v>
      </c>
      <c r="E29" s="170"/>
      <c r="F29" s="170">
        <v>2000</v>
      </c>
      <c r="G29" s="170"/>
      <c r="H29" s="170"/>
      <c r="I29" s="170"/>
      <c r="J29" s="170"/>
      <c r="K29" s="170"/>
      <c r="L29" s="170"/>
      <c r="M29" s="170"/>
      <c r="N29" s="170"/>
      <c r="O29" s="170">
        <f t="shared" si="0"/>
        <v>2000</v>
      </c>
      <c r="P29" s="139"/>
    </row>
    <row r="30" spans="2:16" ht="16.5">
      <c r="B30" s="169" t="s">
        <v>105</v>
      </c>
      <c r="C30" s="155" t="s">
        <v>2587</v>
      </c>
      <c r="D30" s="155" t="s">
        <v>2588</v>
      </c>
      <c r="E30" s="170"/>
      <c r="F30" s="170">
        <v>2000</v>
      </c>
      <c r="G30" s="170"/>
      <c r="H30" s="170"/>
      <c r="I30" s="170"/>
      <c r="J30" s="170"/>
      <c r="K30" s="170"/>
      <c r="L30" s="170"/>
      <c r="M30" s="170"/>
      <c r="N30" s="170"/>
      <c r="O30" s="170">
        <f t="shared" si="0"/>
        <v>2000</v>
      </c>
      <c r="P30" s="139"/>
    </row>
    <row r="31" spans="2:16" ht="16.5">
      <c r="B31" s="169" t="s">
        <v>105</v>
      </c>
      <c r="C31" s="155" t="s">
        <v>2589</v>
      </c>
      <c r="D31" s="155" t="s">
        <v>2590</v>
      </c>
      <c r="E31" s="170"/>
      <c r="F31" s="170">
        <v>2000</v>
      </c>
      <c r="G31" s="170"/>
      <c r="H31" s="170"/>
      <c r="I31" s="170"/>
      <c r="J31" s="170">
        <v>8313</v>
      </c>
      <c r="K31" s="170"/>
      <c r="L31" s="170"/>
      <c r="M31" s="170"/>
      <c r="N31" s="170"/>
      <c r="O31" s="170">
        <f t="shared" si="0"/>
        <v>10313</v>
      </c>
      <c r="P31" s="139"/>
    </row>
    <row r="32" spans="2:16" ht="16.5">
      <c r="B32" s="169" t="s">
        <v>105</v>
      </c>
      <c r="C32" s="155" t="s">
        <v>2591</v>
      </c>
      <c r="D32" s="155" t="s">
        <v>2555</v>
      </c>
      <c r="E32" s="170"/>
      <c r="F32" s="170">
        <v>2000</v>
      </c>
      <c r="G32" s="170"/>
      <c r="H32" s="170"/>
      <c r="I32" s="170"/>
      <c r="J32" s="170"/>
      <c r="K32" s="170"/>
      <c r="L32" s="170"/>
      <c r="M32" s="170"/>
      <c r="N32" s="170"/>
      <c r="O32" s="138">
        <f t="shared" si="0"/>
        <v>2000</v>
      </c>
      <c r="P32" s="139"/>
    </row>
    <row r="33" spans="2:16" ht="16.5">
      <c r="B33" s="169" t="s">
        <v>105</v>
      </c>
      <c r="C33" s="155" t="s">
        <v>2592</v>
      </c>
      <c r="D33" s="155" t="s">
        <v>2593</v>
      </c>
      <c r="E33" s="170"/>
      <c r="F33" s="170">
        <v>2000</v>
      </c>
      <c r="G33" s="170"/>
      <c r="H33" s="170"/>
      <c r="I33" s="170"/>
      <c r="J33" s="170"/>
      <c r="K33" s="170"/>
      <c r="L33" s="170"/>
      <c r="M33" s="170"/>
      <c r="N33" s="170"/>
      <c r="O33" s="170">
        <f t="shared" si="0"/>
        <v>2000</v>
      </c>
      <c r="P33" s="139"/>
    </row>
    <row r="34" spans="2:16" ht="16.5">
      <c r="B34" s="169" t="s">
        <v>105</v>
      </c>
      <c r="C34" s="155" t="s">
        <v>2594</v>
      </c>
      <c r="D34" s="155" t="s">
        <v>321</v>
      </c>
      <c r="E34" s="170"/>
      <c r="F34" s="170">
        <v>2000</v>
      </c>
      <c r="G34" s="170"/>
      <c r="H34" s="170"/>
      <c r="I34" s="170"/>
      <c r="J34" s="170"/>
      <c r="K34" s="170"/>
      <c r="L34" s="170"/>
      <c r="M34" s="170"/>
      <c r="N34" s="170"/>
      <c r="O34" s="170">
        <f t="shared" si="0"/>
        <v>2000</v>
      </c>
      <c r="P34" s="139"/>
    </row>
    <row r="35" spans="2:16" ht="16.5">
      <c r="B35" s="169" t="s">
        <v>105</v>
      </c>
      <c r="C35" s="155" t="s">
        <v>2595</v>
      </c>
      <c r="D35" s="155" t="s">
        <v>135</v>
      </c>
      <c r="E35" s="138"/>
      <c r="F35" s="170">
        <v>2000</v>
      </c>
      <c r="G35" s="170"/>
      <c r="H35" s="138"/>
      <c r="I35" s="138"/>
      <c r="J35" s="138"/>
      <c r="K35" s="138"/>
      <c r="L35" s="138"/>
      <c r="M35" s="138"/>
      <c r="N35" s="140"/>
      <c r="O35" s="138">
        <f t="shared" si="0"/>
        <v>2000</v>
      </c>
      <c r="P35" s="139"/>
    </row>
    <row r="36" spans="2:16" ht="16.5">
      <c r="B36" s="169" t="s">
        <v>105</v>
      </c>
      <c r="C36" s="155" t="s">
        <v>2596</v>
      </c>
      <c r="D36" s="155" t="s">
        <v>2597</v>
      </c>
      <c r="E36" s="170"/>
      <c r="F36" s="170">
        <v>2000</v>
      </c>
      <c r="G36" s="170"/>
      <c r="H36" s="138"/>
      <c r="I36" s="170"/>
      <c r="J36" s="170"/>
      <c r="K36" s="170"/>
      <c r="L36" s="170"/>
      <c r="M36" s="170"/>
      <c r="N36" s="172"/>
      <c r="O36" s="170">
        <f t="shared" si="0"/>
        <v>2000</v>
      </c>
      <c r="P36" s="139"/>
    </row>
    <row r="37" spans="2:16" ht="16.5">
      <c r="B37" s="169" t="s">
        <v>105</v>
      </c>
      <c r="C37" s="155" t="s">
        <v>2598</v>
      </c>
      <c r="D37" s="155" t="s">
        <v>135</v>
      </c>
      <c r="E37" s="170"/>
      <c r="F37" s="170">
        <v>2000</v>
      </c>
      <c r="G37" s="170"/>
      <c r="H37" s="138"/>
      <c r="I37" s="170"/>
      <c r="J37" s="170"/>
      <c r="K37" s="170"/>
      <c r="L37" s="170"/>
      <c r="M37" s="170"/>
      <c r="N37" s="172"/>
      <c r="O37" s="170">
        <f t="shared" si="0"/>
        <v>2000</v>
      </c>
      <c r="P37" s="139"/>
    </row>
    <row r="38" spans="2:16" ht="16.5">
      <c r="B38" s="169" t="s">
        <v>105</v>
      </c>
      <c r="C38" s="155" t="s">
        <v>2599</v>
      </c>
      <c r="D38" s="155" t="s">
        <v>135</v>
      </c>
      <c r="E38" s="170"/>
      <c r="F38" s="170">
        <v>2000</v>
      </c>
      <c r="G38" s="170"/>
      <c r="H38" s="138"/>
      <c r="I38" s="170"/>
      <c r="J38" s="170"/>
      <c r="K38" s="170"/>
      <c r="L38" s="170"/>
      <c r="M38" s="170"/>
      <c r="N38" s="172"/>
      <c r="O38" s="170">
        <f t="shared" si="0"/>
        <v>2000</v>
      </c>
      <c r="P38" s="139"/>
    </row>
    <row r="39" spans="2:16" ht="16.5">
      <c r="B39" s="169" t="s">
        <v>105</v>
      </c>
      <c r="C39" s="155" t="s">
        <v>2600</v>
      </c>
      <c r="D39" s="155" t="s">
        <v>2601</v>
      </c>
      <c r="E39" s="170"/>
      <c r="F39" s="170">
        <v>2000</v>
      </c>
      <c r="G39" s="170"/>
      <c r="H39" s="138"/>
      <c r="I39" s="170"/>
      <c r="J39" s="170"/>
      <c r="K39" s="170"/>
      <c r="L39" s="170"/>
      <c r="M39" s="170"/>
      <c r="N39" s="172"/>
      <c r="O39" s="170">
        <f t="shared" si="0"/>
        <v>2000</v>
      </c>
      <c r="P39" s="139"/>
    </row>
    <row r="40" spans="2:16" ht="16.5">
      <c r="B40" s="169" t="s">
        <v>105</v>
      </c>
      <c r="C40" s="155" t="s">
        <v>2602</v>
      </c>
      <c r="D40" s="155" t="s">
        <v>714</v>
      </c>
      <c r="E40" s="170"/>
      <c r="F40" s="170">
        <v>2000</v>
      </c>
      <c r="G40" s="170"/>
      <c r="H40" s="138"/>
      <c r="I40" s="170"/>
      <c r="J40" s="170">
        <v>3000</v>
      </c>
      <c r="K40" s="170"/>
      <c r="L40" s="170"/>
      <c r="M40" s="170"/>
      <c r="N40" s="170"/>
      <c r="O40" s="170">
        <f t="shared" si="0"/>
        <v>5000</v>
      </c>
      <c r="P40" s="139"/>
    </row>
    <row r="41" spans="2:16" ht="16.5">
      <c r="B41" s="169" t="s">
        <v>105</v>
      </c>
      <c r="C41" s="155" t="s">
        <v>2603</v>
      </c>
      <c r="D41" s="155" t="s">
        <v>717</v>
      </c>
      <c r="E41" s="170"/>
      <c r="F41" s="170">
        <v>2000</v>
      </c>
      <c r="G41" s="170"/>
      <c r="H41" s="138"/>
      <c r="I41" s="170"/>
      <c r="J41" s="170">
        <v>3000</v>
      </c>
      <c r="K41" s="170"/>
      <c r="L41" s="170"/>
      <c r="M41" s="170">
        <v>3000</v>
      </c>
      <c r="N41" s="170"/>
      <c r="O41" s="170">
        <f t="shared" si="0"/>
        <v>8000</v>
      </c>
      <c r="P41" s="139"/>
    </row>
    <row r="42" spans="2:16" ht="16.5">
      <c r="B42" s="169" t="s">
        <v>105</v>
      </c>
      <c r="C42" s="155" t="s">
        <v>2604</v>
      </c>
      <c r="D42" s="155" t="s">
        <v>322</v>
      </c>
      <c r="E42" s="170"/>
      <c r="F42" s="170">
        <v>2000</v>
      </c>
      <c r="G42" s="170"/>
      <c r="H42" s="138"/>
      <c r="I42" s="170"/>
      <c r="J42" s="170"/>
      <c r="K42" s="170"/>
      <c r="L42" s="170"/>
      <c r="M42" s="170"/>
      <c r="N42" s="170"/>
      <c r="O42" s="170">
        <f t="shared" si="0"/>
        <v>2000</v>
      </c>
      <c r="P42" s="139"/>
    </row>
    <row r="43" spans="2:16" ht="16.5">
      <c r="B43" s="169" t="s">
        <v>105</v>
      </c>
      <c r="C43" s="155" t="s">
        <v>2605</v>
      </c>
      <c r="D43" s="155" t="s">
        <v>712</v>
      </c>
      <c r="E43" s="170"/>
      <c r="F43" s="170">
        <v>2000</v>
      </c>
      <c r="G43" s="170"/>
      <c r="H43" s="138"/>
      <c r="I43" s="170"/>
      <c r="J43" s="170"/>
      <c r="K43" s="170"/>
      <c r="L43" s="170"/>
      <c r="M43" s="170">
        <v>3000</v>
      </c>
      <c r="N43" s="170"/>
      <c r="O43" s="170">
        <f t="shared" si="0"/>
        <v>5000</v>
      </c>
      <c r="P43" s="139"/>
    </row>
    <row r="44" spans="2:16" ht="16.5">
      <c r="B44" s="169" t="s">
        <v>105</v>
      </c>
      <c r="C44" s="155" t="s">
        <v>2606</v>
      </c>
      <c r="D44" s="155" t="s">
        <v>135</v>
      </c>
      <c r="E44" s="170"/>
      <c r="F44" s="170">
        <v>2000</v>
      </c>
      <c r="G44" s="170"/>
      <c r="H44" s="138"/>
      <c r="I44" s="170"/>
      <c r="J44" s="170"/>
      <c r="K44" s="170"/>
      <c r="L44" s="170"/>
      <c r="M44" s="170"/>
      <c r="N44" s="170"/>
      <c r="O44" s="170">
        <f t="shared" si="0"/>
        <v>2000</v>
      </c>
      <c r="P44" s="139"/>
    </row>
    <row r="45" spans="2:16" ht="16.5">
      <c r="B45" s="169" t="s">
        <v>105</v>
      </c>
      <c r="C45" s="155" t="s">
        <v>2607</v>
      </c>
      <c r="D45" s="155" t="s">
        <v>135</v>
      </c>
      <c r="E45" s="170"/>
      <c r="F45" s="170">
        <v>2000</v>
      </c>
      <c r="G45" s="170"/>
      <c r="H45" s="138"/>
      <c r="I45" s="170"/>
      <c r="J45" s="170"/>
      <c r="K45" s="170"/>
      <c r="L45" s="170"/>
      <c r="M45" s="170"/>
      <c r="N45" s="170"/>
      <c r="O45" s="170">
        <f t="shared" si="0"/>
        <v>2000</v>
      </c>
      <c r="P45" s="139"/>
    </row>
    <row r="46" spans="2:16" ht="16.5">
      <c r="B46" s="169" t="s">
        <v>105</v>
      </c>
      <c r="C46" s="155" t="s">
        <v>2608</v>
      </c>
      <c r="D46" s="155" t="s">
        <v>2609</v>
      </c>
      <c r="E46" s="170"/>
      <c r="F46" s="170">
        <v>2000</v>
      </c>
      <c r="G46" s="170"/>
      <c r="H46" s="138"/>
      <c r="I46" s="170"/>
      <c r="J46" s="170">
        <v>3000</v>
      </c>
      <c r="K46" s="170"/>
      <c r="L46" s="170"/>
      <c r="M46" s="170"/>
      <c r="N46" s="170"/>
      <c r="O46" s="170">
        <f t="shared" si="0"/>
        <v>5000</v>
      </c>
      <c r="P46" s="139"/>
    </row>
    <row r="47" spans="2:16" ht="16.5">
      <c r="B47" s="169" t="s">
        <v>105</v>
      </c>
      <c r="C47" s="155" t="s">
        <v>2610</v>
      </c>
      <c r="D47" s="155" t="s">
        <v>380</v>
      </c>
      <c r="E47" s="170"/>
      <c r="F47" s="170">
        <v>2000</v>
      </c>
      <c r="G47" s="170"/>
      <c r="H47" s="170"/>
      <c r="I47" s="170"/>
      <c r="J47" s="171"/>
      <c r="K47" s="170"/>
      <c r="L47" s="170"/>
      <c r="M47" s="170"/>
      <c r="N47" s="170"/>
      <c r="O47" s="170">
        <f t="shared" si="0"/>
        <v>2000</v>
      </c>
      <c r="P47" s="139"/>
    </row>
    <row r="48" spans="2:16" ht="16.5">
      <c r="B48" s="169" t="s">
        <v>105</v>
      </c>
      <c r="C48" s="155" t="s">
        <v>2611</v>
      </c>
      <c r="D48" s="155" t="s">
        <v>2612</v>
      </c>
      <c r="E48" s="170"/>
      <c r="F48" s="170">
        <v>2000</v>
      </c>
      <c r="G48" s="170"/>
      <c r="H48" s="170"/>
      <c r="I48" s="170"/>
      <c r="J48" s="170"/>
      <c r="K48" s="170"/>
      <c r="L48" s="170"/>
      <c r="M48" s="170"/>
      <c r="N48" s="170"/>
      <c r="O48" s="170">
        <f t="shared" si="0"/>
        <v>2000</v>
      </c>
      <c r="P48" s="139"/>
    </row>
    <row r="49" spans="2:16" ht="16.5">
      <c r="B49" s="169" t="s">
        <v>105</v>
      </c>
      <c r="C49" s="155" t="s">
        <v>2613</v>
      </c>
      <c r="D49" s="155" t="s">
        <v>135</v>
      </c>
      <c r="E49" s="170"/>
      <c r="F49" s="170">
        <v>2000</v>
      </c>
      <c r="G49" s="170"/>
      <c r="H49" s="170"/>
      <c r="I49" s="170"/>
      <c r="J49" s="170"/>
      <c r="K49" s="170"/>
      <c r="L49" s="170"/>
      <c r="M49" s="170"/>
      <c r="N49" s="170"/>
      <c r="O49" s="170">
        <f t="shared" si="0"/>
        <v>2000</v>
      </c>
      <c r="P49" s="139"/>
    </row>
    <row r="50" spans="2:16" ht="16.5">
      <c r="B50" s="169" t="s">
        <v>105</v>
      </c>
      <c r="C50" s="155" t="s">
        <v>2614</v>
      </c>
      <c r="D50" s="155" t="s">
        <v>135</v>
      </c>
      <c r="E50" s="170"/>
      <c r="F50" s="170">
        <v>2000</v>
      </c>
      <c r="G50" s="170"/>
      <c r="H50" s="170"/>
      <c r="I50" s="170"/>
      <c r="J50" s="170"/>
      <c r="K50" s="170"/>
      <c r="L50" s="170"/>
      <c r="M50" s="170"/>
      <c r="N50" s="170"/>
      <c r="O50" s="170">
        <f t="shared" si="0"/>
        <v>2000</v>
      </c>
      <c r="P50" s="139"/>
    </row>
    <row r="51" spans="2:16" ht="16.5">
      <c r="B51" s="169" t="s">
        <v>105</v>
      </c>
      <c r="C51" s="155" t="s">
        <v>2615</v>
      </c>
      <c r="D51" s="155" t="s">
        <v>321</v>
      </c>
      <c r="E51" s="170"/>
      <c r="F51" s="170">
        <v>2000</v>
      </c>
      <c r="G51" s="170"/>
      <c r="H51" s="170"/>
      <c r="I51" s="170"/>
      <c r="J51" s="170"/>
      <c r="K51" s="170"/>
      <c r="L51" s="170"/>
      <c r="M51" s="170"/>
      <c r="N51" s="170"/>
      <c r="O51" s="170">
        <f t="shared" si="0"/>
        <v>2000</v>
      </c>
      <c r="P51" s="139"/>
    </row>
    <row r="52" spans="2:16" ht="16.5">
      <c r="B52" s="169" t="s">
        <v>105</v>
      </c>
      <c r="C52" s="155" t="s">
        <v>2616</v>
      </c>
      <c r="D52" s="155" t="s">
        <v>278</v>
      </c>
      <c r="E52" s="170"/>
      <c r="F52" s="170">
        <v>2000</v>
      </c>
      <c r="G52" s="170"/>
      <c r="H52" s="170"/>
      <c r="I52" s="170"/>
      <c r="J52" s="170"/>
      <c r="K52" s="170"/>
      <c r="L52" s="170"/>
      <c r="M52" s="170"/>
      <c r="N52" s="170"/>
      <c r="O52" s="170">
        <f t="shared" si="0"/>
        <v>2000</v>
      </c>
      <c r="P52" s="139"/>
    </row>
    <row r="53" spans="2:16" ht="16.5">
      <c r="B53" s="169" t="s">
        <v>105</v>
      </c>
      <c r="C53" s="155" t="s">
        <v>2617</v>
      </c>
      <c r="D53" s="155" t="s">
        <v>277</v>
      </c>
      <c r="E53" s="170"/>
      <c r="F53" s="170">
        <v>2000</v>
      </c>
      <c r="G53" s="170"/>
      <c r="H53" s="170"/>
      <c r="I53" s="170"/>
      <c r="J53" s="170"/>
      <c r="K53" s="170"/>
      <c r="L53" s="170"/>
      <c r="M53" s="170"/>
      <c r="N53" s="170"/>
      <c r="O53" s="170">
        <f t="shared" si="0"/>
        <v>2000</v>
      </c>
      <c r="P53" s="139"/>
    </row>
    <row r="54" spans="2:16" ht="16.5">
      <c r="B54" s="169" t="s">
        <v>105</v>
      </c>
      <c r="C54" s="155" t="s">
        <v>2618</v>
      </c>
      <c r="D54" s="155" t="s">
        <v>2619</v>
      </c>
      <c r="E54" s="170"/>
      <c r="F54" s="170">
        <v>2000</v>
      </c>
      <c r="G54" s="170"/>
      <c r="H54" s="170"/>
      <c r="I54" s="170"/>
      <c r="J54" s="170"/>
      <c r="K54" s="170"/>
      <c r="L54" s="170"/>
      <c r="M54" s="170"/>
      <c r="N54" s="170"/>
      <c r="O54" s="170">
        <f t="shared" si="0"/>
        <v>2000</v>
      </c>
      <c r="P54" s="139"/>
    </row>
    <row r="55" spans="2:16" ht="16.5">
      <c r="B55" s="169" t="s">
        <v>105</v>
      </c>
      <c r="C55" s="155" t="s">
        <v>2620</v>
      </c>
      <c r="D55" s="155" t="s">
        <v>135</v>
      </c>
      <c r="E55" s="170"/>
      <c r="F55" s="170">
        <v>2000</v>
      </c>
      <c r="G55" s="170"/>
      <c r="H55" s="170"/>
      <c r="I55" s="170"/>
      <c r="J55" s="170"/>
      <c r="K55" s="170"/>
      <c r="L55" s="170"/>
      <c r="M55" s="170"/>
      <c r="N55" s="170"/>
      <c r="O55" s="170">
        <f t="shared" si="0"/>
        <v>2000</v>
      </c>
      <c r="P55" s="139"/>
    </row>
    <row r="56" spans="2:16" ht="16.5">
      <c r="B56" s="169" t="s">
        <v>105</v>
      </c>
      <c r="C56" s="155" t="s">
        <v>2621</v>
      </c>
      <c r="D56" s="155" t="s">
        <v>708</v>
      </c>
      <c r="E56" s="170"/>
      <c r="F56" s="170">
        <v>2000</v>
      </c>
      <c r="G56" s="170"/>
      <c r="H56" s="170"/>
      <c r="I56" s="170"/>
      <c r="J56" s="170"/>
      <c r="K56" s="170"/>
      <c r="L56" s="170"/>
      <c r="M56" s="170"/>
      <c r="N56" s="170"/>
      <c r="O56" s="170">
        <f t="shared" si="0"/>
        <v>2000</v>
      </c>
      <c r="P56" s="139"/>
    </row>
    <row r="57" spans="2:16" ht="16.5">
      <c r="B57" s="169" t="s">
        <v>105</v>
      </c>
      <c r="C57" s="155" t="s">
        <v>2622</v>
      </c>
      <c r="D57" s="155" t="s">
        <v>321</v>
      </c>
      <c r="E57" s="170"/>
      <c r="F57" s="170">
        <v>2000</v>
      </c>
      <c r="G57" s="170"/>
      <c r="H57" s="170"/>
      <c r="I57" s="170"/>
      <c r="J57" s="170"/>
      <c r="K57" s="170"/>
      <c r="L57" s="170"/>
      <c r="M57" s="170"/>
      <c r="N57" s="170"/>
      <c r="O57" s="170">
        <f t="shared" si="0"/>
        <v>2000</v>
      </c>
      <c r="P57" s="139"/>
    </row>
    <row r="58" spans="2:16" ht="16.5">
      <c r="B58" s="169" t="s">
        <v>105</v>
      </c>
      <c r="C58" s="155" t="s">
        <v>2623</v>
      </c>
      <c r="D58" s="155" t="s">
        <v>379</v>
      </c>
      <c r="E58" s="170"/>
      <c r="F58" s="170">
        <v>2000</v>
      </c>
      <c r="G58" s="170"/>
      <c r="H58" s="170"/>
      <c r="I58" s="170"/>
      <c r="J58" s="170"/>
      <c r="K58" s="170"/>
      <c r="L58" s="170"/>
      <c r="M58" s="170"/>
      <c r="N58" s="170"/>
      <c r="O58" s="170">
        <f t="shared" si="0"/>
        <v>2000</v>
      </c>
      <c r="P58" s="139"/>
    </row>
    <row r="59" spans="2:16" ht="16.5">
      <c r="B59" s="169" t="s">
        <v>105</v>
      </c>
      <c r="C59" s="155" t="s">
        <v>2624</v>
      </c>
      <c r="D59" s="155" t="s">
        <v>135</v>
      </c>
      <c r="E59" s="170"/>
      <c r="F59" s="170">
        <v>2000</v>
      </c>
      <c r="G59" s="170"/>
      <c r="H59" s="170"/>
      <c r="I59" s="170"/>
      <c r="J59" s="170"/>
      <c r="K59" s="170"/>
      <c r="L59" s="170"/>
      <c r="M59" s="170"/>
      <c r="N59" s="170"/>
      <c r="O59" s="170">
        <f t="shared" si="0"/>
        <v>2000</v>
      </c>
      <c r="P59" s="139"/>
    </row>
    <row r="60" spans="2:16" ht="16.5">
      <c r="B60" s="169" t="s">
        <v>105</v>
      </c>
      <c r="C60" s="155" t="s">
        <v>2625</v>
      </c>
      <c r="D60" s="155" t="s">
        <v>2626</v>
      </c>
      <c r="E60" s="170"/>
      <c r="F60" s="170">
        <v>2000</v>
      </c>
      <c r="G60" s="170"/>
      <c r="H60" s="170"/>
      <c r="I60" s="170"/>
      <c r="J60" s="170"/>
      <c r="K60" s="170"/>
      <c r="L60" s="170"/>
      <c r="M60" s="170"/>
      <c r="N60" s="170"/>
      <c r="O60" s="170">
        <f t="shared" si="0"/>
        <v>2000</v>
      </c>
      <c r="P60" s="139"/>
    </row>
    <row r="61" spans="2:16" ht="16.5">
      <c r="B61" s="169" t="s">
        <v>105</v>
      </c>
      <c r="C61" s="155" t="s">
        <v>2627</v>
      </c>
      <c r="D61" s="155" t="s">
        <v>275</v>
      </c>
      <c r="E61" s="138"/>
      <c r="F61" s="170">
        <v>2000</v>
      </c>
      <c r="G61" s="138"/>
      <c r="H61" s="138"/>
      <c r="I61" s="138"/>
      <c r="J61" s="170"/>
      <c r="K61" s="138"/>
      <c r="L61" s="138"/>
      <c r="M61" s="138"/>
      <c r="N61" s="138"/>
      <c r="O61" s="138">
        <f t="shared" si="0"/>
        <v>2000</v>
      </c>
      <c r="P61" s="139"/>
    </row>
    <row r="62" spans="2:16" ht="16.5">
      <c r="B62" s="169" t="s">
        <v>105</v>
      </c>
      <c r="C62" s="155" t="s">
        <v>2628</v>
      </c>
      <c r="D62" s="155" t="s">
        <v>321</v>
      </c>
      <c r="E62" s="170"/>
      <c r="F62" s="170">
        <v>2000</v>
      </c>
      <c r="G62" s="170"/>
      <c r="H62" s="170"/>
      <c r="I62" s="170"/>
      <c r="J62" s="170"/>
      <c r="K62" s="170"/>
      <c r="L62" s="170"/>
      <c r="M62" s="138"/>
      <c r="N62" s="170"/>
      <c r="O62" s="170">
        <f t="shared" si="0"/>
        <v>2000</v>
      </c>
      <c r="P62" s="139"/>
    </row>
    <row r="63" spans="2:16" ht="16.5">
      <c r="B63" s="169" t="s">
        <v>105</v>
      </c>
      <c r="C63" s="155" t="s">
        <v>2629</v>
      </c>
      <c r="D63" s="155" t="s">
        <v>2630</v>
      </c>
      <c r="E63" s="170"/>
      <c r="F63" s="170">
        <v>2000</v>
      </c>
      <c r="G63" s="170"/>
      <c r="H63" s="170"/>
      <c r="I63" s="170"/>
      <c r="J63" s="170"/>
      <c r="K63" s="170"/>
      <c r="L63" s="170"/>
      <c r="M63" s="170"/>
      <c r="N63" s="170"/>
      <c r="O63" s="170">
        <f t="shared" si="0"/>
        <v>2000</v>
      </c>
      <c r="P63" s="139"/>
    </row>
    <row r="64" spans="2:16" ht="16.5">
      <c r="B64" s="169" t="s">
        <v>105</v>
      </c>
      <c r="C64" s="155" t="s">
        <v>2631</v>
      </c>
      <c r="D64" s="155" t="s">
        <v>2632</v>
      </c>
      <c r="E64" s="170"/>
      <c r="F64" s="170">
        <v>2000</v>
      </c>
      <c r="G64" s="170"/>
      <c r="H64" s="170"/>
      <c r="I64" s="170"/>
      <c r="J64" s="170"/>
      <c r="K64" s="170"/>
      <c r="L64" s="170"/>
      <c r="M64" s="138"/>
      <c r="N64" s="170"/>
      <c r="O64" s="170">
        <f t="shared" si="0"/>
        <v>2000</v>
      </c>
      <c r="P64" s="139"/>
    </row>
    <row r="65" spans="2:16" ht="16.5">
      <c r="B65" s="169" t="s">
        <v>105</v>
      </c>
      <c r="C65" s="155" t="s">
        <v>2633</v>
      </c>
      <c r="D65" s="155" t="s">
        <v>321</v>
      </c>
      <c r="E65" s="170"/>
      <c r="F65" s="170">
        <v>2000</v>
      </c>
      <c r="G65" s="170"/>
      <c r="H65" s="170"/>
      <c r="I65" s="170"/>
      <c r="J65" s="170"/>
      <c r="K65" s="170"/>
      <c r="L65" s="170"/>
      <c r="M65" s="138"/>
      <c r="N65" s="170"/>
      <c r="O65" s="170">
        <f t="shared" si="0"/>
        <v>2000</v>
      </c>
      <c r="P65" s="139"/>
    </row>
    <row r="66" spans="2:16" ht="16.5">
      <c r="B66" s="169" t="s">
        <v>105</v>
      </c>
      <c r="C66" s="155" t="s">
        <v>2634</v>
      </c>
      <c r="D66" s="155" t="s">
        <v>2590</v>
      </c>
      <c r="E66" s="170"/>
      <c r="F66" s="170">
        <v>3000</v>
      </c>
      <c r="G66" s="170"/>
      <c r="H66" s="170"/>
      <c r="I66" s="170"/>
      <c r="J66" s="170">
        <v>12474</v>
      </c>
      <c r="K66" s="170"/>
      <c r="L66" s="170"/>
      <c r="M66" s="138"/>
      <c r="N66" s="170"/>
      <c r="O66" s="170">
        <f t="shared" si="0"/>
        <v>15474</v>
      </c>
      <c r="P66" s="139"/>
    </row>
    <row r="67" spans="2:16" ht="16.5">
      <c r="B67" s="169" t="s">
        <v>105</v>
      </c>
      <c r="C67" s="155" t="s">
        <v>2635</v>
      </c>
      <c r="D67" s="155" t="s">
        <v>2636</v>
      </c>
      <c r="E67" s="170"/>
      <c r="F67" s="170">
        <v>3000</v>
      </c>
      <c r="G67" s="170"/>
      <c r="H67" s="170"/>
      <c r="I67" s="170"/>
      <c r="J67" s="170">
        <v>3000</v>
      </c>
      <c r="K67" s="170"/>
      <c r="L67" s="170"/>
      <c r="M67" s="138"/>
      <c r="N67" s="170"/>
      <c r="O67" s="170">
        <f t="shared" si="0"/>
        <v>6000</v>
      </c>
      <c r="P67" s="139"/>
    </row>
    <row r="68" spans="2:16" ht="16.5">
      <c r="B68" s="169" t="s">
        <v>105</v>
      </c>
      <c r="C68" s="155" t="s">
        <v>2637</v>
      </c>
      <c r="D68" s="155" t="s">
        <v>706</v>
      </c>
      <c r="E68" s="170"/>
      <c r="F68" s="170">
        <v>3000</v>
      </c>
      <c r="G68" s="170"/>
      <c r="H68" s="170"/>
      <c r="I68" s="170"/>
      <c r="J68" s="170"/>
      <c r="K68" s="170"/>
      <c r="L68" s="170"/>
      <c r="M68" s="170"/>
      <c r="N68" s="170"/>
      <c r="O68" s="170">
        <f t="shared" si="0"/>
        <v>3000</v>
      </c>
      <c r="P68" s="139"/>
    </row>
    <row r="69" spans="2:16" ht="16.5">
      <c r="B69" s="169" t="s">
        <v>105</v>
      </c>
      <c r="C69" s="155" t="s">
        <v>2638</v>
      </c>
      <c r="D69" s="155" t="s">
        <v>2639</v>
      </c>
      <c r="E69" s="170"/>
      <c r="F69" s="170">
        <v>3000</v>
      </c>
      <c r="G69" s="170"/>
      <c r="H69" s="170"/>
      <c r="I69" s="170"/>
      <c r="J69" s="170"/>
      <c r="K69" s="170"/>
      <c r="L69" s="170"/>
      <c r="M69" s="170"/>
      <c r="N69" s="170"/>
      <c r="O69" s="170">
        <f t="shared" si="0"/>
        <v>3000</v>
      </c>
      <c r="P69" s="139"/>
    </row>
    <row r="70" spans="2:16" ht="16.5">
      <c r="B70" s="169" t="s">
        <v>105</v>
      </c>
      <c r="C70" s="155" t="s">
        <v>2640</v>
      </c>
      <c r="D70" s="155" t="s">
        <v>2590</v>
      </c>
      <c r="E70" s="170"/>
      <c r="F70" s="170">
        <v>3000</v>
      </c>
      <c r="G70" s="170"/>
      <c r="H70" s="170"/>
      <c r="I70" s="170"/>
      <c r="J70" s="170">
        <v>3000</v>
      </c>
      <c r="K70" s="170"/>
      <c r="L70" s="170"/>
      <c r="M70" s="170"/>
      <c r="N70" s="170"/>
      <c r="O70" s="170">
        <f t="shared" ref="O70:O133" si="1">SUM(F70:N70)</f>
        <v>6000</v>
      </c>
      <c r="P70" s="139"/>
    </row>
    <row r="71" spans="2:16" ht="16.5">
      <c r="B71" s="169" t="s">
        <v>105</v>
      </c>
      <c r="C71" s="155" t="s">
        <v>2641</v>
      </c>
      <c r="D71" s="155" t="s">
        <v>198</v>
      </c>
      <c r="E71" s="170"/>
      <c r="F71" s="170">
        <v>3000</v>
      </c>
      <c r="G71" s="170"/>
      <c r="H71" s="170"/>
      <c r="I71" s="170"/>
      <c r="J71" s="170"/>
      <c r="K71" s="170"/>
      <c r="L71" s="170"/>
      <c r="M71" s="170"/>
      <c r="N71" s="170"/>
      <c r="O71" s="170">
        <f t="shared" si="1"/>
        <v>3000</v>
      </c>
      <c r="P71" s="139"/>
    </row>
    <row r="72" spans="2:16" ht="16.5">
      <c r="B72" s="169" t="s">
        <v>105</v>
      </c>
      <c r="C72" s="155" t="s">
        <v>2642</v>
      </c>
      <c r="D72" s="155" t="s">
        <v>198</v>
      </c>
      <c r="E72" s="170"/>
      <c r="F72" s="170">
        <v>3000</v>
      </c>
      <c r="G72" s="170"/>
      <c r="H72" s="170"/>
      <c r="I72" s="170"/>
      <c r="J72" s="170">
        <v>3000</v>
      </c>
      <c r="K72" s="170"/>
      <c r="L72" s="170"/>
      <c r="M72" s="170"/>
      <c r="N72" s="170"/>
      <c r="O72" s="170">
        <f t="shared" si="1"/>
        <v>6000</v>
      </c>
      <c r="P72" s="139"/>
    </row>
    <row r="73" spans="2:16" ht="16.5">
      <c r="B73" s="169" t="s">
        <v>105</v>
      </c>
      <c r="C73" s="155" t="s">
        <v>2643</v>
      </c>
      <c r="D73" s="155" t="s">
        <v>2644</v>
      </c>
      <c r="E73" s="170"/>
      <c r="F73" s="170">
        <v>3000</v>
      </c>
      <c r="G73" s="170"/>
      <c r="H73" s="170"/>
      <c r="I73" s="170"/>
      <c r="J73" s="170"/>
      <c r="K73" s="170"/>
      <c r="L73" s="170"/>
      <c r="M73" s="170"/>
      <c r="N73" s="170"/>
      <c r="O73" s="170">
        <f t="shared" si="1"/>
        <v>3000</v>
      </c>
      <c r="P73" s="139"/>
    </row>
    <row r="74" spans="2:16" ht="16.5">
      <c r="B74" s="169" t="s">
        <v>105</v>
      </c>
      <c r="C74" s="155" t="s">
        <v>2645</v>
      </c>
      <c r="D74" s="155" t="s">
        <v>2639</v>
      </c>
      <c r="E74" s="170"/>
      <c r="F74" s="170">
        <v>3000</v>
      </c>
      <c r="G74" s="170"/>
      <c r="H74" s="170"/>
      <c r="I74" s="170"/>
      <c r="J74" s="170"/>
      <c r="K74" s="170"/>
      <c r="L74" s="170"/>
      <c r="M74" s="170"/>
      <c r="N74" s="170"/>
      <c r="O74" s="170">
        <f t="shared" si="1"/>
        <v>3000</v>
      </c>
      <c r="P74" s="139"/>
    </row>
    <row r="75" spans="2:16" ht="16.5">
      <c r="B75" s="169" t="s">
        <v>105</v>
      </c>
      <c r="C75" s="155" t="s">
        <v>2646</v>
      </c>
      <c r="D75" s="155" t="s">
        <v>321</v>
      </c>
      <c r="E75" s="170"/>
      <c r="F75" s="170">
        <v>3000</v>
      </c>
      <c r="G75" s="170"/>
      <c r="H75" s="170"/>
      <c r="I75" s="170"/>
      <c r="J75" s="170"/>
      <c r="K75" s="170"/>
      <c r="L75" s="170"/>
      <c r="M75" s="170"/>
      <c r="N75" s="170"/>
      <c r="O75" s="170">
        <f t="shared" si="1"/>
        <v>3000</v>
      </c>
      <c r="P75" s="139"/>
    </row>
    <row r="76" spans="2:16" ht="16.5">
      <c r="B76" s="169" t="s">
        <v>105</v>
      </c>
      <c r="C76" s="155" t="s">
        <v>2647</v>
      </c>
      <c r="D76" s="155" t="s">
        <v>198</v>
      </c>
      <c r="E76" s="170"/>
      <c r="F76" s="170">
        <v>3000</v>
      </c>
      <c r="G76" s="170"/>
      <c r="H76" s="170"/>
      <c r="I76" s="170"/>
      <c r="J76" s="170"/>
      <c r="K76" s="170"/>
      <c r="L76" s="170"/>
      <c r="M76" s="170"/>
      <c r="N76" s="170"/>
      <c r="O76" s="170">
        <f t="shared" si="1"/>
        <v>3000</v>
      </c>
      <c r="P76" s="139"/>
    </row>
    <row r="77" spans="2:16" ht="16.5">
      <c r="B77" s="169" t="s">
        <v>105</v>
      </c>
      <c r="C77" s="155" t="s">
        <v>2648</v>
      </c>
      <c r="D77" s="155" t="s">
        <v>2649</v>
      </c>
      <c r="E77" s="170"/>
      <c r="F77" s="170">
        <v>3000</v>
      </c>
      <c r="G77" s="170"/>
      <c r="H77" s="170"/>
      <c r="I77" s="170"/>
      <c r="J77" s="170"/>
      <c r="K77" s="170"/>
      <c r="L77" s="170"/>
      <c r="M77" s="170"/>
      <c r="N77" s="170"/>
      <c r="O77" s="170">
        <f t="shared" si="1"/>
        <v>3000</v>
      </c>
      <c r="P77" s="139"/>
    </row>
    <row r="78" spans="2:16" ht="16.5">
      <c r="B78" s="169" t="s">
        <v>105</v>
      </c>
      <c r="C78" s="155" t="s">
        <v>2650</v>
      </c>
      <c r="D78" s="155" t="s">
        <v>2651</v>
      </c>
      <c r="E78" s="170"/>
      <c r="F78" s="170">
        <v>3000</v>
      </c>
      <c r="G78" s="170"/>
      <c r="H78" s="170"/>
      <c r="I78" s="170"/>
      <c r="J78" s="170"/>
      <c r="K78" s="170"/>
      <c r="L78" s="170"/>
      <c r="M78" s="170"/>
      <c r="N78" s="170"/>
      <c r="O78" s="170">
        <f t="shared" si="1"/>
        <v>3000</v>
      </c>
      <c r="P78" s="139"/>
    </row>
    <row r="79" spans="2:16" ht="16.5">
      <c r="B79" s="169" t="s">
        <v>105</v>
      </c>
      <c r="C79" s="155" t="s">
        <v>2652</v>
      </c>
      <c r="D79" s="155" t="s">
        <v>2653</v>
      </c>
      <c r="E79" s="170"/>
      <c r="F79" s="170">
        <v>3000</v>
      </c>
      <c r="G79" s="170"/>
      <c r="H79" s="170"/>
      <c r="I79" s="170"/>
      <c r="J79" s="170"/>
      <c r="K79" s="170"/>
      <c r="L79" s="170"/>
      <c r="M79" s="170"/>
      <c r="N79" s="170"/>
      <c r="O79" s="170">
        <f t="shared" si="1"/>
        <v>3000</v>
      </c>
      <c r="P79" s="139"/>
    </row>
    <row r="80" spans="2:16" ht="16.5">
      <c r="B80" s="169" t="s">
        <v>105</v>
      </c>
      <c r="C80" s="155" t="s">
        <v>2654</v>
      </c>
      <c r="D80" s="155" t="s">
        <v>707</v>
      </c>
      <c r="E80" s="170"/>
      <c r="F80" s="170">
        <v>3000</v>
      </c>
      <c r="G80" s="170"/>
      <c r="H80" s="170"/>
      <c r="I80" s="170"/>
      <c r="J80" s="170">
        <v>3000</v>
      </c>
      <c r="K80" s="170"/>
      <c r="L80" s="170"/>
      <c r="M80" s="170"/>
      <c r="N80" s="170"/>
      <c r="O80" s="170">
        <f t="shared" si="1"/>
        <v>6000</v>
      </c>
      <c r="P80" s="139"/>
    </row>
    <row r="81" spans="2:16" ht="16.5">
      <c r="B81" s="169" t="s">
        <v>105</v>
      </c>
      <c r="C81" s="155" t="s">
        <v>2655</v>
      </c>
      <c r="D81" s="155" t="s">
        <v>183</v>
      </c>
      <c r="E81" s="170"/>
      <c r="F81" s="170">
        <v>3000</v>
      </c>
      <c r="G81" s="170"/>
      <c r="H81" s="170"/>
      <c r="I81" s="170"/>
      <c r="J81" s="170"/>
      <c r="K81" s="170"/>
      <c r="L81" s="170"/>
      <c r="M81" s="170"/>
      <c r="N81" s="170"/>
      <c r="O81" s="170">
        <f t="shared" si="1"/>
        <v>3000</v>
      </c>
      <c r="P81" s="139"/>
    </row>
    <row r="82" spans="2:16" ht="16.5">
      <c r="B82" s="169" t="s">
        <v>105</v>
      </c>
      <c r="C82" s="155" t="s">
        <v>2656</v>
      </c>
      <c r="D82" s="155" t="s">
        <v>198</v>
      </c>
      <c r="E82" s="170"/>
      <c r="F82" s="170">
        <v>3000</v>
      </c>
      <c r="G82" s="170"/>
      <c r="H82" s="170"/>
      <c r="I82" s="170"/>
      <c r="J82" s="170"/>
      <c r="K82" s="170"/>
      <c r="L82" s="170"/>
      <c r="M82" s="170"/>
      <c r="N82" s="170"/>
      <c r="O82" s="170">
        <f t="shared" si="1"/>
        <v>3000</v>
      </c>
      <c r="P82" s="139"/>
    </row>
    <row r="83" spans="2:16" ht="16.5">
      <c r="B83" s="169" t="s">
        <v>105</v>
      </c>
      <c r="C83" s="155" t="s">
        <v>2657</v>
      </c>
      <c r="D83" s="155" t="s">
        <v>324</v>
      </c>
      <c r="E83" s="170"/>
      <c r="F83" s="170">
        <v>4000</v>
      </c>
      <c r="G83" s="170"/>
      <c r="H83" s="170"/>
      <c r="I83" s="170"/>
      <c r="J83" s="170"/>
      <c r="K83" s="170"/>
      <c r="L83" s="170"/>
      <c r="M83" s="170"/>
      <c r="N83" s="170"/>
      <c r="O83" s="170">
        <f t="shared" si="1"/>
        <v>4000</v>
      </c>
      <c r="P83" s="139"/>
    </row>
    <row r="84" spans="2:16" ht="16.5">
      <c r="B84" s="169" t="s">
        <v>105</v>
      </c>
      <c r="C84" s="155" t="s">
        <v>2658</v>
      </c>
      <c r="D84" s="155" t="s">
        <v>709</v>
      </c>
      <c r="E84" s="170"/>
      <c r="F84" s="170">
        <v>4000</v>
      </c>
      <c r="G84" s="170"/>
      <c r="H84" s="170"/>
      <c r="I84" s="170"/>
      <c r="J84" s="170"/>
      <c r="K84" s="170"/>
      <c r="L84" s="170"/>
      <c r="M84" s="170">
        <v>3000</v>
      </c>
      <c r="N84" s="170"/>
      <c r="O84" s="170">
        <f t="shared" si="1"/>
        <v>7000</v>
      </c>
      <c r="P84" s="139"/>
    </row>
    <row r="85" spans="2:16" ht="16.5">
      <c r="B85" s="169" t="s">
        <v>105</v>
      </c>
      <c r="C85" s="155" t="s">
        <v>2659</v>
      </c>
      <c r="D85" s="155" t="s">
        <v>190</v>
      </c>
      <c r="E85" s="170"/>
      <c r="F85" s="170">
        <v>4000</v>
      </c>
      <c r="G85" s="170"/>
      <c r="H85" s="138"/>
      <c r="I85" s="170"/>
      <c r="J85" s="170"/>
      <c r="K85" s="170"/>
      <c r="L85" s="170"/>
      <c r="M85" s="170"/>
      <c r="N85" s="170"/>
      <c r="O85" s="138">
        <f t="shared" si="1"/>
        <v>4000</v>
      </c>
      <c r="P85" s="139"/>
    </row>
    <row r="86" spans="2:16" ht="16.5">
      <c r="B86" s="169" t="s">
        <v>105</v>
      </c>
      <c r="C86" s="155" t="s">
        <v>2660</v>
      </c>
      <c r="D86" s="155" t="s">
        <v>324</v>
      </c>
      <c r="E86" s="170"/>
      <c r="F86" s="170">
        <v>4000</v>
      </c>
      <c r="G86" s="170"/>
      <c r="H86" s="138"/>
      <c r="I86" s="170"/>
      <c r="J86" s="170"/>
      <c r="K86" s="170"/>
      <c r="L86" s="170"/>
      <c r="M86" s="170"/>
      <c r="N86" s="170"/>
      <c r="O86" s="170">
        <f t="shared" si="1"/>
        <v>4000</v>
      </c>
      <c r="P86" s="139"/>
    </row>
    <row r="87" spans="2:16" ht="16.5">
      <c r="B87" s="169" t="s">
        <v>105</v>
      </c>
      <c r="C87" s="155" t="s">
        <v>2661</v>
      </c>
      <c r="D87" s="155" t="s">
        <v>324</v>
      </c>
      <c r="E87" s="170"/>
      <c r="F87" s="170">
        <v>4000</v>
      </c>
      <c r="G87" s="170"/>
      <c r="H87" s="138"/>
      <c r="I87" s="170"/>
      <c r="J87" s="170"/>
      <c r="K87" s="170"/>
      <c r="L87" s="170"/>
      <c r="M87" s="170"/>
      <c r="N87" s="170"/>
      <c r="O87" s="170">
        <f t="shared" si="1"/>
        <v>4000</v>
      </c>
      <c r="P87" s="139"/>
    </row>
    <row r="88" spans="2:16" ht="16.5">
      <c r="B88" s="169" t="s">
        <v>105</v>
      </c>
      <c r="C88" s="155" t="s">
        <v>2662</v>
      </c>
      <c r="D88" s="155" t="s">
        <v>278</v>
      </c>
      <c r="E88" s="138"/>
      <c r="F88" s="170">
        <v>4000</v>
      </c>
      <c r="G88" s="170"/>
      <c r="H88" s="138"/>
      <c r="I88" s="138"/>
      <c r="J88" s="138"/>
      <c r="K88" s="170"/>
      <c r="L88" s="138"/>
      <c r="M88" s="170"/>
      <c r="N88" s="140"/>
      <c r="O88" s="138">
        <f t="shared" si="1"/>
        <v>4000</v>
      </c>
      <c r="P88" s="139"/>
    </row>
    <row r="89" spans="2:16" ht="16.5">
      <c r="B89" s="169" t="s">
        <v>105</v>
      </c>
      <c r="C89" s="155" t="s">
        <v>2663</v>
      </c>
      <c r="D89" s="155" t="s">
        <v>710</v>
      </c>
      <c r="E89" s="170"/>
      <c r="F89" s="170">
        <v>4000</v>
      </c>
      <c r="G89" s="170"/>
      <c r="H89" s="138"/>
      <c r="I89" s="170"/>
      <c r="J89" s="170"/>
      <c r="K89" s="170"/>
      <c r="L89" s="170"/>
      <c r="M89" s="170"/>
      <c r="N89" s="172"/>
      <c r="O89" s="170">
        <f t="shared" si="1"/>
        <v>4000</v>
      </c>
      <c r="P89" s="139"/>
    </row>
    <row r="90" spans="2:16" ht="16.5">
      <c r="B90" s="169" t="s">
        <v>105</v>
      </c>
      <c r="C90" s="155" t="s">
        <v>2664</v>
      </c>
      <c r="D90" s="155" t="s">
        <v>2665</v>
      </c>
      <c r="E90" s="170"/>
      <c r="F90" s="170">
        <v>4000</v>
      </c>
      <c r="G90" s="170"/>
      <c r="H90" s="138"/>
      <c r="I90" s="170"/>
      <c r="J90" s="170">
        <v>3000</v>
      </c>
      <c r="K90" s="170"/>
      <c r="L90" s="170"/>
      <c r="M90" s="170"/>
      <c r="N90" s="172"/>
      <c r="O90" s="170">
        <f t="shared" si="1"/>
        <v>7000</v>
      </c>
      <c r="P90" s="139"/>
    </row>
    <row r="91" spans="2:16" ht="16.5">
      <c r="B91" s="169" t="s">
        <v>105</v>
      </c>
      <c r="C91" s="155" t="s">
        <v>2666</v>
      </c>
      <c r="D91" s="155" t="s">
        <v>2639</v>
      </c>
      <c r="E91" s="170"/>
      <c r="F91" s="170">
        <v>4000</v>
      </c>
      <c r="G91" s="170"/>
      <c r="H91" s="138"/>
      <c r="I91" s="170"/>
      <c r="J91" s="170"/>
      <c r="K91" s="170"/>
      <c r="L91" s="170"/>
      <c r="M91" s="170"/>
      <c r="N91" s="172"/>
      <c r="O91" s="170">
        <f t="shared" si="1"/>
        <v>4000</v>
      </c>
      <c r="P91" s="139"/>
    </row>
    <row r="92" spans="2:16" ht="16.5">
      <c r="B92" s="169" t="s">
        <v>105</v>
      </c>
      <c r="C92" s="155" t="s">
        <v>2667</v>
      </c>
      <c r="D92" s="155" t="s">
        <v>324</v>
      </c>
      <c r="E92" s="170"/>
      <c r="F92" s="170">
        <v>4000</v>
      </c>
      <c r="G92" s="170"/>
      <c r="H92" s="138"/>
      <c r="I92" s="170"/>
      <c r="J92" s="170"/>
      <c r="K92" s="170"/>
      <c r="L92" s="170"/>
      <c r="M92" s="170"/>
      <c r="N92" s="172"/>
      <c r="O92" s="170">
        <f t="shared" si="1"/>
        <v>4000</v>
      </c>
      <c r="P92" s="139"/>
    </row>
    <row r="93" spans="2:16" ht="16.5">
      <c r="B93" s="169" t="s">
        <v>105</v>
      </c>
      <c r="C93" s="155" t="s">
        <v>2668</v>
      </c>
      <c r="D93" s="155" t="s">
        <v>324</v>
      </c>
      <c r="E93" s="170"/>
      <c r="F93" s="170">
        <v>4000</v>
      </c>
      <c r="G93" s="170"/>
      <c r="H93" s="138"/>
      <c r="I93" s="170"/>
      <c r="J93" s="170"/>
      <c r="K93" s="170"/>
      <c r="L93" s="170"/>
      <c r="M93" s="170"/>
      <c r="N93" s="170"/>
      <c r="O93" s="170">
        <f t="shared" si="1"/>
        <v>4000</v>
      </c>
      <c r="P93" s="139"/>
    </row>
    <row r="94" spans="2:16" ht="16.5">
      <c r="B94" s="169" t="s">
        <v>105</v>
      </c>
      <c r="C94" s="155" t="s">
        <v>2669</v>
      </c>
      <c r="D94" s="155" t="s">
        <v>324</v>
      </c>
      <c r="E94" s="170"/>
      <c r="F94" s="170">
        <v>4000</v>
      </c>
      <c r="G94" s="170"/>
      <c r="H94" s="138"/>
      <c r="I94" s="170"/>
      <c r="J94" s="170"/>
      <c r="K94" s="170"/>
      <c r="L94" s="170"/>
      <c r="M94" s="170"/>
      <c r="N94" s="170"/>
      <c r="O94" s="170">
        <f t="shared" si="1"/>
        <v>4000</v>
      </c>
      <c r="P94" s="139"/>
    </row>
    <row r="95" spans="2:16" ht="16.5">
      <c r="B95" s="169" t="s">
        <v>105</v>
      </c>
      <c r="C95" s="155" t="s">
        <v>2670</v>
      </c>
      <c r="D95" s="155" t="s">
        <v>324</v>
      </c>
      <c r="E95" s="170"/>
      <c r="F95" s="170">
        <v>4000</v>
      </c>
      <c r="G95" s="170"/>
      <c r="H95" s="138"/>
      <c r="I95" s="170"/>
      <c r="J95" s="170"/>
      <c r="K95" s="170"/>
      <c r="L95" s="170"/>
      <c r="M95" s="170"/>
      <c r="N95" s="170"/>
      <c r="O95" s="170">
        <f t="shared" si="1"/>
        <v>4000</v>
      </c>
      <c r="P95" s="139"/>
    </row>
    <row r="96" spans="2:16" ht="16.5">
      <c r="B96" s="169" t="s">
        <v>105</v>
      </c>
      <c r="C96" s="155" t="s">
        <v>2671</v>
      </c>
      <c r="D96" s="155" t="s">
        <v>2672</v>
      </c>
      <c r="E96" s="170"/>
      <c r="F96" s="170">
        <v>4000</v>
      </c>
      <c r="G96" s="170"/>
      <c r="H96" s="138"/>
      <c r="I96" s="170"/>
      <c r="J96" s="170"/>
      <c r="K96" s="170"/>
      <c r="L96" s="170"/>
      <c r="M96" s="170"/>
      <c r="N96" s="170"/>
      <c r="O96" s="170">
        <f t="shared" si="1"/>
        <v>4000</v>
      </c>
      <c r="P96" s="139"/>
    </row>
    <row r="97" spans="2:16" ht="16.5">
      <c r="B97" s="169" t="s">
        <v>105</v>
      </c>
      <c r="C97" s="155" t="s">
        <v>2673</v>
      </c>
      <c r="D97" s="155" t="s">
        <v>278</v>
      </c>
      <c r="E97" s="170"/>
      <c r="F97" s="170">
        <v>6927</v>
      </c>
      <c r="G97" s="170"/>
      <c r="H97" s="138"/>
      <c r="I97" s="170"/>
      <c r="J97" s="170"/>
      <c r="K97" s="170"/>
      <c r="L97" s="170"/>
      <c r="M97" s="170"/>
      <c r="N97" s="170"/>
      <c r="O97" s="170">
        <f t="shared" si="1"/>
        <v>6927</v>
      </c>
      <c r="P97" s="139"/>
    </row>
    <row r="98" spans="2:16" ht="16.5">
      <c r="B98" s="169" t="s">
        <v>105</v>
      </c>
      <c r="C98" s="155" t="s">
        <v>2674</v>
      </c>
      <c r="D98" s="155" t="s">
        <v>323</v>
      </c>
      <c r="E98" s="170"/>
      <c r="F98" s="170">
        <v>6927</v>
      </c>
      <c r="G98" s="170"/>
      <c r="H98" s="138"/>
      <c r="I98" s="170"/>
      <c r="J98" s="170"/>
      <c r="K98" s="170"/>
      <c r="L98" s="170"/>
      <c r="M98" s="170"/>
      <c r="N98" s="170"/>
      <c r="O98" s="170">
        <f t="shared" si="1"/>
        <v>6927</v>
      </c>
      <c r="P98" s="139"/>
    </row>
    <row r="99" spans="2:16" ht="16.5">
      <c r="B99" s="169" t="s">
        <v>105</v>
      </c>
      <c r="C99" s="155" t="s">
        <v>2675</v>
      </c>
      <c r="D99" s="155" t="s">
        <v>278</v>
      </c>
      <c r="E99" s="170"/>
      <c r="F99" s="170">
        <v>6927</v>
      </c>
      <c r="G99" s="170"/>
      <c r="H99" s="138"/>
      <c r="I99" s="170"/>
      <c r="J99" s="170"/>
      <c r="K99" s="170"/>
      <c r="L99" s="170"/>
      <c r="M99" s="170"/>
      <c r="N99" s="170"/>
      <c r="O99" s="170">
        <f t="shared" si="1"/>
        <v>6927</v>
      </c>
      <c r="P99" s="139"/>
    </row>
    <row r="100" spans="2:16" ht="16.5">
      <c r="B100" s="169" t="s">
        <v>105</v>
      </c>
      <c r="C100" s="155" t="s">
        <v>2676</v>
      </c>
      <c r="D100" s="155" t="s">
        <v>2665</v>
      </c>
      <c r="E100" s="170"/>
      <c r="F100" s="170">
        <v>9746</v>
      </c>
      <c r="G100" s="170"/>
      <c r="H100" s="170"/>
      <c r="I100" s="170"/>
      <c r="J100" s="171"/>
      <c r="K100" s="170"/>
      <c r="L100" s="170"/>
      <c r="M100" s="170"/>
      <c r="N100" s="170"/>
      <c r="O100" s="170">
        <f t="shared" si="1"/>
        <v>9746</v>
      </c>
      <c r="P100" s="139"/>
    </row>
    <row r="101" spans="2:16" ht="16.5">
      <c r="B101" s="169" t="s">
        <v>105</v>
      </c>
      <c r="C101" s="155" t="s">
        <v>2677</v>
      </c>
      <c r="D101" s="155" t="s">
        <v>275</v>
      </c>
      <c r="E101" s="170"/>
      <c r="F101" s="170">
        <v>11138</v>
      </c>
      <c r="G101" s="170"/>
      <c r="H101" s="170"/>
      <c r="I101" s="170"/>
      <c r="J101" s="170"/>
      <c r="K101" s="170"/>
      <c r="L101" s="170"/>
      <c r="M101" s="170"/>
      <c r="N101" s="170"/>
      <c r="O101" s="170">
        <f t="shared" si="1"/>
        <v>11138</v>
      </c>
      <c r="P101" s="139"/>
    </row>
    <row r="102" spans="2:16" ht="16.5">
      <c r="B102" s="169" t="s">
        <v>105</v>
      </c>
      <c r="C102" s="155" t="s">
        <v>2678</v>
      </c>
      <c r="D102" s="155" t="s">
        <v>2679</v>
      </c>
      <c r="E102" s="170"/>
      <c r="F102" s="170">
        <v>8313</v>
      </c>
      <c r="G102" s="170"/>
      <c r="H102" s="170"/>
      <c r="I102" s="170"/>
      <c r="J102" s="170"/>
      <c r="K102" s="170"/>
      <c r="L102" s="170"/>
      <c r="M102" s="170">
        <v>12474</v>
      </c>
      <c r="N102" s="170"/>
      <c r="O102" s="170">
        <f t="shared" si="1"/>
        <v>20787</v>
      </c>
      <c r="P102" s="139"/>
    </row>
    <row r="103" spans="2:16" ht="16.5">
      <c r="B103" s="169" t="s">
        <v>105</v>
      </c>
      <c r="C103" s="155" t="s">
        <v>2680</v>
      </c>
      <c r="D103" s="155" t="s">
        <v>714</v>
      </c>
      <c r="E103" s="170"/>
      <c r="F103" s="170">
        <v>18099</v>
      </c>
      <c r="G103" s="170"/>
      <c r="H103" s="170"/>
      <c r="I103" s="170"/>
      <c r="J103" s="170">
        <v>29238</v>
      </c>
      <c r="K103" s="170"/>
      <c r="L103" s="170"/>
      <c r="M103" s="170"/>
      <c r="N103" s="170"/>
      <c r="O103" s="170">
        <f t="shared" si="1"/>
        <v>47337</v>
      </c>
      <c r="P103" s="139"/>
    </row>
    <row r="104" spans="2:16" ht="16.5">
      <c r="B104" s="169" t="s">
        <v>105</v>
      </c>
      <c r="C104" s="155" t="s">
        <v>2681</v>
      </c>
      <c r="D104" s="155" t="s">
        <v>2679</v>
      </c>
      <c r="E104" s="170"/>
      <c r="F104" s="170">
        <v>13923</v>
      </c>
      <c r="G104" s="170"/>
      <c r="H104" s="170"/>
      <c r="I104" s="170"/>
      <c r="J104" s="170">
        <v>12474</v>
      </c>
      <c r="K104" s="170"/>
      <c r="L104" s="170"/>
      <c r="M104" s="170">
        <v>20884</v>
      </c>
      <c r="N104" s="170"/>
      <c r="O104" s="170">
        <f t="shared" si="1"/>
        <v>47281</v>
      </c>
      <c r="P104" s="139"/>
    </row>
    <row r="105" spans="2:16" ht="16.5">
      <c r="B105" s="169" t="s">
        <v>105</v>
      </c>
      <c r="C105" s="155" t="s">
        <v>2682</v>
      </c>
      <c r="D105" s="155" t="s">
        <v>2683</v>
      </c>
      <c r="E105" s="170"/>
      <c r="F105" s="170"/>
      <c r="G105" s="170"/>
      <c r="H105" s="170"/>
      <c r="I105" s="170"/>
      <c r="J105" s="170">
        <v>3000</v>
      </c>
      <c r="K105" s="170"/>
      <c r="L105" s="170"/>
      <c r="M105" s="170"/>
      <c r="N105" s="170"/>
      <c r="O105" s="170">
        <f t="shared" si="1"/>
        <v>3000</v>
      </c>
      <c r="P105" s="139"/>
    </row>
    <row r="106" spans="2:16" ht="16.5">
      <c r="B106" s="169" t="s">
        <v>105</v>
      </c>
      <c r="C106" s="155" t="s">
        <v>2684</v>
      </c>
      <c r="D106" s="155" t="s">
        <v>2685</v>
      </c>
      <c r="E106" s="170"/>
      <c r="F106" s="170"/>
      <c r="G106" s="170"/>
      <c r="H106" s="170"/>
      <c r="I106" s="170"/>
      <c r="J106" s="170">
        <v>3000</v>
      </c>
      <c r="K106" s="170"/>
      <c r="L106" s="170"/>
      <c r="M106" s="170"/>
      <c r="N106" s="170"/>
      <c r="O106" s="170">
        <f t="shared" si="1"/>
        <v>3000</v>
      </c>
      <c r="P106" s="139"/>
    </row>
    <row r="107" spans="2:16" ht="16.5">
      <c r="B107" s="169" t="s">
        <v>105</v>
      </c>
      <c r="C107" s="155" t="s">
        <v>2686</v>
      </c>
      <c r="D107" s="155" t="s">
        <v>325</v>
      </c>
      <c r="E107" s="170"/>
      <c r="F107" s="170"/>
      <c r="G107" s="170"/>
      <c r="H107" s="170"/>
      <c r="I107" s="170"/>
      <c r="J107" s="170">
        <v>3000</v>
      </c>
      <c r="K107" s="170"/>
      <c r="L107" s="170"/>
      <c r="M107" s="170"/>
      <c r="N107" s="170"/>
      <c r="O107" s="170">
        <f t="shared" si="1"/>
        <v>3000</v>
      </c>
      <c r="P107" s="139"/>
    </row>
    <row r="108" spans="2:16" ht="16.5">
      <c r="B108" s="169" t="s">
        <v>105</v>
      </c>
      <c r="C108" s="155" t="s">
        <v>2687</v>
      </c>
      <c r="D108" s="155" t="s">
        <v>2688</v>
      </c>
      <c r="E108" s="170"/>
      <c r="F108" s="170"/>
      <c r="G108" s="170"/>
      <c r="H108" s="170"/>
      <c r="I108" s="170"/>
      <c r="J108" s="170">
        <v>3000</v>
      </c>
      <c r="K108" s="170"/>
      <c r="L108" s="170"/>
      <c r="M108" s="170"/>
      <c r="N108" s="170"/>
      <c r="O108" s="170">
        <f t="shared" si="1"/>
        <v>3000</v>
      </c>
      <c r="P108" s="139"/>
    </row>
    <row r="109" spans="2:16" ht="16.5">
      <c r="B109" s="169" t="s">
        <v>105</v>
      </c>
      <c r="C109" s="155" t="s">
        <v>2689</v>
      </c>
      <c r="D109" s="155" t="s">
        <v>325</v>
      </c>
      <c r="E109" s="170"/>
      <c r="F109" s="170"/>
      <c r="G109" s="170"/>
      <c r="H109" s="170"/>
      <c r="I109" s="170"/>
      <c r="J109" s="170">
        <v>8313</v>
      </c>
      <c r="K109" s="170"/>
      <c r="L109" s="170"/>
      <c r="M109" s="170"/>
      <c r="N109" s="170"/>
      <c r="O109" s="170">
        <f t="shared" si="1"/>
        <v>8313</v>
      </c>
      <c r="P109" s="139"/>
    </row>
    <row r="110" spans="2:16" ht="16.5">
      <c r="B110" s="169" t="s">
        <v>105</v>
      </c>
      <c r="C110" s="155" t="s">
        <v>2690</v>
      </c>
      <c r="D110" s="155" t="s">
        <v>198</v>
      </c>
      <c r="E110" s="170"/>
      <c r="F110" s="170"/>
      <c r="G110" s="170"/>
      <c r="H110" s="170"/>
      <c r="I110" s="170"/>
      <c r="J110" s="170">
        <v>8313</v>
      </c>
      <c r="K110" s="170"/>
      <c r="L110" s="170"/>
      <c r="M110" s="170"/>
      <c r="N110" s="170"/>
      <c r="O110" s="170">
        <f t="shared" si="1"/>
        <v>8313</v>
      </c>
      <c r="P110" s="139"/>
    </row>
    <row r="111" spans="2:16" ht="16.5">
      <c r="B111" s="169" t="s">
        <v>105</v>
      </c>
      <c r="C111" s="155" t="s">
        <v>2691</v>
      </c>
      <c r="D111" s="155" t="s">
        <v>2692</v>
      </c>
      <c r="E111" s="170"/>
      <c r="F111" s="170"/>
      <c r="G111" s="170"/>
      <c r="H111" s="170"/>
      <c r="I111" s="170"/>
      <c r="J111" s="170">
        <v>12474</v>
      </c>
      <c r="K111" s="170"/>
      <c r="L111" s="170"/>
      <c r="M111" s="170"/>
      <c r="N111" s="170"/>
      <c r="O111" s="170">
        <f t="shared" si="1"/>
        <v>12474</v>
      </c>
      <c r="P111" s="139"/>
    </row>
    <row r="112" spans="2:16" ht="16.5">
      <c r="B112" s="169" t="s">
        <v>105</v>
      </c>
      <c r="C112" s="155" t="s">
        <v>2693</v>
      </c>
      <c r="D112" s="155" t="s">
        <v>2694</v>
      </c>
      <c r="E112" s="170"/>
      <c r="F112" s="170"/>
      <c r="G112" s="170"/>
      <c r="H112" s="170"/>
      <c r="I112" s="170"/>
      <c r="J112" s="170"/>
      <c r="K112" s="170"/>
      <c r="L112" s="170">
        <v>8313</v>
      </c>
      <c r="M112" s="170"/>
      <c r="N112" s="170"/>
      <c r="O112" s="170">
        <f t="shared" si="1"/>
        <v>8313</v>
      </c>
      <c r="P112" s="139"/>
    </row>
    <row r="113" spans="2:16" ht="16.5">
      <c r="B113" s="169" t="s">
        <v>105</v>
      </c>
      <c r="C113" s="155" t="s">
        <v>2695</v>
      </c>
      <c r="D113" s="155" t="s">
        <v>2696</v>
      </c>
      <c r="E113" s="170"/>
      <c r="F113" s="170"/>
      <c r="G113" s="170"/>
      <c r="H113" s="170"/>
      <c r="I113" s="170"/>
      <c r="J113" s="170"/>
      <c r="K113" s="170"/>
      <c r="L113" s="170">
        <v>19492</v>
      </c>
      <c r="M113" s="170"/>
      <c r="N113" s="170"/>
      <c r="O113" s="170">
        <f t="shared" si="1"/>
        <v>19492</v>
      </c>
      <c r="P113" s="139"/>
    </row>
    <row r="114" spans="2:16" ht="16.5">
      <c r="B114" s="169" t="s">
        <v>105</v>
      </c>
      <c r="C114" s="155" t="s">
        <v>2697</v>
      </c>
      <c r="D114" s="155" t="s">
        <v>2698</v>
      </c>
      <c r="E114" s="170"/>
      <c r="F114" s="170"/>
      <c r="G114" s="170"/>
      <c r="H114" s="170"/>
      <c r="I114" s="170"/>
      <c r="J114" s="170"/>
      <c r="K114" s="170"/>
      <c r="L114" s="170"/>
      <c r="M114" s="170">
        <v>3000</v>
      </c>
      <c r="N114" s="170"/>
      <c r="O114" s="170">
        <f t="shared" si="1"/>
        <v>3000</v>
      </c>
      <c r="P114" s="139"/>
    </row>
    <row r="115" spans="2:16" ht="16.5">
      <c r="B115" s="169" t="s">
        <v>105</v>
      </c>
      <c r="C115" s="155" t="s">
        <v>2699</v>
      </c>
      <c r="D115" s="155" t="s">
        <v>2700</v>
      </c>
      <c r="E115" s="170"/>
      <c r="F115" s="170"/>
      <c r="G115" s="170"/>
      <c r="H115" s="170"/>
      <c r="I115" s="170"/>
      <c r="J115" s="170"/>
      <c r="K115" s="170"/>
      <c r="L115" s="170"/>
      <c r="M115" s="170">
        <v>3000</v>
      </c>
      <c r="N115" s="170"/>
      <c r="O115" s="170">
        <f t="shared" si="1"/>
        <v>3000</v>
      </c>
      <c r="P115" s="139"/>
    </row>
    <row r="116" spans="2:16" ht="16.5">
      <c r="B116" s="169" t="s">
        <v>105</v>
      </c>
      <c r="C116" s="155" t="s">
        <v>2701</v>
      </c>
      <c r="D116" s="155" t="s">
        <v>2702</v>
      </c>
      <c r="E116" s="170"/>
      <c r="F116" s="170"/>
      <c r="G116" s="170"/>
      <c r="H116" s="170"/>
      <c r="I116" s="170"/>
      <c r="J116" s="170"/>
      <c r="K116" s="170"/>
      <c r="L116" s="170"/>
      <c r="M116" s="170">
        <v>3000</v>
      </c>
      <c r="N116" s="170"/>
      <c r="O116" s="170">
        <f t="shared" si="1"/>
        <v>3000</v>
      </c>
      <c r="P116" s="139"/>
    </row>
    <row r="117" spans="2:16" ht="16.5">
      <c r="B117" s="169" t="s">
        <v>105</v>
      </c>
      <c r="C117" s="155" t="s">
        <v>2703</v>
      </c>
      <c r="D117" s="155" t="s">
        <v>2704</v>
      </c>
      <c r="E117" s="170"/>
      <c r="F117" s="170"/>
      <c r="G117" s="170"/>
      <c r="H117" s="170"/>
      <c r="I117" s="170"/>
      <c r="J117" s="170"/>
      <c r="K117" s="170"/>
      <c r="L117" s="170"/>
      <c r="M117" s="170">
        <v>3000</v>
      </c>
      <c r="N117" s="170"/>
      <c r="O117" s="170">
        <f t="shared" si="1"/>
        <v>3000</v>
      </c>
      <c r="P117" s="139"/>
    </row>
    <row r="118" spans="2:16" ht="16.5">
      <c r="B118" s="169" t="s">
        <v>105</v>
      </c>
      <c r="C118" s="155" t="s">
        <v>2705</v>
      </c>
      <c r="D118" s="155" t="s">
        <v>183</v>
      </c>
      <c r="E118" s="170"/>
      <c r="F118" s="170"/>
      <c r="G118" s="170"/>
      <c r="H118" s="170"/>
      <c r="I118" s="170"/>
      <c r="J118" s="170"/>
      <c r="K118" s="170"/>
      <c r="L118" s="170"/>
      <c r="M118" s="170">
        <v>3000</v>
      </c>
      <c r="N118" s="170"/>
      <c r="O118" s="170">
        <f t="shared" si="1"/>
        <v>3000</v>
      </c>
      <c r="P118" s="139"/>
    </row>
    <row r="119" spans="2:16" ht="16.5">
      <c r="B119" s="169" t="s">
        <v>105</v>
      </c>
      <c r="C119" s="155" t="s">
        <v>2706</v>
      </c>
      <c r="D119" s="155" t="s">
        <v>326</v>
      </c>
      <c r="E119" s="170"/>
      <c r="F119" s="170"/>
      <c r="G119" s="170"/>
      <c r="H119" s="170"/>
      <c r="I119" s="170"/>
      <c r="J119" s="170"/>
      <c r="K119" s="170"/>
      <c r="L119" s="170"/>
      <c r="M119" s="170">
        <v>3000</v>
      </c>
      <c r="N119" s="170"/>
      <c r="O119" s="170">
        <f t="shared" si="1"/>
        <v>3000</v>
      </c>
      <c r="P119" s="139"/>
    </row>
    <row r="120" spans="2:16" ht="16.5">
      <c r="B120" s="169" t="s">
        <v>105</v>
      </c>
      <c r="C120" s="155" t="s">
        <v>2707</v>
      </c>
      <c r="D120" s="155" t="s">
        <v>2708</v>
      </c>
      <c r="E120" s="170"/>
      <c r="F120" s="170"/>
      <c r="G120" s="170"/>
      <c r="H120" s="170"/>
      <c r="I120" s="170"/>
      <c r="J120" s="170"/>
      <c r="K120" s="170"/>
      <c r="L120" s="170"/>
      <c r="M120" s="170">
        <v>3000</v>
      </c>
      <c r="N120" s="170"/>
      <c r="O120" s="170">
        <f t="shared" si="1"/>
        <v>3000</v>
      </c>
      <c r="P120" s="139"/>
    </row>
    <row r="121" spans="2:16" ht="16.5">
      <c r="B121" s="169" t="s">
        <v>105</v>
      </c>
      <c r="C121" s="155" t="s">
        <v>2709</v>
      </c>
      <c r="D121" s="155" t="s">
        <v>2710</v>
      </c>
      <c r="E121" s="170"/>
      <c r="F121" s="170"/>
      <c r="G121" s="170"/>
      <c r="H121" s="138"/>
      <c r="I121" s="170"/>
      <c r="J121" s="170"/>
      <c r="K121" s="170"/>
      <c r="L121" s="170"/>
      <c r="M121" s="170">
        <v>3000</v>
      </c>
      <c r="N121" s="170"/>
      <c r="O121" s="138">
        <f t="shared" si="1"/>
        <v>3000</v>
      </c>
      <c r="P121" s="139"/>
    </row>
    <row r="122" spans="2:16" ht="16.5">
      <c r="B122" s="169" t="s">
        <v>105</v>
      </c>
      <c r="C122" s="155" t="s">
        <v>2711</v>
      </c>
      <c r="D122" s="155" t="s">
        <v>2712</v>
      </c>
      <c r="E122" s="170"/>
      <c r="F122" s="170"/>
      <c r="G122" s="170"/>
      <c r="H122" s="138"/>
      <c r="I122" s="170"/>
      <c r="J122" s="170"/>
      <c r="K122" s="170"/>
      <c r="L122" s="170"/>
      <c r="M122" s="170">
        <v>3000</v>
      </c>
      <c r="N122" s="170"/>
      <c r="O122" s="170">
        <f t="shared" si="1"/>
        <v>3000</v>
      </c>
      <c r="P122" s="139"/>
    </row>
    <row r="123" spans="2:16" ht="16.5">
      <c r="B123" s="169" t="s">
        <v>105</v>
      </c>
      <c r="C123" s="155" t="s">
        <v>2713</v>
      </c>
      <c r="D123" s="155" t="s">
        <v>2714</v>
      </c>
      <c r="E123" s="170"/>
      <c r="F123" s="170"/>
      <c r="G123" s="170"/>
      <c r="H123" s="138"/>
      <c r="I123" s="170"/>
      <c r="J123" s="170"/>
      <c r="K123" s="170"/>
      <c r="L123" s="170"/>
      <c r="M123" s="170">
        <v>3000</v>
      </c>
      <c r="N123" s="170"/>
      <c r="O123" s="170">
        <f t="shared" si="1"/>
        <v>3000</v>
      </c>
      <c r="P123" s="139"/>
    </row>
    <row r="124" spans="2:16" ht="16.5">
      <c r="B124" s="169" t="s">
        <v>105</v>
      </c>
      <c r="C124" s="155" t="s">
        <v>2715</v>
      </c>
      <c r="D124" s="155" t="s">
        <v>2716</v>
      </c>
      <c r="E124" s="138"/>
      <c r="F124" s="170"/>
      <c r="G124" s="170"/>
      <c r="H124" s="138"/>
      <c r="I124" s="138"/>
      <c r="J124" s="138"/>
      <c r="K124" s="170"/>
      <c r="L124" s="138"/>
      <c r="M124" s="170">
        <v>3000</v>
      </c>
      <c r="N124" s="140"/>
      <c r="O124" s="138">
        <f t="shared" si="1"/>
        <v>3000</v>
      </c>
      <c r="P124" s="139"/>
    </row>
    <row r="125" spans="2:16" ht="16.5">
      <c r="B125" s="169" t="s">
        <v>105</v>
      </c>
      <c r="C125" s="155" t="s">
        <v>2717</v>
      </c>
      <c r="D125" s="155" t="s">
        <v>2718</v>
      </c>
      <c r="E125" s="170"/>
      <c r="F125" s="170"/>
      <c r="G125" s="170"/>
      <c r="H125" s="138"/>
      <c r="I125" s="170"/>
      <c r="J125" s="170"/>
      <c r="K125" s="170"/>
      <c r="L125" s="170"/>
      <c r="M125" s="170">
        <v>3000</v>
      </c>
      <c r="N125" s="172"/>
      <c r="O125" s="170">
        <f t="shared" si="1"/>
        <v>3000</v>
      </c>
      <c r="P125" s="139"/>
    </row>
    <row r="126" spans="2:16" ht="16.5">
      <c r="B126" s="169" t="s">
        <v>105</v>
      </c>
      <c r="C126" s="155" t="s">
        <v>2719</v>
      </c>
      <c r="D126" s="155" t="s">
        <v>2720</v>
      </c>
      <c r="E126" s="170"/>
      <c r="F126" s="170"/>
      <c r="G126" s="170"/>
      <c r="H126" s="138"/>
      <c r="I126" s="170"/>
      <c r="J126" s="170"/>
      <c r="K126" s="170"/>
      <c r="L126" s="170"/>
      <c r="M126" s="170">
        <v>3000</v>
      </c>
      <c r="N126" s="172"/>
      <c r="O126" s="170">
        <f t="shared" si="1"/>
        <v>3000</v>
      </c>
      <c r="P126" s="139"/>
    </row>
    <row r="127" spans="2:16" ht="16.5">
      <c r="B127" s="169" t="s">
        <v>105</v>
      </c>
      <c r="C127" s="155" t="s">
        <v>2721</v>
      </c>
      <c r="D127" s="155" t="s">
        <v>716</v>
      </c>
      <c r="E127" s="170"/>
      <c r="F127" s="170"/>
      <c r="G127" s="170"/>
      <c r="H127" s="138"/>
      <c r="I127" s="170"/>
      <c r="J127" s="170"/>
      <c r="K127" s="170"/>
      <c r="L127" s="170"/>
      <c r="M127" s="170">
        <v>3000</v>
      </c>
      <c r="N127" s="172"/>
      <c r="O127" s="170">
        <f t="shared" si="1"/>
        <v>3000</v>
      </c>
      <c r="P127" s="139"/>
    </row>
    <row r="128" spans="2:16" ht="16.5">
      <c r="B128" s="169" t="s">
        <v>105</v>
      </c>
      <c r="C128" s="155" t="s">
        <v>2722</v>
      </c>
      <c r="D128" s="155" t="s">
        <v>2723</v>
      </c>
      <c r="E128" s="170"/>
      <c r="F128" s="170"/>
      <c r="G128" s="170"/>
      <c r="H128" s="138"/>
      <c r="I128" s="170"/>
      <c r="J128" s="170"/>
      <c r="K128" s="170"/>
      <c r="L128" s="170"/>
      <c r="M128" s="170">
        <v>3000</v>
      </c>
      <c r="N128" s="172"/>
      <c r="O128" s="170">
        <f t="shared" si="1"/>
        <v>3000</v>
      </c>
      <c r="P128" s="139"/>
    </row>
    <row r="129" spans="2:16" ht="16.5">
      <c r="B129" s="169" t="s">
        <v>105</v>
      </c>
      <c r="C129" s="155" t="s">
        <v>2724</v>
      </c>
      <c r="D129" s="155" t="s">
        <v>2725</v>
      </c>
      <c r="E129" s="170"/>
      <c r="F129" s="170"/>
      <c r="G129" s="170"/>
      <c r="H129" s="138"/>
      <c r="I129" s="170"/>
      <c r="J129" s="170"/>
      <c r="K129" s="170"/>
      <c r="L129" s="170"/>
      <c r="M129" s="170">
        <v>3000</v>
      </c>
      <c r="N129" s="170"/>
      <c r="O129" s="170">
        <f t="shared" si="1"/>
        <v>3000</v>
      </c>
      <c r="P129" s="139"/>
    </row>
    <row r="130" spans="2:16" ht="16.5">
      <c r="B130" s="169" t="s">
        <v>105</v>
      </c>
      <c r="C130" s="155" t="s">
        <v>2726</v>
      </c>
      <c r="D130" s="155" t="s">
        <v>2727</v>
      </c>
      <c r="E130" s="170"/>
      <c r="F130" s="170"/>
      <c r="G130" s="170"/>
      <c r="H130" s="138"/>
      <c r="I130" s="170"/>
      <c r="J130" s="170"/>
      <c r="K130" s="170"/>
      <c r="L130" s="170"/>
      <c r="M130" s="170">
        <v>3000</v>
      </c>
      <c r="N130" s="170"/>
      <c r="O130" s="170">
        <f t="shared" si="1"/>
        <v>3000</v>
      </c>
      <c r="P130" s="139"/>
    </row>
    <row r="131" spans="2:16" ht="16.5">
      <c r="B131" s="169" t="s">
        <v>105</v>
      </c>
      <c r="C131" s="155" t="s">
        <v>2728</v>
      </c>
      <c r="D131" s="155" t="s">
        <v>2729</v>
      </c>
      <c r="E131" s="170"/>
      <c r="F131" s="170"/>
      <c r="G131" s="170"/>
      <c r="H131" s="138"/>
      <c r="I131" s="170"/>
      <c r="J131" s="170"/>
      <c r="K131" s="170"/>
      <c r="L131" s="170"/>
      <c r="M131" s="170">
        <v>3000</v>
      </c>
      <c r="N131" s="170"/>
      <c r="O131" s="170">
        <f t="shared" si="1"/>
        <v>3000</v>
      </c>
      <c r="P131" s="139"/>
    </row>
    <row r="132" spans="2:16" ht="16.5">
      <c r="B132" s="169" t="s">
        <v>105</v>
      </c>
      <c r="C132" s="155" t="s">
        <v>2730</v>
      </c>
      <c r="D132" s="155" t="s">
        <v>2731</v>
      </c>
      <c r="E132" s="170"/>
      <c r="F132" s="138"/>
      <c r="G132" s="170"/>
      <c r="H132" s="138"/>
      <c r="I132" s="170"/>
      <c r="J132" s="170"/>
      <c r="K132" s="170"/>
      <c r="L132" s="170"/>
      <c r="M132" s="170">
        <v>3000</v>
      </c>
      <c r="N132" s="170"/>
      <c r="O132" s="170">
        <f t="shared" si="1"/>
        <v>3000</v>
      </c>
      <c r="P132" s="139"/>
    </row>
    <row r="133" spans="2:16" ht="16.5">
      <c r="B133" s="169" t="s">
        <v>105</v>
      </c>
      <c r="C133" s="155" t="s">
        <v>2732</v>
      </c>
      <c r="D133" s="155" t="s">
        <v>2733</v>
      </c>
      <c r="E133" s="170"/>
      <c r="F133" s="170"/>
      <c r="G133" s="170"/>
      <c r="H133" s="138"/>
      <c r="I133" s="170"/>
      <c r="J133" s="170"/>
      <c r="K133" s="170"/>
      <c r="L133" s="170"/>
      <c r="M133" s="170">
        <v>3000</v>
      </c>
      <c r="N133" s="170"/>
      <c r="O133" s="170">
        <f t="shared" si="1"/>
        <v>3000</v>
      </c>
      <c r="P133" s="139"/>
    </row>
    <row r="134" spans="2:16" ht="16.5">
      <c r="B134" s="169" t="s">
        <v>105</v>
      </c>
      <c r="C134" s="155" t="s">
        <v>2734</v>
      </c>
      <c r="D134" s="155" t="s">
        <v>2735</v>
      </c>
      <c r="E134" s="170"/>
      <c r="F134" s="170"/>
      <c r="G134" s="170"/>
      <c r="H134" s="138"/>
      <c r="I134" s="170"/>
      <c r="J134" s="170"/>
      <c r="K134" s="170"/>
      <c r="L134" s="170"/>
      <c r="M134" s="170">
        <v>3000</v>
      </c>
      <c r="N134" s="170"/>
      <c r="O134" s="170">
        <f t="shared" ref="O134:O142" si="2">SUM(F134:N134)</f>
        <v>3000</v>
      </c>
      <c r="P134" s="139"/>
    </row>
    <row r="135" spans="2:16" ht="16.5">
      <c r="B135" s="169" t="s">
        <v>105</v>
      </c>
      <c r="C135" s="155" t="s">
        <v>2736</v>
      </c>
      <c r="D135" s="155" t="s">
        <v>2727</v>
      </c>
      <c r="E135" s="170"/>
      <c r="F135" s="170"/>
      <c r="G135" s="170"/>
      <c r="H135" s="138"/>
      <c r="I135" s="170"/>
      <c r="J135" s="170"/>
      <c r="K135" s="170"/>
      <c r="L135" s="170"/>
      <c r="M135" s="170">
        <v>3000</v>
      </c>
      <c r="N135" s="170"/>
      <c r="O135" s="170">
        <f t="shared" si="2"/>
        <v>3000</v>
      </c>
      <c r="P135" s="139"/>
    </row>
    <row r="136" spans="2:16" ht="16.5">
      <c r="B136" s="169" t="s">
        <v>105</v>
      </c>
      <c r="C136" s="155" t="s">
        <v>2737</v>
      </c>
      <c r="D136" s="155" t="s">
        <v>2738</v>
      </c>
      <c r="E136" s="170"/>
      <c r="F136" s="170"/>
      <c r="G136" s="170"/>
      <c r="H136" s="170"/>
      <c r="I136" s="170"/>
      <c r="J136" s="171"/>
      <c r="K136" s="170"/>
      <c r="L136" s="170"/>
      <c r="M136" s="170">
        <v>3000</v>
      </c>
      <c r="N136" s="170"/>
      <c r="O136" s="170">
        <f t="shared" si="2"/>
        <v>3000</v>
      </c>
      <c r="P136" s="139"/>
    </row>
    <row r="137" spans="2:16" ht="16.5">
      <c r="B137" s="169" t="s">
        <v>105</v>
      </c>
      <c r="C137" s="155" t="s">
        <v>2739</v>
      </c>
      <c r="D137" s="155" t="s">
        <v>381</v>
      </c>
      <c r="E137" s="170"/>
      <c r="F137" s="170"/>
      <c r="G137" s="170"/>
      <c r="H137" s="170"/>
      <c r="I137" s="170"/>
      <c r="J137" s="170"/>
      <c r="K137" s="170"/>
      <c r="L137" s="170"/>
      <c r="M137" s="170">
        <v>3000</v>
      </c>
      <c r="N137" s="170"/>
      <c r="O137" s="170">
        <f t="shared" si="2"/>
        <v>3000</v>
      </c>
      <c r="P137" s="139"/>
    </row>
    <row r="138" spans="2:16" ht="16.5">
      <c r="B138" s="169" t="s">
        <v>105</v>
      </c>
      <c r="C138" s="155" t="s">
        <v>2740</v>
      </c>
      <c r="D138" s="155" t="s">
        <v>181</v>
      </c>
      <c r="E138" s="170"/>
      <c r="F138" s="170"/>
      <c r="G138" s="170"/>
      <c r="H138" s="170"/>
      <c r="I138" s="170"/>
      <c r="J138" s="170"/>
      <c r="K138" s="170"/>
      <c r="L138" s="170"/>
      <c r="M138" s="170">
        <v>3000</v>
      </c>
      <c r="N138" s="170"/>
      <c r="O138" s="170">
        <f t="shared" si="2"/>
        <v>3000</v>
      </c>
      <c r="P138" s="139"/>
    </row>
    <row r="139" spans="2:16" ht="16.5">
      <c r="B139" s="169" t="s">
        <v>105</v>
      </c>
      <c r="C139" s="155" t="s">
        <v>2741</v>
      </c>
      <c r="D139" s="155" t="s">
        <v>2742</v>
      </c>
      <c r="E139" s="170"/>
      <c r="F139" s="170"/>
      <c r="G139" s="170"/>
      <c r="H139" s="170"/>
      <c r="I139" s="170"/>
      <c r="J139" s="170"/>
      <c r="K139" s="170"/>
      <c r="L139" s="170"/>
      <c r="M139" s="170">
        <v>3000</v>
      </c>
      <c r="N139" s="170"/>
      <c r="O139" s="170">
        <f t="shared" si="2"/>
        <v>3000</v>
      </c>
      <c r="P139" s="139"/>
    </row>
    <row r="140" spans="2:16" ht="16.5">
      <c r="B140" s="169" t="s">
        <v>105</v>
      </c>
      <c r="C140" s="155" t="s">
        <v>2743</v>
      </c>
      <c r="D140" s="155" t="s">
        <v>2744</v>
      </c>
      <c r="E140" s="170"/>
      <c r="F140" s="170"/>
      <c r="G140" s="170"/>
      <c r="H140" s="170"/>
      <c r="I140" s="170"/>
      <c r="J140" s="170"/>
      <c r="K140" s="170"/>
      <c r="L140" s="170"/>
      <c r="M140" s="170">
        <v>3000</v>
      </c>
      <c r="N140" s="170"/>
      <c r="O140" s="170">
        <f t="shared" si="2"/>
        <v>3000</v>
      </c>
      <c r="P140" s="139"/>
    </row>
    <row r="141" spans="2:16" ht="16.5">
      <c r="B141" s="169" t="s">
        <v>105</v>
      </c>
      <c r="C141" s="155" t="s">
        <v>2745</v>
      </c>
      <c r="D141" s="155" t="s">
        <v>2746</v>
      </c>
      <c r="E141" s="170"/>
      <c r="F141" s="170"/>
      <c r="G141" s="170"/>
      <c r="H141" s="170"/>
      <c r="I141" s="170"/>
      <c r="J141" s="170"/>
      <c r="K141" s="170"/>
      <c r="L141" s="170"/>
      <c r="M141" s="170">
        <v>3000</v>
      </c>
      <c r="N141" s="170"/>
      <c r="O141" s="170">
        <f t="shared" si="2"/>
        <v>3000</v>
      </c>
      <c r="P141" s="139"/>
    </row>
    <row r="142" spans="2:16" ht="17.25" thickBot="1">
      <c r="B142" s="141" t="s">
        <v>105</v>
      </c>
      <c r="C142" s="173" t="s">
        <v>2747</v>
      </c>
      <c r="D142" s="174" t="s">
        <v>2748</v>
      </c>
      <c r="E142" s="142"/>
      <c r="F142" s="142"/>
      <c r="G142" s="142"/>
      <c r="H142" s="142"/>
      <c r="I142" s="142"/>
      <c r="J142" s="142"/>
      <c r="K142" s="142"/>
      <c r="L142" s="142"/>
      <c r="M142" s="142">
        <v>27846</v>
      </c>
      <c r="N142" s="142"/>
      <c r="O142" s="142">
        <f t="shared" si="2"/>
        <v>27846</v>
      </c>
      <c r="P142" s="150">
        <v>1425.9</v>
      </c>
    </row>
  </sheetData>
  <phoneticPr fontId="3" type="noConversion"/>
  <hyperlinks>
    <hyperlink ref="C7" r:id="rId1" display="https://ipas.iporter.com/ko/order/view?order_id=4008112" xr:uid="{0B621727-18D8-46B8-917D-60F43521CDA3}"/>
    <hyperlink ref="C8" r:id="rId2" display="https://ipas.iporter.com/ko/order/view?order_id=4010066" xr:uid="{57856926-148D-4B6F-9BCC-34B660E61C09}"/>
    <hyperlink ref="C9" r:id="rId3" display="https://ipas.iporter.com/ko/order/view?order_id=4010154" xr:uid="{3CAC5705-64C1-4C8D-9838-F45CEF8D47C1}"/>
    <hyperlink ref="D7" r:id="rId4" display="https://ipas.iporter.com/ko/member/view?member_id=907642" xr:uid="{21C074D7-D5FD-4D84-A211-C20CEA687E94}"/>
    <hyperlink ref="D8" r:id="rId5" display="https://ipas.iporter.com/ko/member/view?member_id=321737" xr:uid="{DF178BC3-D935-4503-99D9-EBEC3526D68E}"/>
    <hyperlink ref="D9" r:id="rId6" display="https://ipas.iporter.com/ko/member/view?member_id=822399" xr:uid="{31400AD5-DEB5-442D-BC7B-D1C029F5E56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BC2A-0941-48F6-A98A-23B68CABCDBC}">
  <sheetPr>
    <tabColor rgb="FFFFC000"/>
  </sheetPr>
  <dimension ref="A1:G612"/>
  <sheetViews>
    <sheetView workbookViewId="0">
      <pane ySplit="2" topLeftCell="A3" activePane="bottomLeft" state="frozen"/>
      <selection pane="bottomLeft" activeCell="H3" sqref="H3"/>
    </sheetView>
  </sheetViews>
  <sheetFormatPr defaultColWidth="26.5" defaultRowHeight="16.5"/>
  <cols>
    <col min="1" max="1" width="8.75" style="123" bestFit="1" customWidth="1"/>
    <col min="2" max="2" width="29" style="123" bestFit="1" customWidth="1"/>
    <col min="3" max="3" width="8.75" style="123" bestFit="1" customWidth="1"/>
    <col min="4" max="4" width="12.25" style="123" bestFit="1" customWidth="1"/>
    <col min="5" max="5" width="14" style="123" bestFit="1" customWidth="1"/>
    <col min="6" max="6" width="14.75" style="123" bestFit="1" customWidth="1"/>
    <col min="7" max="7" width="18.5" style="123" bestFit="1" customWidth="1"/>
    <col min="8" max="16384" width="26.5" style="123"/>
  </cols>
  <sheetData>
    <row r="1" spans="1:7">
      <c r="A1" s="181" t="s">
        <v>129</v>
      </c>
      <c r="B1" s="181"/>
      <c r="C1" s="181"/>
      <c r="D1" s="181"/>
      <c r="E1" s="181"/>
      <c r="F1" s="181"/>
      <c r="G1" s="181"/>
    </row>
    <row r="2" spans="1:7">
      <c r="A2" s="82" t="s">
        <v>194</v>
      </c>
      <c r="B2" s="82" t="s">
        <v>57</v>
      </c>
      <c r="C2" s="82" t="s">
        <v>58</v>
      </c>
      <c r="D2" s="82" t="s">
        <v>59</v>
      </c>
      <c r="E2" s="81" t="s">
        <v>60</v>
      </c>
      <c r="F2" s="81" t="s">
        <v>61</v>
      </c>
      <c r="G2" s="81" t="s">
        <v>56</v>
      </c>
    </row>
    <row r="3" spans="1:7">
      <c r="A3" s="80"/>
      <c r="B3" s="130"/>
      <c r="C3" s="132"/>
      <c r="D3" s="130"/>
      <c r="E3" s="130"/>
      <c r="F3" s="131"/>
      <c r="G3" s="80"/>
    </row>
    <row r="4" spans="1:7">
      <c r="A4" s="80"/>
      <c r="B4" s="130"/>
      <c r="C4" s="132"/>
      <c r="D4" s="130"/>
      <c r="E4" s="130"/>
      <c r="F4" s="131"/>
      <c r="G4" s="80"/>
    </row>
    <row r="5" spans="1:7">
      <c r="A5" s="80"/>
      <c r="B5" s="130"/>
      <c r="C5" s="132"/>
      <c r="D5" s="130"/>
      <c r="E5" s="130"/>
      <c r="F5" s="131"/>
      <c r="G5" s="80"/>
    </row>
    <row r="6" spans="1:7">
      <c r="A6" s="80"/>
      <c r="B6" s="130"/>
      <c r="C6" s="132"/>
      <c r="D6" s="130"/>
      <c r="E6" s="130"/>
      <c r="F6" s="131"/>
      <c r="G6" s="80"/>
    </row>
    <row r="7" spans="1:7">
      <c r="A7" s="80"/>
      <c r="B7" s="130"/>
      <c r="C7" s="132"/>
      <c r="D7" s="130"/>
      <c r="E7" s="130"/>
      <c r="F7" s="131"/>
      <c r="G7" s="80"/>
    </row>
    <row r="8" spans="1:7">
      <c r="A8" s="80"/>
      <c r="B8" s="130"/>
      <c r="C8" s="132"/>
      <c r="D8" s="130"/>
      <c r="E8" s="130"/>
      <c r="F8" s="131"/>
      <c r="G8" s="80"/>
    </row>
    <row r="9" spans="1:7">
      <c r="A9" s="80"/>
      <c r="B9" s="130"/>
      <c r="C9" s="132"/>
      <c r="D9" s="130"/>
      <c r="E9" s="130"/>
      <c r="F9" s="131"/>
      <c r="G9" s="80"/>
    </row>
    <row r="10" spans="1:7">
      <c r="A10" s="80"/>
      <c r="B10" s="130"/>
      <c r="C10" s="132"/>
      <c r="D10" s="130"/>
      <c r="E10" s="130"/>
      <c r="F10" s="131"/>
      <c r="G10" s="80"/>
    </row>
    <row r="11" spans="1:7">
      <c r="A11" s="80"/>
      <c r="B11" s="130"/>
      <c r="C11" s="132"/>
      <c r="D11" s="130"/>
      <c r="E11" s="130"/>
      <c r="F11" s="131"/>
      <c r="G11" s="80"/>
    </row>
    <row r="12" spans="1:7">
      <c r="A12" s="80"/>
      <c r="B12" s="130"/>
      <c r="C12" s="132"/>
      <c r="D12" s="130"/>
      <c r="E12" s="130"/>
      <c r="F12" s="131"/>
      <c r="G12" s="80"/>
    </row>
    <row r="13" spans="1:7">
      <c r="A13" s="80"/>
      <c r="B13" s="130"/>
      <c r="C13" s="132"/>
      <c r="D13" s="130"/>
      <c r="E13" s="130"/>
      <c r="F13" s="131"/>
      <c r="G13" s="80"/>
    </row>
    <row r="14" spans="1:7">
      <c r="A14" s="80"/>
      <c r="B14" s="130"/>
      <c r="C14" s="132"/>
      <c r="D14" s="130"/>
      <c r="E14" s="130"/>
      <c r="F14" s="131"/>
      <c r="G14" s="80"/>
    </row>
    <row r="15" spans="1:7">
      <c r="A15" s="80"/>
      <c r="B15" s="130"/>
      <c r="C15" s="132"/>
      <c r="D15" s="130"/>
      <c r="E15" s="130"/>
      <c r="F15" s="131"/>
      <c r="G15" s="80"/>
    </row>
    <row r="16" spans="1:7">
      <c r="A16" s="80"/>
      <c r="B16" s="130"/>
      <c r="C16" s="132"/>
      <c r="D16" s="130"/>
      <c r="E16" s="130"/>
      <c r="F16" s="131"/>
      <c r="G16" s="80"/>
    </row>
    <row r="17" spans="1:7">
      <c r="A17" s="80"/>
      <c r="B17" s="130"/>
      <c r="C17" s="132"/>
      <c r="D17" s="130"/>
      <c r="E17" s="130"/>
      <c r="F17" s="131"/>
      <c r="G17" s="80"/>
    </row>
    <row r="18" spans="1:7">
      <c r="A18" s="80"/>
      <c r="B18" s="130"/>
      <c r="C18" s="132"/>
      <c r="D18" s="130"/>
      <c r="E18" s="130"/>
      <c r="F18" s="131"/>
      <c r="G18" s="80"/>
    </row>
    <row r="19" spans="1:7">
      <c r="A19" s="80"/>
      <c r="B19" s="130"/>
      <c r="C19" s="132"/>
      <c r="D19" s="130"/>
      <c r="E19" s="130"/>
      <c r="F19" s="131"/>
      <c r="G19" s="80"/>
    </row>
    <row r="20" spans="1:7">
      <c r="A20" s="80"/>
      <c r="B20" s="130"/>
      <c r="C20" s="132"/>
      <c r="D20" s="130"/>
      <c r="E20" s="130"/>
      <c r="F20" s="131"/>
      <c r="G20" s="80"/>
    </row>
    <row r="21" spans="1:7">
      <c r="A21" s="80"/>
      <c r="B21" s="130"/>
      <c r="C21" s="132"/>
      <c r="D21" s="130"/>
      <c r="E21" s="130"/>
      <c r="F21" s="131"/>
      <c r="G21" s="80"/>
    </row>
    <row r="22" spans="1:7">
      <c r="A22" s="80"/>
      <c r="B22" s="130"/>
      <c r="C22" s="132"/>
      <c r="D22" s="130"/>
      <c r="E22" s="130"/>
      <c r="F22" s="131"/>
      <c r="G22" s="80"/>
    </row>
    <row r="23" spans="1:7">
      <c r="A23" s="80"/>
      <c r="B23" s="130"/>
      <c r="C23" s="132"/>
      <c r="D23" s="130"/>
      <c r="E23" s="130"/>
      <c r="F23" s="131"/>
      <c r="G23" s="80"/>
    </row>
    <row r="24" spans="1:7">
      <c r="A24" s="80"/>
      <c r="B24" s="130"/>
      <c r="C24" s="132"/>
      <c r="D24" s="130"/>
      <c r="E24" s="130"/>
      <c r="F24" s="131"/>
      <c r="G24" s="80"/>
    </row>
    <row r="25" spans="1:7">
      <c r="A25" s="80"/>
      <c r="B25" s="130"/>
      <c r="C25" s="132"/>
      <c r="D25" s="130"/>
      <c r="E25" s="130"/>
      <c r="F25" s="131"/>
      <c r="G25" s="80"/>
    </row>
    <row r="26" spans="1:7">
      <c r="A26" s="80"/>
      <c r="B26" s="130"/>
      <c r="C26" s="132"/>
      <c r="D26" s="130"/>
      <c r="E26" s="130"/>
      <c r="F26" s="131"/>
      <c r="G26" s="80"/>
    </row>
    <row r="27" spans="1:7">
      <c r="A27" s="80"/>
      <c r="B27" s="130"/>
      <c r="C27" s="132"/>
      <c r="D27" s="130"/>
      <c r="E27" s="130"/>
      <c r="F27" s="131"/>
      <c r="G27" s="80"/>
    </row>
    <row r="28" spans="1:7">
      <c r="A28" s="80"/>
      <c r="B28" s="130"/>
      <c r="C28" s="132"/>
      <c r="D28" s="130"/>
      <c r="E28" s="130"/>
      <c r="F28" s="131"/>
      <c r="G28" s="80"/>
    </row>
    <row r="29" spans="1:7">
      <c r="A29" s="80"/>
      <c r="B29" s="130"/>
      <c r="C29" s="132"/>
      <c r="D29" s="130"/>
      <c r="E29" s="130"/>
      <c r="F29" s="131"/>
      <c r="G29" s="80"/>
    </row>
    <row r="30" spans="1:7">
      <c r="A30" s="80"/>
      <c r="B30" s="130"/>
      <c r="C30" s="132"/>
      <c r="D30" s="130"/>
      <c r="E30" s="130"/>
      <c r="F30" s="131"/>
      <c r="G30" s="80"/>
    </row>
    <row r="31" spans="1:7">
      <c r="A31" s="80"/>
      <c r="B31" s="130"/>
      <c r="C31" s="132"/>
      <c r="D31" s="130"/>
      <c r="E31" s="130"/>
      <c r="F31" s="131"/>
      <c r="G31" s="80"/>
    </row>
    <row r="32" spans="1:7">
      <c r="A32" s="80"/>
      <c r="B32" s="130"/>
      <c r="C32" s="132"/>
      <c r="D32" s="130"/>
      <c r="E32" s="130"/>
      <c r="F32" s="131"/>
      <c r="G32" s="80"/>
    </row>
    <row r="33" spans="1:7">
      <c r="A33" s="80"/>
      <c r="B33" s="130"/>
      <c r="C33" s="132"/>
      <c r="D33" s="130"/>
      <c r="E33" s="130"/>
      <c r="F33" s="131"/>
      <c r="G33" s="80"/>
    </row>
    <row r="34" spans="1:7">
      <c r="A34" s="80"/>
      <c r="B34" s="130"/>
      <c r="C34" s="132"/>
      <c r="D34" s="130"/>
      <c r="E34" s="130"/>
      <c r="F34" s="131"/>
      <c r="G34" s="80"/>
    </row>
    <row r="35" spans="1:7">
      <c r="A35" s="80"/>
      <c r="B35" s="130"/>
      <c r="C35" s="132"/>
      <c r="D35" s="130"/>
      <c r="E35" s="130"/>
      <c r="F35" s="131"/>
      <c r="G35" s="80"/>
    </row>
    <row r="36" spans="1:7">
      <c r="A36" s="80"/>
      <c r="B36" s="130"/>
      <c r="C36" s="132"/>
      <c r="D36" s="130"/>
      <c r="E36" s="130"/>
      <c r="F36" s="131"/>
      <c r="G36" s="132"/>
    </row>
    <row r="37" spans="1:7">
      <c r="A37" s="80"/>
      <c r="B37" s="130"/>
      <c r="C37" s="132"/>
      <c r="D37" s="130"/>
      <c r="E37" s="130"/>
      <c r="F37" s="131"/>
      <c r="G37" s="132"/>
    </row>
    <row r="38" spans="1:7">
      <c r="A38" s="80"/>
      <c r="B38" s="130"/>
      <c r="C38" s="132"/>
      <c r="D38" s="130"/>
      <c r="E38" s="130"/>
      <c r="F38" s="131"/>
      <c r="G38" s="119"/>
    </row>
    <row r="39" spans="1:7">
      <c r="A39" s="80"/>
      <c r="B39" s="130"/>
      <c r="C39" s="132"/>
      <c r="D39" s="130"/>
      <c r="E39" s="130"/>
      <c r="F39" s="131"/>
      <c r="G39" s="119"/>
    </row>
    <row r="40" spans="1:7">
      <c r="A40" s="80"/>
      <c r="B40" s="130"/>
      <c r="C40" s="132"/>
      <c r="D40" s="130"/>
      <c r="E40" s="130"/>
      <c r="F40" s="131"/>
      <c r="G40" s="119"/>
    </row>
    <row r="41" spans="1:7">
      <c r="A41" s="80"/>
      <c r="B41" s="130"/>
      <c r="C41" s="132"/>
      <c r="D41" s="130"/>
      <c r="E41" s="130"/>
      <c r="F41" s="131"/>
      <c r="G41" s="119"/>
    </row>
    <row r="42" spans="1:7">
      <c r="A42" s="80"/>
      <c r="B42" s="130"/>
      <c r="C42" s="132"/>
      <c r="D42" s="130"/>
      <c r="E42" s="130"/>
      <c r="F42" s="131"/>
      <c r="G42" s="119"/>
    </row>
    <row r="43" spans="1:7">
      <c r="A43" s="80"/>
      <c r="B43" s="130"/>
      <c r="C43" s="132"/>
      <c r="D43" s="130"/>
      <c r="E43" s="130"/>
      <c r="F43" s="131"/>
      <c r="G43" s="119"/>
    </row>
    <row r="44" spans="1:7">
      <c r="A44" s="80"/>
      <c r="B44" s="130"/>
      <c r="C44" s="132"/>
      <c r="D44" s="130"/>
      <c r="E44" s="130"/>
      <c r="F44" s="131"/>
      <c r="G44" s="119"/>
    </row>
    <row r="45" spans="1:7">
      <c r="A45" s="80"/>
      <c r="B45" s="130"/>
      <c r="C45" s="132"/>
      <c r="D45" s="130"/>
      <c r="E45" s="130"/>
      <c r="F45" s="131"/>
      <c r="G45" s="119"/>
    </row>
    <row r="46" spans="1:7">
      <c r="A46" s="80"/>
      <c r="B46" s="130"/>
      <c r="C46" s="132"/>
      <c r="D46" s="130"/>
      <c r="E46" s="130"/>
      <c r="F46" s="131"/>
      <c r="G46" s="119"/>
    </row>
    <row r="47" spans="1:7">
      <c r="A47" s="80"/>
      <c r="B47" s="130"/>
      <c r="C47" s="132"/>
      <c r="D47" s="130"/>
      <c r="E47" s="130"/>
      <c r="F47" s="131"/>
      <c r="G47" s="119"/>
    </row>
    <row r="48" spans="1:7">
      <c r="A48" s="80"/>
      <c r="B48" s="130"/>
      <c r="C48" s="132"/>
      <c r="D48" s="130"/>
      <c r="E48" s="130"/>
      <c r="F48" s="131"/>
      <c r="G48" s="119"/>
    </row>
    <row r="49" spans="1:7">
      <c r="A49" s="80"/>
      <c r="B49" s="130"/>
      <c r="C49" s="132"/>
      <c r="D49" s="130"/>
      <c r="E49" s="130"/>
      <c r="F49" s="131"/>
      <c r="G49" s="119"/>
    </row>
    <row r="50" spans="1:7">
      <c r="A50" s="80"/>
      <c r="B50" s="130"/>
      <c r="C50" s="132"/>
      <c r="D50" s="130"/>
      <c r="E50" s="130"/>
      <c r="F50" s="131"/>
      <c r="G50" s="119"/>
    </row>
    <row r="51" spans="1:7">
      <c r="A51" s="80"/>
      <c r="B51" s="130"/>
      <c r="C51" s="132"/>
      <c r="D51" s="130"/>
      <c r="E51" s="130"/>
      <c r="F51" s="131"/>
      <c r="G51" s="119"/>
    </row>
    <row r="52" spans="1:7">
      <c r="A52" s="80"/>
      <c r="B52" s="130"/>
      <c r="C52" s="132"/>
      <c r="D52" s="130"/>
      <c r="E52" s="130"/>
      <c r="F52" s="131"/>
      <c r="G52" s="119"/>
    </row>
    <row r="53" spans="1:7">
      <c r="A53" s="80"/>
      <c r="B53" s="130"/>
      <c r="C53" s="132"/>
      <c r="D53" s="130"/>
      <c r="E53" s="130"/>
      <c r="F53" s="131"/>
      <c r="G53" s="119"/>
    </row>
    <row r="54" spans="1:7">
      <c r="A54" s="80"/>
      <c r="B54" s="130"/>
      <c r="C54" s="132"/>
      <c r="D54" s="130"/>
      <c r="E54" s="130"/>
      <c r="F54" s="131"/>
      <c r="G54" s="119"/>
    </row>
    <row r="55" spans="1:7">
      <c r="A55" s="80"/>
      <c r="B55" s="130"/>
      <c r="C55" s="132"/>
      <c r="D55" s="130"/>
      <c r="E55" s="130"/>
      <c r="F55" s="131"/>
      <c r="G55" s="119"/>
    </row>
    <row r="56" spans="1:7">
      <c r="A56" s="80"/>
      <c r="B56" s="130"/>
      <c r="C56" s="132"/>
      <c r="D56" s="130"/>
      <c r="E56" s="130"/>
      <c r="F56" s="131"/>
      <c r="G56" s="119"/>
    </row>
    <row r="57" spans="1:7">
      <c r="A57" s="80"/>
      <c r="B57" s="130"/>
      <c r="C57" s="132"/>
      <c r="D57" s="130"/>
      <c r="E57" s="130"/>
      <c r="F57" s="131"/>
      <c r="G57" s="119"/>
    </row>
    <row r="58" spans="1:7">
      <c r="A58" s="80"/>
      <c r="B58" s="130"/>
      <c r="C58" s="132"/>
      <c r="D58" s="130"/>
      <c r="E58" s="130"/>
      <c r="F58" s="131"/>
      <c r="G58" s="119"/>
    </row>
    <row r="59" spans="1:7">
      <c r="A59" s="80"/>
      <c r="B59" s="130"/>
      <c r="C59" s="132"/>
      <c r="D59" s="130"/>
      <c r="E59" s="130"/>
      <c r="F59" s="131"/>
      <c r="G59" s="119"/>
    </row>
    <row r="60" spans="1:7">
      <c r="A60" s="80"/>
      <c r="B60" s="130"/>
      <c r="C60" s="132"/>
      <c r="D60" s="130"/>
      <c r="E60" s="130"/>
      <c r="F60" s="131"/>
      <c r="G60" s="119"/>
    </row>
    <row r="61" spans="1:7">
      <c r="A61" s="80"/>
      <c r="B61" s="130"/>
      <c r="C61" s="132"/>
      <c r="D61" s="130"/>
      <c r="E61" s="130"/>
      <c r="F61" s="131"/>
      <c r="G61" s="119"/>
    </row>
    <row r="62" spans="1:7">
      <c r="A62" s="80"/>
      <c r="B62" s="130"/>
      <c r="C62" s="132"/>
      <c r="D62" s="130"/>
      <c r="E62" s="130"/>
      <c r="F62" s="131"/>
      <c r="G62" s="119"/>
    </row>
    <row r="63" spans="1:7">
      <c r="A63" s="80"/>
      <c r="B63" s="130"/>
      <c r="C63" s="132"/>
      <c r="D63" s="130"/>
      <c r="E63" s="130"/>
      <c r="F63" s="131"/>
      <c r="G63" s="119"/>
    </row>
    <row r="64" spans="1:7">
      <c r="A64" s="80"/>
      <c r="B64" s="130"/>
      <c r="C64" s="132"/>
      <c r="D64" s="130"/>
      <c r="E64" s="130"/>
      <c r="F64" s="131"/>
      <c r="G64" s="119"/>
    </row>
    <row r="65" spans="1:7">
      <c r="A65" s="80"/>
      <c r="B65" s="130"/>
      <c r="C65" s="132"/>
      <c r="D65" s="130"/>
      <c r="E65" s="130"/>
      <c r="F65" s="131"/>
      <c r="G65" s="119"/>
    </row>
    <row r="66" spans="1:7">
      <c r="A66" s="80"/>
      <c r="B66" s="130"/>
      <c r="C66" s="132"/>
      <c r="D66" s="130"/>
      <c r="E66" s="130"/>
      <c r="F66" s="131"/>
      <c r="G66" s="119"/>
    </row>
    <row r="67" spans="1:7">
      <c r="A67" s="80"/>
      <c r="B67" s="130"/>
      <c r="C67" s="132"/>
      <c r="D67" s="130"/>
      <c r="E67" s="130"/>
      <c r="F67" s="131"/>
      <c r="G67" s="119"/>
    </row>
    <row r="68" spans="1:7">
      <c r="A68" s="80"/>
      <c r="B68" s="130"/>
      <c r="C68" s="132"/>
      <c r="D68" s="130"/>
      <c r="E68" s="130"/>
      <c r="F68" s="131"/>
      <c r="G68" s="119"/>
    </row>
    <row r="69" spans="1:7">
      <c r="A69" s="80"/>
      <c r="B69" s="130"/>
      <c r="C69" s="132"/>
      <c r="D69" s="130"/>
      <c r="E69" s="130"/>
      <c r="F69" s="131"/>
      <c r="G69" s="119"/>
    </row>
    <row r="70" spans="1:7">
      <c r="A70" s="80"/>
      <c r="B70" s="130"/>
      <c r="C70" s="132"/>
      <c r="D70" s="130"/>
      <c r="E70" s="130"/>
      <c r="F70" s="131"/>
      <c r="G70" s="119"/>
    </row>
    <row r="71" spans="1:7">
      <c r="A71" s="80"/>
      <c r="B71" s="130"/>
      <c r="C71" s="132"/>
      <c r="D71" s="130"/>
      <c r="E71" s="130"/>
      <c r="F71" s="131"/>
      <c r="G71" s="119"/>
    </row>
    <row r="72" spans="1:7">
      <c r="A72" s="80"/>
      <c r="B72" s="130"/>
      <c r="C72" s="132"/>
      <c r="D72" s="130"/>
      <c r="E72" s="130"/>
      <c r="F72" s="131"/>
      <c r="G72" s="119"/>
    </row>
    <row r="73" spans="1:7">
      <c r="A73" s="80"/>
      <c r="B73" s="130"/>
      <c r="C73" s="132"/>
      <c r="D73" s="130"/>
      <c r="E73" s="130"/>
      <c r="F73" s="131"/>
      <c r="G73" s="119"/>
    </row>
    <row r="74" spans="1:7">
      <c r="A74" s="80"/>
      <c r="B74" s="130"/>
      <c r="C74" s="132"/>
      <c r="D74" s="130"/>
      <c r="E74" s="130"/>
      <c r="F74" s="131"/>
      <c r="G74" s="119"/>
    </row>
    <row r="75" spans="1:7">
      <c r="A75" s="80"/>
      <c r="B75" s="130"/>
      <c r="C75" s="132"/>
      <c r="D75" s="130"/>
      <c r="E75" s="130"/>
      <c r="F75" s="131"/>
      <c r="G75" s="119"/>
    </row>
    <row r="76" spans="1:7">
      <c r="A76" s="80"/>
      <c r="B76" s="130"/>
      <c r="C76" s="132"/>
      <c r="D76" s="130"/>
      <c r="E76" s="130"/>
      <c r="F76" s="131"/>
      <c r="G76" s="119"/>
    </row>
    <row r="77" spans="1:7">
      <c r="A77" s="80"/>
      <c r="B77" s="130"/>
      <c r="C77" s="132"/>
      <c r="D77" s="130"/>
      <c r="E77" s="130"/>
      <c r="F77" s="131"/>
      <c r="G77" s="119"/>
    </row>
    <row r="78" spans="1:7">
      <c r="A78" s="80"/>
      <c r="B78" s="130"/>
      <c r="C78" s="132"/>
      <c r="D78" s="130"/>
      <c r="E78" s="130"/>
      <c r="F78" s="131"/>
      <c r="G78" s="119"/>
    </row>
    <row r="79" spans="1:7">
      <c r="A79" s="80"/>
      <c r="B79" s="130"/>
      <c r="C79" s="132"/>
      <c r="D79" s="130"/>
      <c r="E79" s="130"/>
      <c r="F79" s="131"/>
      <c r="G79" s="119"/>
    </row>
    <row r="80" spans="1:7">
      <c r="A80" s="80"/>
      <c r="B80" s="130"/>
      <c r="C80" s="132"/>
      <c r="D80" s="130"/>
      <c r="E80" s="130"/>
      <c r="F80" s="131"/>
      <c r="G80" s="119"/>
    </row>
    <row r="81" spans="1:7">
      <c r="A81" s="80"/>
      <c r="B81" s="130"/>
      <c r="C81" s="132"/>
      <c r="D81" s="130"/>
      <c r="E81" s="130"/>
      <c r="F81" s="131"/>
      <c r="G81" s="119"/>
    </row>
    <row r="82" spans="1:7">
      <c r="A82" s="80"/>
      <c r="B82" s="130"/>
      <c r="C82" s="132"/>
      <c r="D82" s="130"/>
      <c r="E82" s="130"/>
      <c r="F82" s="131"/>
      <c r="G82" s="119"/>
    </row>
    <row r="83" spans="1:7">
      <c r="A83" s="80"/>
      <c r="B83" s="130"/>
      <c r="C83" s="132"/>
      <c r="D83" s="130"/>
      <c r="E83" s="130"/>
      <c r="F83" s="131"/>
      <c r="G83" s="119"/>
    </row>
    <row r="84" spans="1:7">
      <c r="A84" s="80"/>
      <c r="B84" s="130"/>
      <c r="C84" s="132"/>
      <c r="D84" s="130"/>
      <c r="E84" s="130"/>
      <c r="F84" s="131"/>
      <c r="G84" s="119"/>
    </row>
    <row r="85" spans="1:7">
      <c r="A85" s="80"/>
      <c r="B85" s="130"/>
      <c r="C85" s="132"/>
      <c r="D85" s="130"/>
      <c r="E85" s="130"/>
      <c r="F85" s="131"/>
      <c r="G85" s="119"/>
    </row>
    <row r="86" spans="1:7">
      <c r="A86" s="80"/>
      <c r="B86" s="130"/>
      <c r="C86" s="132"/>
      <c r="D86" s="130"/>
      <c r="E86" s="130"/>
      <c r="F86" s="131"/>
      <c r="G86" s="119"/>
    </row>
    <row r="87" spans="1:7">
      <c r="A87" s="80"/>
      <c r="B87" s="130"/>
      <c r="C87" s="132"/>
      <c r="D87" s="130"/>
      <c r="E87" s="130"/>
      <c r="F87" s="131"/>
      <c r="G87" s="119"/>
    </row>
    <row r="88" spans="1:7">
      <c r="A88" s="80"/>
      <c r="B88" s="130"/>
      <c r="C88" s="132"/>
      <c r="D88" s="130"/>
      <c r="E88" s="130"/>
      <c r="F88" s="131"/>
      <c r="G88" s="119"/>
    </row>
    <row r="89" spans="1:7">
      <c r="A89" s="80"/>
      <c r="B89" s="119"/>
      <c r="C89" s="119"/>
      <c r="D89" s="119"/>
      <c r="E89" s="119"/>
      <c r="F89" s="119"/>
      <c r="G89" s="119"/>
    </row>
    <row r="90" spans="1:7">
      <c r="A90" s="80"/>
      <c r="B90" s="119"/>
      <c r="C90" s="119"/>
      <c r="D90" s="119"/>
      <c r="E90" s="119"/>
      <c r="F90" s="119"/>
      <c r="G90" s="119"/>
    </row>
    <row r="91" spans="1:7">
      <c r="A91" s="80"/>
      <c r="B91" s="119"/>
      <c r="C91" s="119"/>
      <c r="D91" s="119"/>
      <c r="E91" s="119"/>
      <c r="F91" s="119"/>
      <c r="G91" s="119"/>
    </row>
    <row r="92" spans="1:7">
      <c r="A92" s="80"/>
      <c r="B92" s="119"/>
      <c r="C92" s="119"/>
      <c r="D92" s="119"/>
      <c r="E92" s="119"/>
      <c r="F92" s="119"/>
      <c r="G92" s="119"/>
    </row>
    <row r="93" spans="1:7">
      <c r="A93" s="80"/>
      <c r="B93" s="119"/>
      <c r="C93" s="119"/>
      <c r="D93" s="119"/>
      <c r="E93" s="119"/>
      <c r="F93" s="119"/>
      <c r="G93" s="119"/>
    </row>
    <row r="94" spans="1:7">
      <c r="A94" s="80"/>
      <c r="B94" s="119"/>
      <c r="C94" s="119"/>
      <c r="D94" s="119"/>
      <c r="E94" s="119"/>
      <c r="F94" s="119"/>
      <c r="G94" s="119"/>
    </row>
    <row r="95" spans="1:7">
      <c r="A95" s="80"/>
      <c r="B95" s="119"/>
      <c r="C95" s="119"/>
      <c r="D95" s="119"/>
      <c r="E95" s="119"/>
      <c r="F95" s="119"/>
      <c r="G95" s="119"/>
    </row>
    <row r="96" spans="1:7">
      <c r="A96" s="80"/>
      <c r="B96" s="119"/>
      <c r="C96" s="119"/>
      <c r="D96" s="119"/>
      <c r="E96" s="119"/>
      <c r="F96" s="119"/>
      <c r="G96" s="119"/>
    </row>
    <row r="97" spans="1:7">
      <c r="A97" s="80"/>
      <c r="B97" s="119"/>
      <c r="C97" s="119"/>
      <c r="D97" s="119"/>
      <c r="E97" s="119"/>
      <c r="F97" s="119"/>
      <c r="G97" s="119"/>
    </row>
    <row r="98" spans="1:7">
      <c r="A98" s="80"/>
      <c r="B98" s="119"/>
      <c r="C98" s="119"/>
      <c r="D98" s="119"/>
      <c r="E98" s="119"/>
      <c r="F98" s="119"/>
      <c r="G98" s="119"/>
    </row>
    <row r="99" spans="1:7">
      <c r="A99" s="80"/>
      <c r="B99" s="119"/>
      <c r="C99" s="119"/>
      <c r="D99" s="119"/>
      <c r="E99" s="119"/>
      <c r="F99" s="119"/>
      <c r="G99" s="119"/>
    </row>
    <row r="100" spans="1:7">
      <c r="A100" s="80"/>
      <c r="B100" s="119"/>
      <c r="C100" s="119"/>
      <c r="D100" s="119"/>
      <c r="E100" s="119"/>
      <c r="F100" s="119"/>
      <c r="G100" s="119"/>
    </row>
    <row r="101" spans="1:7">
      <c r="A101" s="80"/>
      <c r="B101" s="119"/>
      <c r="C101" s="119"/>
      <c r="D101" s="119"/>
      <c r="E101" s="119"/>
      <c r="F101" s="119"/>
      <c r="G101" s="119"/>
    </row>
    <row r="102" spans="1:7">
      <c r="A102" s="80"/>
      <c r="B102" s="119"/>
      <c r="C102" s="119"/>
      <c r="D102" s="119"/>
      <c r="E102" s="119"/>
      <c r="F102" s="119"/>
      <c r="G102" s="119"/>
    </row>
    <row r="103" spans="1:7">
      <c r="A103" s="80"/>
      <c r="B103" s="119"/>
      <c r="C103" s="119"/>
      <c r="D103" s="119"/>
      <c r="E103" s="119"/>
      <c r="F103" s="119"/>
      <c r="G103" s="119"/>
    </row>
    <row r="104" spans="1:7">
      <c r="A104" s="80"/>
      <c r="B104" s="119"/>
      <c r="C104" s="119"/>
      <c r="D104" s="119"/>
      <c r="E104" s="119"/>
      <c r="F104" s="119"/>
      <c r="G104" s="119"/>
    </row>
    <row r="105" spans="1:7">
      <c r="A105" s="80"/>
      <c r="B105" s="119"/>
      <c r="C105" s="119"/>
      <c r="D105" s="119"/>
      <c r="E105" s="119"/>
      <c r="F105" s="119"/>
      <c r="G105" s="119"/>
    </row>
    <row r="106" spans="1:7">
      <c r="A106" s="80"/>
      <c r="B106" s="119"/>
      <c r="C106" s="119"/>
      <c r="D106" s="119"/>
      <c r="E106" s="119"/>
      <c r="F106" s="119"/>
      <c r="G106" s="119"/>
    </row>
    <row r="107" spans="1:7">
      <c r="A107" s="80"/>
      <c r="B107" s="119"/>
      <c r="C107" s="119"/>
      <c r="D107" s="119"/>
      <c r="E107" s="119"/>
      <c r="F107" s="119"/>
      <c r="G107" s="119"/>
    </row>
    <row r="108" spans="1:7">
      <c r="A108" s="80"/>
      <c r="B108" s="119"/>
      <c r="C108" s="119"/>
      <c r="D108" s="119"/>
      <c r="E108" s="119"/>
      <c r="F108" s="119"/>
      <c r="G108" s="119"/>
    </row>
    <row r="109" spans="1:7">
      <c r="A109" s="80"/>
      <c r="B109" s="119"/>
      <c r="C109" s="119"/>
      <c r="D109" s="119"/>
      <c r="E109" s="119"/>
      <c r="F109" s="119"/>
      <c r="G109" s="119"/>
    </row>
    <row r="110" spans="1:7">
      <c r="A110" s="80"/>
      <c r="B110" s="119"/>
      <c r="C110" s="119"/>
      <c r="D110" s="119"/>
      <c r="E110" s="119"/>
      <c r="F110" s="119"/>
      <c r="G110" s="119"/>
    </row>
    <row r="111" spans="1:7">
      <c r="A111" s="80"/>
      <c r="B111" s="119"/>
      <c r="C111" s="119"/>
      <c r="D111" s="119"/>
      <c r="E111" s="119"/>
      <c r="F111" s="119"/>
      <c r="G111" s="119"/>
    </row>
    <row r="112" spans="1:7">
      <c r="A112" s="80"/>
      <c r="B112" s="119"/>
      <c r="C112" s="119"/>
      <c r="D112" s="119"/>
      <c r="E112" s="119"/>
      <c r="F112" s="119"/>
      <c r="G112" s="119"/>
    </row>
    <row r="113" spans="1:7">
      <c r="A113" s="80"/>
      <c r="B113" s="119"/>
      <c r="C113" s="119"/>
      <c r="D113" s="119"/>
      <c r="E113" s="119"/>
      <c r="F113" s="119"/>
      <c r="G113" s="119"/>
    </row>
    <row r="114" spans="1:7">
      <c r="A114" s="80"/>
      <c r="B114" s="119"/>
      <c r="C114" s="119"/>
      <c r="D114" s="119"/>
      <c r="E114" s="119"/>
      <c r="F114" s="119"/>
      <c r="G114" s="119"/>
    </row>
    <row r="115" spans="1:7">
      <c r="A115" s="80"/>
      <c r="B115" s="119"/>
      <c r="C115" s="119"/>
      <c r="D115" s="119"/>
      <c r="E115" s="119"/>
      <c r="F115" s="119"/>
      <c r="G115" s="119"/>
    </row>
    <row r="116" spans="1:7">
      <c r="A116" s="80"/>
      <c r="B116" s="119"/>
      <c r="C116" s="119"/>
      <c r="D116" s="119"/>
      <c r="E116" s="119"/>
      <c r="F116" s="119"/>
      <c r="G116" s="119"/>
    </row>
    <row r="117" spans="1:7">
      <c r="A117" s="80"/>
      <c r="B117" s="119"/>
      <c r="C117" s="119"/>
      <c r="D117" s="119"/>
      <c r="E117" s="119"/>
      <c r="F117" s="119"/>
      <c r="G117" s="119"/>
    </row>
    <row r="118" spans="1:7">
      <c r="A118" s="80"/>
      <c r="B118" s="119"/>
      <c r="C118" s="119"/>
      <c r="D118" s="119"/>
      <c r="E118" s="119"/>
      <c r="F118" s="119"/>
      <c r="G118" s="119"/>
    </row>
    <row r="119" spans="1:7">
      <c r="A119" s="80"/>
      <c r="B119" s="119"/>
      <c r="C119" s="119"/>
      <c r="D119" s="119"/>
      <c r="E119" s="119"/>
      <c r="F119" s="119"/>
      <c r="G119" s="119"/>
    </row>
    <row r="120" spans="1:7">
      <c r="A120" s="80"/>
      <c r="B120" s="119"/>
      <c r="C120" s="119"/>
      <c r="D120" s="119"/>
      <c r="E120" s="119"/>
      <c r="F120" s="119"/>
      <c r="G120" s="119"/>
    </row>
    <row r="121" spans="1:7">
      <c r="A121" s="80"/>
      <c r="B121" s="119"/>
      <c r="C121" s="119"/>
      <c r="D121" s="119"/>
      <c r="E121" s="119"/>
      <c r="F121" s="119"/>
      <c r="G121" s="119"/>
    </row>
    <row r="122" spans="1:7">
      <c r="A122" s="80"/>
      <c r="B122" s="119"/>
      <c r="C122" s="119"/>
      <c r="D122" s="119"/>
      <c r="E122" s="119"/>
      <c r="F122" s="119"/>
      <c r="G122" s="119"/>
    </row>
    <row r="123" spans="1:7">
      <c r="A123" s="80"/>
      <c r="B123" s="119"/>
      <c r="C123" s="119"/>
      <c r="D123" s="119"/>
      <c r="E123" s="119"/>
      <c r="F123" s="119"/>
      <c r="G123" s="119"/>
    </row>
    <row r="124" spans="1:7">
      <c r="A124" s="80"/>
      <c r="B124" s="119"/>
      <c r="C124" s="119"/>
      <c r="D124" s="119"/>
      <c r="E124" s="119"/>
      <c r="F124" s="119"/>
      <c r="G124" s="119"/>
    </row>
    <row r="125" spans="1:7">
      <c r="A125" s="80"/>
      <c r="B125" s="119"/>
      <c r="C125" s="119"/>
      <c r="D125" s="119"/>
      <c r="E125" s="119"/>
      <c r="F125" s="119"/>
      <c r="G125" s="119"/>
    </row>
    <row r="126" spans="1:7">
      <c r="A126" s="80"/>
      <c r="B126" s="119"/>
      <c r="C126" s="119"/>
      <c r="D126" s="119"/>
      <c r="E126" s="119"/>
      <c r="F126" s="119"/>
      <c r="G126" s="119"/>
    </row>
    <row r="127" spans="1:7">
      <c r="A127" s="80"/>
      <c r="B127" s="119"/>
      <c r="C127" s="119"/>
      <c r="D127" s="119"/>
      <c r="E127" s="119"/>
      <c r="F127" s="119"/>
      <c r="G127" s="119"/>
    </row>
    <row r="128" spans="1:7">
      <c r="A128" s="80"/>
      <c r="B128" s="119"/>
      <c r="C128" s="119"/>
      <c r="D128" s="119"/>
      <c r="E128" s="119"/>
      <c r="F128" s="119"/>
      <c r="G128" s="119"/>
    </row>
    <row r="129" spans="1:7">
      <c r="A129" s="80"/>
      <c r="B129" s="119"/>
      <c r="C129" s="119"/>
      <c r="D129" s="119"/>
      <c r="E129" s="119"/>
      <c r="F129" s="119"/>
      <c r="G129" s="119"/>
    </row>
    <row r="130" spans="1:7">
      <c r="A130" s="80"/>
      <c r="B130" s="119"/>
      <c r="C130" s="119"/>
      <c r="D130" s="119"/>
      <c r="E130" s="119"/>
      <c r="F130" s="119"/>
      <c r="G130" s="119"/>
    </row>
    <row r="131" spans="1:7">
      <c r="A131" s="80"/>
      <c r="B131" s="119"/>
      <c r="C131" s="119"/>
      <c r="D131" s="119"/>
      <c r="E131" s="119"/>
      <c r="F131" s="119"/>
      <c r="G131" s="119"/>
    </row>
    <row r="132" spans="1:7">
      <c r="A132" s="80"/>
      <c r="B132" s="119"/>
      <c r="C132" s="119"/>
      <c r="D132" s="119"/>
      <c r="E132" s="119"/>
      <c r="F132" s="119"/>
      <c r="G132" s="119"/>
    </row>
    <row r="133" spans="1:7">
      <c r="A133" s="80"/>
      <c r="B133" s="119"/>
      <c r="C133" s="119"/>
      <c r="D133" s="119"/>
      <c r="E133" s="119"/>
      <c r="F133" s="119"/>
      <c r="G133" s="119"/>
    </row>
    <row r="134" spans="1:7">
      <c r="A134" s="80"/>
      <c r="B134" s="119"/>
      <c r="C134" s="119"/>
      <c r="D134" s="119"/>
      <c r="E134" s="119"/>
      <c r="F134" s="119"/>
      <c r="G134" s="119"/>
    </row>
    <row r="135" spans="1:7">
      <c r="A135" s="80"/>
      <c r="B135" s="119"/>
      <c r="C135" s="119"/>
      <c r="D135" s="119"/>
      <c r="E135" s="119"/>
      <c r="F135" s="119"/>
      <c r="G135" s="119"/>
    </row>
    <row r="136" spans="1:7">
      <c r="A136" s="80"/>
      <c r="B136" s="119"/>
      <c r="C136" s="119"/>
      <c r="D136" s="119"/>
      <c r="E136" s="119"/>
      <c r="F136" s="119"/>
      <c r="G136" s="119"/>
    </row>
    <row r="137" spans="1:7">
      <c r="A137" s="80"/>
      <c r="B137" s="119"/>
      <c r="C137" s="119"/>
      <c r="D137" s="119"/>
      <c r="E137" s="119"/>
      <c r="F137" s="119"/>
      <c r="G137" s="119"/>
    </row>
    <row r="138" spans="1:7">
      <c r="A138" s="80"/>
      <c r="B138" s="119"/>
      <c r="C138" s="119"/>
      <c r="D138" s="119"/>
      <c r="E138" s="119"/>
      <c r="F138" s="119"/>
      <c r="G138" s="119"/>
    </row>
    <row r="139" spans="1:7">
      <c r="A139" s="80"/>
      <c r="B139" s="119"/>
      <c r="C139" s="119"/>
      <c r="D139" s="119"/>
      <c r="E139" s="119"/>
      <c r="F139" s="119"/>
      <c r="G139" s="119"/>
    </row>
    <row r="140" spans="1:7">
      <c r="A140" s="80"/>
      <c r="B140" s="119"/>
      <c r="C140" s="119"/>
      <c r="D140" s="119"/>
      <c r="E140" s="119"/>
      <c r="F140" s="119"/>
      <c r="G140" s="119"/>
    </row>
    <row r="141" spans="1:7">
      <c r="A141" s="80"/>
      <c r="B141" s="119"/>
      <c r="C141" s="119"/>
      <c r="D141" s="119"/>
      <c r="E141" s="119"/>
      <c r="F141" s="119"/>
      <c r="G141" s="119"/>
    </row>
    <row r="142" spans="1:7">
      <c r="A142" s="80"/>
      <c r="B142" s="119"/>
      <c r="C142" s="119"/>
      <c r="D142" s="119"/>
      <c r="E142" s="119"/>
      <c r="F142" s="119"/>
      <c r="G142" s="119"/>
    </row>
    <row r="143" spans="1:7">
      <c r="A143" s="80"/>
      <c r="B143" s="119"/>
      <c r="C143" s="119"/>
      <c r="D143" s="119"/>
      <c r="E143" s="119"/>
      <c r="F143" s="119"/>
      <c r="G143" s="119"/>
    </row>
    <row r="144" spans="1:7">
      <c r="A144" s="80"/>
      <c r="B144" s="119"/>
      <c r="C144" s="119"/>
      <c r="D144" s="119"/>
      <c r="E144" s="119"/>
      <c r="F144" s="119"/>
      <c r="G144" s="119"/>
    </row>
    <row r="145" spans="1:7">
      <c r="A145" s="80"/>
      <c r="B145" s="119"/>
      <c r="C145" s="119"/>
      <c r="D145" s="119"/>
      <c r="E145" s="119"/>
      <c r="F145" s="119"/>
      <c r="G145" s="119"/>
    </row>
    <row r="146" spans="1:7">
      <c r="A146" s="80"/>
      <c r="B146" s="119"/>
      <c r="C146" s="119"/>
      <c r="D146" s="119"/>
      <c r="E146" s="119"/>
      <c r="F146" s="119"/>
      <c r="G146" s="119"/>
    </row>
    <row r="147" spans="1:7">
      <c r="A147" s="80"/>
      <c r="B147" s="119"/>
      <c r="C147" s="119"/>
      <c r="D147" s="119"/>
      <c r="E147" s="119"/>
      <c r="F147" s="119"/>
      <c r="G147" s="119"/>
    </row>
    <row r="148" spans="1:7">
      <c r="A148" s="80"/>
      <c r="B148" s="119"/>
      <c r="C148" s="119"/>
      <c r="D148" s="119"/>
      <c r="E148" s="119"/>
      <c r="F148" s="119"/>
      <c r="G148" s="119"/>
    </row>
    <row r="149" spans="1:7">
      <c r="A149" s="80"/>
      <c r="B149" s="119"/>
      <c r="C149" s="119"/>
      <c r="D149" s="119"/>
      <c r="E149" s="119"/>
      <c r="F149" s="119"/>
      <c r="G149" s="119"/>
    </row>
    <row r="150" spans="1:7">
      <c r="A150" s="80"/>
      <c r="B150" s="119"/>
      <c r="C150" s="119"/>
      <c r="D150" s="119"/>
      <c r="E150" s="119"/>
      <c r="F150" s="119"/>
      <c r="G150" s="119"/>
    </row>
    <row r="151" spans="1:7">
      <c r="A151" s="80"/>
      <c r="B151" s="119"/>
      <c r="C151" s="119"/>
      <c r="D151" s="119"/>
      <c r="E151" s="119"/>
      <c r="F151" s="119"/>
      <c r="G151" s="119"/>
    </row>
    <row r="152" spans="1:7">
      <c r="A152" s="80"/>
      <c r="B152" s="119"/>
      <c r="C152" s="119"/>
      <c r="D152" s="119"/>
      <c r="E152" s="119"/>
      <c r="F152" s="119"/>
      <c r="G152" s="119"/>
    </row>
    <row r="153" spans="1:7">
      <c r="A153" s="80"/>
      <c r="B153" s="119"/>
      <c r="C153" s="119"/>
      <c r="D153" s="119"/>
      <c r="E153" s="119"/>
      <c r="F153" s="119"/>
      <c r="G153" s="119"/>
    </row>
    <row r="154" spans="1:7">
      <c r="A154" s="80"/>
      <c r="B154" s="119"/>
      <c r="C154" s="119"/>
      <c r="D154" s="119"/>
      <c r="E154" s="119"/>
      <c r="F154" s="119"/>
      <c r="G154" s="119"/>
    </row>
    <row r="155" spans="1:7">
      <c r="A155" s="80"/>
      <c r="B155" s="119"/>
      <c r="C155" s="119"/>
      <c r="D155" s="119"/>
      <c r="E155" s="119"/>
      <c r="F155" s="119"/>
      <c r="G155" s="119"/>
    </row>
    <row r="156" spans="1:7">
      <c r="A156" s="80"/>
      <c r="B156" s="119"/>
      <c r="C156" s="119"/>
      <c r="D156" s="119"/>
      <c r="E156" s="119"/>
      <c r="F156" s="119"/>
      <c r="G156" s="119"/>
    </row>
    <row r="157" spans="1:7">
      <c r="A157" s="80"/>
      <c r="B157" s="119"/>
      <c r="C157" s="119"/>
      <c r="D157" s="119"/>
      <c r="E157" s="119"/>
      <c r="F157" s="119"/>
      <c r="G157" s="119"/>
    </row>
    <row r="158" spans="1:7">
      <c r="A158" s="80"/>
      <c r="B158" s="119"/>
      <c r="C158" s="119"/>
      <c r="D158" s="119"/>
      <c r="E158" s="119"/>
      <c r="F158" s="119"/>
      <c r="G158" s="119"/>
    </row>
    <row r="159" spans="1:7">
      <c r="A159" s="80"/>
      <c r="B159" s="119"/>
      <c r="C159" s="119"/>
      <c r="D159" s="119"/>
      <c r="E159" s="119"/>
      <c r="F159" s="119"/>
      <c r="G159" s="119"/>
    </row>
    <row r="160" spans="1:7">
      <c r="A160" s="80"/>
      <c r="B160" s="119"/>
      <c r="C160" s="119"/>
      <c r="D160" s="119"/>
      <c r="E160" s="119"/>
      <c r="F160" s="119"/>
      <c r="G160" s="119"/>
    </row>
    <row r="161" spans="1:7">
      <c r="A161" s="80"/>
      <c r="B161" s="119"/>
      <c r="C161" s="119"/>
      <c r="D161" s="119"/>
      <c r="E161" s="119"/>
      <c r="F161" s="119"/>
      <c r="G161" s="119"/>
    </row>
    <row r="162" spans="1:7">
      <c r="A162" s="80"/>
      <c r="B162" s="119"/>
      <c r="C162" s="119"/>
      <c r="D162" s="119"/>
      <c r="E162" s="119"/>
      <c r="F162" s="119"/>
      <c r="G162" s="119"/>
    </row>
    <row r="163" spans="1:7">
      <c r="A163" s="80"/>
      <c r="B163" s="119"/>
      <c r="C163" s="119"/>
      <c r="D163" s="119"/>
      <c r="E163" s="119"/>
      <c r="F163" s="119"/>
      <c r="G163" s="119"/>
    </row>
    <row r="164" spans="1:7">
      <c r="A164" s="80"/>
      <c r="B164" s="119"/>
      <c r="C164" s="119"/>
      <c r="D164" s="119"/>
      <c r="E164" s="119"/>
      <c r="F164" s="119"/>
      <c r="G164" s="119"/>
    </row>
    <row r="165" spans="1:7">
      <c r="A165" s="80"/>
      <c r="B165" s="119"/>
      <c r="C165" s="119"/>
      <c r="D165" s="119"/>
      <c r="E165" s="119"/>
      <c r="F165" s="119"/>
      <c r="G165" s="119"/>
    </row>
    <row r="166" spans="1:7">
      <c r="A166" s="80"/>
      <c r="B166" s="119"/>
      <c r="C166" s="119"/>
      <c r="D166" s="119"/>
      <c r="E166" s="119"/>
      <c r="F166" s="119"/>
      <c r="G166" s="119"/>
    </row>
    <row r="167" spans="1:7">
      <c r="A167" s="80"/>
      <c r="B167" s="119"/>
      <c r="C167" s="119"/>
      <c r="D167" s="119"/>
      <c r="E167" s="119"/>
      <c r="F167" s="119"/>
      <c r="G167" s="119"/>
    </row>
    <row r="168" spans="1:7">
      <c r="A168" s="80"/>
      <c r="B168" s="119"/>
      <c r="C168" s="119"/>
      <c r="D168" s="119"/>
      <c r="E168" s="119"/>
      <c r="F168" s="119"/>
      <c r="G168" s="119"/>
    </row>
    <row r="169" spans="1:7">
      <c r="A169" s="80"/>
      <c r="B169" s="119"/>
      <c r="C169" s="119"/>
      <c r="D169" s="119"/>
      <c r="E169" s="119"/>
      <c r="F169" s="119"/>
      <c r="G169" s="119"/>
    </row>
    <row r="170" spans="1:7">
      <c r="A170" s="80"/>
      <c r="B170" s="119"/>
      <c r="C170" s="119"/>
      <c r="D170" s="119"/>
      <c r="E170" s="119"/>
      <c r="F170" s="119"/>
      <c r="G170" s="119"/>
    </row>
    <row r="171" spans="1:7">
      <c r="A171" s="80"/>
      <c r="B171" s="119"/>
      <c r="C171" s="119"/>
      <c r="D171" s="119"/>
      <c r="E171" s="119"/>
      <c r="F171" s="119"/>
      <c r="G171" s="119"/>
    </row>
    <row r="172" spans="1:7">
      <c r="A172" s="80"/>
      <c r="B172" s="119"/>
      <c r="C172" s="119"/>
      <c r="D172" s="119"/>
      <c r="E172" s="119"/>
      <c r="F172" s="119"/>
      <c r="G172" s="119"/>
    </row>
    <row r="173" spans="1:7">
      <c r="A173" s="80"/>
      <c r="B173" s="119"/>
      <c r="C173" s="119"/>
      <c r="D173" s="119"/>
      <c r="E173" s="119"/>
      <c r="F173" s="119"/>
      <c r="G173" s="119"/>
    </row>
    <row r="174" spans="1:7">
      <c r="A174" s="80"/>
      <c r="B174" s="119"/>
      <c r="C174" s="119"/>
      <c r="D174" s="119"/>
      <c r="E174" s="119"/>
      <c r="F174" s="119"/>
      <c r="G174" s="119"/>
    </row>
    <row r="175" spans="1:7">
      <c r="A175" s="80"/>
      <c r="B175" s="119"/>
      <c r="C175" s="119"/>
      <c r="D175" s="119"/>
      <c r="E175" s="119"/>
      <c r="F175" s="119"/>
      <c r="G175" s="119"/>
    </row>
    <row r="176" spans="1:7">
      <c r="A176" s="80"/>
      <c r="B176" s="119"/>
      <c r="C176" s="119"/>
      <c r="D176" s="119"/>
      <c r="E176" s="119"/>
      <c r="F176" s="119"/>
      <c r="G176" s="119"/>
    </row>
    <row r="177" spans="1:7">
      <c r="A177" s="80"/>
      <c r="B177" s="119"/>
      <c r="C177" s="119"/>
      <c r="D177" s="119"/>
      <c r="E177" s="119"/>
      <c r="F177" s="119"/>
      <c r="G177" s="119"/>
    </row>
    <row r="178" spans="1:7">
      <c r="A178" s="80"/>
      <c r="B178" s="119"/>
      <c r="C178" s="119"/>
      <c r="D178" s="119"/>
      <c r="E178" s="119"/>
      <c r="F178" s="119"/>
      <c r="G178" s="119"/>
    </row>
    <row r="179" spans="1:7">
      <c r="A179" s="80"/>
      <c r="B179" s="119"/>
      <c r="C179" s="119"/>
      <c r="D179" s="119"/>
      <c r="E179" s="119"/>
      <c r="F179" s="119"/>
      <c r="G179" s="119"/>
    </row>
    <row r="180" spans="1:7">
      <c r="A180" s="80"/>
      <c r="B180" s="119"/>
      <c r="C180" s="119"/>
      <c r="D180" s="119"/>
      <c r="E180" s="119"/>
      <c r="F180" s="119"/>
      <c r="G180" s="119"/>
    </row>
    <row r="181" spans="1:7">
      <c r="A181" s="80"/>
      <c r="B181" s="119"/>
      <c r="C181" s="119"/>
      <c r="D181" s="119"/>
      <c r="E181" s="119"/>
      <c r="F181" s="119"/>
      <c r="G181" s="119"/>
    </row>
    <row r="182" spans="1:7">
      <c r="A182" s="80"/>
      <c r="B182" s="119"/>
      <c r="C182" s="119"/>
      <c r="D182" s="119"/>
      <c r="E182" s="119"/>
      <c r="F182" s="119"/>
      <c r="G182" s="119"/>
    </row>
    <row r="183" spans="1:7">
      <c r="A183" s="80"/>
      <c r="B183" s="119"/>
      <c r="C183" s="119"/>
      <c r="D183" s="119"/>
      <c r="E183" s="119"/>
      <c r="F183" s="119"/>
      <c r="G183" s="119"/>
    </row>
    <row r="184" spans="1:7">
      <c r="A184" s="80"/>
      <c r="B184" s="119"/>
      <c r="C184" s="119"/>
      <c r="D184" s="119"/>
      <c r="E184" s="119"/>
      <c r="F184" s="119"/>
      <c r="G184" s="119"/>
    </row>
    <row r="185" spans="1:7">
      <c r="A185" s="80"/>
      <c r="B185" s="119"/>
      <c r="C185" s="119"/>
      <c r="D185" s="119"/>
      <c r="E185" s="119"/>
      <c r="F185" s="119"/>
      <c r="G185" s="119"/>
    </row>
    <row r="186" spans="1:7">
      <c r="A186" s="80"/>
      <c r="B186" s="119"/>
      <c r="C186" s="119"/>
      <c r="D186" s="119"/>
      <c r="E186" s="119"/>
      <c r="F186" s="119"/>
      <c r="G186" s="119"/>
    </row>
    <row r="187" spans="1:7">
      <c r="A187" s="80"/>
      <c r="B187" s="119"/>
      <c r="C187" s="119"/>
      <c r="D187" s="119"/>
      <c r="E187" s="119"/>
      <c r="F187" s="119"/>
      <c r="G187" s="119"/>
    </row>
    <row r="188" spans="1:7">
      <c r="A188" s="80"/>
      <c r="B188" s="119"/>
      <c r="C188" s="119"/>
      <c r="D188" s="119"/>
      <c r="E188" s="119"/>
      <c r="F188" s="119"/>
      <c r="G188" s="119"/>
    </row>
    <row r="189" spans="1:7">
      <c r="A189" s="80"/>
      <c r="B189" s="119"/>
      <c r="C189" s="119"/>
      <c r="D189" s="119"/>
      <c r="E189" s="119"/>
      <c r="F189" s="119"/>
      <c r="G189" s="119"/>
    </row>
    <row r="190" spans="1:7">
      <c r="A190" s="80"/>
      <c r="B190" s="119"/>
      <c r="C190" s="119"/>
      <c r="D190" s="119"/>
      <c r="E190" s="119"/>
      <c r="F190" s="119"/>
      <c r="G190" s="119"/>
    </row>
    <row r="191" spans="1:7">
      <c r="A191" s="80"/>
      <c r="B191" s="119"/>
      <c r="C191" s="119"/>
      <c r="D191" s="119"/>
      <c r="E191" s="119"/>
      <c r="F191" s="119"/>
      <c r="G191" s="119"/>
    </row>
    <row r="192" spans="1:7">
      <c r="A192" s="80"/>
      <c r="B192" s="119"/>
      <c r="C192" s="119"/>
      <c r="D192" s="119"/>
      <c r="E192" s="119"/>
      <c r="F192" s="119"/>
      <c r="G192" s="119"/>
    </row>
    <row r="193" spans="1:7">
      <c r="A193" s="80"/>
      <c r="B193" s="119"/>
      <c r="C193" s="119"/>
      <c r="D193" s="119"/>
      <c r="E193" s="119"/>
      <c r="F193" s="119"/>
      <c r="G193" s="119"/>
    </row>
    <row r="194" spans="1:7">
      <c r="A194" s="80"/>
      <c r="B194" s="119"/>
      <c r="C194" s="119"/>
      <c r="D194" s="119"/>
      <c r="E194" s="119"/>
      <c r="F194" s="119"/>
      <c r="G194" s="119"/>
    </row>
    <row r="195" spans="1:7">
      <c r="A195" s="80"/>
      <c r="B195" s="119"/>
      <c r="C195" s="119"/>
      <c r="D195" s="119"/>
      <c r="E195" s="119"/>
      <c r="F195" s="119"/>
      <c r="G195" s="119"/>
    </row>
    <row r="196" spans="1:7">
      <c r="A196" s="80"/>
      <c r="B196" s="119"/>
      <c r="C196" s="119"/>
      <c r="D196" s="119"/>
      <c r="E196" s="119"/>
      <c r="F196" s="119"/>
      <c r="G196" s="119"/>
    </row>
    <row r="197" spans="1:7">
      <c r="A197" s="80"/>
      <c r="B197" s="119"/>
      <c r="C197" s="119"/>
      <c r="D197" s="119"/>
      <c r="E197" s="119"/>
      <c r="F197" s="119"/>
      <c r="G197" s="119"/>
    </row>
    <row r="198" spans="1:7">
      <c r="A198" s="80"/>
      <c r="B198" s="119"/>
      <c r="C198" s="119"/>
      <c r="D198" s="119"/>
      <c r="E198" s="119"/>
      <c r="F198" s="119"/>
      <c r="G198" s="119"/>
    </row>
    <row r="199" spans="1:7">
      <c r="A199" s="80"/>
      <c r="B199" s="119"/>
      <c r="C199" s="119"/>
      <c r="D199" s="119"/>
      <c r="E199" s="119"/>
      <c r="F199" s="119"/>
      <c r="G199" s="119"/>
    </row>
    <row r="200" spans="1:7">
      <c r="A200" s="80"/>
      <c r="B200" s="119"/>
      <c r="C200" s="119"/>
      <c r="D200" s="119"/>
      <c r="E200" s="119"/>
      <c r="F200" s="119"/>
      <c r="G200" s="119"/>
    </row>
    <row r="201" spans="1:7">
      <c r="A201" s="80"/>
      <c r="B201" s="119"/>
      <c r="C201" s="119"/>
      <c r="D201" s="119"/>
      <c r="E201" s="119"/>
      <c r="F201" s="119"/>
      <c r="G201" s="119"/>
    </row>
    <row r="202" spans="1:7">
      <c r="A202" s="80"/>
      <c r="B202" s="119"/>
      <c r="C202" s="119"/>
      <c r="D202" s="119"/>
      <c r="E202" s="119"/>
      <c r="F202" s="119"/>
      <c r="G202" s="119"/>
    </row>
    <row r="203" spans="1:7">
      <c r="A203" s="80"/>
      <c r="B203" s="119"/>
      <c r="C203" s="119"/>
      <c r="D203" s="119"/>
      <c r="E203" s="119"/>
      <c r="F203" s="119"/>
      <c r="G203" s="119"/>
    </row>
    <row r="204" spans="1:7">
      <c r="A204" s="80"/>
      <c r="B204" s="119"/>
      <c r="C204" s="119"/>
      <c r="D204" s="119"/>
      <c r="E204" s="119"/>
      <c r="F204" s="119"/>
      <c r="G204" s="119"/>
    </row>
    <row r="205" spans="1:7">
      <c r="A205" s="80"/>
      <c r="B205" s="119"/>
      <c r="C205" s="119"/>
      <c r="D205" s="119"/>
      <c r="E205" s="119"/>
      <c r="F205" s="119"/>
      <c r="G205" s="119"/>
    </row>
    <row r="206" spans="1:7">
      <c r="A206" s="80"/>
      <c r="B206" s="119"/>
      <c r="C206" s="119"/>
      <c r="D206" s="119"/>
      <c r="E206" s="119"/>
      <c r="F206" s="119"/>
      <c r="G206" s="119"/>
    </row>
    <row r="207" spans="1:7">
      <c r="A207" s="80"/>
      <c r="B207" s="119"/>
      <c r="C207" s="119"/>
      <c r="D207" s="119"/>
      <c r="E207" s="119"/>
      <c r="F207" s="119"/>
      <c r="G207" s="119"/>
    </row>
    <row r="208" spans="1:7">
      <c r="A208" s="80"/>
      <c r="B208" s="119"/>
      <c r="C208" s="119"/>
      <c r="D208" s="119"/>
      <c r="E208" s="119"/>
      <c r="F208" s="119"/>
      <c r="G208" s="119"/>
    </row>
    <row r="209" spans="1:7">
      <c r="A209" s="80"/>
      <c r="B209" s="119"/>
      <c r="C209" s="119"/>
      <c r="D209" s="119"/>
      <c r="E209" s="119"/>
      <c r="F209" s="119"/>
      <c r="G209" s="119"/>
    </row>
    <row r="210" spans="1:7">
      <c r="A210" s="80"/>
      <c r="B210" s="119"/>
      <c r="C210" s="119"/>
      <c r="D210" s="119"/>
      <c r="E210" s="119"/>
      <c r="F210" s="119"/>
      <c r="G210" s="119"/>
    </row>
    <row r="211" spans="1:7">
      <c r="A211" s="80"/>
      <c r="B211" s="119"/>
      <c r="C211" s="119"/>
      <c r="D211" s="119"/>
      <c r="E211" s="119"/>
      <c r="F211" s="119"/>
      <c r="G211" s="119"/>
    </row>
    <row r="212" spans="1:7">
      <c r="A212" s="80"/>
      <c r="B212" s="119"/>
      <c r="C212" s="119"/>
      <c r="D212" s="119"/>
      <c r="E212" s="119"/>
      <c r="F212" s="119"/>
      <c r="G212" s="119"/>
    </row>
    <row r="213" spans="1:7">
      <c r="A213" s="80"/>
      <c r="B213" s="119"/>
      <c r="C213" s="119"/>
      <c r="D213" s="119"/>
      <c r="E213" s="119"/>
      <c r="F213" s="119"/>
      <c r="G213" s="119"/>
    </row>
    <row r="214" spans="1:7">
      <c r="A214" s="80"/>
      <c r="B214" s="119"/>
      <c r="C214" s="119"/>
      <c r="D214" s="119"/>
      <c r="E214" s="119"/>
      <c r="F214" s="119"/>
      <c r="G214" s="119"/>
    </row>
    <row r="215" spans="1:7">
      <c r="A215" s="80"/>
      <c r="B215" s="119"/>
      <c r="C215" s="119"/>
      <c r="D215" s="119"/>
      <c r="E215" s="119"/>
      <c r="F215" s="119"/>
      <c r="G215" s="119"/>
    </row>
    <row r="216" spans="1:7">
      <c r="A216" s="80"/>
      <c r="B216" s="119"/>
      <c r="C216" s="119"/>
      <c r="D216" s="119"/>
      <c r="E216" s="119"/>
      <c r="F216" s="119"/>
      <c r="G216" s="119"/>
    </row>
    <row r="217" spans="1:7">
      <c r="A217" s="80"/>
      <c r="B217" s="119"/>
      <c r="C217" s="119"/>
      <c r="D217" s="119"/>
      <c r="E217" s="119"/>
      <c r="F217" s="119"/>
      <c r="G217" s="119"/>
    </row>
    <row r="218" spans="1:7">
      <c r="A218" s="80"/>
      <c r="B218" s="119"/>
      <c r="C218" s="119"/>
      <c r="D218" s="119"/>
      <c r="E218" s="119"/>
      <c r="F218" s="119"/>
      <c r="G218" s="119"/>
    </row>
    <row r="219" spans="1:7">
      <c r="A219" s="80"/>
      <c r="B219" s="119"/>
      <c r="C219" s="119"/>
      <c r="D219" s="119"/>
      <c r="E219" s="119"/>
      <c r="F219" s="119"/>
      <c r="G219" s="119"/>
    </row>
    <row r="220" spans="1:7">
      <c r="A220" s="80"/>
      <c r="B220" s="119"/>
      <c r="C220" s="119"/>
      <c r="D220" s="119"/>
      <c r="E220" s="119"/>
      <c r="F220" s="119"/>
      <c r="G220" s="119"/>
    </row>
    <row r="221" spans="1:7">
      <c r="A221" s="80"/>
      <c r="B221" s="119"/>
      <c r="C221" s="119"/>
      <c r="D221" s="119"/>
      <c r="E221" s="119"/>
      <c r="F221" s="119"/>
      <c r="G221" s="119"/>
    </row>
    <row r="222" spans="1:7">
      <c r="A222" s="80"/>
      <c r="B222" s="119"/>
      <c r="C222" s="119"/>
      <c r="D222" s="119"/>
      <c r="E222" s="119"/>
      <c r="F222" s="119"/>
      <c r="G222" s="119"/>
    </row>
    <row r="223" spans="1:7">
      <c r="A223" s="80"/>
      <c r="B223" s="119"/>
      <c r="C223" s="119"/>
      <c r="D223" s="119"/>
      <c r="E223" s="119"/>
      <c r="F223" s="119"/>
      <c r="G223" s="119"/>
    </row>
    <row r="224" spans="1:7">
      <c r="A224" s="80"/>
      <c r="B224" s="119"/>
      <c r="C224" s="119"/>
      <c r="D224" s="119"/>
      <c r="E224" s="119"/>
      <c r="F224" s="119"/>
      <c r="G224" s="119"/>
    </row>
    <row r="225" spans="1:7">
      <c r="A225" s="80"/>
      <c r="B225" s="119"/>
      <c r="C225" s="119"/>
      <c r="D225" s="119"/>
      <c r="E225" s="119"/>
      <c r="F225" s="119"/>
      <c r="G225" s="119"/>
    </row>
    <row r="226" spans="1:7">
      <c r="A226" s="80"/>
      <c r="B226" s="119"/>
      <c r="C226" s="119"/>
      <c r="D226" s="119"/>
      <c r="E226" s="119"/>
      <c r="F226" s="119"/>
      <c r="G226" s="119"/>
    </row>
    <row r="227" spans="1:7">
      <c r="A227" s="80"/>
      <c r="B227" s="119"/>
      <c r="C227" s="119"/>
      <c r="D227" s="119"/>
      <c r="E227" s="119"/>
      <c r="F227" s="119"/>
      <c r="G227" s="119"/>
    </row>
    <row r="228" spans="1:7">
      <c r="A228" s="80"/>
      <c r="B228" s="119"/>
      <c r="C228" s="119"/>
      <c r="D228" s="119"/>
      <c r="E228" s="119"/>
      <c r="F228" s="119"/>
      <c r="G228" s="119"/>
    </row>
    <row r="229" spans="1:7">
      <c r="A229" s="80"/>
      <c r="B229" s="119"/>
      <c r="C229" s="119"/>
      <c r="D229" s="119"/>
      <c r="E229" s="119"/>
      <c r="F229" s="119"/>
      <c r="G229" s="119"/>
    </row>
    <row r="230" spans="1:7">
      <c r="A230" s="80"/>
      <c r="B230" s="119"/>
      <c r="C230" s="119"/>
      <c r="D230" s="119"/>
      <c r="E230" s="119"/>
      <c r="F230" s="119"/>
      <c r="G230" s="119"/>
    </row>
    <row r="231" spans="1:7">
      <c r="A231" s="80"/>
      <c r="B231" s="119"/>
      <c r="C231" s="119"/>
      <c r="D231" s="119"/>
      <c r="E231" s="119"/>
      <c r="F231" s="119"/>
      <c r="G231" s="119"/>
    </row>
    <row r="232" spans="1:7">
      <c r="A232" s="80"/>
      <c r="B232" s="119"/>
      <c r="C232" s="119"/>
      <c r="D232" s="119"/>
      <c r="E232" s="119"/>
      <c r="F232" s="119"/>
      <c r="G232" s="119"/>
    </row>
    <row r="233" spans="1:7">
      <c r="A233" s="80"/>
      <c r="B233" s="119"/>
      <c r="C233" s="119"/>
      <c r="D233" s="119"/>
      <c r="E233" s="119"/>
      <c r="F233" s="119"/>
      <c r="G233" s="119"/>
    </row>
    <row r="234" spans="1:7">
      <c r="A234" s="80"/>
      <c r="B234" s="119"/>
      <c r="C234" s="119"/>
      <c r="D234" s="119"/>
      <c r="E234" s="119"/>
      <c r="F234" s="119"/>
      <c r="G234" s="119"/>
    </row>
    <row r="235" spans="1:7">
      <c r="A235" s="80"/>
      <c r="B235" s="119"/>
      <c r="C235" s="119"/>
      <c r="D235" s="119"/>
      <c r="E235" s="119"/>
      <c r="F235" s="119"/>
      <c r="G235" s="119"/>
    </row>
    <row r="236" spans="1:7">
      <c r="A236" s="80"/>
      <c r="B236" s="119"/>
      <c r="C236" s="119"/>
      <c r="D236" s="119"/>
      <c r="E236" s="119"/>
      <c r="F236" s="119"/>
      <c r="G236" s="119"/>
    </row>
    <row r="237" spans="1:7">
      <c r="A237" s="80"/>
      <c r="B237" s="119"/>
      <c r="C237" s="119"/>
      <c r="D237" s="119"/>
      <c r="E237" s="119"/>
      <c r="F237" s="119"/>
      <c r="G237" s="119"/>
    </row>
    <row r="238" spans="1:7">
      <c r="A238" s="80"/>
      <c r="B238" s="119"/>
      <c r="C238" s="119"/>
      <c r="D238" s="119"/>
      <c r="E238" s="119"/>
      <c r="F238" s="119"/>
      <c r="G238" s="119"/>
    </row>
    <row r="239" spans="1:7">
      <c r="A239" s="80"/>
      <c r="B239" s="119"/>
      <c r="C239" s="119"/>
      <c r="D239" s="119"/>
      <c r="E239" s="119"/>
      <c r="F239" s="119"/>
      <c r="G239" s="119"/>
    </row>
    <row r="240" spans="1:7">
      <c r="A240" s="80"/>
      <c r="B240" s="119"/>
      <c r="C240" s="119"/>
      <c r="D240" s="119"/>
      <c r="E240" s="119"/>
      <c r="F240" s="119"/>
      <c r="G240" s="119"/>
    </row>
    <row r="241" spans="1:7">
      <c r="A241" s="80"/>
      <c r="B241" s="119"/>
      <c r="C241" s="119"/>
      <c r="D241" s="119"/>
      <c r="E241" s="119"/>
      <c r="F241" s="119"/>
      <c r="G241" s="119"/>
    </row>
    <row r="242" spans="1:7">
      <c r="A242" s="80"/>
      <c r="B242" s="119"/>
      <c r="C242" s="119"/>
      <c r="D242" s="119"/>
      <c r="E242" s="119"/>
      <c r="F242" s="119"/>
      <c r="G242" s="119"/>
    </row>
    <row r="243" spans="1:7">
      <c r="A243" s="80"/>
      <c r="B243" s="119"/>
      <c r="C243" s="119"/>
      <c r="D243" s="119"/>
      <c r="E243" s="119"/>
      <c r="F243" s="119"/>
      <c r="G243" s="119"/>
    </row>
    <row r="244" spans="1:7">
      <c r="A244" s="80"/>
      <c r="B244" s="119"/>
      <c r="C244" s="119"/>
      <c r="D244" s="119"/>
      <c r="E244" s="119"/>
      <c r="F244" s="119"/>
      <c r="G244" s="119"/>
    </row>
    <row r="245" spans="1:7">
      <c r="A245" s="80"/>
      <c r="B245" s="119"/>
      <c r="C245" s="119"/>
      <c r="D245" s="119"/>
      <c r="E245" s="119"/>
      <c r="F245" s="119"/>
      <c r="G245" s="119"/>
    </row>
    <row r="246" spans="1:7">
      <c r="A246" s="80"/>
      <c r="B246" s="119"/>
      <c r="C246" s="119"/>
      <c r="D246" s="119"/>
      <c r="E246" s="119"/>
      <c r="F246" s="119"/>
      <c r="G246" s="119"/>
    </row>
    <row r="247" spans="1:7">
      <c r="A247" s="80"/>
      <c r="B247" s="119"/>
      <c r="C247" s="119"/>
      <c r="D247" s="119"/>
      <c r="E247" s="119"/>
      <c r="F247" s="119"/>
      <c r="G247" s="119"/>
    </row>
    <row r="248" spans="1:7">
      <c r="A248" s="80"/>
      <c r="B248" s="119"/>
      <c r="C248" s="119"/>
      <c r="D248" s="119"/>
      <c r="E248" s="119"/>
      <c r="F248" s="119"/>
      <c r="G248" s="119"/>
    </row>
    <row r="249" spans="1:7">
      <c r="A249" s="80"/>
      <c r="B249" s="119"/>
      <c r="C249" s="119"/>
      <c r="D249" s="119"/>
      <c r="E249" s="119"/>
      <c r="F249" s="119"/>
      <c r="G249" s="119"/>
    </row>
    <row r="250" spans="1:7">
      <c r="A250" s="80"/>
      <c r="B250" s="119"/>
      <c r="C250" s="119"/>
      <c r="D250" s="119"/>
      <c r="E250" s="119"/>
      <c r="F250" s="119"/>
      <c r="G250" s="119"/>
    </row>
    <row r="251" spans="1:7">
      <c r="A251" s="80"/>
      <c r="B251" s="119"/>
      <c r="C251" s="119"/>
      <c r="D251" s="119"/>
      <c r="E251" s="119"/>
      <c r="F251" s="119"/>
      <c r="G251" s="119"/>
    </row>
    <row r="252" spans="1:7">
      <c r="A252" s="80"/>
      <c r="B252" s="119"/>
      <c r="C252" s="119"/>
      <c r="D252" s="119"/>
      <c r="E252" s="119"/>
      <c r="F252" s="119"/>
      <c r="G252" s="119"/>
    </row>
    <row r="253" spans="1:7">
      <c r="A253" s="80"/>
      <c r="B253" s="119"/>
      <c r="C253" s="119"/>
      <c r="D253" s="119"/>
      <c r="E253" s="119"/>
      <c r="F253" s="119"/>
      <c r="G253" s="119"/>
    </row>
    <row r="254" spans="1:7">
      <c r="A254" s="80"/>
      <c r="B254" s="119"/>
      <c r="C254" s="119"/>
      <c r="D254" s="119"/>
      <c r="E254" s="119"/>
      <c r="F254" s="119"/>
      <c r="G254" s="119"/>
    </row>
    <row r="255" spans="1:7">
      <c r="A255" s="80"/>
      <c r="B255" s="119"/>
      <c r="C255" s="119"/>
      <c r="D255" s="119"/>
      <c r="E255" s="119"/>
      <c r="F255" s="119"/>
      <c r="G255" s="119"/>
    </row>
    <row r="256" spans="1:7">
      <c r="A256" s="80"/>
      <c r="B256" s="119"/>
      <c r="C256" s="119"/>
      <c r="D256" s="119"/>
      <c r="E256" s="119"/>
      <c r="F256" s="119"/>
      <c r="G256" s="119"/>
    </row>
    <row r="257" spans="1:7">
      <c r="A257" s="80"/>
      <c r="B257" s="119"/>
      <c r="C257" s="119"/>
      <c r="D257" s="119"/>
      <c r="E257" s="119"/>
      <c r="F257" s="119"/>
      <c r="G257" s="119"/>
    </row>
    <row r="258" spans="1:7">
      <c r="A258" s="80"/>
      <c r="B258" s="119"/>
      <c r="C258" s="119"/>
      <c r="D258" s="119"/>
      <c r="E258" s="119"/>
      <c r="F258" s="119"/>
      <c r="G258" s="119"/>
    </row>
    <row r="259" spans="1:7">
      <c r="A259" s="80"/>
      <c r="B259" s="119"/>
      <c r="C259" s="119"/>
      <c r="D259" s="119"/>
      <c r="E259" s="119"/>
      <c r="F259" s="119"/>
      <c r="G259" s="119"/>
    </row>
    <row r="260" spans="1:7">
      <c r="A260" s="80"/>
      <c r="B260" s="119"/>
      <c r="C260" s="119"/>
      <c r="D260" s="119"/>
      <c r="E260" s="119"/>
      <c r="F260" s="119"/>
      <c r="G260" s="119"/>
    </row>
    <row r="261" spans="1:7">
      <c r="A261" s="80"/>
      <c r="B261" s="119"/>
      <c r="C261" s="119"/>
      <c r="D261" s="119"/>
      <c r="E261" s="119"/>
      <c r="F261" s="119"/>
      <c r="G261" s="119"/>
    </row>
    <row r="262" spans="1:7">
      <c r="A262" s="80"/>
      <c r="B262" s="119"/>
      <c r="C262" s="119"/>
      <c r="D262" s="119"/>
      <c r="E262" s="119"/>
      <c r="F262" s="119"/>
      <c r="G262" s="119"/>
    </row>
    <row r="263" spans="1:7">
      <c r="A263" s="80"/>
      <c r="B263" s="119"/>
      <c r="C263" s="119"/>
      <c r="D263" s="119"/>
      <c r="E263" s="119"/>
      <c r="F263" s="119"/>
      <c r="G263" s="119"/>
    </row>
    <row r="264" spans="1:7">
      <c r="A264" s="80"/>
      <c r="B264" s="119"/>
      <c r="C264" s="119"/>
      <c r="D264" s="119"/>
      <c r="E264" s="119"/>
      <c r="F264" s="119"/>
      <c r="G264" s="119"/>
    </row>
    <row r="265" spans="1:7">
      <c r="A265" s="80"/>
      <c r="B265" s="119"/>
      <c r="C265" s="119"/>
      <c r="D265" s="119"/>
      <c r="E265" s="119"/>
      <c r="F265" s="119"/>
      <c r="G265" s="119"/>
    </row>
    <row r="266" spans="1:7">
      <c r="A266" s="80"/>
      <c r="B266" s="119"/>
      <c r="C266" s="119"/>
      <c r="D266" s="119"/>
      <c r="E266" s="119"/>
      <c r="F266" s="119"/>
      <c r="G266" s="119"/>
    </row>
    <row r="267" spans="1:7">
      <c r="A267" s="80"/>
      <c r="B267" s="119"/>
      <c r="C267" s="119"/>
      <c r="D267" s="119"/>
      <c r="E267" s="119"/>
      <c r="F267" s="119"/>
      <c r="G267" s="119"/>
    </row>
    <row r="268" spans="1:7">
      <c r="A268" s="80"/>
      <c r="B268" s="119"/>
      <c r="C268" s="119"/>
      <c r="D268" s="119"/>
      <c r="E268" s="119"/>
      <c r="F268" s="119"/>
      <c r="G268" s="119"/>
    </row>
    <row r="269" spans="1:7">
      <c r="A269" s="80"/>
      <c r="B269" s="119"/>
      <c r="C269" s="119"/>
      <c r="D269" s="119"/>
      <c r="E269" s="119"/>
      <c r="F269" s="119"/>
      <c r="G269" s="119"/>
    </row>
    <row r="270" spans="1:7">
      <c r="A270" s="80"/>
      <c r="B270" s="119"/>
      <c r="C270" s="119"/>
      <c r="D270" s="119"/>
      <c r="E270" s="119"/>
      <c r="F270" s="119"/>
      <c r="G270" s="119"/>
    </row>
    <row r="271" spans="1:7">
      <c r="A271" s="80"/>
      <c r="B271" s="119"/>
      <c r="C271" s="119"/>
      <c r="D271" s="119"/>
      <c r="E271" s="119"/>
      <c r="F271" s="119"/>
      <c r="G271" s="119"/>
    </row>
    <row r="272" spans="1:7">
      <c r="A272" s="80"/>
      <c r="B272" s="119"/>
      <c r="C272" s="119"/>
      <c r="D272" s="119"/>
      <c r="E272" s="119"/>
      <c r="F272" s="119"/>
      <c r="G272" s="119"/>
    </row>
    <row r="273" spans="1:7">
      <c r="A273" s="80"/>
      <c r="B273" s="119"/>
      <c r="C273" s="119"/>
      <c r="D273" s="119"/>
      <c r="E273" s="119"/>
      <c r="F273" s="119"/>
      <c r="G273" s="119"/>
    </row>
    <row r="274" spans="1:7">
      <c r="A274" s="80"/>
      <c r="B274" s="119"/>
      <c r="C274" s="119"/>
      <c r="D274" s="119"/>
      <c r="E274" s="119"/>
      <c r="F274" s="119"/>
      <c r="G274" s="119"/>
    </row>
    <row r="275" spans="1:7">
      <c r="A275" s="80"/>
      <c r="B275" s="119"/>
      <c r="C275" s="119"/>
      <c r="D275" s="119"/>
      <c r="E275" s="119"/>
      <c r="F275" s="119"/>
      <c r="G275" s="119"/>
    </row>
    <row r="276" spans="1:7">
      <c r="A276" s="80"/>
      <c r="B276" s="119"/>
      <c r="C276" s="119"/>
      <c r="D276" s="119"/>
      <c r="E276" s="119"/>
      <c r="F276" s="119"/>
      <c r="G276" s="119"/>
    </row>
    <row r="277" spans="1:7">
      <c r="A277" s="80"/>
      <c r="B277" s="119"/>
      <c r="C277" s="119"/>
      <c r="D277" s="119"/>
      <c r="E277" s="119"/>
      <c r="F277" s="119"/>
      <c r="G277" s="119"/>
    </row>
    <row r="278" spans="1:7">
      <c r="A278" s="80"/>
      <c r="B278" s="119"/>
      <c r="C278" s="119"/>
      <c r="D278" s="119"/>
      <c r="E278" s="119"/>
      <c r="F278" s="119"/>
      <c r="G278" s="119"/>
    </row>
    <row r="279" spans="1:7">
      <c r="A279" s="80"/>
      <c r="B279" s="119"/>
      <c r="C279" s="119"/>
      <c r="D279" s="119"/>
      <c r="E279" s="119"/>
      <c r="F279" s="119"/>
      <c r="G279" s="119"/>
    </row>
    <row r="280" spans="1:7">
      <c r="A280" s="80"/>
      <c r="B280" s="119"/>
      <c r="C280" s="119"/>
      <c r="D280" s="119"/>
      <c r="E280" s="119"/>
      <c r="F280" s="119"/>
      <c r="G280" s="119"/>
    </row>
    <row r="281" spans="1:7">
      <c r="A281" s="80"/>
      <c r="B281" s="119"/>
      <c r="C281" s="119"/>
      <c r="D281" s="119"/>
      <c r="E281" s="119"/>
      <c r="F281" s="119"/>
      <c r="G281" s="119"/>
    </row>
    <row r="282" spans="1:7">
      <c r="A282" s="80"/>
      <c r="B282" s="119"/>
      <c r="C282" s="119"/>
      <c r="D282" s="119"/>
      <c r="E282" s="119"/>
      <c r="F282" s="119"/>
      <c r="G282" s="119"/>
    </row>
    <row r="283" spans="1:7">
      <c r="A283" s="80"/>
      <c r="B283" s="119"/>
      <c r="C283" s="119"/>
      <c r="D283" s="119"/>
      <c r="E283" s="119"/>
      <c r="F283" s="119"/>
      <c r="G283" s="119"/>
    </row>
    <row r="284" spans="1:7">
      <c r="A284" s="80"/>
      <c r="B284" s="119"/>
      <c r="C284" s="119"/>
      <c r="D284" s="119"/>
      <c r="E284" s="119"/>
      <c r="F284" s="119"/>
      <c r="G284" s="119"/>
    </row>
    <row r="285" spans="1:7">
      <c r="A285" s="80"/>
      <c r="B285" s="119"/>
      <c r="C285" s="119"/>
      <c r="D285" s="119"/>
      <c r="E285" s="119"/>
      <c r="F285" s="119"/>
      <c r="G285" s="119"/>
    </row>
    <row r="286" spans="1:7">
      <c r="A286" s="80"/>
      <c r="B286" s="119"/>
      <c r="C286" s="119"/>
      <c r="D286" s="119"/>
      <c r="E286" s="119"/>
      <c r="F286" s="119"/>
      <c r="G286" s="119"/>
    </row>
    <row r="287" spans="1:7">
      <c r="A287" s="80"/>
      <c r="B287" s="119"/>
      <c r="C287" s="119"/>
      <c r="D287" s="119"/>
      <c r="E287" s="119"/>
      <c r="F287" s="119"/>
      <c r="G287" s="119"/>
    </row>
    <row r="288" spans="1:7">
      <c r="A288" s="80"/>
      <c r="B288" s="119"/>
      <c r="C288" s="119"/>
      <c r="D288" s="119"/>
      <c r="E288" s="119"/>
      <c r="F288" s="119"/>
      <c r="G288" s="119"/>
    </row>
    <row r="289" spans="1:7">
      <c r="A289" s="80"/>
      <c r="B289" s="119"/>
      <c r="C289" s="119"/>
      <c r="D289" s="119"/>
      <c r="E289" s="119"/>
      <c r="F289" s="119"/>
      <c r="G289" s="119"/>
    </row>
    <row r="290" spans="1:7">
      <c r="A290" s="80"/>
      <c r="B290" s="119"/>
      <c r="C290" s="119"/>
      <c r="D290" s="119"/>
      <c r="E290" s="119"/>
      <c r="F290" s="119"/>
      <c r="G290" s="119"/>
    </row>
    <row r="291" spans="1:7">
      <c r="A291" s="80"/>
      <c r="B291" s="119"/>
      <c r="C291" s="119"/>
      <c r="D291" s="119"/>
      <c r="E291" s="119"/>
      <c r="F291" s="119"/>
      <c r="G291" s="119"/>
    </row>
    <row r="292" spans="1:7">
      <c r="A292" s="80"/>
      <c r="B292" s="119"/>
      <c r="C292" s="119"/>
      <c r="D292" s="119"/>
      <c r="E292" s="119"/>
      <c r="F292" s="119"/>
      <c r="G292" s="119"/>
    </row>
    <row r="293" spans="1:7">
      <c r="A293" s="80"/>
      <c r="B293" s="119"/>
      <c r="C293" s="119"/>
      <c r="D293" s="119"/>
      <c r="E293" s="119"/>
      <c r="F293" s="119"/>
      <c r="G293" s="119"/>
    </row>
    <row r="294" spans="1:7">
      <c r="A294" s="80"/>
      <c r="B294" s="119"/>
      <c r="C294" s="119"/>
      <c r="D294" s="119"/>
      <c r="E294" s="119"/>
      <c r="F294" s="119"/>
      <c r="G294" s="119"/>
    </row>
    <row r="295" spans="1:7">
      <c r="A295" s="80"/>
      <c r="B295" s="119"/>
      <c r="C295" s="119"/>
      <c r="D295" s="119"/>
      <c r="E295" s="119"/>
      <c r="F295" s="119"/>
      <c r="G295" s="119"/>
    </row>
    <row r="296" spans="1:7">
      <c r="A296" s="80"/>
      <c r="B296" s="119"/>
      <c r="C296" s="119"/>
      <c r="D296" s="119"/>
      <c r="E296" s="119"/>
      <c r="F296" s="119"/>
      <c r="G296" s="119"/>
    </row>
    <row r="297" spans="1:7">
      <c r="A297" s="80"/>
      <c r="B297" s="119"/>
      <c r="C297" s="119"/>
      <c r="D297" s="119"/>
      <c r="E297" s="119"/>
      <c r="F297" s="119"/>
      <c r="G297" s="119"/>
    </row>
    <row r="298" spans="1:7">
      <c r="A298" s="80"/>
      <c r="B298" s="119"/>
      <c r="C298" s="119"/>
      <c r="D298" s="119"/>
      <c r="E298" s="119"/>
      <c r="F298" s="119"/>
      <c r="G298" s="119"/>
    </row>
    <row r="299" spans="1:7">
      <c r="A299" s="80"/>
      <c r="B299" s="119"/>
      <c r="C299" s="119"/>
      <c r="D299" s="119"/>
      <c r="E299" s="119"/>
      <c r="F299" s="119"/>
      <c r="G299" s="119"/>
    </row>
    <row r="300" spans="1:7">
      <c r="A300" s="80"/>
      <c r="B300" s="119"/>
      <c r="C300" s="119"/>
      <c r="D300" s="119"/>
      <c r="E300" s="119"/>
      <c r="F300" s="119"/>
      <c r="G300" s="119"/>
    </row>
    <row r="301" spans="1:7">
      <c r="A301" s="80"/>
      <c r="B301" s="119"/>
      <c r="C301" s="119"/>
      <c r="D301" s="119"/>
      <c r="E301" s="119"/>
      <c r="F301" s="119"/>
      <c r="G301" s="119"/>
    </row>
    <row r="302" spans="1:7">
      <c r="A302" s="80"/>
      <c r="B302" s="119"/>
      <c r="C302" s="119"/>
      <c r="D302" s="119"/>
      <c r="E302" s="119"/>
      <c r="F302" s="119"/>
      <c r="G302" s="119"/>
    </row>
    <row r="303" spans="1:7">
      <c r="A303" s="80"/>
      <c r="B303" s="119"/>
      <c r="C303" s="119"/>
      <c r="D303" s="119"/>
      <c r="E303" s="119"/>
      <c r="F303" s="119"/>
      <c r="G303" s="119"/>
    </row>
    <row r="304" spans="1:7">
      <c r="A304" s="80"/>
      <c r="B304" s="119"/>
      <c r="C304" s="119"/>
      <c r="D304" s="119"/>
      <c r="E304" s="119"/>
      <c r="F304" s="119"/>
      <c r="G304" s="119"/>
    </row>
    <row r="305" spans="1:7">
      <c r="A305" s="80"/>
      <c r="B305" s="119"/>
      <c r="C305" s="119"/>
      <c r="D305" s="119"/>
      <c r="E305" s="119"/>
      <c r="F305" s="119"/>
      <c r="G305" s="119"/>
    </row>
    <row r="306" spans="1:7">
      <c r="A306" s="80"/>
      <c r="B306" s="119"/>
      <c r="C306" s="119"/>
      <c r="D306" s="119"/>
      <c r="E306" s="119"/>
      <c r="F306" s="119"/>
      <c r="G306" s="119"/>
    </row>
    <row r="307" spans="1:7">
      <c r="A307" s="80"/>
      <c r="B307" s="119"/>
      <c r="C307" s="119"/>
      <c r="D307" s="119"/>
      <c r="E307" s="119"/>
      <c r="F307" s="119"/>
      <c r="G307" s="119"/>
    </row>
    <row r="308" spans="1:7">
      <c r="A308" s="80"/>
      <c r="B308" s="119"/>
      <c r="C308" s="119"/>
      <c r="D308" s="119"/>
      <c r="E308" s="119"/>
      <c r="F308" s="119"/>
      <c r="G308" s="119"/>
    </row>
    <row r="309" spans="1:7">
      <c r="A309" s="80"/>
      <c r="B309" s="119"/>
      <c r="C309" s="119"/>
      <c r="D309" s="119"/>
      <c r="E309" s="119"/>
      <c r="F309" s="119"/>
      <c r="G309" s="119"/>
    </row>
    <row r="310" spans="1:7">
      <c r="A310" s="80"/>
      <c r="B310" s="119"/>
      <c r="C310" s="119"/>
      <c r="D310" s="119"/>
      <c r="E310" s="119"/>
      <c r="F310" s="119"/>
      <c r="G310" s="119"/>
    </row>
    <row r="311" spans="1:7">
      <c r="A311" s="80"/>
      <c r="B311" s="119"/>
      <c r="C311" s="119"/>
      <c r="D311" s="119"/>
      <c r="E311" s="119"/>
      <c r="F311" s="119"/>
      <c r="G311" s="119"/>
    </row>
    <row r="312" spans="1:7">
      <c r="A312" s="80"/>
      <c r="B312" s="119"/>
      <c r="C312" s="119"/>
      <c r="D312" s="119"/>
      <c r="E312" s="119"/>
      <c r="F312" s="119"/>
      <c r="G312" s="119"/>
    </row>
    <row r="313" spans="1:7">
      <c r="A313" s="80"/>
      <c r="B313" s="119"/>
      <c r="C313" s="119"/>
      <c r="D313" s="119"/>
      <c r="E313" s="119"/>
      <c r="F313" s="119"/>
      <c r="G313" s="119"/>
    </row>
    <row r="314" spans="1:7">
      <c r="A314" s="80"/>
      <c r="B314" s="119"/>
      <c r="C314" s="119"/>
      <c r="D314" s="119"/>
      <c r="E314" s="119"/>
      <c r="F314" s="119"/>
      <c r="G314" s="119"/>
    </row>
    <row r="315" spans="1:7">
      <c r="A315" s="80"/>
      <c r="B315" s="119"/>
      <c r="C315" s="119"/>
      <c r="D315" s="119"/>
      <c r="E315" s="119"/>
      <c r="F315" s="119"/>
      <c r="G315" s="119"/>
    </row>
    <row r="316" spans="1:7">
      <c r="A316" s="80"/>
      <c r="B316" s="119"/>
      <c r="C316" s="119"/>
      <c r="D316" s="119"/>
      <c r="E316" s="119"/>
      <c r="F316" s="119"/>
      <c r="G316" s="119"/>
    </row>
    <row r="317" spans="1:7">
      <c r="A317" s="80"/>
      <c r="B317" s="119"/>
      <c r="C317" s="119"/>
      <c r="D317" s="119"/>
      <c r="E317" s="119"/>
      <c r="F317" s="119"/>
      <c r="G317" s="119"/>
    </row>
    <row r="318" spans="1:7">
      <c r="A318" s="80"/>
      <c r="B318" s="119"/>
      <c r="C318" s="119"/>
      <c r="D318" s="119"/>
      <c r="E318" s="119"/>
      <c r="F318" s="119"/>
      <c r="G318" s="119"/>
    </row>
    <row r="319" spans="1:7">
      <c r="A319" s="80"/>
      <c r="B319" s="119"/>
      <c r="C319" s="119"/>
      <c r="D319" s="119"/>
      <c r="E319" s="119"/>
      <c r="F319" s="119"/>
      <c r="G319" s="119"/>
    </row>
    <row r="320" spans="1:7">
      <c r="A320" s="80"/>
      <c r="B320" s="119"/>
      <c r="C320" s="119"/>
      <c r="D320" s="119"/>
      <c r="E320" s="119"/>
      <c r="F320" s="119"/>
      <c r="G320" s="119"/>
    </row>
    <row r="321" spans="1:7">
      <c r="A321" s="80"/>
      <c r="B321" s="119"/>
      <c r="C321" s="119"/>
      <c r="D321" s="119"/>
      <c r="E321" s="119"/>
      <c r="F321" s="119"/>
      <c r="G321" s="119"/>
    </row>
    <row r="322" spans="1:7">
      <c r="A322" s="80"/>
      <c r="B322" s="119"/>
      <c r="C322" s="119"/>
      <c r="D322" s="119"/>
      <c r="E322" s="119"/>
      <c r="F322" s="119"/>
      <c r="G322" s="119"/>
    </row>
    <row r="323" spans="1:7">
      <c r="A323" s="80"/>
      <c r="B323" s="119"/>
      <c r="C323" s="119"/>
      <c r="D323" s="119"/>
      <c r="E323" s="119"/>
      <c r="F323" s="119"/>
      <c r="G323" s="119"/>
    </row>
    <row r="324" spans="1:7">
      <c r="A324" s="80"/>
      <c r="B324" s="119"/>
      <c r="C324" s="119"/>
      <c r="D324" s="119"/>
      <c r="E324" s="119"/>
      <c r="F324" s="119"/>
      <c r="G324" s="119"/>
    </row>
    <row r="325" spans="1:7">
      <c r="A325" s="80"/>
      <c r="B325" s="119"/>
      <c r="C325" s="119"/>
      <c r="D325" s="119"/>
      <c r="E325" s="119"/>
      <c r="F325" s="119"/>
      <c r="G325" s="119"/>
    </row>
    <row r="326" spans="1:7">
      <c r="A326" s="80"/>
      <c r="B326" s="119"/>
      <c r="C326" s="119"/>
      <c r="D326" s="119"/>
      <c r="E326" s="119"/>
      <c r="F326" s="119"/>
      <c r="G326" s="119"/>
    </row>
    <row r="327" spans="1:7">
      <c r="A327" s="80"/>
      <c r="B327" s="119"/>
      <c r="C327" s="119"/>
      <c r="D327" s="119"/>
      <c r="E327" s="119"/>
      <c r="F327" s="119"/>
      <c r="G327" s="119"/>
    </row>
    <row r="328" spans="1:7">
      <c r="A328" s="80"/>
      <c r="B328" s="119"/>
      <c r="C328" s="119"/>
      <c r="D328" s="119"/>
      <c r="E328" s="119"/>
      <c r="F328" s="119"/>
      <c r="G328" s="119"/>
    </row>
    <row r="329" spans="1:7">
      <c r="A329" s="80"/>
      <c r="B329" s="119"/>
      <c r="C329" s="119"/>
      <c r="D329" s="119"/>
      <c r="E329" s="119"/>
      <c r="F329" s="119"/>
      <c r="G329" s="119"/>
    </row>
    <row r="330" spans="1:7">
      <c r="A330" s="80"/>
      <c r="B330" s="119"/>
      <c r="C330" s="119"/>
      <c r="D330" s="119"/>
      <c r="E330" s="119"/>
      <c r="F330" s="119"/>
      <c r="G330" s="119"/>
    </row>
    <row r="331" spans="1:7">
      <c r="A331" s="80"/>
      <c r="B331" s="119"/>
      <c r="C331" s="119"/>
      <c r="D331" s="119"/>
      <c r="E331" s="119"/>
      <c r="F331" s="119"/>
      <c r="G331" s="119"/>
    </row>
    <row r="332" spans="1:7">
      <c r="A332" s="80"/>
      <c r="B332" s="119"/>
      <c r="C332" s="119"/>
      <c r="D332" s="119"/>
      <c r="E332" s="119"/>
      <c r="F332" s="119"/>
      <c r="G332" s="119"/>
    </row>
    <row r="333" spans="1:7">
      <c r="A333" s="80"/>
      <c r="B333" s="119"/>
      <c r="C333" s="119"/>
      <c r="D333" s="119"/>
      <c r="E333" s="119"/>
      <c r="F333" s="119"/>
      <c r="G333" s="119"/>
    </row>
    <row r="334" spans="1:7">
      <c r="A334" s="80"/>
      <c r="B334" s="119"/>
      <c r="C334" s="119"/>
      <c r="D334" s="119"/>
      <c r="E334" s="119"/>
      <c r="F334" s="119"/>
      <c r="G334" s="119"/>
    </row>
    <row r="335" spans="1:7">
      <c r="A335" s="80"/>
      <c r="B335" s="119"/>
      <c r="C335" s="119"/>
      <c r="D335" s="119"/>
      <c r="E335" s="119"/>
      <c r="F335" s="119"/>
      <c r="G335" s="119"/>
    </row>
    <row r="336" spans="1:7">
      <c r="A336" s="80"/>
      <c r="B336" s="119"/>
      <c r="C336" s="119"/>
      <c r="D336" s="119"/>
      <c r="E336" s="119"/>
      <c r="F336" s="119"/>
      <c r="G336" s="119"/>
    </row>
    <row r="337" spans="1:7">
      <c r="A337" s="80"/>
      <c r="B337" s="119"/>
      <c r="C337" s="119"/>
      <c r="D337" s="119"/>
      <c r="E337" s="119"/>
      <c r="F337" s="119"/>
      <c r="G337" s="119"/>
    </row>
    <row r="338" spans="1:7">
      <c r="A338" s="80"/>
      <c r="B338" s="119"/>
      <c r="C338" s="119"/>
      <c r="D338" s="119"/>
      <c r="E338" s="119"/>
      <c r="F338" s="119"/>
      <c r="G338" s="119"/>
    </row>
    <row r="339" spans="1:7">
      <c r="A339" s="80"/>
      <c r="B339" s="119"/>
      <c r="C339" s="119"/>
      <c r="D339" s="119"/>
      <c r="E339" s="119"/>
      <c r="F339" s="119"/>
      <c r="G339" s="119"/>
    </row>
    <row r="340" spans="1:7">
      <c r="A340" s="80"/>
      <c r="B340" s="119"/>
      <c r="C340" s="119"/>
      <c r="D340" s="119"/>
      <c r="E340" s="119"/>
      <c r="F340" s="119"/>
      <c r="G340" s="119"/>
    </row>
    <row r="341" spans="1:7">
      <c r="A341" s="80"/>
      <c r="B341" s="119"/>
      <c r="C341" s="119"/>
      <c r="D341" s="119"/>
      <c r="E341" s="119"/>
      <c r="F341" s="119"/>
      <c r="G341" s="119"/>
    </row>
    <row r="342" spans="1:7">
      <c r="A342" s="80"/>
      <c r="B342" s="119"/>
      <c r="C342" s="119"/>
      <c r="D342" s="119"/>
      <c r="E342" s="119"/>
      <c r="F342" s="119"/>
      <c r="G342" s="119"/>
    </row>
    <row r="343" spans="1:7">
      <c r="A343" s="80"/>
      <c r="B343" s="119"/>
      <c r="C343" s="119"/>
      <c r="D343" s="119"/>
      <c r="E343" s="119"/>
      <c r="F343" s="119"/>
      <c r="G343" s="119"/>
    </row>
    <row r="344" spans="1:7">
      <c r="A344" s="80"/>
      <c r="B344" s="119"/>
      <c r="C344" s="119"/>
      <c r="D344" s="119"/>
      <c r="E344" s="119"/>
      <c r="F344" s="119"/>
      <c r="G344" s="119"/>
    </row>
    <row r="345" spans="1:7">
      <c r="A345" s="80"/>
      <c r="B345" s="119"/>
      <c r="C345" s="119"/>
      <c r="D345" s="119"/>
      <c r="E345" s="119"/>
      <c r="F345" s="119"/>
      <c r="G345" s="119"/>
    </row>
    <row r="346" spans="1:7">
      <c r="A346" s="80"/>
      <c r="B346" s="119"/>
      <c r="C346" s="119"/>
      <c r="D346" s="119"/>
      <c r="E346" s="119"/>
      <c r="F346" s="119"/>
      <c r="G346" s="119"/>
    </row>
    <row r="347" spans="1:7">
      <c r="A347" s="80"/>
      <c r="B347" s="119"/>
      <c r="C347" s="119"/>
      <c r="D347" s="119"/>
      <c r="E347" s="119"/>
      <c r="F347" s="119"/>
      <c r="G347" s="119"/>
    </row>
    <row r="348" spans="1:7">
      <c r="A348" s="80"/>
      <c r="B348" s="119"/>
      <c r="C348" s="119"/>
      <c r="D348" s="119"/>
      <c r="E348" s="119"/>
      <c r="F348" s="119"/>
      <c r="G348" s="119"/>
    </row>
    <row r="349" spans="1:7">
      <c r="A349" s="80"/>
      <c r="B349" s="119"/>
      <c r="C349" s="119"/>
      <c r="D349" s="119"/>
      <c r="E349" s="119"/>
      <c r="F349" s="119"/>
      <c r="G349" s="119"/>
    </row>
    <row r="350" spans="1:7">
      <c r="A350" s="80"/>
      <c r="B350" s="119"/>
      <c r="C350" s="119"/>
      <c r="D350" s="119"/>
      <c r="E350" s="119"/>
      <c r="F350" s="119"/>
      <c r="G350" s="119"/>
    </row>
    <row r="351" spans="1:7">
      <c r="A351" s="80"/>
      <c r="B351" s="119"/>
      <c r="C351" s="119"/>
      <c r="D351" s="119"/>
      <c r="E351" s="119"/>
      <c r="F351" s="119"/>
      <c r="G351" s="119"/>
    </row>
    <row r="352" spans="1:7">
      <c r="A352" s="80"/>
      <c r="B352" s="119"/>
      <c r="C352" s="119"/>
      <c r="D352" s="119"/>
      <c r="E352" s="119"/>
      <c r="F352" s="119"/>
      <c r="G352" s="119"/>
    </row>
    <row r="353" spans="1:7">
      <c r="A353" s="80"/>
      <c r="B353" s="119"/>
      <c r="C353" s="119"/>
      <c r="D353" s="119"/>
      <c r="E353" s="119"/>
      <c r="F353" s="119"/>
      <c r="G353" s="119"/>
    </row>
    <row r="354" spans="1:7">
      <c r="A354" s="80"/>
      <c r="B354" s="119"/>
      <c r="C354" s="119"/>
      <c r="D354" s="119"/>
      <c r="E354" s="119"/>
      <c r="F354" s="119"/>
      <c r="G354" s="119"/>
    </row>
    <row r="355" spans="1:7">
      <c r="A355" s="80"/>
      <c r="B355" s="119"/>
      <c r="C355" s="119"/>
      <c r="D355" s="119"/>
      <c r="E355" s="119"/>
      <c r="F355" s="119"/>
      <c r="G355" s="119"/>
    </row>
    <row r="356" spans="1:7">
      <c r="A356" s="80"/>
      <c r="B356" s="119"/>
      <c r="C356" s="119"/>
      <c r="D356" s="119"/>
      <c r="E356" s="119"/>
      <c r="F356" s="119"/>
      <c r="G356" s="119"/>
    </row>
    <row r="357" spans="1:7">
      <c r="A357" s="80"/>
      <c r="B357" s="119"/>
      <c r="C357" s="119"/>
      <c r="D357" s="119"/>
      <c r="E357" s="119"/>
      <c r="F357" s="119"/>
      <c r="G357" s="119"/>
    </row>
    <row r="358" spans="1:7">
      <c r="A358" s="80"/>
      <c r="B358" s="119"/>
      <c r="C358" s="119"/>
      <c r="D358" s="119"/>
      <c r="E358" s="119"/>
      <c r="F358" s="119"/>
      <c r="G358" s="119"/>
    </row>
    <row r="359" spans="1:7">
      <c r="A359" s="80"/>
      <c r="B359" s="119"/>
      <c r="C359" s="119"/>
      <c r="D359" s="119"/>
      <c r="E359" s="119"/>
      <c r="F359" s="119"/>
      <c r="G359" s="119"/>
    </row>
    <row r="360" spans="1:7">
      <c r="A360" s="80"/>
      <c r="B360" s="119"/>
      <c r="C360" s="119"/>
      <c r="D360" s="119"/>
      <c r="E360" s="119"/>
      <c r="F360" s="119"/>
      <c r="G360" s="119"/>
    </row>
    <row r="361" spans="1:7">
      <c r="A361" s="80"/>
      <c r="B361" s="119"/>
      <c r="C361" s="119"/>
      <c r="D361" s="119"/>
      <c r="E361" s="119"/>
      <c r="F361" s="119"/>
      <c r="G361" s="119"/>
    </row>
    <row r="362" spans="1:7">
      <c r="A362" s="80"/>
      <c r="B362" s="119"/>
      <c r="C362" s="119"/>
      <c r="D362" s="119"/>
      <c r="E362" s="119"/>
      <c r="F362" s="119"/>
      <c r="G362" s="119"/>
    </row>
    <row r="363" spans="1:7">
      <c r="A363" s="80"/>
      <c r="B363" s="119"/>
      <c r="C363" s="119"/>
      <c r="D363" s="119"/>
      <c r="E363" s="119"/>
      <c r="F363" s="119"/>
      <c r="G363" s="119"/>
    </row>
    <row r="364" spans="1:7">
      <c r="A364" s="80"/>
      <c r="B364" s="119"/>
      <c r="C364" s="119"/>
      <c r="D364" s="119"/>
      <c r="E364" s="119"/>
      <c r="F364" s="119"/>
      <c r="G364" s="119"/>
    </row>
    <row r="365" spans="1:7">
      <c r="A365" s="80"/>
      <c r="B365" s="119"/>
      <c r="C365" s="119"/>
      <c r="D365" s="119"/>
      <c r="E365" s="119"/>
      <c r="F365" s="119"/>
      <c r="G365" s="119"/>
    </row>
    <row r="366" spans="1:7">
      <c r="A366" s="80"/>
      <c r="B366" s="119"/>
      <c r="C366" s="119"/>
      <c r="D366" s="119"/>
      <c r="E366" s="119"/>
      <c r="F366" s="119"/>
      <c r="G366" s="119"/>
    </row>
    <row r="367" spans="1:7">
      <c r="A367" s="80"/>
      <c r="B367" s="119"/>
      <c r="C367" s="119"/>
      <c r="D367" s="119"/>
      <c r="E367" s="119"/>
      <c r="F367" s="119"/>
      <c r="G367" s="119"/>
    </row>
    <row r="368" spans="1:7">
      <c r="A368" s="80"/>
      <c r="B368" s="119"/>
      <c r="C368" s="119"/>
      <c r="D368" s="119"/>
      <c r="E368" s="119"/>
      <c r="F368" s="119"/>
      <c r="G368" s="119"/>
    </row>
    <row r="369" spans="1:7">
      <c r="A369" s="80"/>
      <c r="B369" s="119"/>
      <c r="C369" s="119"/>
      <c r="D369" s="119"/>
      <c r="E369" s="119"/>
      <c r="F369" s="119"/>
      <c r="G369" s="119"/>
    </row>
    <row r="370" spans="1:7">
      <c r="A370" s="80"/>
      <c r="B370" s="119"/>
      <c r="C370" s="119"/>
      <c r="D370" s="119"/>
      <c r="E370" s="119"/>
      <c r="F370" s="119"/>
      <c r="G370" s="119"/>
    </row>
    <row r="371" spans="1:7">
      <c r="A371" s="80"/>
      <c r="B371" s="119"/>
      <c r="C371" s="119"/>
      <c r="D371" s="119"/>
      <c r="E371" s="119"/>
      <c r="F371" s="119"/>
      <c r="G371" s="119"/>
    </row>
    <row r="372" spans="1:7">
      <c r="A372" s="80"/>
      <c r="B372" s="119"/>
      <c r="C372" s="119"/>
      <c r="D372" s="119"/>
      <c r="E372" s="119"/>
      <c r="F372" s="119"/>
      <c r="G372" s="119"/>
    </row>
    <row r="373" spans="1:7">
      <c r="A373" s="80"/>
      <c r="B373" s="119"/>
      <c r="C373" s="119"/>
      <c r="D373" s="119"/>
      <c r="E373" s="119"/>
      <c r="F373" s="119"/>
      <c r="G373" s="119"/>
    </row>
    <row r="374" spans="1:7">
      <c r="A374" s="80"/>
      <c r="B374" s="119"/>
      <c r="C374" s="119"/>
      <c r="D374" s="119"/>
      <c r="E374" s="119"/>
      <c r="F374" s="119"/>
      <c r="G374" s="119"/>
    </row>
    <row r="375" spans="1:7">
      <c r="A375" s="80"/>
      <c r="B375" s="119"/>
      <c r="C375" s="119"/>
      <c r="D375" s="119"/>
      <c r="E375" s="119"/>
      <c r="F375" s="119"/>
      <c r="G375" s="119"/>
    </row>
    <row r="376" spans="1:7">
      <c r="A376" s="80"/>
      <c r="B376" s="119"/>
      <c r="C376" s="119"/>
      <c r="D376" s="119"/>
      <c r="E376" s="119"/>
      <c r="F376" s="119"/>
      <c r="G376" s="119"/>
    </row>
    <row r="377" spans="1:7">
      <c r="A377" s="80"/>
      <c r="B377" s="119"/>
      <c r="C377" s="119"/>
      <c r="D377" s="119"/>
      <c r="E377" s="119"/>
      <c r="F377" s="119"/>
      <c r="G377" s="119"/>
    </row>
    <row r="378" spans="1:7">
      <c r="A378" s="80"/>
      <c r="B378" s="119"/>
      <c r="C378" s="119"/>
      <c r="D378" s="119"/>
      <c r="E378" s="119"/>
      <c r="F378" s="119"/>
      <c r="G378" s="119"/>
    </row>
    <row r="379" spans="1:7">
      <c r="A379" s="80"/>
      <c r="B379" s="119"/>
      <c r="C379" s="119"/>
      <c r="D379" s="119"/>
      <c r="E379" s="119"/>
      <c r="F379" s="119"/>
      <c r="G379" s="119"/>
    </row>
    <row r="380" spans="1:7">
      <c r="A380" s="80"/>
      <c r="B380" s="119"/>
      <c r="C380" s="119"/>
      <c r="D380" s="119"/>
      <c r="E380" s="119"/>
      <c r="F380" s="119"/>
      <c r="G380" s="119"/>
    </row>
    <row r="381" spans="1:7">
      <c r="A381" s="80"/>
      <c r="B381" s="119"/>
      <c r="C381" s="119"/>
      <c r="D381" s="119"/>
      <c r="E381" s="119"/>
      <c r="F381" s="119"/>
      <c r="G381" s="119"/>
    </row>
    <row r="382" spans="1:7">
      <c r="A382" s="80"/>
      <c r="B382" s="119"/>
      <c r="C382" s="119"/>
      <c r="D382" s="119"/>
      <c r="E382" s="119"/>
      <c r="F382" s="119"/>
      <c r="G382" s="119"/>
    </row>
    <row r="383" spans="1:7">
      <c r="A383" s="80"/>
      <c r="B383" s="119"/>
      <c r="C383" s="119"/>
      <c r="D383" s="119"/>
      <c r="E383" s="119"/>
      <c r="F383" s="119"/>
      <c r="G383" s="119"/>
    </row>
    <row r="384" spans="1:7">
      <c r="A384" s="80"/>
      <c r="B384" s="119"/>
      <c r="C384" s="119"/>
      <c r="D384" s="119"/>
      <c r="E384" s="119"/>
      <c r="F384" s="119"/>
      <c r="G384" s="119"/>
    </row>
    <row r="385" spans="1:7">
      <c r="A385" s="80"/>
      <c r="B385" s="119"/>
      <c r="C385" s="119"/>
      <c r="D385" s="119"/>
      <c r="E385" s="119"/>
      <c r="F385" s="119"/>
      <c r="G385" s="119"/>
    </row>
    <row r="386" spans="1:7">
      <c r="A386" s="80"/>
      <c r="B386" s="119"/>
      <c r="C386" s="119"/>
      <c r="D386" s="119"/>
      <c r="E386" s="119"/>
      <c r="F386" s="119"/>
      <c r="G386" s="119"/>
    </row>
    <row r="387" spans="1:7">
      <c r="A387" s="80"/>
      <c r="B387" s="119"/>
      <c r="C387" s="119"/>
      <c r="D387" s="119"/>
      <c r="E387" s="119"/>
      <c r="F387" s="119"/>
      <c r="G387" s="119"/>
    </row>
    <row r="388" spans="1:7">
      <c r="A388" s="80"/>
      <c r="B388" s="119"/>
      <c r="C388" s="119"/>
      <c r="D388" s="119"/>
      <c r="E388" s="119"/>
      <c r="F388" s="119"/>
      <c r="G388" s="119"/>
    </row>
    <row r="389" spans="1:7">
      <c r="A389" s="80"/>
      <c r="B389" s="119"/>
      <c r="C389" s="119"/>
      <c r="D389" s="119"/>
      <c r="E389" s="119"/>
      <c r="F389" s="119"/>
      <c r="G389" s="119"/>
    </row>
    <row r="390" spans="1:7">
      <c r="A390" s="80"/>
      <c r="B390" s="119"/>
      <c r="C390" s="119"/>
      <c r="D390" s="119"/>
      <c r="E390" s="119"/>
      <c r="F390" s="119"/>
      <c r="G390" s="119"/>
    </row>
    <row r="391" spans="1:7">
      <c r="A391" s="80"/>
      <c r="B391" s="119"/>
      <c r="C391" s="119"/>
      <c r="D391" s="119"/>
      <c r="E391" s="119"/>
      <c r="F391" s="119"/>
      <c r="G391" s="119"/>
    </row>
    <row r="392" spans="1:7">
      <c r="A392" s="80"/>
      <c r="B392" s="119"/>
      <c r="C392" s="119"/>
      <c r="D392" s="119"/>
      <c r="E392" s="119"/>
      <c r="F392" s="119"/>
      <c r="G392" s="119"/>
    </row>
    <row r="393" spans="1:7">
      <c r="A393" s="80"/>
      <c r="B393" s="119"/>
      <c r="C393" s="119"/>
      <c r="D393" s="119"/>
      <c r="E393" s="119"/>
      <c r="F393" s="119"/>
      <c r="G393" s="119"/>
    </row>
    <row r="394" spans="1:7">
      <c r="A394" s="80"/>
      <c r="B394" s="119"/>
      <c r="C394" s="119"/>
      <c r="D394" s="119"/>
      <c r="E394" s="119"/>
      <c r="F394" s="119"/>
      <c r="G394" s="119"/>
    </row>
    <row r="395" spans="1:7">
      <c r="A395" s="80"/>
      <c r="B395" s="119"/>
      <c r="C395" s="119"/>
      <c r="D395" s="119"/>
      <c r="E395" s="119"/>
      <c r="F395" s="119"/>
      <c r="G395" s="119"/>
    </row>
    <row r="396" spans="1:7">
      <c r="A396" s="80"/>
      <c r="B396" s="119"/>
      <c r="C396" s="119"/>
      <c r="D396" s="119"/>
      <c r="E396" s="119"/>
      <c r="F396" s="119"/>
      <c r="G396" s="119"/>
    </row>
    <row r="397" spans="1:7">
      <c r="A397" s="80"/>
      <c r="B397" s="119"/>
      <c r="C397" s="119"/>
      <c r="D397" s="119"/>
      <c r="E397" s="119"/>
      <c r="F397" s="119"/>
      <c r="G397" s="119"/>
    </row>
    <row r="398" spans="1:7">
      <c r="A398" s="80"/>
      <c r="B398" s="119"/>
      <c r="C398" s="119"/>
      <c r="D398" s="119"/>
      <c r="E398" s="119"/>
      <c r="F398" s="119"/>
      <c r="G398" s="119"/>
    </row>
    <row r="399" spans="1:7">
      <c r="A399" s="80"/>
      <c r="B399" s="119"/>
      <c r="C399" s="119"/>
      <c r="D399" s="119"/>
      <c r="E399" s="119"/>
      <c r="F399" s="119"/>
      <c r="G399" s="119"/>
    </row>
    <row r="400" spans="1:7">
      <c r="A400" s="80"/>
      <c r="B400" s="119"/>
      <c r="C400" s="119"/>
      <c r="D400" s="119"/>
      <c r="E400" s="119"/>
      <c r="F400" s="119"/>
      <c r="G400" s="119"/>
    </row>
    <row r="401" spans="1:7">
      <c r="A401" s="80"/>
      <c r="B401" s="119"/>
      <c r="C401" s="119"/>
      <c r="D401" s="119"/>
      <c r="E401" s="119"/>
      <c r="F401" s="119"/>
      <c r="G401" s="119"/>
    </row>
    <row r="402" spans="1:7">
      <c r="A402" s="80"/>
      <c r="B402" s="119"/>
      <c r="C402" s="119"/>
      <c r="D402" s="119"/>
      <c r="E402" s="119"/>
      <c r="F402" s="119"/>
      <c r="G402" s="119"/>
    </row>
    <row r="403" spans="1:7">
      <c r="A403" s="80"/>
      <c r="B403" s="119"/>
      <c r="C403" s="119"/>
      <c r="D403" s="119"/>
      <c r="E403" s="119"/>
      <c r="F403" s="119"/>
      <c r="G403" s="119"/>
    </row>
    <row r="404" spans="1:7">
      <c r="A404" s="80"/>
      <c r="B404" s="119"/>
      <c r="C404" s="119"/>
      <c r="D404" s="119"/>
      <c r="E404" s="119"/>
      <c r="F404" s="119"/>
      <c r="G404" s="119"/>
    </row>
    <row r="405" spans="1:7">
      <c r="A405" s="80"/>
      <c r="B405" s="119"/>
      <c r="C405" s="119"/>
      <c r="D405" s="119"/>
      <c r="E405" s="119"/>
      <c r="F405" s="119"/>
      <c r="G405" s="119"/>
    </row>
    <row r="406" spans="1:7">
      <c r="A406" s="80"/>
      <c r="B406" s="119"/>
      <c r="C406" s="119"/>
      <c r="D406" s="119"/>
      <c r="E406" s="119"/>
      <c r="F406" s="119"/>
      <c r="G406" s="119"/>
    </row>
    <row r="407" spans="1:7">
      <c r="A407" s="80"/>
      <c r="B407" s="119"/>
      <c r="C407" s="119"/>
      <c r="D407" s="119"/>
      <c r="E407" s="119"/>
      <c r="F407" s="119"/>
      <c r="G407" s="119"/>
    </row>
    <row r="408" spans="1:7">
      <c r="A408" s="80"/>
      <c r="B408" s="119"/>
      <c r="C408" s="119"/>
      <c r="D408" s="119"/>
      <c r="E408" s="119"/>
      <c r="F408" s="119"/>
      <c r="G408" s="119"/>
    </row>
    <row r="409" spans="1:7">
      <c r="A409" s="80"/>
      <c r="B409" s="119"/>
      <c r="C409" s="119"/>
      <c r="D409" s="119"/>
      <c r="E409" s="119"/>
      <c r="F409" s="119"/>
      <c r="G409" s="119"/>
    </row>
    <row r="410" spans="1:7">
      <c r="A410" s="80"/>
      <c r="B410" s="119"/>
      <c r="C410" s="119"/>
      <c r="D410" s="119"/>
      <c r="E410" s="119"/>
      <c r="F410" s="119"/>
      <c r="G410" s="119"/>
    </row>
    <row r="411" spans="1:7">
      <c r="A411" s="80"/>
      <c r="B411" s="119"/>
      <c r="C411" s="119"/>
      <c r="D411" s="119"/>
      <c r="E411" s="119"/>
      <c r="F411" s="119"/>
      <c r="G411" s="119"/>
    </row>
    <row r="412" spans="1:7">
      <c r="A412" s="80"/>
      <c r="B412" s="119"/>
      <c r="C412" s="119"/>
      <c r="D412" s="119"/>
      <c r="E412" s="119"/>
      <c r="F412" s="119"/>
      <c r="G412" s="119"/>
    </row>
    <row r="413" spans="1:7">
      <c r="A413" s="80"/>
      <c r="B413" s="119"/>
      <c r="C413" s="119"/>
      <c r="D413" s="119"/>
      <c r="E413" s="119"/>
      <c r="F413" s="119"/>
      <c r="G413" s="119"/>
    </row>
    <row r="414" spans="1:7">
      <c r="A414" s="80"/>
      <c r="B414" s="119"/>
      <c r="C414" s="119"/>
      <c r="D414" s="119"/>
      <c r="E414" s="119"/>
      <c r="F414" s="119"/>
      <c r="G414" s="119"/>
    </row>
    <row r="415" spans="1:7">
      <c r="A415" s="80"/>
      <c r="B415" s="119"/>
      <c r="C415" s="119"/>
      <c r="D415" s="119"/>
      <c r="E415" s="119"/>
      <c r="F415" s="119"/>
      <c r="G415" s="119"/>
    </row>
    <row r="416" spans="1:7">
      <c r="A416" s="80"/>
      <c r="B416" s="119"/>
      <c r="C416" s="119"/>
      <c r="D416" s="119"/>
      <c r="E416" s="119"/>
      <c r="F416" s="119"/>
      <c r="G416" s="119"/>
    </row>
    <row r="417" spans="1:7">
      <c r="A417" s="80"/>
      <c r="B417" s="119"/>
      <c r="C417" s="119"/>
      <c r="D417" s="119"/>
      <c r="E417" s="119"/>
      <c r="F417" s="119"/>
      <c r="G417" s="119"/>
    </row>
    <row r="418" spans="1:7">
      <c r="A418" s="80"/>
      <c r="B418" s="119"/>
      <c r="C418" s="119"/>
      <c r="D418" s="119"/>
      <c r="E418" s="119"/>
      <c r="F418" s="119"/>
      <c r="G418" s="119"/>
    </row>
    <row r="419" spans="1:7">
      <c r="A419" s="80"/>
      <c r="B419" s="119"/>
      <c r="C419" s="119"/>
      <c r="D419" s="119"/>
      <c r="E419" s="119"/>
      <c r="F419" s="119"/>
      <c r="G419" s="119"/>
    </row>
    <row r="420" spans="1:7">
      <c r="A420" s="80"/>
      <c r="B420" s="119"/>
      <c r="C420" s="119"/>
      <c r="D420" s="119"/>
      <c r="E420" s="119"/>
      <c r="F420" s="119"/>
      <c r="G420" s="119"/>
    </row>
    <row r="421" spans="1:7">
      <c r="A421" s="80"/>
      <c r="B421" s="119"/>
      <c r="C421" s="119"/>
      <c r="D421" s="119"/>
      <c r="E421" s="119"/>
      <c r="F421" s="119"/>
      <c r="G421" s="119"/>
    </row>
    <row r="422" spans="1:7">
      <c r="A422" s="80"/>
      <c r="B422" s="119"/>
      <c r="C422" s="119"/>
      <c r="D422" s="119"/>
      <c r="E422" s="119"/>
      <c r="F422" s="119"/>
      <c r="G422" s="119"/>
    </row>
    <row r="423" spans="1:7">
      <c r="A423" s="80"/>
      <c r="B423" s="119"/>
      <c r="C423" s="119"/>
      <c r="D423" s="119"/>
      <c r="E423" s="119"/>
      <c r="F423" s="119"/>
      <c r="G423" s="119"/>
    </row>
    <row r="424" spans="1:7">
      <c r="A424" s="80"/>
      <c r="B424" s="119"/>
      <c r="C424" s="119"/>
      <c r="D424" s="119"/>
      <c r="E424" s="119"/>
      <c r="F424" s="119"/>
      <c r="G424" s="119"/>
    </row>
    <row r="425" spans="1:7">
      <c r="A425" s="80"/>
      <c r="B425" s="119"/>
      <c r="C425" s="119"/>
      <c r="D425" s="119"/>
      <c r="E425" s="119"/>
      <c r="F425" s="119"/>
      <c r="G425" s="119"/>
    </row>
    <row r="426" spans="1:7">
      <c r="A426" s="80"/>
      <c r="B426" s="119"/>
      <c r="C426" s="119"/>
      <c r="D426" s="119"/>
      <c r="E426" s="119"/>
      <c r="F426" s="119"/>
      <c r="G426" s="119"/>
    </row>
    <row r="427" spans="1:7">
      <c r="A427" s="80"/>
      <c r="B427" s="119"/>
      <c r="C427" s="119"/>
      <c r="D427" s="119"/>
      <c r="E427" s="119"/>
      <c r="F427" s="119"/>
      <c r="G427" s="119"/>
    </row>
    <row r="428" spans="1:7">
      <c r="A428" s="80"/>
      <c r="B428" s="119"/>
      <c r="C428" s="119"/>
      <c r="D428" s="119"/>
      <c r="E428" s="119"/>
      <c r="F428" s="119"/>
      <c r="G428" s="119"/>
    </row>
    <row r="429" spans="1:7">
      <c r="A429" s="80"/>
      <c r="B429" s="119"/>
      <c r="C429" s="119"/>
      <c r="D429" s="119"/>
      <c r="E429" s="119"/>
      <c r="F429" s="119"/>
      <c r="G429" s="119"/>
    </row>
    <row r="430" spans="1:7">
      <c r="A430" s="80"/>
      <c r="B430" s="119"/>
      <c r="C430" s="119"/>
      <c r="D430" s="119"/>
      <c r="E430" s="119"/>
      <c r="F430" s="119"/>
      <c r="G430" s="119"/>
    </row>
    <row r="431" spans="1:7">
      <c r="A431" s="80"/>
      <c r="B431" s="119"/>
      <c r="C431" s="119"/>
      <c r="D431" s="119"/>
      <c r="E431" s="119"/>
      <c r="F431" s="119"/>
      <c r="G431" s="119"/>
    </row>
    <row r="432" spans="1:7">
      <c r="A432" s="80"/>
      <c r="B432" s="119"/>
      <c r="C432" s="119"/>
      <c r="D432" s="119"/>
      <c r="E432" s="119"/>
      <c r="F432" s="119"/>
      <c r="G432" s="119"/>
    </row>
    <row r="433" spans="1:7">
      <c r="A433" s="80"/>
      <c r="B433" s="119"/>
      <c r="C433" s="119"/>
      <c r="D433" s="119"/>
      <c r="E433" s="119"/>
      <c r="F433" s="119"/>
      <c r="G433" s="119"/>
    </row>
    <row r="434" spans="1:7">
      <c r="A434" s="80"/>
      <c r="B434" s="119"/>
      <c r="C434" s="119"/>
      <c r="D434" s="119"/>
      <c r="E434" s="119"/>
      <c r="F434" s="119"/>
      <c r="G434" s="119"/>
    </row>
    <row r="435" spans="1:7">
      <c r="A435" s="80"/>
      <c r="B435" s="119"/>
      <c r="C435" s="119"/>
      <c r="D435" s="119"/>
      <c r="E435" s="119"/>
      <c r="F435" s="119"/>
      <c r="G435" s="119"/>
    </row>
    <row r="436" spans="1:7">
      <c r="A436" s="80"/>
      <c r="B436" s="119"/>
      <c r="C436" s="119"/>
      <c r="D436" s="119"/>
      <c r="E436" s="119"/>
      <c r="F436" s="119"/>
      <c r="G436" s="119"/>
    </row>
    <row r="437" spans="1:7">
      <c r="A437" s="80"/>
      <c r="B437" s="119"/>
      <c r="C437" s="119"/>
      <c r="D437" s="119"/>
      <c r="E437" s="119"/>
      <c r="F437" s="119"/>
      <c r="G437" s="119"/>
    </row>
    <row r="438" spans="1:7">
      <c r="A438" s="80"/>
      <c r="B438" s="119"/>
      <c r="C438" s="119"/>
      <c r="D438" s="119"/>
      <c r="E438" s="119"/>
      <c r="F438" s="119"/>
      <c r="G438" s="119"/>
    </row>
    <row r="439" spans="1:7">
      <c r="A439" s="80"/>
      <c r="B439" s="119"/>
      <c r="C439" s="119"/>
      <c r="D439" s="119"/>
      <c r="E439" s="119"/>
      <c r="F439" s="119"/>
      <c r="G439" s="119"/>
    </row>
    <row r="440" spans="1:7">
      <c r="A440" s="80"/>
      <c r="B440" s="119"/>
      <c r="C440" s="119"/>
      <c r="D440" s="119"/>
      <c r="E440" s="119"/>
      <c r="F440" s="119"/>
      <c r="G440" s="119"/>
    </row>
    <row r="441" spans="1:7">
      <c r="A441" s="80"/>
      <c r="B441" s="119"/>
      <c r="C441" s="119"/>
      <c r="D441" s="119"/>
      <c r="E441" s="119"/>
      <c r="F441" s="119"/>
      <c r="G441" s="119"/>
    </row>
    <row r="442" spans="1:7">
      <c r="A442" s="80"/>
      <c r="B442" s="119"/>
      <c r="C442" s="119"/>
      <c r="D442" s="119"/>
      <c r="E442" s="119"/>
      <c r="F442" s="119"/>
      <c r="G442" s="119"/>
    </row>
    <row r="443" spans="1:7">
      <c r="A443" s="80"/>
      <c r="B443" s="119"/>
      <c r="C443" s="119"/>
      <c r="D443" s="119"/>
      <c r="E443" s="119"/>
      <c r="F443" s="119"/>
      <c r="G443" s="119"/>
    </row>
    <row r="444" spans="1:7">
      <c r="A444" s="80"/>
      <c r="B444" s="119"/>
      <c r="C444" s="119"/>
      <c r="D444" s="119"/>
      <c r="E444" s="119"/>
      <c r="F444" s="119"/>
      <c r="G444" s="119"/>
    </row>
    <row r="445" spans="1:7">
      <c r="A445" s="80"/>
      <c r="B445" s="119"/>
      <c r="C445" s="119"/>
      <c r="D445" s="119"/>
      <c r="E445" s="119"/>
      <c r="F445" s="119"/>
      <c r="G445" s="119"/>
    </row>
    <row r="446" spans="1:7">
      <c r="A446" s="80"/>
      <c r="B446" s="119"/>
      <c r="C446" s="119"/>
      <c r="D446" s="119"/>
      <c r="E446" s="119"/>
      <c r="F446" s="119"/>
      <c r="G446" s="119"/>
    </row>
    <row r="447" spans="1:7">
      <c r="A447" s="80"/>
      <c r="B447" s="119"/>
      <c r="C447" s="119"/>
      <c r="D447" s="119"/>
      <c r="E447" s="119"/>
      <c r="F447" s="119"/>
      <c r="G447" s="119"/>
    </row>
    <row r="448" spans="1:7">
      <c r="A448" s="80"/>
      <c r="B448" s="119"/>
      <c r="C448" s="119"/>
      <c r="D448" s="119"/>
      <c r="E448" s="119"/>
      <c r="F448" s="119"/>
      <c r="G448" s="119"/>
    </row>
    <row r="449" spans="1:7">
      <c r="A449" s="80"/>
      <c r="B449" s="119"/>
      <c r="C449" s="119"/>
      <c r="D449" s="119"/>
      <c r="E449" s="119"/>
      <c r="F449" s="119"/>
      <c r="G449" s="119"/>
    </row>
    <row r="450" spans="1:7">
      <c r="A450" s="80"/>
      <c r="B450" s="119"/>
      <c r="C450" s="119"/>
      <c r="D450" s="119"/>
      <c r="E450" s="119"/>
      <c r="F450" s="119"/>
      <c r="G450" s="119"/>
    </row>
    <row r="451" spans="1:7">
      <c r="A451" s="80"/>
      <c r="B451" s="119"/>
      <c r="C451" s="119"/>
      <c r="D451" s="119"/>
      <c r="E451" s="119"/>
      <c r="F451" s="119"/>
      <c r="G451" s="119"/>
    </row>
    <row r="452" spans="1:7">
      <c r="A452" s="80"/>
      <c r="B452" s="119"/>
      <c r="C452" s="119"/>
      <c r="D452" s="119"/>
      <c r="E452" s="119"/>
      <c r="F452" s="119"/>
      <c r="G452" s="119"/>
    </row>
    <row r="453" spans="1:7">
      <c r="A453" s="80"/>
      <c r="B453" s="119"/>
      <c r="C453" s="119"/>
      <c r="D453" s="119"/>
      <c r="E453" s="119"/>
      <c r="F453" s="119"/>
      <c r="G453" s="119"/>
    </row>
    <row r="454" spans="1:7">
      <c r="A454" s="80"/>
      <c r="B454" s="119"/>
      <c r="C454" s="119"/>
      <c r="D454" s="119"/>
      <c r="E454" s="119"/>
      <c r="F454" s="119"/>
      <c r="G454" s="119"/>
    </row>
    <row r="455" spans="1:7">
      <c r="A455" s="80"/>
      <c r="B455" s="119"/>
      <c r="C455" s="119"/>
      <c r="D455" s="119"/>
      <c r="E455" s="119"/>
      <c r="F455" s="119"/>
      <c r="G455" s="119"/>
    </row>
    <row r="456" spans="1:7">
      <c r="A456" s="80"/>
      <c r="B456" s="119"/>
      <c r="C456" s="119"/>
      <c r="D456" s="119"/>
      <c r="E456" s="119"/>
      <c r="F456" s="119"/>
      <c r="G456" s="119"/>
    </row>
    <row r="457" spans="1:7">
      <c r="A457" s="80"/>
      <c r="B457" s="119"/>
      <c r="C457" s="119"/>
      <c r="D457" s="119"/>
      <c r="E457" s="119"/>
      <c r="F457" s="119"/>
      <c r="G457" s="119"/>
    </row>
    <row r="458" spans="1:7">
      <c r="A458" s="80"/>
      <c r="B458" s="119"/>
      <c r="C458" s="119"/>
      <c r="D458" s="119"/>
      <c r="E458" s="119"/>
      <c r="F458" s="119"/>
      <c r="G458" s="119"/>
    </row>
    <row r="459" spans="1:7">
      <c r="A459" s="80"/>
      <c r="B459" s="119"/>
      <c r="C459" s="119"/>
      <c r="D459" s="119"/>
      <c r="E459" s="119"/>
      <c r="F459" s="119"/>
      <c r="G459" s="119"/>
    </row>
    <row r="460" spans="1:7">
      <c r="A460" s="80"/>
      <c r="B460" s="119"/>
      <c r="C460" s="119"/>
      <c r="D460" s="119"/>
      <c r="E460" s="119"/>
      <c r="F460" s="119"/>
      <c r="G460" s="119"/>
    </row>
    <row r="461" spans="1:7">
      <c r="A461" s="80"/>
      <c r="B461" s="119"/>
      <c r="C461" s="119"/>
      <c r="D461" s="119"/>
      <c r="E461" s="119"/>
      <c r="F461" s="119"/>
      <c r="G461" s="119"/>
    </row>
    <row r="462" spans="1:7">
      <c r="A462" s="80"/>
      <c r="B462" s="119"/>
      <c r="C462" s="119"/>
      <c r="D462" s="119"/>
      <c r="E462" s="119"/>
      <c r="F462" s="119"/>
      <c r="G462" s="119"/>
    </row>
    <row r="463" spans="1:7">
      <c r="A463" s="80"/>
      <c r="B463" s="119"/>
      <c r="C463" s="119"/>
      <c r="D463" s="119"/>
      <c r="E463" s="119"/>
      <c r="F463" s="119"/>
      <c r="G463" s="119"/>
    </row>
    <row r="464" spans="1:7">
      <c r="A464" s="80"/>
      <c r="B464" s="119"/>
      <c r="C464" s="119"/>
      <c r="D464" s="119"/>
      <c r="E464" s="119"/>
      <c r="F464" s="119"/>
      <c r="G464" s="119"/>
    </row>
    <row r="465" spans="1:7">
      <c r="A465" s="80"/>
      <c r="B465" s="119"/>
      <c r="C465" s="119"/>
      <c r="D465" s="119"/>
      <c r="E465" s="119"/>
      <c r="F465" s="119"/>
      <c r="G465" s="119"/>
    </row>
    <row r="466" spans="1:7">
      <c r="A466" s="80"/>
      <c r="B466" s="119"/>
      <c r="C466" s="119"/>
      <c r="D466" s="119"/>
      <c r="E466" s="119"/>
      <c r="F466" s="119"/>
      <c r="G466" s="119"/>
    </row>
    <row r="467" spans="1:7">
      <c r="A467" s="80"/>
      <c r="B467" s="119"/>
      <c r="C467" s="119"/>
      <c r="D467" s="119"/>
      <c r="E467" s="119"/>
      <c r="F467" s="119"/>
      <c r="G467" s="119"/>
    </row>
    <row r="468" spans="1:7">
      <c r="A468" s="80"/>
      <c r="B468" s="119"/>
      <c r="C468" s="119"/>
      <c r="D468" s="119"/>
      <c r="E468" s="119"/>
      <c r="F468" s="119"/>
      <c r="G468" s="119"/>
    </row>
    <row r="469" spans="1:7">
      <c r="A469" s="80"/>
      <c r="B469" s="119"/>
      <c r="C469" s="119"/>
      <c r="D469" s="119"/>
      <c r="E469" s="119"/>
      <c r="F469" s="119"/>
      <c r="G469" s="119"/>
    </row>
    <row r="470" spans="1:7">
      <c r="A470" s="80"/>
      <c r="B470" s="119"/>
      <c r="C470" s="119"/>
      <c r="D470" s="119"/>
      <c r="E470" s="119"/>
      <c r="F470" s="119"/>
      <c r="G470" s="119"/>
    </row>
    <row r="471" spans="1:7">
      <c r="A471" s="80"/>
      <c r="B471" s="119"/>
      <c r="C471" s="119"/>
      <c r="D471" s="119"/>
      <c r="E471" s="119"/>
      <c r="F471" s="119"/>
      <c r="G471" s="119"/>
    </row>
    <row r="472" spans="1:7">
      <c r="A472" s="80"/>
      <c r="B472" s="119"/>
      <c r="C472" s="119"/>
      <c r="D472" s="119"/>
      <c r="E472" s="119"/>
      <c r="F472" s="119"/>
      <c r="G472" s="119"/>
    </row>
    <row r="473" spans="1:7">
      <c r="A473" s="80"/>
      <c r="B473" s="119"/>
      <c r="C473" s="119"/>
      <c r="D473" s="119"/>
      <c r="E473" s="119"/>
      <c r="F473" s="119"/>
      <c r="G473" s="119"/>
    </row>
    <row r="474" spans="1:7">
      <c r="A474" s="80"/>
      <c r="B474" s="119"/>
      <c r="C474" s="119"/>
      <c r="D474" s="119"/>
      <c r="E474" s="119"/>
      <c r="F474" s="119"/>
      <c r="G474" s="119"/>
    </row>
    <row r="475" spans="1:7">
      <c r="A475" s="80"/>
      <c r="B475" s="119"/>
      <c r="C475" s="119"/>
      <c r="D475" s="119"/>
      <c r="E475" s="119"/>
      <c r="F475" s="119"/>
      <c r="G475" s="119"/>
    </row>
    <row r="476" spans="1:7">
      <c r="A476" s="80"/>
      <c r="B476" s="119"/>
      <c r="C476" s="119"/>
      <c r="D476" s="119"/>
      <c r="E476" s="119"/>
      <c r="F476" s="119"/>
      <c r="G476" s="119"/>
    </row>
    <row r="477" spans="1:7">
      <c r="A477" s="80"/>
      <c r="B477" s="119"/>
      <c r="C477" s="119"/>
      <c r="D477" s="119"/>
      <c r="E477" s="119"/>
      <c r="F477" s="119"/>
      <c r="G477" s="119"/>
    </row>
    <row r="478" spans="1:7">
      <c r="A478" s="80"/>
      <c r="B478" s="119"/>
      <c r="C478" s="119"/>
      <c r="D478" s="119"/>
      <c r="E478" s="119"/>
      <c r="F478" s="119"/>
      <c r="G478" s="119"/>
    </row>
    <row r="479" spans="1:7">
      <c r="A479" s="80"/>
      <c r="B479" s="119"/>
      <c r="C479" s="119"/>
      <c r="D479" s="119"/>
      <c r="E479" s="119"/>
      <c r="F479" s="119"/>
      <c r="G479" s="119"/>
    </row>
    <row r="480" spans="1:7">
      <c r="A480" s="80"/>
      <c r="B480" s="119"/>
      <c r="C480" s="119"/>
      <c r="D480" s="119"/>
      <c r="E480" s="119"/>
      <c r="F480" s="119"/>
      <c r="G480" s="119"/>
    </row>
    <row r="481" spans="1:7">
      <c r="A481" s="80"/>
      <c r="B481" s="119"/>
      <c r="C481" s="119"/>
      <c r="D481" s="119"/>
      <c r="E481" s="119"/>
      <c r="F481" s="119"/>
      <c r="G481" s="119"/>
    </row>
    <row r="482" spans="1:7">
      <c r="A482" s="80"/>
      <c r="B482" s="119"/>
      <c r="C482" s="119"/>
      <c r="D482" s="119"/>
      <c r="E482" s="119"/>
      <c r="F482" s="119"/>
      <c r="G482" s="119"/>
    </row>
    <row r="483" spans="1:7">
      <c r="A483" s="80"/>
      <c r="B483" s="119"/>
      <c r="C483" s="119"/>
      <c r="D483" s="119"/>
      <c r="E483" s="119"/>
      <c r="F483" s="119"/>
      <c r="G483" s="119"/>
    </row>
    <row r="484" spans="1:7">
      <c r="A484" s="80"/>
      <c r="B484" s="119"/>
      <c r="C484" s="119"/>
      <c r="D484" s="119"/>
      <c r="E484" s="119"/>
      <c r="F484" s="119"/>
      <c r="G484" s="119"/>
    </row>
    <row r="485" spans="1:7">
      <c r="A485" s="80"/>
      <c r="B485" s="119"/>
      <c r="C485" s="119"/>
      <c r="D485" s="119"/>
      <c r="E485" s="119"/>
      <c r="F485" s="119"/>
      <c r="G485" s="119"/>
    </row>
    <row r="486" spans="1:7">
      <c r="A486" s="80"/>
      <c r="B486" s="119"/>
      <c r="C486" s="119"/>
      <c r="D486" s="119"/>
      <c r="E486" s="119"/>
      <c r="F486" s="119"/>
      <c r="G486" s="119"/>
    </row>
    <row r="487" spans="1:7">
      <c r="A487" s="80"/>
      <c r="B487" s="119"/>
      <c r="C487" s="119"/>
      <c r="D487" s="119"/>
      <c r="E487" s="119"/>
      <c r="F487" s="119"/>
      <c r="G487" s="119"/>
    </row>
    <row r="488" spans="1:7">
      <c r="A488" s="80"/>
      <c r="B488" s="119"/>
      <c r="C488" s="119"/>
      <c r="D488" s="119"/>
      <c r="E488" s="119"/>
      <c r="F488" s="119"/>
      <c r="G488" s="119"/>
    </row>
    <row r="489" spans="1:7">
      <c r="A489" s="80"/>
      <c r="B489" s="119"/>
      <c r="C489" s="119"/>
      <c r="D489" s="119"/>
      <c r="E489" s="119"/>
      <c r="F489" s="119"/>
      <c r="G489" s="119"/>
    </row>
    <row r="490" spans="1:7">
      <c r="A490" s="80"/>
      <c r="B490" s="119"/>
      <c r="C490" s="119"/>
      <c r="D490" s="119"/>
      <c r="E490" s="119"/>
      <c r="F490" s="119"/>
      <c r="G490" s="119"/>
    </row>
    <row r="491" spans="1:7">
      <c r="A491" s="80"/>
      <c r="B491" s="119"/>
      <c r="C491" s="119"/>
      <c r="D491" s="119"/>
      <c r="E491" s="119"/>
      <c r="F491" s="119"/>
      <c r="G491" s="119"/>
    </row>
    <row r="492" spans="1:7">
      <c r="A492" s="80"/>
      <c r="B492" s="119"/>
      <c r="C492" s="119"/>
      <c r="D492" s="119"/>
      <c r="E492" s="119"/>
      <c r="F492" s="119"/>
      <c r="G492" s="119"/>
    </row>
    <row r="493" spans="1:7">
      <c r="A493" s="80"/>
      <c r="B493" s="119"/>
      <c r="C493" s="119"/>
      <c r="D493" s="119"/>
      <c r="E493" s="119"/>
      <c r="F493" s="119"/>
      <c r="G493" s="119"/>
    </row>
    <row r="494" spans="1:7">
      <c r="A494" s="80"/>
      <c r="B494" s="119"/>
      <c r="C494" s="119"/>
      <c r="D494" s="119"/>
      <c r="E494" s="119"/>
      <c r="F494" s="119"/>
      <c r="G494" s="119"/>
    </row>
    <row r="495" spans="1:7">
      <c r="A495" s="80"/>
      <c r="B495" s="119"/>
      <c r="C495" s="119"/>
      <c r="D495" s="119"/>
      <c r="E495" s="119"/>
      <c r="F495" s="119"/>
      <c r="G495" s="119"/>
    </row>
    <row r="496" spans="1:7">
      <c r="A496" s="80"/>
      <c r="B496" s="119"/>
      <c r="C496" s="119"/>
      <c r="D496" s="119"/>
      <c r="E496" s="119"/>
      <c r="F496" s="119"/>
      <c r="G496" s="119"/>
    </row>
    <row r="497" spans="1:7">
      <c r="A497" s="80"/>
      <c r="B497" s="119"/>
      <c r="C497" s="119"/>
      <c r="D497" s="119"/>
      <c r="E497" s="119"/>
      <c r="F497" s="119"/>
      <c r="G497" s="119"/>
    </row>
    <row r="498" spans="1:7">
      <c r="A498" s="80"/>
      <c r="B498" s="119"/>
      <c r="C498" s="119"/>
      <c r="D498" s="119"/>
      <c r="E498" s="119"/>
      <c r="F498" s="119"/>
      <c r="G498" s="119"/>
    </row>
    <row r="499" spans="1:7">
      <c r="A499" s="80"/>
      <c r="B499" s="119"/>
      <c r="C499" s="119"/>
      <c r="D499" s="119"/>
      <c r="E499" s="119"/>
      <c r="F499" s="119"/>
      <c r="G499" s="119"/>
    </row>
    <row r="500" spans="1:7">
      <c r="A500" s="80"/>
      <c r="B500" s="119"/>
      <c r="C500" s="119"/>
      <c r="D500" s="119"/>
      <c r="E500" s="119"/>
      <c r="F500" s="119"/>
      <c r="G500" s="119"/>
    </row>
    <row r="501" spans="1:7">
      <c r="A501" s="80"/>
      <c r="B501" s="119"/>
      <c r="C501" s="119"/>
      <c r="D501" s="119"/>
      <c r="E501" s="119"/>
      <c r="F501" s="119"/>
      <c r="G501" s="119"/>
    </row>
    <row r="502" spans="1:7">
      <c r="A502" s="80"/>
      <c r="B502" s="119"/>
      <c r="C502" s="119"/>
      <c r="D502" s="119"/>
      <c r="E502" s="119"/>
      <c r="F502" s="119"/>
      <c r="G502" s="119"/>
    </row>
    <row r="503" spans="1:7">
      <c r="A503" s="80"/>
      <c r="B503" s="119"/>
      <c r="C503" s="119"/>
      <c r="D503" s="119"/>
      <c r="E503" s="119"/>
      <c r="F503" s="119"/>
      <c r="G503" s="119"/>
    </row>
    <row r="504" spans="1:7">
      <c r="A504" s="80"/>
      <c r="B504" s="119"/>
      <c r="C504" s="119"/>
      <c r="D504" s="119"/>
      <c r="E504" s="119"/>
      <c r="F504" s="119"/>
      <c r="G504" s="119"/>
    </row>
    <row r="505" spans="1:7">
      <c r="A505" s="80"/>
      <c r="B505" s="119"/>
      <c r="C505" s="119"/>
      <c r="D505" s="119"/>
      <c r="E505" s="119"/>
      <c r="F505" s="119"/>
      <c r="G505" s="119"/>
    </row>
    <row r="506" spans="1:7">
      <c r="A506" s="80"/>
      <c r="B506" s="119"/>
      <c r="C506" s="119"/>
      <c r="D506" s="119"/>
      <c r="E506" s="119"/>
      <c r="F506" s="119"/>
      <c r="G506" s="119"/>
    </row>
    <row r="507" spans="1:7">
      <c r="A507" s="80"/>
      <c r="B507" s="119"/>
      <c r="C507" s="119"/>
      <c r="D507" s="119"/>
      <c r="E507" s="119"/>
      <c r="F507" s="119"/>
      <c r="G507" s="119"/>
    </row>
    <row r="508" spans="1:7">
      <c r="A508" s="80"/>
      <c r="B508" s="119"/>
      <c r="C508" s="119"/>
      <c r="D508" s="119"/>
      <c r="E508" s="119"/>
      <c r="F508" s="119"/>
      <c r="G508" s="119"/>
    </row>
    <row r="509" spans="1:7">
      <c r="A509" s="80"/>
      <c r="B509" s="119"/>
      <c r="C509" s="119"/>
      <c r="D509" s="119"/>
      <c r="E509" s="119"/>
      <c r="F509" s="119"/>
      <c r="G509" s="119"/>
    </row>
    <row r="510" spans="1:7">
      <c r="A510" s="80"/>
      <c r="B510" s="119"/>
      <c r="C510" s="119"/>
      <c r="D510" s="119"/>
      <c r="E510" s="119"/>
      <c r="F510" s="119"/>
      <c r="G510" s="119"/>
    </row>
    <row r="511" spans="1:7">
      <c r="A511" s="80"/>
      <c r="B511" s="119"/>
      <c r="C511" s="119"/>
      <c r="D511" s="119"/>
      <c r="E511" s="119"/>
      <c r="F511" s="119"/>
      <c r="G511" s="119"/>
    </row>
    <row r="512" spans="1:7">
      <c r="A512" s="80"/>
      <c r="B512" s="119"/>
      <c r="C512" s="119"/>
      <c r="D512" s="119"/>
      <c r="E512" s="119"/>
      <c r="F512" s="119"/>
      <c r="G512" s="119"/>
    </row>
    <row r="513" spans="1:7">
      <c r="A513" s="80"/>
      <c r="B513" s="119"/>
      <c r="C513" s="119"/>
      <c r="D513" s="119"/>
      <c r="E513" s="119"/>
      <c r="F513" s="119"/>
      <c r="G513" s="119"/>
    </row>
    <row r="514" spans="1:7">
      <c r="A514" s="80"/>
      <c r="B514" s="119"/>
      <c r="C514" s="119"/>
      <c r="D514" s="119"/>
      <c r="E514" s="119"/>
      <c r="F514" s="119"/>
      <c r="G514" s="119"/>
    </row>
    <row r="515" spans="1:7">
      <c r="A515" s="80"/>
      <c r="B515" s="119"/>
      <c r="C515" s="119"/>
      <c r="D515" s="119"/>
      <c r="E515" s="119"/>
      <c r="F515" s="119"/>
      <c r="G515" s="119"/>
    </row>
    <row r="516" spans="1:7">
      <c r="A516" s="80"/>
      <c r="B516" s="119"/>
      <c r="C516" s="119"/>
      <c r="D516" s="119"/>
      <c r="E516" s="119"/>
      <c r="F516" s="119"/>
      <c r="G516" s="119"/>
    </row>
    <row r="517" spans="1:7">
      <c r="A517" s="80"/>
      <c r="B517" s="119"/>
      <c r="C517" s="119"/>
      <c r="D517" s="119"/>
      <c r="E517" s="119"/>
      <c r="F517" s="119"/>
      <c r="G517" s="119"/>
    </row>
    <row r="518" spans="1:7">
      <c r="A518" s="80"/>
      <c r="B518" s="119"/>
      <c r="C518" s="119"/>
      <c r="D518" s="119"/>
      <c r="E518" s="119"/>
      <c r="F518" s="119"/>
      <c r="G518" s="119"/>
    </row>
    <row r="519" spans="1:7">
      <c r="A519" s="80"/>
      <c r="B519" s="119"/>
      <c r="C519" s="119"/>
      <c r="D519" s="119"/>
      <c r="E519" s="119"/>
      <c r="F519" s="119"/>
      <c r="G519" s="119"/>
    </row>
    <row r="520" spans="1:7">
      <c r="A520" s="80"/>
      <c r="B520" s="119"/>
      <c r="C520" s="119"/>
      <c r="D520" s="119"/>
      <c r="E520" s="119"/>
      <c r="F520" s="119"/>
      <c r="G520" s="119"/>
    </row>
    <row r="521" spans="1:7">
      <c r="A521" s="80"/>
      <c r="B521" s="119"/>
      <c r="C521" s="119"/>
      <c r="D521" s="119"/>
      <c r="E521" s="119"/>
      <c r="F521" s="119"/>
      <c r="G521" s="119"/>
    </row>
    <row r="522" spans="1:7">
      <c r="A522" s="80"/>
      <c r="B522" s="119"/>
      <c r="C522" s="119"/>
      <c r="D522" s="119"/>
      <c r="E522" s="119"/>
      <c r="F522" s="119"/>
      <c r="G522" s="119"/>
    </row>
    <row r="523" spans="1:7">
      <c r="A523" s="80"/>
      <c r="B523" s="119"/>
      <c r="C523" s="119"/>
      <c r="D523" s="119"/>
      <c r="E523" s="119"/>
      <c r="F523" s="119"/>
      <c r="G523" s="119"/>
    </row>
    <row r="524" spans="1:7">
      <c r="A524" s="80"/>
      <c r="B524" s="119"/>
      <c r="C524" s="119"/>
      <c r="D524" s="119"/>
      <c r="E524" s="119"/>
      <c r="F524" s="119"/>
      <c r="G524" s="119"/>
    </row>
    <row r="525" spans="1:7">
      <c r="A525" s="80"/>
      <c r="B525" s="119"/>
      <c r="C525" s="119"/>
      <c r="D525" s="119"/>
      <c r="E525" s="119"/>
      <c r="F525" s="119"/>
      <c r="G525" s="119"/>
    </row>
    <row r="526" spans="1:7">
      <c r="A526" s="80"/>
      <c r="B526" s="119"/>
      <c r="C526" s="119"/>
      <c r="D526" s="119"/>
      <c r="E526" s="119"/>
      <c r="F526" s="119"/>
      <c r="G526" s="119"/>
    </row>
    <row r="527" spans="1:7">
      <c r="A527" s="80"/>
      <c r="B527" s="119"/>
      <c r="C527" s="119"/>
      <c r="D527" s="119"/>
      <c r="E527" s="119"/>
      <c r="F527" s="119"/>
      <c r="G527" s="119"/>
    </row>
    <row r="528" spans="1:7">
      <c r="A528" s="80"/>
      <c r="B528" s="119"/>
      <c r="C528" s="119"/>
      <c r="D528" s="119"/>
      <c r="E528" s="119"/>
      <c r="F528" s="119"/>
      <c r="G528" s="119"/>
    </row>
    <row r="529" spans="1:7">
      <c r="A529" s="80"/>
      <c r="B529" s="119"/>
      <c r="C529" s="119"/>
      <c r="D529" s="119"/>
      <c r="E529" s="119"/>
      <c r="F529" s="119"/>
      <c r="G529" s="119"/>
    </row>
    <row r="530" spans="1:7">
      <c r="A530" s="80"/>
      <c r="B530" s="119"/>
      <c r="C530" s="119"/>
      <c r="D530" s="119"/>
      <c r="E530" s="119"/>
      <c r="F530" s="119"/>
      <c r="G530" s="119"/>
    </row>
    <row r="531" spans="1:7">
      <c r="A531" s="80"/>
      <c r="B531" s="119"/>
      <c r="C531" s="119"/>
      <c r="D531" s="119"/>
      <c r="E531" s="119"/>
      <c r="F531" s="119"/>
      <c r="G531" s="119"/>
    </row>
    <row r="532" spans="1:7">
      <c r="A532" s="80"/>
      <c r="B532" s="119"/>
      <c r="C532" s="119"/>
      <c r="D532" s="119"/>
      <c r="E532" s="119"/>
      <c r="F532" s="119"/>
      <c r="G532" s="119"/>
    </row>
    <row r="533" spans="1:7">
      <c r="A533" s="80"/>
      <c r="B533" s="119"/>
      <c r="C533" s="119"/>
      <c r="D533" s="119"/>
      <c r="E533" s="119"/>
      <c r="F533" s="119"/>
      <c r="G533" s="119"/>
    </row>
    <row r="534" spans="1:7">
      <c r="A534" s="80"/>
      <c r="B534" s="119"/>
      <c r="C534" s="119"/>
      <c r="D534" s="119"/>
      <c r="E534" s="119"/>
      <c r="F534" s="119"/>
      <c r="G534" s="119"/>
    </row>
    <row r="535" spans="1:7">
      <c r="A535" s="80"/>
      <c r="B535" s="119"/>
      <c r="C535" s="119"/>
      <c r="D535" s="119"/>
      <c r="E535" s="119"/>
      <c r="F535" s="119"/>
      <c r="G535" s="119"/>
    </row>
    <row r="536" spans="1:7">
      <c r="A536" s="80"/>
      <c r="B536" s="119"/>
      <c r="C536" s="119"/>
      <c r="D536" s="119"/>
      <c r="E536" s="119"/>
      <c r="F536" s="119"/>
      <c r="G536" s="119"/>
    </row>
    <row r="537" spans="1:7">
      <c r="A537" s="80"/>
      <c r="B537" s="119"/>
      <c r="C537" s="119"/>
      <c r="D537" s="119"/>
      <c r="E537" s="119"/>
      <c r="F537" s="119"/>
      <c r="G537" s="119"/>
    </row>
    <row r="538" spans="1:7">
      <c r="A538" s="80"/>
      <c r="B538" s="119"/>
      <c r="C538" s="119"/>
      <c r="D538" s="119"/>
      <c r="E538" s="119"/>
      <c r="F538" s="119"/>
      <c r="G538" s="119"/>
    </row>
    <row r="539" spans="1:7">
      <c r="A539" s="80"/>
      <c r="B539" s="119"/>
      <c r="C539" s="119"/>
      <c r="D539" s="119"/>
      <c r="E539" s="119"/>
      <c r="F539" s="119"/>
      <c r="G539" s="119"/>
    </row>
    <row r="540" spans="1:7">
      <c r="A540" s="80"/>
      <c r="B540" s="119"/>
      <c r="C540" s="119"/>
      <c r="D540" s="119"/>
      <c r="E540" s="119"/>
      <c r="F540" s="119"/>
      <c r="G540" s="119"/>
    </row>
    <row r="541" spans="1:7">
      <c r="A541" s="80"/>
      <c r="B541" s="119"/>
      <c r="C541" s="119"/>
      <c r="D541" s="119"/>
      <c r="E541" s="119"/>
      <c r="F541" s="119"/>
      <c r="G541" s="119"/>
    </row>
    <row r="542" spans="1:7">
      <c r="A542" s="80"/>
      <c r="B542" s="119"/>
      <c r="C542" s="119"/>
      <c r="D542" s="119"/>
      <c r="E542" s="119"/>
      <c r="F542" s="119"/>
      <c r="G542" s="119"/>
    </row>
    <row r="543" spans="1:7">
      <c r="A543" s="80"/>
      <c r="B543" s="119"/>
      <c r="C543" s="119"/>
      <c r="D543" s="119"/>
      <c r="E543" s="119"/>
      <c r="F543" s="119"/>
      <c r="G543" s="119"/>
    </row>
    <row r="544" spans="1:7">
      <c r="A544" s="80"/>
      <c r="B544" s="119"/>
      <c r="C544" s="119"/>
      <c r="D544" s="119"/>
      <c r="E544" s="119"/>
      <c r="F544" s="119"/>
      <c r="G544" s="119"/>
    </row>
    <row r="545" spans="1:7">
      <c r="A545" s="80"/>
      <c r="B545" s="119"/>
      <c r="C545" s="119"/>
      <c r="D545" s="119"/>
      <c r="E545" s="119"/>
      <c r="F545" s="119"/>
      <c r="G545" s="119"/>
    </row>
    <row r="546" spans="1:7">
      <c r="A546" s="80"/>
      <c r="B546" s="119"/>
      <c r="C546" s="119"/>
      <c r="D546" s="119"/>
      <c r="E546" s="119"/>
      <c r="F546" s="119"/>
      <c r="G546" s="119"/>
    </row>
    <row r="547" spans="1:7">
      <c r="A547" s="80"/>
      <c r="B547" s="119"/>
      <c r="C547" s="119"/>
      <c r="D547" s="119"/>
      <c r="E547" s="119"/>
      <c r="F547" s="119"/>
      <c r="G547" s="119"/>
    </row>
    <row r="548" spans="1:7">
      <c r="A548" s="80"/>
      <c r="B548" s="119"/>
      <c r="C548" s="119"/>
      <c r="D548" s="119"/>
      <c r="E548" s="119"/>
      <c r="F548" s="119"/>
      <c r="G548" s="119"/>
    </row>
    <row r="549" spans="1:7">
      <c r="A549" s="80"/>
      <c r="B549" s="119"/>
      <c r="C549" s="119"/>
      <c r="D549" s="119"/>
      <c r="E549" s="119"/>
      <c r="F549" s="119"/>
      <c r="G549" s="119"/>
    </row>
    <row r="550" spans="1:7">
      <c r="A550" s="80"/>
      <c r="B550" s="119"/>
      <c r="C550" s="119"/>
      <c r="D550" s="119"/>
      <c r="E550" s="119"/>
      <c r="F550" s="119"/>
      <c r="G550" s="119"/>
    </row>
    <row r="551" spans="1:7">
      <c r="A551" s="80"/>
      <c r="B551" s="119"/>
      <c r="C551" s="119"/>
      <c r="D551" s="119"/>
      <c r="E551" s="119"/>
      <c r="F551" s="119"/>
      <c r="G551" s="119"/>
    </row>
    <row r="552" spans="1:7">
      <c r="A552" s="80"/>
      <c r="B552" s="119"/>
      <c r="C552" s="119"/>
      <c r="D552" s="119"/>
      <c r="E552" s="119"/>
      <c r="F552" s="119"/>
      <c r="G552" s="119"/>
    </row>
    <row r="553" spans="1:7">
      <c r="A553" s="80"/>
      <c r="B553" s="119"/>
      <c r="C553" s="119"/>
      <c r="D553" s="119"/>
      <c r="E553" s="119"/>
      <c r="F553" s="119"/>
      <c r="G553" s="119"/>
    </row>
    <row r="554" spans="1:7">
      <c r="A554" s="80"/>
      <c r="B554" s="119"/>
      <c r="C554" s="119"/>
      <c r="D554" s="119"/>
      <c r="E554" s="119"/>
      <c r="F554" s="119"/>
      <c r="G554" s="119"/>
    </row>
    <row r="555" spans="1:7">
      <c r="A555" s="80"/>
      <c r="B555" s="119"/>
      <c r="C555" s="119"/>
      <c r="D555" s="119"/>
      <c r="E555" s="119"/>
      <c r="F555" s="119"/>
      <c r="G555" s="119"/>
    </row>
    <row r="556" spans="1:7">
      <c r="A556" s="80"/>
      <c r="B556" s="119"/>
      <c r="C556" s="119"/>
      <c r="D556" s="119"/>
      <c r="E556" s="119"/>
      <c r="F556" s="119"/>
      <c r="G556" s="119"/>
    </row>
    <row r="557" spans="1:7">
      <c r="A557" s="80"/>
      <c r="B557" s="119"/>
      <c r="C557" s="119"/>
      <c r="D557" s="119"/>
      <c r="E557" s="119"/>
      <c r="F557" s="119"/>
      <c r="G557" s="119"/>
    </row>
    <row r="558" spans="1:7">
      <c r="A558" s="80"/>
      <c r="B558" s="119"/>
      <c r="C558" s="119"/>
      <c r="D558" s="119"/>
      <c r="E558" s="119"/>
      <c r="F558" s="119"/>
      <c r="G558" s="119"/>
    </row>
    <row r="559" spans="1:7">
      <c r="A559" s="80"/>
      <c r="B559" s="119"/>
      <c r="C559" s="119"/>
      <c r="D559" s="119"/>
      <c r="E559" s="119"/>
      <c r="F559" s="119"/>
      <c r="G559" s="119"/>
    </row>
    <row r="560" spans="1:7">
      <c r="A560" s="80"/>
      <c r="B560" s="119"/>
      <c r="C560" s="119"/>
      <c r="D560" s="119"/>
      <c r="E560" s="119"/>
      <c r="F560" s="119"/>
      <c r="G560" s="119"/>
    </row>
    <row r="561" spans="1:7">
      <c r="A561" s="80"/>
      <c r="B561" s="119"/>
      <c r="C561" s="119"/>
      <c r="D561" s="119"/>
      <c r="E561" s="119"/>
      <c r="F561" s="119"/>
      <c r="G561" s="119"/>
    </row>
    <row r="562" spans="1:7">
      <c r="A562" s="80"/>
      <c r="B562" s="119"/>
      <c r="C562" s="119"/>
      <c r="D562" s="119"/>
      <c r="E562" s="119"/>
      <c r="F562" s="119"/>
      <c r="G562" s="119"/>
    </row>
    <row r="563" spans="1:7">
      <c r="A563" s="80"/>
      <c r="B563" s="119"/>
      <c r="C563" s="119"/>
      <c r="D563" s="119"/>
      <c r="E563" s="119"/>
      <c r="F563" s="119"/>
      <c r="G563" s="119"/>
    </row>
    <row r="564" spans="1:7">
      <c r="A564" s="80"/>
      <c r="B564" s="119"/>
      <c r="C564" s="119"/>
      <c r="D564" s="119"/>
      <c r="E564" s="119"/>
      <c r="F564" s="119"/>
      <c r="G564" s="119"/>
    </row>
    <row r="565" spans="1:7">
      <c r="A565" s="80"/>
      <c r="B565" s="119"/>
      <c r="C565" s="119"/>
      <c r="D565" s="119"/>
      <c r="E565" s="119"/>
      <c r="F565" s="119"/>
      <c r="G565" s="119"/>
    </row>
    <row r="566" spans="1:7">
      <c r="A566" s="80"/>
      <c r="B566" s="119"/>
      <c r="C566" s="119"/>
      <c r="D566" s="119"/>
      <c r="E566" s="119"/>
      <c r="F566" s="119"/>
      <c r="G566" s="119"/>
    </row>
    <row r="567" spans="1:7">
      <c r="A567" s="80"/>
      <c r="B567" s="119"/>
      <c r="C567" s="119"/>
      <c r="D567" s="119"/>
      <c r="E567" s="119"/>
      <c r="F567" s="119"/>
      <c r="G567" s="119"/>
    </row>
    <row r="568" spans="1:7">
      <c r="A568" s="80"/>
      <c r="B568" s="119"/>
      <c r="C568" s="119"/>
      <c r="D568" s="119"/>
      <c r="E568" s="119"/>
      <c r="F568" s="119"/>
      <c r="G568" s="119"/>
    </row>
    <row r="569" spans="1:7">
      <c r="A569" s="80"/>
    </row>
    <row r="570" spans="1:7">
      <c r="A570" s="80"/>
    </row>
    <row r="571" spans="1:7">
      <c r="A571" s="80"/>
    </row>
    <row r="572" spans="1:7">
      <c r="A572" s="80"/>
    </row>
    <row r="573" spans="1:7">
      <c r="A573" s="80"/>
    </row>
    <row r="574" spans="1:7">
      <c r="A574" s="80"/>
    </row>
    <row r="575" spans="1:7">
      <c r="A575" s="80"/>
    </row>
    <row r="576" spans="1:7">
      <c r="A576" s="80"/>
    </row>
    <row r="577" spans="1:1">
      <c r="A577" s="80"/>
    </row>
    <row r="578" spans="1:1">
      <c r="A578" s="80"/>
    </row>
    <row r="579" spans="1:1">
      <c r="A579" s="80"/>
    </row>
    <row r="580" spans="1:1">
      <c r="A580" s="80"/>
    </row>
    <row r="581" spans="1:1">
      <c r="A581" s="80"/>
    </row>
    <row r="582" spans="1:1">
      <c r="A582" s="80"/>
    </row>
    <row r="583" spans="1:1">
      <c r="A583" s="80"/>
    </row>
    <row r="584" spans="1:1">
      <c r="A584" s="80"/>
    </row>
    <row r="585" spans="1:1">
      <c r="A585" s="80"/>
    </row>
    <row r="586" spans="1:1">
      <c r="A586" s="80"/>
    </row>
    <row r="587" spans="1:1">
      <c r="A587" s="80"/>
    </row>
    <row r="588" spans="1:1">
      <c r="A588" s="80"/>
    </row>
    <row r="589" spans="1:1">
      <c r="A589" s="80"/>
    </row>
    <row r="590" spans="1:1">
      <c r="A590" s="80"/>
    </row>
    <row r="591" spans="1:1">
      <c r="A591" s="80"/>
    </row>
    <row r="592" spans="1:1">
      <c r="A592" s="80"/>
    </row>
    <row r="593" spans="1:1">
      <c r="A593" s="80"/>
    </row>
    <row r="594" spans="1:1">
      <c r="A594" s="80"/>
    </row>
    <row r="595" spans="1:1">
      <c r="A595" s="80"/>
    </row>
    <row r="596" spans="1:1">
      <c r="A596" s="80"/>
    </row>
    <row r="597" spans="1:1">
      <c r="A597" s="80"/>
    </row>
    <row r="598" spans="1:1">
      <c r="A598" s="80"/>
    </row>
    <row r="599" spans="1:1">
      <c r="A599" s="80"/>
    </row>
    <row r="600" spans="1:1">
      <c r="A600" s="80"/>
    </row>
    <row r="601" spans="1:1">
      <c r="A601" s="80"/>
    </row>
    <row r="602" spans="1:1">
      <c r="A602" s="80"/>
    </row>
    <row r="603" spans="1:1">
      <c r="A603" s="80"/>
    </row>
    <row r="604" spans="1:1">
      <c r="A604" s="80"/>
    </row>
    <row r="605" spans="1:1">
      <c r="A605" s="80"/>
    </row>
    <row r="606" spans="1:1">
      <c r="A606" s="80"/>
    </row>
    <row r="607" spans="1:1">
      <c r="A607" s="80"/>
    </row>
    <row r="608" spans="1:1">
      <c r="A608" s="80"/>
    </row>
    <row r="609" spans="1:1">
      <c r="A609" s="80"/>
    </row>
    <row r="610" spans="1:1">
      <c r="A610" s="80"/>
    </row>
    <row r="611" spans="1:1">
      <c r="A611" s="80"/>
    </row>
    <row r="612" spans="1:1">
      <c r="A612" s="80"/>
    </row>
  </sheetData>
  <autoFilter ref="A2:G88" xr:uid="{B3B3BC2A-0941-48F6-A98A-23B68CABCDBC}">
    <sortState xmlns:xlrd2="http://schemas.microsoft.com/office/spreadsheetml/2017/richdata2" ref="A2:G3">
      <sortCondition ref="D2"/>
    </sortState>
  </autoFilter>
  <mergeCells count="1">
    <mergeCell ref="A1:G1"/>
  </mergeCells>
  <phoneticPr fontId="3" type="noConversion"/>
  <conditionalFormatting sqref="E2">
    <cfRule type="duplicateValues" dxfId="1" priority="2"/>
  </conditionalFormatting>
  <conditionalFormatting sqref="F2:G2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12D4-F48B-41E9-A7A9-3B168EDD3F11}">
  <sheetPr>
    <tabColor rgb="FF0070C0"/>
  </sheetPr>
  <dimension ref="B1:E35"/>
  <sheetViews>
    <sheetView workbookViewId="0">
      <selection activeCell="E39" sqref="E39"/>
    </sheetView>
  </sheetViews>
  <sheetFormatPr defaultColWidth="8.75" defaultRowHeight="16.5"/>
  <cols>
    <col min="1" max="1" width="8.75" style="106"/>
    <col min="2" max="2" width="9.875" style="106" bestFit="1" customWidth="1"/>
    <col min="3" max="4" width="8.25" style="106" bestFit="1" customWidth="1"/>
    <col min="5" max="5" width="67" style="106" customWidth="1"/>
    <col min="6" max="16384" width="8.75" style="106"/>
  </cols>
  <sheetData>
    <row r="1" spans="2:5">
      <c r="B1" s="106" t="s">
        <v>283</v>
      </c>
    </row>
    <row r="3" spans="2:5">
      <c r="B3" s="111" t="s">
        <v>88</v>
      </c>
      <c r="C3" s="111" t="s">
        <v>74</v>
      </c>
      <c r="D3" s="111" t="s">
        <v>75</v>
      </c>
      <c r="E3" s="111" t="s">
        <v>76</v>
      </c>
    </row>
    <row r="4" spans="2:5" hidden="1">
      <c r="B4" s="108" t="s">
        <v>77</v>
      </c>
      <c r="C4" s="109">
        <v>5530</v>
      </c>
      <c r="D4" s="109">
        <v>1110</v>
      </c>
      <c r="E4" s="108"/>
    </row>
    <row r="5" spans="2:5" hidden="1">
      <c r="B5" s="108" t="s">
        <v>78</v>
      </c>
      <c r="C5" s="109">
        <f>C4+180</f>
        <v>5710</v>
      </c>
      <c r="D5" s="109">
        <v>1110</v>
      </c>
      <c r="E5" s="108" t="s">
        <v>79</v>
      </c>
    </row>
    <row r="6" spans="2:5" hidden="1">
      <c r="B6" s="108" t="s">
        <v>80</v>
      </c>
      <c r="C6" s="109">
        <f>C5+160</f>
        <v>5870</v>
      </c>
      <c r="D6" s="109">
        <f>D5+160</f>
        <v>1270</v>
      </c>
      <c r="E6" s="108" t="s">
        <v>89</v>
      </c>
    </row>
    <row r="7" spans="2:5">
      <c r="B7" s="108" t="s">
        <v>81</v>
      </c>
      <c r="C7" s="110">
        <f>C6+250</f>
        <v>6120</v>
      </c>
      <c r="D7" s="110">
        <f>D6</f>
        <v>1270</v>
      </c>
      <c r="E7" s="108" t="s">
        <v>82</v>
      </c>
    </row>
    <row r="8" spans="2:5">
      <c r="B8" s="108" t="s">
        <v>83</v>
      </c>
      <c r="C8" s="110">
        <f>C7+130</f>
        <v>6250</v>
      </c>
      <c r="D8" s="110">
        <f>D7+130</f>
        <v>1400</v>
      </c>
      <c r="E8" s="108" t="s">
        <v>84</v>
      </c>
    </row>
    <row r="9" spans="2:5">
      <c r="B9" s="108" t="s">
        <v>85</v>
      </c>
      <c r="C9" s="110">
        <v>6120</v>
      </c>
      <c r="D9" s="110">
        <v>1270</v>
      </c>
      <c r="E9" s="108" t="s">
        <v>86</v>
      </c>
    </row>
    <row r="10" spans="2:5">
      <c r="B10" s="108" t="s">
        <v>87</v>
      </c>
      <c r="C10" s="110">
        <f>C9+130</f>
        <v>6250</v>
      </c>
      <c r="D10" s="110">
        <f>D9+130</f>
        <v>1400</v>
      </c>
      <c r="E10" s="108" t="s">
        <v>84</v>
      </c>
    </row>
    <row r="11" spans="2:5">
      <c r="B11" s="108" t="s">
        <v>284</v>
      </c>
      <c r="C11" s="110">
        <v>6120</v>
      </c>
      <c r="D11" s="110">
        <v>1270</v>
      </c>
      <c r="E11" s="108" t="s">
        <v>287</v>
      </c>
    </row>
    <row r="12" spans="2:5">
      <c r="B12" s="134" t="s">
        <v>285</v>
      </c>
      <c r="C12" s="135">
        <v>6220</v>
      </c>
      <c r="D12" s="135">
        <v>1270</v>
      </c>
      <c r="E12" s="134" t="s">
        <v>286</v>
      </c>
    </row>
    <row r="13" spans="2:5">
      <c r="B13" s="107" t="s">
        <v>90</v>
      </c>
      <c r="C13" s="107" t="s">
        <v>74</v>
      </c>
      <c r="D13" s="107" t="s">
        <v>75</v>
      </c>
      <c r="E13" s="107" t="s">
        <v>76</v>
      </c>
    </row>
    <row r="14" spans="2:5" hidden="1">
      <c r="B14" s="108" t="s">
        <v>77</v>
      </c>
      <c r="C14" s="109">
        <v>6360</v>
      </c>
      <c r="D14" s="109">
        <v>2240</v>
      </c>
      <c r="E14" s="108"/>
    </row>
    <row r="15" spans="2:5" hidden="1">
      <c r="B15" s="108" t="s">
        <v>78</v>
      </c>
      <c r="C15" s="109">
        <f>C14+180</f>
        <v>6540</v>
      </c>
      <c r="D15" s="109">
        <v>2240</v>
      </c>
      <c r="E15" s="108" t="s">
        <v>79</v>
      </c>
    </row>
    <row r="16" spans="2:5" hidden="1">
      <c r="B16" s="108" t="s">
        <v>80</v>
      </c>
      <c r="C16" s="109">
        <f>C15+400</f>
        <v>6940</v>
      </c>
      <c r="D16" s="109">
        <f>D15+400</f>
        <v>2640</v>
      </c>
      <c r="E16" s="108" t="s">
        <v>91</v>
      </c>
    </row>
    <row r="17" spans="2:5" hidden="1">
      <c r="B17" s="108" t="s">
        <v>81</v>
      </c>
      <c r="C17" s="110">
        <f>C16+250</f>
        <v>7190</v>
      </c>
      <c r="D17" s="110">
        <f>D16</f>
        <v>2640</v>
      </c>
      <c r="E17" s="108" t="s">
        <v>82</v>
      </c>
    </row>
    <row r="18" spans="2:5" hidden="1">
      <c r="B18" s="108" t="s">
        <v>83</v>
      </c>
      <c r="C18" s="110">
        <f>C17+320</f>
        <v>7510</v>
      </c>
      <c r="D18" s="110">
        <f>D17+320</f>
        <v>2960</v>
      </c>
      <c r="E18" s="108" t="s">
        <v>92</v>
      </c>
    </row>
    <row r="19" spans="2:5" hidden="1">
      <c r="B19" s="108" t="s">
        <v>93</v>
      </c>
      <c r="C19" s="110">
        <f>C18+40</f>
        <v>7550</v>
      </c>
      <c r="D19" s="110">
        <f>D18+40</f>
        <v>3000</v>
      </c>
      <c r="E19" s="108" t="s">
        <v>94</v>
      </c>
    </row>
    <row r="20" spans="2:5" hidden="1">
      <c r="B20" s="108" t="s">
        <v>95</v>
      </c>
      <c r="C20" s="110">
        <v>7500</v>
      </c>
      <c r="D20" s="110">
        <v>2950</v>
      </c>
      <c r="E20" s="108" t="s">
        <v>96</v>
      </c>
    </row>
    <row r="21" spans="2:5" hidden="1">
      <c r="B21" s="108" t="s">
        <v>97</v>
      </c>
      <c r="C21" s="110">
        <v>7410</v>
      </c>
      <c r="D21" s="110">
        <v>2860</v>
      </c>
      <c r="E21" s="108" t="s">
        <v>98</v>
      </c>
    </row>
    <row r="22" spans="2:5" hidden="1">
      <c r="B22" s="108" t="s">
        <v>87</v>
      </c>
      <c r="C22" s="110">
        <v>7500</v>
      </c>
      <c r="D22" s="110">
        <v>2950</v>
      </c>
      <c r="E22" s="108" t="s">
        <v>99</v>
      </c>
    </row>
    <row r="23" spans="2:5" hidden="1">
      <c r="B23" s="108" t="s">
        <v>284</v>
      </c>
      <c r="C23" s="110">
        <v>7410</v>
      </c>
      <c r="D23" s="110">
        <v>2860</v>
      </c>
      <c r="E23" s="108" t="s">
        <v>287</v>
      </c>
    </row>
    <row r="24" spans="2:5">
      <c r="B24" s="108" t="s">
        <v>285</v>
      </c>
      <c r="C24" s="110">
        <v>7510</v>
      </c>
      <c r="D24" s="110">
        <v>2860</v>
      </c>
      <c r="E24" s="108" t="s">
        <v>286</v>
      </c>
    </row>
    <row r="25" spans="2:5">
      <c r="B25" s="149">
        <v>25.07</v>
      </c>
      <c r="C25" s="110">
        <v>7510</v>
      </c>
      <c r="D25" s="110">
        <v>2860</v>
      </c>
      <c r="E25" s="149" t="s">
        <v>378</v>
      </c>
    </row>
    <row r="26" spans="2:5">
      <c r="B26" s="147" t="s">
        <v>377</v>
      </c>
      <c r="C26" s="148">
        <f>C24-65</f>
        <v>7445</v>
      </c>
      <c r="D26" s="148">
        <f>D24-65</f>
        <v>2795</v>
      </c>
      <c r="E26" s="147" t="s">
        <v>376</v>
      </c>
    </row>
    <row r="27" spans="2:5">
      <c r="B27" s="156" t="s">
        <v>720</v>
      </c>
      <c r="C27" s="157" t="s">
        <v>718</v>
      </c>
      <c r="D27" s="157" t="s">
        <v>718</v>
      </c>
      <c r="E27" s="156" t="s">
        <v>719</v>
      </c>
    </row>
    <row r="28" spans="2:5">
      <c r="B28" s="107" t="s">
        <v>100</v>
      </c>
      <c r="C28" s="107" t="s">
        <v>74</v>
      </c>
      <c r="D28" s="107" t="s">
        <v>75</v>
      </c>
      <c r="E28" s="107" t="s">
        <v>76</v>
      </c>
    </row>
    <row r="29" spans="2:5">
      <c r="B29" s="108" t="s">
        <v>77</v>
      </c>
      <c r="C29" s="109">
        <v>4870</v>
      </c>
      <c r="D29" s="109">
        <v>950</v>
      </c>
      <c r="E29" s="108"/>
    </row>
    <row r="30" spans="2:5">
      <c r="B30" s="108" t="s">
        <v>78</v>
      </c>
      <c r="C30" s="109">
        <v>5050</v>
      </c>
      <c r="D30" s="109">
        <v>950</v>
      </c>
      <c r="E30" s="108" t="s">
        <v>79</v>
      </c>
    </row>
    <row r="31" spans="2:5">
      <c r="B31" s="108" t="s">
        <v>80</v>
      </c>
      <c r="C31" s="109">
        <v>5550</v>
      </c>
      <c r="D31" s="109">
        <v>1450</v>
      </c>
      <c r="E31" s="108" t="s">
        <v>91</v>
      </c>
    </row>
    <row r="32" spans="2:5">
      <c r="B32" s="108" t="s">
        <v>81</v>
      </c>
      <c r="C32" s="110">
        <f>C31+250</f>
        <v>5800</v>
      </c>
      <c r="D32" s="110">
        <f>D31</f>
        <v>1450</v>
      </c>
      <c r="E32" s="108" t="s">
        <v>82</v>
      </c>
    </row>
    <row r="33" spans="2:5">
      <c r="B33" s="108" t="s">
        <v>101</v>
      </c>
      <c r="C33" s="110">
        <f>C32-200</f>
        <v>5600</v>
      </c>
      <c r="D33" s="110">
        <f>D32-200</f>
        <v>1250</v>
      </c>
      <c r="E33" s="108" t="s">
        <v>102</v>
      </c>
    </row>
    <row r="34" spans="2:5">
      <c r="B34" s="108" t="s">
        <v>284</v>
      </c>
      <c r="C34" s="110">
        <v>5600</v>
      </c>
      <c r="D34" s="110">
        <v>1250</v>
      </c>
      <c r="E34" s="108" t="s">
        <v>287</v>
      </c>
    </row>
    <row r="35" spans="2:5">
      <c r="B35" s="134" t="s">
        <v>285</v>
      </c>
      <c r="C35" s="135">
        <v>5700</v>
      </c>
      <c r="D35" s="135">
        <v>1250</v>
      </c>
      <c r="E35" s="134" t="s">
        <v>286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Invoice</vt:lpstr>
      <vt:lpstr>LAX</vt:lpstr>
      <vt:lpstr>LHR</vt:lpstr>
      <vt:lpstr>PVG</vt:lpstr>
      <vt:lpstr>CLAIM</vt:lpstr>
      <vt:lpstr>OTC</vt:lpstr>
      <vt:lpstr>영국 물류비</vt:lpstr>
      <vt:lpstr>사업자 통관</vt:lpstr>
      <vt:lpstr>운임 세부내역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이재호(JAE HO LEE)/항공EC사업팀</cp:lastModifiedBy>
  <cp:lastPrinted>2020-05-31T01:49:02Z</cp:lastPrinted>
  <dcterms:created xsi:type="dcterms:W3CDTF">2020-05-31T01:37:51Z</dcterms:created>
  <dcterms:modified xsi:type="dcterms:W3CDTF">2025-08-31T08:59:17Z</dcterms:modified>
</cp:coreProperties>
</file>