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4u\Documents\"/>
    </mc:Choice>
  </mc:AlternateContent>
  <xr:revisionPtr revIDLastSave="0" documentId="8_{752B17D6-50D0-4F5E-94A5-6EA1B634D4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tra Calculation for Paper" sheetId="11" r:id="rId1"/>
    <sheet name="#1 DATA" sheetId="1" r:id="rId2"/>
    <sheet name="#2 - Descr Stats" sheetId="2" r:id="rId3"/>
    <sheet name="#2 Freq &amp; Charts" sheetId="4" r:id="rId4"/>
    <sheet name="#3 Probability" sheetId="5" r:id="rId5"/>
    <sheet name="#4 Normal" sheetId="6" r:id="rId6"/>
    <sheet name="#5 Normal Probability dist" sheetId="7" r:id="rId7"/>
    <sheet name="#5 Confidence Interval" sheetId="8" r:id="rId8"/>
    <sheet name="#6 Hypothesis" sheetId="9" r:id="rId9"/>
    <sheet name="#7 ANOVA" sheetId="10" r:id="rId10"/>
  </sheets>
  <definedNames>
    <definedName name="_xlnm._FilterDatabase" localSheetId="1" hidden="1">'#1 DATA'!$A$4:$R$33</definedName>
  </definedNames>
  <calcPr calcId="191029"/>
  <pivotCaches>
    <pivotCache cacheId="13" r:id="rId11"/>
    <pivotCache cacheId="29" r:id="rId12"/>
    <pivotCache cacheId="3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1" l="1"/>
  <c r="G37" i="11" l="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36" i="11"/>
  <c r="D13" i="10" l="1"/>
  <c r="E13" i="10"/>
  <c r="F13" i="10"/>
  <c r="E12" i="10"/>
  <c r="F12" i="10"/>
  <c r="D12" i="10"/>
  <c r="G29" i="9" l="1"/>
  <c r="G10" i="9"/>
  <c r="F16" i="8" l="1"/>
  <c r="F15" i="8"/>
  <c r="F6" i="8"/>
  <c r="F7" i="8"/>
  <c r="D26" i="7" l="1"/>
  <c r="E21" i="7"/>
  <c r="E17" i="7"/>
  <c r="E9" i="7"/>
  <c r="G21" i="6"/>
  <c r="D19" i="6" l="1"/>
  <c r="D13" i="6"/>
  <c r="D5" i="6"/>
  <c r="L11" i="5" l="1"/>
  <c r="M11" i="5"/>
  <c r="L12" i="5"/>
  <c r="M12" i="5"/>
  <c r="L13" i="5"/>
  <c r="M13" i="5"/>
  <c r="M10" i="5"/>
  <c r="K11" i="5"/>
  <c r="K12" i="5"/>
  <c r="K13" i="5"/>
  <c r="L10" i="5"/>
  <c r="K10" i="5"/>
  <c r="H11" i="5"/>
  <c r="H12" i="5"/>
  <c r="H13" i="5"/>
  <c r="G11" i="5"/>
  <c r="G12" i="5"/>
  <c r="G13" i="5"/>
  <c r="F11" i="5"/>
  <c r="F12" i="5"/>
  <c r="F13" i="5"/>
  <c r="G10" i="5"/>
  <c r="H10" i="5"/>
  <c r="F10" i="5"/>
  <c r="B53" i="4" l="1"/>
  <c r="B35" i="4"/>
  <c r="B15" i="4"/>
  <c r="C46" i="4" s="1"/>
  <c r="D46" i="4" s="1"/>
  <c r="C23" i="4" l="1"/>
  <c r="C24" i="4"/>
  <c r="D24" i="4" s="1"/>
  <c r="C51" i="4"/>
  <c r="D51" i="4" s="1"/>
  <c r="C14" i="4"/>
  <c r="D14" i="4" s="1"/>
  <c r="C28" i="4"/>
  <c r="D28" i="4" s="1"/>
  <c r="C50" i="4"/>
  <c r="D50" i="4" s="1"/>
  <c r="C13" i="4"/>
  <c r="D13" i="4" s="1"/>
  <c r="C29" i="4"/>
  <c r="D29" i="4" s="1"/>
  <c r="C49" i="4"/>
  <c r="D49" i="4" s="1"/>
  <c r="C12" i="4"/>
  <c r="D12" i="4" s="1"/>
  <c r="C30" i="4"/>
  <c r="D30" i="4" s="1"/>
  <c r="C45" i="4"/>
  <c r="D45" i="4" s="1"/>
  <c r="C8" i="4"/>
  <c r="D8" i="4" s="1"/>
  <c r="C33" i="4"/>
  <c r="D33" i="4" s="1"/>
  <c r="C44" i="4"/>
  <c r="D44" i="4" s="1"/>
  <c r="C7" i="4"/>
  <c r="D7" i="4" s="1"/>
  <c r="C34" i="4"/>
  <c r="D34" i="4" s="1"/>
  <c r="C43" i="4"/>
  <c r="D43" i="4" s="1"/>
  <c r="C6" i="4"/>
  <c r="D6" i="4" s="1"/>
  <c r="C11" i="4"/>
  <c r="D11" i="4" s="1"/>
  <c r="C5" i="4"/>
  <c r="D5" i="4" s="1"/>
  <c r="C25" i="4"/>
  <c r="D25" i="4" s="1"/>
  <c r="C40" i="4"/>
  <c r="D40" i="4" s="1"/>
  <c r="C48" i="4"/>
  <c r="D48" i="4" s="1"/>
  <c r="C42" i="4"/>
  <c r="D42" i="4" s="1"/>
  <c r="C10" i="4"/>
  <c r="D10" i="4" s="1"/>
  <c r="C4" i="4"/>
  <c r="D4" i="4" s="1"/>
  <c r="C26" i="4"/>
  <c r="D26" i="4" s="1"/>
  <c r="C31" i="4"/>
  <c r="D31" i="4" s="1"/>
  <c r="C47" i="4"/>
  <c r="D47" i="4" s="1"/>
  <c r="C41" i="4"/>
  <c r="D41" i="4" s="1"/>
  <c r="C3" i="4"/>
  <c r="C9" i="4"/>
  <c r="D9" i="4" s="1"/>
  <c r="C27" i="4"/>
  <c r="D27" i="4" s="1"/>
  <c r="C32" i="4"/>
  <c r="D32" i="4" s="1"/>
  <c r="C52" i="4"/>
  <c r="D52" i="4" s="1"/>
  <c r="E8" i="1"/>
  <c r="H25" i="1"/>
  <c r="G25" i="1"/>
  <c r="F25" i="1"/>
  <c r="E24" i="4" l="1"/>
  <c r="D23" i="4"/>
  <c r="E23" i="4"/>
  <c r="D53" i="4"/>
  <c r="C35" i="4"/>
  <c r="D35" i="4" s="1"/>
  <c r="E27" i="4"/>
  <c r="E31" i="4"/>
  <c r="E34" i="4"/>
  <c r="E26" i="4"/>
  <c r="E33" i="4"/>
  <c r="E4" i="4"/>
  <c r="E10" i="4"/>
  <c r="C15" i="4"/>
  <c r="D15" i="4" s="1"/>
  <c r="D3" i="4"/>
  <c r="E8" i="4"/>
  <c r="E9" i="4"/>
  <c r="E3" i="4"/>
  <c r="E5" i="4"/>
  <c r="E11" i="4"/>
  <c r="E7" i="4"/>
  <c r="E14" i="4"/>
  <c r="E6" i="4"/>
  <c r="E12" i="4"/>
  <c r="E13" i="4"/>
  <c r="E25" i="4"/>
  <c r="E41" i="4"/>
  <c r="E47" i="4"/>
  <c r="E40" i="4"/>
  <c r="E50" i="4"/>
  <c r="E45" i="4"/>
  <c r="E52" i="4"/>
  <c r="E42" i="4"/>
  <c r="E48" i="4"/>
  <c r="E51" i="4"/>
  <c r="E46" i="4"/>
  <c r="E43" i="4"/>
  <c r="E49" i="4"/>
  <c r="E44" i="4"/>
  <c r="C53" i="4"/>
  <c r="E30" i="4"/>
  <c r="E28" i="4"/>
  <c r="E29" i="4"/>
  <c r="E32" i="4"/>
</calcChain>
</file>

<file path=xl/sharedStrings.xml><?xml version="1.0" encoding="utf-8"?>
<sst xmlns="http://schemas.openxmlformats.org/spreadsheetml/2006/main" count="760" uniqueCount="275">
  <si>
    <t>Name</t>
  </si>
  <si>
    <t>Country</t>
  </si>
  <si>
    <t>Minutes Played</t>
  </si>
  <si>
    <t>Goals</t>
  </si>
  <si>
    <t>Current Club</t>
  </si>
  <si>
    <t>Position</t>
  </si>
  <si>
    <t>Height</t>
  </si>
  <si>
    <t>Gareth Bale</t>
  </si>
  <si>
    <t>Attacker</t>
  </si>
  <si>
    <t>Cristiano Ronaldo</t>
  </si>
  <si>
    <t>Andres Iniesta</t>
  </si>
  <si>
    <t>Sergio Ramos</t>
  </si>
  <si>
    <t>Luka Modric</t>
  </si>
  <si>
    <t>Neymar</t>
  </si>
  <si>
    <t>Xavi</t>
  </si>
  <si>
    <t>Robert Lewandowski</t>
  </si>
  <si>
    <t>Zlatan Ibrahimovic</t>
  </si>
  <si>
    <t>Lionel Messi</t>
  </si>
  <si>
    <t>Sergio Aguero</t>
  </si>
  <si>
    <t>Luis Suarez</t>
  </si>
  <si>
    <t>David Silva</t>
  </si>
  <si>
    <t>Toni Kroos</t>
  </si>
  <si>
    <t>Kylian Mbappe</t>
  </si>
  <si>
    <t>Arjen Robben</t>
  </si>
  <si>
    <t>Wayne Rooney</t>
  </si>
  <si>
    <t>Philipp Lahm</t>
  </si>
  <si>
    <t>Dani Alves</t>
  </si>
  <si>
    <t>Sergio Busquets</t>
  </si>
  <si>
    <t>Gerard Pique</t>
  </si>
  <si>
    <t>N'Golo Kante</t>
  </si>
  <si>
    <t>Midfielder</t>
  </si>
  <si>
    <t>Defender</t>
  </si>
  <si>
    <t>Harry Kane</t>
  </si>
  <si>
    <t>Marcelo</t>
  </si>
  <si>
    <t>Giorgio Chiellini</t>
  </si>
  <si>
    <t>Mohamed Salah</t>
  </si>
  <si>
    <t>Vincent Konmpany</t>
  </si>
  <si>
    <t>Andrea Pirlo</t>
  </si>
  <si>
    <t>Virgil Van Djik</t>
  </si>
  <si>
    <t>Real Madrid</t>
  </si>
  <si>
    <t>Juventus</t>
  </si>
  <si>
    <t>PSG</t>
  </si>
  <si>
    <t>Bayern Munich</t>
  </si>
  <si>
    <t>AC Milan</t>
  </si>
  <si>
    <t>Barcelona</t>
  </si>
  <si>
    <t>Manchester City</t>
  </si>
  <si>
    <t>Derby County</t>
  </si>
  <si>
    <t>Tothernam</t>
  </si>
  <si>
    <t>Liverpool</t>
  </si>
  <si>
    <t>Retired</t>
  </si>
  <si>
    <t>Chelsea</t>
  </si>
  <si>
    <t>Wales</t>
  </si>
  <si>
    <t>Matches Played</t>
  </si>
  <si>
    <t>Weight</t>
  </si>
  <si>
    <t>Left</t>
  </si>
  <si>
    <t>Portugal</t>
  </si>
  <si>
    <t>Right</t>
  </si>
  <si>
    <t>Argentina</t>
  </si>
  <si>
    <t>Sweden</t>
  </si>
  <si>
    <t>Spain</t>
  </si>
  <si>
    <t>England</t>
  </si>
  <si>
    <t>Netherlands</t>
  </si>
  <si>
    <t>Belgium</t>
  </si>
  <si>
    <t>Poland</t>
  </si>
  <si>
    <t>Germany</t>
  </si>
  <si>
    <t>France</t>
  </si>
  <si>
    <t>Brazil</t>
  </si>
  <si>
    <t>Egypt</t>
  </si>
  <si>
    <t>Croatia</t>
  </si>
  <si>
    <t>Uruaguay</t>
  </si>
  <si>
    <t>Italy</t>
  </si>
  <si>
    <t>Both</t>
  </si>
  <si>
    <t>Yes</t>
  </si>
  <si>
    <t>No</t>
  </si>
  <si>
    <t>Vissel Kobe</t>
  </si>
  <si>
    <t>Eden Hazard</t>
  </si>
  <si>
    <t>Sum</t>
  </si>
  <si>
    <t>Count</t>
  </si>
  <si>
    <t>Anderlecht</t>
  </si>
  <si>
    <t>Sao Paulo</t>
  </si>
  <si>
    <t>Individual Award</t>
  </si>
  <si>
    <t>Assist</t>
  </si>
  <si>
    <t>Preferred Foot</t>
  </si>
  <si>
    <t>Seasons Played</t>
  </si>
  <si>
    <t>Best Soccer PlayerS in Europe in the 2010s</t>
  </si>
  <si>
    <t>Nominal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</si>
  <si>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</si>
  <si>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</si>
  <si>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</si>
  <si>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</si>
  <si>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</si>
  <si>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</si>
  <si>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</si>
  <si>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</si>
  <si>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</si>
  <si>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</si>
  <si>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</si>
  <si>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League Trophies</t>
  </si>
  <si>
    <t>Champions League Trophy</t>
  </si>
  <si>
    <t>Cup Trophy</t>
  </si>
  <si>
    <t>International Cup Trophy</t>
  </si>
  <si>
    <t>World CupTrophy</t>
  </si>
  <si>
    <t>Frequency</t>
  </si>
  <si>
    <t>Relative Frequency</t>
  </si>
  <si>
    <t>163-182</t>
  </si>
  <si>
    <t>203-222</t>
  </si>
  <si>
    <t>243-262</t>
  </si>
  <si>
    <t>263-282</t>
  </si>
  <si>
    <t>303-322</t>
  </si>
  <si>
    <t>323-342</t>
  </si>
  <si>
    <t>343-362</t>
  </si>
  <si>
    <t>363-382</t>
  </si>
  <si>
    <t>383-402</t>
  </si>
  <si>
    <t>403-422</t>
  </si>
  <si>
    <t>423-442</t>
  </si>
  <si>
    <t>443-462</t>
  </si>
  <si>
    <t>Percentage Frequency</t>
  </si>
  <si>
    <t>64-65</t>
  </si>
  <si>
    <t>66-67</t>
  </si>
  <si>
    <t>68-69</t>
  </si>
  <si>
    <t>70-71</t>
  </si>
  <si>
    <t>72-73</t>
  </si>
  <si>
    <t>74-75</t>
  </si>
  <si>
    <t>78-79</t>
  </si>
  <si>
    <t>80-81</t>
  </si>
  <si>
    <t>82-83</t>
  </si>
  <si>
    <t>84-85</t>
  </si>
  <si>
    <t>86-87</t>
  </si>
  <si>
    <t>92-93</t>
  </si>
  <si>
    <t>94-95</t>
  </si>
  <si>
    <t>Weight (kg)</t>
  </si>
  <si>
    <t>Cummulative Frequency</t>
  </si>
  <si>
    <t>8-37</t>
  </si>
  <si>
    <t>38-67</t>
  </si>
  <si>
    <t>68-97</t>
  </si>
  <si>
    <t>98-127</t>
  </si>
  <si>
    <t>128-157</t>
  </si>
  <si>
    <t>158-187</t>
  </si>
  <si>
    <t>188-217</t>
  </si>
  <si>
    <t>248-277</t>
  </si>
  <si>
    <t>278-307</t>
  </si>
  <si>
    <t>308-337</t>
  </si>
  <si>
    <t>428-457</t>
  </si>
  <si>
    <t>458-487</t>
  </si>
  <si>
    <t>Total</t>
  </si>
  <si>
    <t>Ratio</t>
  </si>
  <si>
    <t>Interval</t>
  </si>
  <si>
    <t>Weight (Kg)</t>
  </si>
  <si>
    <t>World Cup</t>
  </si>
  <si>
    <t>No World Cup</t>
  </si>
  <si>
    <t>64-75</t>
  </si>
  <si>
    <t>76-87</t>
  </si>
  <si>
    <t>88-99</t>
  </si>
  <si>
    <t>FREQUENCY</t>
  </si>
  <si>
    <t>PROBABILTY</t>
  </si>
  <si>
    <t>169 - 178</t>
  </si>
  <si>
    <t>179 - 188</t>
  </si>
  <si>
    <t>189 - 198</t>
  </si>
  <si>
    <t>Height (cm)</t>
  </si>
  <si>
    <t>Marginal Probability of World Cup</t>
  </si>
  <si>
    <t>Intersection of NO WORLD CUP and weight of 64 -75</t>
  </si>
  <si>
    <t>Conditional:  height of  169 - 178 given WORLD CUP</t>
  </si>
  <si>
    <t>Union of NO WORLD CUP or weight of 64 - 75</t>
  </si>
  <si>
    <t>0.67+0.63-0.37=</t>
  </si>
  <si>
    <t>0.2/0.33=</t>
  </si>
  <si>
    <t>PROBABILITY</t>
  </si>
  <si>
    <t>z score(80)= (data point - mean)/standard deviation</t>
  </si>
  <si>
    <t xml:space="preserve">(80 - 75.63)/ 8.16 = </t>
  </si>
  <si>
    <t>p = 0.7054</t>
  </si>
  <si>
    <t>z score(70)= (data point - mean)/standard deviation</t>
  </si>
  <si>
    <t>z score(85)= (data point - mean)/standard deviation</t>
  </si>
  <si>
    <t xml:space="preserve">(70 - 75.63)/ 8.16 = </t>
  </si>
  <si>
    <t xml:space="preserve">(85 - 75.63)/ 8.16 = </t>
  </si>
  <si>
    <t>p = 0.8749</t>
  </si>
  <si>
    <t>p = 0.2451</t>
  </si>
  <si>
    <t>Sample</t>
  </si>
  <si>
    <t>I used a random sampling method to take 14 out of 30 soccer players. The sample mean and the standard deviation is less than  the population mean and standard deviation.</t>
  </si>
  <si>
    <t xml:space="preserve">Z(85) - Z(70) = 0.8749 - 0.2451 = </t>
  </si>
  <si>
    <t>In a sample of 30 soccer player, the mean 75.63 KG weight is and the standard deviation is 8.16 KG . What is the probability that a player weights under 80 KG.</t>
  </si>
  <si>
    <t>In a sample of 30 soccer player, the mean 75.63 KG weight is and the standard deviation is 8.56 KG . What is the probability that a player weights under 70 - 85 KG.</t>
  </si>
  <si>
    <t>The probability that a weighing under 80 kg is 70%</t>
  </si>
  <si>
    <t>The probability that a weighing between 70 and 85 kg is 63%</t>
  </si>
  <si>
    <t>Assuming that you have wieghts of 30 soccer players which are normally distributed with a mean of 75.63 and standard deviation of 8.16, sove the following.</t>
  </si>
  <si>
    <t>1. The probability that the weight of a player is less than 70kg.</t>
  </si>
  <si>
    <t>z score = (data point - mean)/standard deviation</t>
  </si>
  <si>
    <t xml:space="preserve">z(70) =  (70 - 75.63) / 8.16  = </t>
  </si>
  <si>
    <t>P( z &lt;= -0.69) =</t>
  </si>
  <si>
    <t>The probability that a player weighs less than 70kg in a normal distribution is 25%</t>
  </si>
  <si>
    <t>2. The probability that the weight of a player is between 70kg and 80 kg</t>
  </si>
  <si>
    <t xml:space="preserve">z(80) =  (80 - 75.63) / 8.16  = </t>
  </si>
  <si>
    <t>P( z &lt;= 0.54) =</t>
  </si>
  <si>
    <t xml:space="preserve">P(-0.69 &lt;= z &lt; 0.54) = </t>
  </si>
  <si>
    <t>The probability that a player weighs between 70kg and 80kg in a normal distribution is 46%</t>
  </si>
  <si>
    <t>Population standard deviation in is = 8.16</t>
  </si>
  <si>
    <t>The interval for the mean with 95% confidence would be as follows:</t>
  </si>
  <si>
    <t>at 95%, z-sore for two tails = +/- 1.96</t>
  </si>
  <si>
    <t>I took the weight of a sample of 9 players out of 30. The mean of the is 68 KG</t>
  </si>
  <si>
    <t>8.16/(9)^(1/2)=</t>
  </si>
  <si>
    <t>2.72 * 1.96=</t>
  </si>
  <si>
    <t>68 +/- 5.3</t>
  </si>
  <si>
    <t>2.72 * 2.576=</t>
  </si>
  <si>
    <t>68 +/- 7.01</t>
  </si>
  <si>
    <t>`</t>
  </si>
  <si>
    <t>Original Data for Weight</t>
  </si>
  <si>
    <t>Sample Data for Weight</t>
  </si>
  <si>
    <t>Test 1</t>
  </si>
  <si>
    <t>Given the assumption that the population mean of the weight of soccer player is 75.63 KG</t>
  </si>
  <si>
    <t>H0 = 75.63</t>
  </si>
  <si>
    <t>z= (x-bar - u0)/(std dev / (number of data points)^0.5)</t>
  </si>
  <si>
    <t xml:space="preserve">z= (69.14 - 75.63) / (8.16 / ((14) ^0.5)) = </t>
  </si>
  <si>
    <t>Test z = -2.98</t>
  </si>
  <si>
    <t>Reject H0</t>
  </si>
  <si>
    <t>Because the test statistic is greater than the critical</t>
  </si>
  <si>
    <t>Test 2</t>
  </si>
  <si>
    <t>The weight of soccer players is less than or equal to 75.63</t>
  </si>
  <si>
    <t>H0 &lt;= 75.63</t>
  </si>
  <si>
    <t>Ha != 75.63</t>
  </si>
  <si>
    <t>Ha &gt; 75.63</t>
  </si>
  <si>
    <t>A sample of 14 soccer players are chosen at random with a population standard deviation of</t>
  </si>
  <si>
    <t>8.16 and a sample mean of 69.14. Using a =.1</t>
  </si>
  <si>
    <t>Critical z = 1.28</t>
  </si>
  <si>
    <t>The absolute value of Test z is greater than Critical z</t>
  </si>
  <si>
    <t>We should not reject the null Hypothesis</t>
  </si>
  <si>
    <t>Because test z is less than the critical z</t>
  </si>
  <si>
    <t>is greater than to 75.63kg for each soccer player</t>
  </si>
  <si>
    <t xml:space="preserve">A sample of 14 soccer players are chosen with the population standard deviation of </t>
  </si>
  <si>
    <t>8.16 and a sample mean of 69.14. a = 0.10</t>
  </si>
  <si>
    <t>We reject the null Hypothesis</t>
  </si>
  <si>
    <t>It would be wrong to assume the mean amount of soccer players weight is 75.63</t>
  </si>
  <si>
    <t xml:space="preserve">It should not be assumed that the mean weight </t>
  </si>
  <si>
    <t>Critical z = +-1.645</t>
  </si>
  <si>
    <t>Original Data</t>
  </si>
  <si>
    <t>Given three samples from a population, can we determine if the population means are equal?</t>
  </si>
  <si>
    <t>Sample Data</t>
  </si>
  <si>
    <t>Sample 1</t>
  </si>
  <si>
    <t>Sample 2</t>
  </si>
  <si>
    <t>Sample 3</t>
  </si>
  <si>
    <t>Variance</t>
  </si>
  <si>
    <t>Weight KG.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</si>
  <si>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</si>
  <si>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</si>
  <si>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</si>
  <si>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</si>
  <si>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</si>
  <si>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</si>
  <si>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</si>
  <si>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</si>
  <si>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</si>
  <si>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</si>
  <si>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</si>
  <si>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</si>
  <si>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</si>
  <si>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</si>
  <si>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Zlatan Ibrahimović</t>
  </si>
  <si>
    <t>In conclusion, due to p-value being smaller than alpha, we reject the null hypothesis that the three population means are equal.</t>
  </si>
  <si>
    <t>Row Labels</t>
  </si>
  <si>
    <t>Grand Total</t>
  </si>
  <si>
    <t>Sum of Assist</t>
  </si>
  <si>
    <t>Percentage Frequency of Preferred Foot</t>
  </si>
  <si>
    <t>Percentage Frequency Percentage of Assists</t>
  </si>
  <si>
    <t>5-44</t>
  </si>
  <si>
    <t>45-84</t>
  </si>
  <si>
    <t>85-124</t>
  </si>
  <si>
    <t>165-204</t>
  </si>
  <si>
    <t>Frequency Distribution Player at Diffrent Ranges of Assists</t>
  </si>
  <si>
    <t>Pecentage Frequency of Goals Scored by Preferred Foot</t>
  </si>
  <si>
    <t>assume significance level = 0.05</t>
  </si>
  <si>
    <t>Total Trophies</t>
  </si>
  <si>
    <t>In conclusion, due to p-value being greater than alpha, we accept the null hypothesis that the three population means are equal.</t>
  </si>
  <si>
    <t>Percentage Frequency of Minutes Played</t>
  </si>
  <si>
    <t>11184-17183</t>
  </si>
  <si>
    <t>17184-23183</t>
  </si>
  <si>
    <t>23184-29183</t>
  </si>
  <si>
    <t>29184-35183</t>
  </si>
  <si>
    <t>35184-41183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</si>
</sst>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1" fontId="0" fillId="0" borderId="0" xfId="0" applyNumberFormat="1" applyFont="1"/>
    <xf numFmtId="1" fontId="0" fillId="0" borderId="0" xfId="0" applyNumberFormat="1" applyFont="1" applyAlignment="1">
      <alignment wrapText="1"/>
    </xf>
    <xf numFmtId="0" fontId="0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1" fontId="0" fillId="0" borderId="0" xfId="0" applyNumberFormat="1" applyAlignment="1">
      <alignment horizontal="left"/>
    </xf>
    <xf numFmtId="2" fontId="0" fillId="0" borderId="0" xfId="0" applyNumberFormat="1"/>
    <xf numFmtId="0" fontId="19" fillId="0" borderId="0" xfId="0" applyFont="1"/>
    <xf numFmtId="9" fontId="0" fillId="0" borderId="0" xfId="42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/>
    </xf>
    <xf numFmtId="1" fontId="16" fillId="0" borderId="0" xfId="0" applyNumberFormat="1" applyFont="1" applyAlignment="1">
      <alignment horizontal="left"/>
    </xf>
    <xf numFmtId="0" fontId="16" fillId="0" borderId="0" xfId="0" applyFont="1"/>
    <xf numFmtId="1" fontId="16" fillId="0" borderId="12" xfId="0" applyNumberFormat="1" applyFont="1" applyBorder="1" applyAlignment="1">
      <alignment horizontal="left"/>
    </xf>
    <xf numFmtId="1" fontId="0" fillId="0" borderId="12" xfId="0" applyNumberFormat="1" applyBorder="1"/>
    <xf numFmtId="1" fontId="16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0" fillId="0" borderId="12" xfId="0" applyNumberFormat="1" applyBorder="1"/>
    <xf numFmtId="0" fontId="0" fillId="0" borderId="12" xfId="0" applyBorder="1"/>
    <xf numFmtId="1" fontId="0" fillId="0" borderId="0" xfId="0" applyNumberFormat="1"/>
    <xf numFmtId="0" fontId="20" fillId="0" borderId="11" xfId="0" applyFont="1" applyFill="1" applyBorder="1" applyAlignment="1">
      <alignment horizontal="center"/>
    </xf>
    <xf numFmtId="0" fontId="0" fillId="0" borderId="0" xfId="0" applyAlignment="1"/>
    <xf numFmtId="0" fontId="21" fillId="0" borderId="0" xfId="0" applyFont="1" applyAlignment="1"/>
    <xf numFmtId="0" fontId="22" fillId="0" borderId="0" xfId="0" applyFont="1"/>
    <xf numFmtId="0" fontId="0" fillId="0" borderId="12" xfId="0" applyFont="1" applyBorder="1"/>
    <xf numFmtId="1" fontId="0" fillId="0" borderId="12" xfId="0" applyNumberFormat="1" applyFont="1" applyBorder="1"/>
    <xf numFmtId="1" fontId="0" fillId="0" borderId="12" xfId="0" applyNumberFormat="1" applyFont="1" applyBorder="1" applyAlignment="1">
      <alignment wrapText="1"/>
    </xf>
    <xf numFmtId="165" fontId="0" fillId="0" borderId="12" xfId="0" applyNumberFormat="1" applyBorder="1"/>
    <xf numFmtId="0" fontId="0" fillId="0" borderId="0" xfId="0" applyAlignment="1">
      <alignment horizontal="right"/>
    </xf>
    <xf numFmtId="0" fontId="18" fillId="0" borderId="0" xfId="0" applyFont="1" applyAlignme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'#2 Freq &amp; Charts'!$A$40:$A$52</c:f>
              <c:strCache>
                <c:ptCount val="13"/>
                <c:pt idx="0">
                  <c:v>64-65</c:v>
                </c:pt>
                <c:pt idx="1">
                  <c:v>66-67</c:v>
                </c:pt>
                <c:pt idx="2">
                  <c:v>68-69</c:v>
                </c:pt>
                <c:pt idx="3">
                  <c:v>70-71</c:v>
                </c:pt>
                <c:pt idx="4">
                  <c:v>72-73</c:v>
                </c:pt>
                <c:pt idx="5">
                  <c:v>74-75</c:v>
                </c:pt>
                <c:pt idx="6">
                  <c:v>78-79</c:v>
                </c:pt>
                <c:pt idx="7">
                  <c:v>80-81</c:v>
                </c:pt>
                <c:pt idx="8">
                  <c:v>82-83</c:v>
                </c:pt>
                <c:pt idx="9">
                  <c:v>84-85</c:v>
                </c:pt>
                <c:pt idx="10">
                  <c:v>86-87</c:v>
                </c:pt>
                <c:pt idx="11">
                  <c:v>92-93</c:v>
                </c:pt>
                <c:pt idx="12">
                  <c:v>94-95</c:v>
                </c:pt>
              </c:strCache>
            </c:strRef>
          </c:cat>
          <c:val>
            <c:numRef>
              <c:f>'#2 Freq &amp; Charts'!$B$40:$B$52</c:f>
              <c:numCache>
                <c:formatCode>0.00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E-4394-9FDB-01F9F7C5E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02191904"/>
        <c:axId val="-402183744"/>
      </c:barChart>
      <c:catAx>
        <c:axId val="-4021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183744"/>
        <c:crosses val="autoZero"/>
        <c:auto val="1"/>
        <c:lblAlgn val="ctr"/>
        <c:lblOffset val="100"/>
        <c:noMultiLvlLbl val="0"/>
      </c:catAx>
      <c:valAx>
        <c:axId val="-402183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-4021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'#2 Freq &amp; Charts'!$A$23:$A$34</c:f>
              <c:strCache>
                <c:ptCount val="12"/>
                <c:pt idx="0">
                  <c:v>163-182</c:v>
                </c:pt>
                <c:pt idx="1">
                  <c:v>203-222</c:v>
                </c:pt>
                <c:pt idx="2">
                  <c:v>243-262</c:v>
                </c:pt>
                <c:pt idx="3">
                  <c:v>263-282</c:v>
                </c:pt>
                <c:pt idx="4">
                  <c:v>303-322</c:v>
                </c:pt>
                <c:pt idx="5">
                  <c:v>323-342</c:v>
                </c:pt>
                <c:pt idx="6">
                  <c:v>343-362</c:v>
                </c:pt>
                <c:pt idx="7">
                  <c:v>363-382</c:v>
                </c:pt>
                <c:pt idx="8">
                  <c:v>383-402</c:v>
                </c:pt>
                <c:pt idx="9">
                  <c:v>403-422</c:v>
                </c:pt>
                <c:pt idx="10">
                  <c:v>423-442</c:v>
                </c:pt>
                <c:pt idx="11">
                  <c:v>443-462</c:v>
                </c:pt>
              </c:strCache>
            </c:strRef>
          </c:cat>
          <c:val>
            <c:numRef>
              <c:f>'#2 Freq &amp; Charts'!$C$23:$C$34</c:f>
              <c:numCache>
                <c:formatCode>0.00</c:formatCode>
                <c:ptCount val="12"/>
                <c:pt idx="0">
                  <c:v>6.6666666666666666E-2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6.6666666666666666E-2</c:v>
                </c:pt>
                <c:pt idx="5">
                  <c:v>0.13333333333333333</c:v>
                </c:pt>
                <c:pt idx="6">
                  <c:v>0.1</c:v>
                </c:pt>
                <c:pt idx="7">
                  <c:v>0.16666666666666666</c:v>
                </c:pt>
                <c:pt idx="8">
                  <c:v>0.1</c:v>
                </c:pt>
                <c:pt idx="9">
                  <c:v>3.3333333333333333E-2</c:v>
                </c:pt>
                <c:pt idx="10">
                  <c:v>0.1</c:v>
                </c:pt>
                <c:pt idx="11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882-A5A0-47AFA9FB6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402186464"/>
        <c:axId val="-402182656"/>
      </c:barChart>
      <c:catAx>
        <c:axId val="-40218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182656"/>
        <c:crosses val="autoZero"/>
        <c:auto val="1"/>
        <c:lblAlgn val="ctr"/>
        <c:lblOffset val="100"/>
        <c:noMultiLvlLbl val="0"/>
      </c:catAx>
      <c:valAx>
        <c:axId val="-4021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1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'#2 Freq &amp; Charts'!$A$3:$A$14</c:f>
              <c:strCache>
                <c:ptCount val="12"/>
                <c:pt idx="0">
                  <c:v>8-37</c:v>
                </c:pt>
                <c:pt idx="1">
                  <c:v>38-67</c:v>
                </c:pt>
                <c:pt idx="2">
                  <c:v>68-97</c:v>
                </c:pt>
                <c:pt idx="3">
                  <c:v>98-127</c:v>
                </c:pt>
                <c:pt idx="4">
                  <c:v>128-157</c:v>
                </c:pt>
                <c:pt idx="5">
                  <c:v>158-187</c:v>
                </c:pt>
                <c:pt idx="6">
                  <c:v>188-217</c:v>
                </c:pt>
                <c:pt idx="7">
                  <c:v>248-277</c:v>
                </c:pt>
                <c:pt idx="8">
                  <c:v>278-307</c:v>
                </c:pt>
                <c:pt idx="9">
                  <c:v>308-337</c:v>
                </c:pt>
                <c:pt idx="10">
                  <c:v>428-457</c:v>
                </c:pt>
                <c:pt idx="11">
                  <c:v>458-487</c:v>
                </c:pt>
              </c:strCache>
            </c:strRef>
          </c:cat>
          <c:val>
            <c:numRef>
              <c:f>'#2 Freq &amp; Charts'!$B$3:$B$14</c:f>
              <c:numCache>
                <c:formatCode>General</c:formatCode>
                <c:ptCount val="12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4696-AEE7-148512042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402184288"/>
        <c:axId val="-402185920"/>
      </c:barChart>
      <c:catAx>
        <c:axId val="-4021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185920"/>
        <c:crosses val="autoZero"/>
        <c:auto val="1"/>
        <c:lblAlgn val="ctr"/>
        <c:lblOffset val="100"/>
        <c:noMultiLvlLbl val="0"/>
      </c:catAx>
      <c:valAx>
        <c:axId val="-402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184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14287</xdr:rowOff>
    </xdr:from>
    <xdr:to>
      <xdr:col>13</xdr:col>
      <xdr:colOff>257175</xdr:colOff>
      <xdr:row>51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4762</xdr:rowOff>
    </xdr:from>
    <xdr:to>
      <xdr:col>13</xdr:col>
      <xdr:colOff>257175</xdr:colOff>
      <xdr:row>34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176212</xdr:rowOff>
    </xdr:from>
    <xdr:to>
      <xdr:col>13</xdr:col>
      <xdr:colOff>257175</xdr:colOff>
      <xdr:row>14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88900</xdr:colOff>
          <xdr:row>9</xdr:row>
          <xdr:rowOff>31750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ayo osineye" refreshedDate="43940.736551851849" createdVersion="6" refreshedVersion="6" minRefreshableVersion="3" recordCount="30" xr:uid="{AACABF69-2BBD-4DE3-A935-4EFE3EC3166E}">
  <cacheSource type="worksheet">
    <worksheetSource ref="B3:R33" sheet="#1 DATA"/>
  </cacheSource>
  <cacheFields count="17">
    <cacheField name="Position" numFmtId="0">
      <sharedItems/>
    </cacheField>
    <cacheField name="Current Club" numFmtId="0">
      <sharedItems/>
    </cacheField>
    <cacheField name="Country" numFmtId="0">
      <sharedItems/>
    </cacheField>
    <cacheField name="Matches Played" numFmtId="1">
      <sharedItems containsSemiMixedTypes="0" containsString="0" containsNumber="1" containsInteger="1" minValue="163" maxValue="456"/>
    </cacheField>
    <cacheField name="Minutes Played" numFmtId="1">
      <sharedItems containsSemiMixedTypes="0" containsString="0" containsNumber="1" containsInteger="1" minValue="11184" maxValue="38569"/>
    </cacheField>
    <cacheField name="Goals" numFmtId="1">
      <sharedItems containsSemiMixedTypes="0" containsString="0" containsNumber="1" containsInteger="1" minValue="8" maxValue="461"/>
    </cacheField>
    <cacheField name="Assist" numFmtId="1">
      <sharedItems containsSemiMixedTypes="0" containsString="0" containsNumber="1" containsInteger="1" minValue="5" maxValue="178"/>
    </cacheField>
    <cacheField name="Height" numFmtId="1">
      <sharedItems containsSemiMixedTypes="0" containsString="0" containsNumber="1" containsInteger="1" minValue="169" maxValue="195"/>
    </cacheField>
    <cacheField name="Weight" numFmtId="1">
      <sharedItems containsSemiMixedTypes="0" containsString="0" containsNumber="1" containsInteger="1" minValue="64" maxValue="95"/>
    </cacheField>
    <cacheField name="Preferred Foot" numFmtId="0">
      <sharedItems count="3">
        <s v="Right"/>
        <s v="Left"/>
        <s v="Both"/>
      </sharedItems>
    </cacheField>
    <cacheField name="League Trophies" numFmtId="1">
      <sharedItems containsSemiMixedTypes="0" containsString="0" containsNumber="1" containsInteger="1" minValue="0" maxValue="8"/>
    </cacheField>
    <cacheField name="Champions League Trophy" numFmtId="1">
      <sharedItems containsSemiMixedTypes="0" containsString="0" containsNumber="1" containsInteger="1" minValue="0" maxValue="4"/>
    </cacheField>
    <cacheField name="Cup Trophy" numFmtId="1">
      <sharedItems containsSemiMixedTypes="0" containsString="0" containsNumber="1" containsInteger="1" minValue="0" maxValue="20"/>
    </cacheField>
    <cacheField name="International Cup Trophy" numFmtId="1">
      <sharedItems containsSemiMixedTypes="0" containsString="0" containsNumber="1" containsInteger="1" minValue="0" maxValue="2"/>
    </cacheField>
    <cacheField name="Individual Award" numFmtId="1">
      <sharedItems containsSemiMixedTypes="0" containsString="0" containsNumber="1" containsInteger="1" minValue="0" maxValue="48"/>
    </cacheField>
    <cacheField name="Seasons Played" numFmtId="1">
      <sharedItems containsSemiMixedTypes="0" containsString="0" containsNumber="1" containsInteger="1" minValue="5" maxValue="10"/>
    </cacheField>
    <cacheField name="World CupTroph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ayo osineye" refreshedDate="43940.743137152778" createdVersion="6" refreshedVersion="6" minRefreshableVersion="3" recordCount="30" xr:uid="{C6BC4E72-B0B9-4E04-A37D-6AB1EB066057}">
  <cacheSource type="worksheet">
    <worksheetSource ref="H3:H33" sheet="#1 DATA"/>
  </cacheSource>
  <cacheFields count="1">
    <cacheField name="Assist" numFmtId="1">
      <sharedItems containsSemiMixedTypes="0" containsString="0" containsNumber="1" containsInteger="1" minValue="5" maxValue="178" count="27">
        <n v="37"/>
        <n v="18"/>
        <n v="34"/>
        <n v="106"/>
        <n v="47"/>
        <n v="178"/>
        <n v="65"/>
        <n v="64"/>
        <n v="77"/>
        <n v="99"/>
        <n v="48"/>
        <n v="93"/>
        <n v="66"/>
        <n v="72"/>
        <n v="51"/>
        <n v="82"/>
        <n v="114"/>
        <n v="19"/>
        <n v="83"/>
        <n v="63"/>
        <n v="120"/>
        <n v="13"/>
        <n v="27"/>
        <n v="24"/>
        <n v="6"/>
        <n v="14"/>
        <n v="5"/>
      </sharedItems>
      <fieldGroup base="0">
        <rangePr startNum="5" endNum="178" groupInterval="40"/>
        <groupItems count="7">
          <s v="&lt;5"/>
          <s v="5-44"/>
          <s v="45-84"/>
          <s v="85-124"/>
          <s v="125-164"/>
          <s v="165-204"/>
          <s v="&gt;2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ayo osineye" refreshedDate="43940.790027546296" createdVersion="6" refreshedVersion="6" minRefreshableVersion="3" recordCount="30" xr:uid="{1A3FCA25-2E0D-491D-AF5B-B3A9C1C3ECA0}">
  <cacheSource type="worksheet">
    <worksheetSource ref="F3:F33" sheet="#1 DATA"/>
  </cacheSource>
  <cacheFields count="1">
    <cacheField name="Minutes Played" numFmtId="1">
      <sharedItems containsSemiMixedTypes="0" containsString="0" containsNumber="1" containsInteger="1" minValue="11184" maxValue="38569" count="30">
        <n v="14771"/>
        <n v="23056"/>
        <n v="24177"/>
        <n v="29873"/>
        <n v="14649"/>
        <n v="38569"/>
        <n v="23709"/>
        <n v="28082"/>
        <n v="29375"/>
        <n v="32857"/>
        <n v="29280"/>
        <n v="21061"/>
        <n v="23674"/>
        <n v="28877"/>
        <n v="24054"/>
        <n v="11184"/>
        <n v="17710"/>
        <n v="31876"/>
        <n v="32695"/>
        <n v="33242"/>
        <n v="26710"/>
        <n v="34860"/>
        <n v="37189"/>
        <n v="28061"/>
        <n v="24184"/>
        <n v="34863"/>
        <n v="31716"/>
        <n v="28836"/>
        <n v="22565"/>
        <n v="29694"/>
      </sharedItems>
      <fieldGroup base="0">
        <rangePr startNum="11184" endNum="38569" groupInterval="6000"/>
        <groupItems count="7">
          <s v="&lt;11184"/>
          <s v="11184-17183"/>
          <s v="17184-23183"/>
          <s v="23184-29183"/>
          <s v="29184-35183"/>
          <s v="35184-41183"/>
          <s v="&gt;4118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idfielder"/>
    <s v="Retired"/>
    <s v="Italy"/>
    <n v="176"/>
    <n v="14771"/>
    <n v="20"/>
    <n v="37"/>
    <n v="177"/>
    <n v="68"/>
    <x v="0"/>
    <n v="5"/>
    <n v="0"/>
    <n v="4"/>
    <n v="1"/>
    <n v="3"/>
    <n v="5"/>
    <s v="No"/>
  </r>
  <r>
    <s v="Midfielder"/>
    <s v="Chelsea"/>
    <s v="France"/>
    <n v="276"/>
    <n v="23056"/>
    <n v="16"/>
    <n v="18"/>
    <n v="169"/>
    <n v="68"/>
    <x v="0"/>
    <n v="2"/>
    <n v="0"/>
    <n v="2"/>
    <n v="1"/>
    <n v="3"/>
    <n v="8"/>
    <s v="Yes"/>
  </r>
  <r>
    <s v="Defender"/>
    <s v="Retired"/>
    <s v="Germany"/>
    <n v="282"/>
    <n v="24177"/>
    <n v="9"/>
    <n v="34"/>
    <n v="170"/>
    <n v="64"/>
    <x v="0"/>
    <n v="5"/>
    <n v="1"/>
    <n v="8"/>
    <n v="1"/>
    <n v="2"/>
    <n v="7"/>
    <s v="Yes"/>
  </r>
  <r>
    <s v="Midfielder"/>
    <s v="Manchester City"/>
    <s v="Spain"/>
    <n v="389"/>
    <n v="29873"/>
    <n v="71"/>
    <n v="106"/>
    <n v="170"/>
    <n v="67"/>
    <x v="1"/>
    <n v="4"/>
    <n v="0"/>
    <n v="8"/>
    <n v="2"/>
    <n v="0"/>
    <n v="10"/>
    <s v="Yes"/>
  </r>
  <r>
    <s v="Midfielder"/>
    <s v="Retired"/>
    <s v="Spain"/>
    <n v="208"/>
    <n v="14649"/>
    <n v="28"/>
    <n v="47"/>
    <n v="170"/>
    <n v="68"/>
    <x v="0"/>
    <n v="3"/>
    <n v="2"/>
    <n v="7"/>
    <n v="2"/>
    <n v="0"/>
    <n v="5"/>
    <s v="Yes"/>
  </r>
  <r>
    <s v="Attacker"/>
    <s v="Barcelona"/>
    <s v="Argentina"/>
    <n v="456"/>
    <n v="38569"/>
    <n v="461"/>
    <n v="178"/>
    <n v="170"/>
    <n v="72"/>
    <x v="1"/>
    <n v="6"/>
    <n v="2"/>
    <n v="20"/>
    <n v="0"/>
    <n v="48"/>
    <n v="10"/>
    <s v="No"/>
  </r>
  <r>
    <s v="Midfielder"/>
    <s v="Vissel Kobe"/>
    <s v="Spain"/>
    <n v="329"/>
    <n v="23709"/>
    <n v="28"/>
    <n v="65"/>
    <n v="171"/>
    <n v="70"/>
    <x v="0"/>
    <n v="5"/>
    <n v="2"/>
    <n v="13"/>
    <n v="2"/>
    <n v="2"/>
    <n v="8"/>
    <s v="Yes"/>
  </r>
  <r>
    <s v="Attacker"/>
    <s v="Manchester City"/>
    <s v="Argentina"/>
    <n v="379"/>
    <n v="28082"/>
    <n v="256"/>
    <n v="64"/>
    <n v="172"/>
    <n v="69"/>
    <x v="0"/>
    <n v="4"/>
    <n v="0"/>
    <n v="9"/>
    <n v="0"/>
    <n v="2"/>
    <n v="10"/>
    <s v="No"/>
  </r>
  <r>
    <s v="Defender"/>
    <s v="Sao Paulo"/>
    <s v="Brazil"/>
    <n v="363"/>
    <n v="29375"/>
    <n v="26"/>
    <n v="77"/>
    <n v="172"/>
    <n v="70"/>
    <x v="0"/>
    <n v="7"/>
    <n v="2"/>
    <n v="15"/>
    <n v="2"/>
    <n v="0"/>
    <n v="9"/>
    <s v="No"/>
  </r>
  <r>
    <s v="Attacker"/>
    <s v="Real Madrid"/>
    <s v="Belgium"/>
    <n v="422"/>
    <n v="32857"/>
    <n v="134"/>
    <n v="99"/>
    <n v="173"/>
    <n v="75"/>
    <x v="2"/>
    <n v="3"/>
    <n v="0"/>
    <n v="5"/>
    <n v="0"/>
    <n v="0"/>
    <n v="10"/>
    <s v="No"/>
  </r>
  <r>
    <s v="Midfielder"/>
    <s v="Real Madrid"/>
    <s v="Croatia"/>
    <n v="378"/>
    <n v="29280"/>
    <n v="30"/>
    <n v="48"/>
    <n v="174"/>
    <n v="65"/>
    <x v="0"/>
    <n v="1"/>
    <n v="4"/>
    <n v="10"/>
    <n v="0"/>
    <n v="8"/>
    <n v="10"/>
    <s v="No"/>
  </r>
  <r>
    <s v="Attacker"/>
    <s v="PSG"/>
    <s v="Brazil"/>
    <n v="251"/>
    <n v="21061"/>
    <n v="164"/>
    <n v="93"/>
    <n v="174"/>
    <n v="68"/>
    <x v="0"/>
    <n v="4"/>
    <n v="1"/>
    <n v="10"/>
    <n v="1"/>
    <n v="5"/>
    <n v="7"/>
    <s v="No"/>
  </r>
  <r>
    <s v="Attacker"/>
    <s v="Liverpool"/>
    <s v="Egypt"/>
    <n v="320"/>
    <n v="23674"/>
    <n v="142"/>
    <n v="66"/>
    <n v="175"/>
    <n v="71"/>
    <x v="1"/>
    <n v="2"/>
    <n v="1"/>
    <n v="5"/>
    <n v="0"/>
    <n v="10"/>
    <n v="8"/>
    <s v="No"/>
  </r>
  <r>
    <s v="Defender"/>
    <s v="Real Madrid"/>
    <s v="Brazil"/>
    <n v="354"/>
    <n v="28877"/>
    <n v="28"/>
    <n v="66"/>
    <n v="175"/>
    <n v="73"/>
    <x v="1"/>
    <n v="2"/>
    <n v="4"/>
    <n v="11"/>
    <n v="1"/>
    <n v="0"/>
    <n v="10"/>
    <s v="No"/>
  </r>
  <r>
    <s v="Attacker"/>
    <s v="Derby County"/>
    <s v="England"/>
    <n v="303"/>
    <n v="24054"/>
    <n v="124"/>
    <n v="72"/>
    <n v="176"/>
    <n v="83"/>
    <x v="0"/>
    <n v="2"/>
    <n v="0"/>
    <n v="8"/>
    <n v="0"/>
    <n v="0"/>
    <n v="9"/>
    <s v="No"/>
  </r>
  <r>
    <s v="Attacker"/>
    <s v="PSG"/>
    <s v="France"/>
    <n v="163"/>
    <n v="11184"/>
    <n v="104"/>
    <n v="51"/>
    <n v="178"/>
    <n v="73"/>
    <x v="0"/>
    <n v="3"/>
    <n v="0"/>
    <n v="4"/>
    <n v="1"/>
    <n v="6"/>
    <n v="5"/>
    <s v="Yes"/>
  </r>
  <r>
    <s v="Attacker"/>
    <s v="Bayern Munich"/>
    <s v="Netherlands"/>
    <n v="253"/>
    <n v="17710"/>
    <n v="107"/>
    <n v="64"/>
    <n v="180"/>
    <n v="80"/>
    <x v="1"/>
    <n v="7"/>
    <n v="1"/>
    <n v="12"/>
    <n v="0"/>
    <n v="2"/>
    <n v="9"/>
    <s v="No"/>
  </r>
  <r>
    <s v="Midfielder"/>
    <s v="Real Madrid"/>
    <s v="Germany"/>
    <n v="399"/>
    <n v="31876"/>
    <n v="36"/>
    <n v="82"/>
    <n v="182"/>
    <n v="78"/>
    <x v="0"/>
    <n v="3"/>
    <n v="4"/>
    <n v="16"/>
    <n v="1"/>
    <n v="2"/>
    <n v="10"/>
    <s v="Yes"/>
  </r>
  <r>
    <s v="Attacker"/>
    <s v="Barcelona"/>
    <s v="Uruaguay"/>
    <n v="384"/>
    <n v="32695"/>
    <n v="257"/>
    <n v="114"/>
    <n v="182"/>
    <n v="85"/>
    <x v="0"/>
    <n v="5"/>
    <n v="1"/>
    <n v="9"/>
    <n v="1"/>
    <n v="10"/>
    <n v="10"/>
    <s v="No"/>
  </r>
  <r>
    <s v="Defender"/>
    <s v="Real Madrid"/>
    <s v="Spain"/>
    <n v="380"/>
    <n v="33242"/>
    <n v="57"/>
    <n v="19"/>
    <n v="183"/>
    <n v="75"/>
    <x v="0"/>
    <n v="2"/>
    <n v="4"/>
    <n v="12"/>
    <n v="2"/>
    <n v="0"/>
    <n v="10"/>
    <s v="Yes"/>
  </r>
  <r>
    <s v="Attacker"/>
    <s v="Real Madrid"/>
    <s v="Wales"/>
    <n v="349"/>
    <n v="26710"/>
    <n v="142"/>
    <n v="83"/>
    <n v="185"/>
    <n v="74"/>
    <x v="1"/>
    <n v="1"/>
    <n v="4"/>
    <n v="9"/>
    <n v="0"/>
    <n v="8"/>
    <n v="10"/>
    <s v="No"/>
  </r>
  <r>
    <s v="Attacker"/>
    <s v="Bayern Munich"/>
    <s v="Poland"/>
    <n v="432"/>
    <n v="34860"/>
    <n v="313"/>
    <n v="63"/>
    <n v="185"/>
    <n v="79"/>
    <x v="0"/>
    <n v="7"/>
    <n v="0"/>
    <n v="7"/>
    <n v="0"/>
    <n v="33"/>
    <n v="10"/>
    <s v="No"/>
  </r>
  <r>
    <s v="Attacker"/>
    <s v="Juventus"/>
    <s v="Portugal"/>
    <n v="430"/>
    <n v="37189"/>
    <n v="431"/>
    <n v="120"/>
    <n v="187"/>
    <n v="83"/>
    <x v="0"/>
    <n v="2"/>
    <n v="4"/>
    <n v="12"/>
    <n v="2"/>
    <n v="37"/>
    <n v="10"/>
    <s v="No"/>
  </r>
  <r>
    <s v="Defender"/>
    <s v="Juventus"/>
    <s v="Italy"/>
    <n v="329"/>
    <n v="28061"/>
    <n v="18"/>
    <n v="13"/>
    <n v="187"/>
    <n v="86"/>
    <x v="2"/>
    <n v="8"/>
    <n v="0"/>
    <n v="8"/>
    <n v="0"/>
    <n v="0"/>
    <n v="10"/>
    <s v="No"/>
  </r>
  <r>
    <s v="Attacker"/>
    <s v="Tothernam"/>
    <s v="England"/>
    <n v="327"/>
    <n v="24184"/>
    <n v="192"/>
    <n v="27"/>
    <n v="188"/>
    <n v="73"/>
    <x v="0"/>
    <n v="0"/>
    <n v="0"/>
    <n v="0"/>
    <n v="0"/>
    <n v="3"/>
    <n v="10"/>
    <s v="No"/>
  </r>
  <r>
    <s v="Midfielder"/>
    <s v="Barcelona"/>
    <s v="Spain"/>
    <n v="432"/>
    <n v="34863"/>
    <n v="8"/>
    <n v="24"/>
    <n v="189"/>
    <n v="73"/>
    <x v="0"/>
    <n v="5"/>
    <n v="2"/>
    <n v="15"/>
    <n v="2"/>
    <n v="0"/>
    <n v="10"/>
    <s v="Yes"/>
  </r>
  <r>
    <s v="Defender"/>
    <s v="Barcelona"/>
    <s v="Spain"/>
    <n v="373"/>
    <n v="31716"/>
    <n v="38"/>
    <n v="6"/>
    <n v="191"/>
    <n v="85"/>
    <x v="0"/>
    <n v="6"/>
    <n v="2"/>
    <n v="14"/>
    <n v="2"/>
    <n v="0"/>
    <n v="10"/>
    <s v="Yes"/>
  </r>
  <r>
    <s v="Defender"/>
    <s v="Liverpool"/>
    <s v="Netherlands"/>
    <n v="328"/>
    <n v="28836"/>
    <n v="31"/>
    <n v="14"/>
    <n v="193"/>
    <n v="87"/>
    <x v="0"/>
    <n v="3"/>
    <n v="1"/>
    <n v="3"/>
    <n v="0"/>
    <n v="3"/>
    <n v="10"/>
    <s v="No"/>
  </r>
  <r>
    <s v="Defender"/>
    <s v="Anderlecht"/>
    <s v="Belgium"/>
    <n v="272"/>
    <n v="22565"/>
    <n v="17"/>
    <n v="5"/>
    <n v="193"/>
    <n v="92"/>
    <x v="0"/>
    <n v="4"/>
    <n v="0"/>
    <n v="8"/>
    <n v="0"/>
    <n v="0"/>
    <n v="10"/>
    <s v="No"/>
  </r>
  <r>
    <s v="Attacker"/>
    <s v="AC Milan"/>
    <s v="Sweden"/>
    <n v="355"/>
    <n v="29694"/>
    <n v="278"/>
    <n v="93"/>
    <n v="195"/>
    <n v="95"/>
    <x v="2"/>
    <n v="5"/>
    <n v="0"/>
    <n v="15"/>
    <n v="0"/>
    <n v="22"/>
    <n v="8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4"/>
  </r>
  <r>
    <x v="7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4BE7A-042F-4B9C-A87D-2210A35FA318}" name="PivotTable1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2:B138" firstHeaderRow="1" firstDataRow="1" firstDataCol="1"/>
  <pivotFields count="1"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age Frequency of Minutes Played" fld="0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97BC-0795-4506-95AE-D0DA50F84E81}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C26" firstHeaderRow="0" firstDataRow="1" firstDataCol="1"/>
  <pivotFields count="1"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sist" fld="0" baseField="0" baseItem="0"/>
    <dataField name="Frequency Distribution Player at Diffrent Ranges of Assists" fld="0" subtotal="count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929D9-AE90-4305-9A14-192BE40A998E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eferred Foot">
  <location ref="A12:B16" firstHeaderRow="1" firstDataRow="1" firstDataCol="1"/>
  <pivotFields count="17"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Row" dataField="1" showAll="0">
      <items count="4">
        <item x="2"/>
        <item x="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 Frequency of Preferred Foot" fld="9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E7831-C523-4113-8AB3-67165C932FB5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eferred Foot">
  <location ref="A3:C7" firstHeaderRow="0" firstDataRow="1" firstDataCol="1"/>
  <pivotFields count="17">
    <pivotField showAll="0"/>
    <pivotField showAll="0"/>
    <pivotField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axis="axisRow" showAll="0">
      <items count="4">
        <item x="2"/>
        <item x="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Percentage Frequency Percentage of Assists" fld="6" showDataAs="percentOfCol" baseField="9" baseItem="0" numFmtId="10"/>
    <dataField name="Pecentage Frequency of Goals Scored by Preferred Foot" fld="5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9FEE-CA70-4858-BEDA-9EC1346F280A}">
  <dimension ref="A3:Q138"/>
  <sheetViews>
    <sheetView tabSelected="1" topLeftCell="A132" workbookViewId="0">
      <selection activeCell="A136" sqref="A136:B136"/>
    </sheetView>
  </sheetViews>
  <sheetFormatPr defaultRowHeight="14.5" x14ac:dyDescent="0.35"/>
  <cols>
    <col min="1" max="1" width="12.36328125" bestFit="1" customWidth="1"/>
    <col min="2" max="2" width="35.36328125" bestFit="1" customWidth="1"/>
    <col min="3" max="3" width="47.90625" bestFit="1" customWidth="1"/>
    <col min="4" max="4" width="19" bestFit="1" customWidth="1"/>
    <col min="7" max="7" width="8.08984375" bestFit="1" customWidth="1"/>
  </cols>
  <sheetData>
    <row r="3" spans="1:3" x14ac:dyDescent="0.35">
      <c r="A3" s="43" t="s">
        <v>82</v>
      </c>
      <c r="B3" s="2" t="s">
        <v>259</v>
      </c>
      <c r="C3" s="2" t="s">
        <v>265</v>
      </c>
    </row>
    <row r="4" spans="1:3" x14ac:dyDescent="0.35">
      <c r="A4" s="44" t="s">
        <v>71</v>
      </c>
      <c r="B4" s="45">
        <v>0.11093073593073594</v>
      </c>
      <c r="C4" s="45">
        <v>0.12058328659562535</v>
      </c>
    </row>
    <row r="5" spans="1:3" x14ac:dyDescent="0.35">
      <c r="A5" s="44" t="s">
        <v>54</v>
      </c>
      <c r="B5" s="45">
        <v>0.30465367965367968</v>
      </c>
      <c r="C5" s="45">
        <v>0.2666853617498598</v>
      </c>
    </row>
    <row r="6" spans="1:3" x14ac:dyDescent="0.35">
      <c r="A6" s="44" t="s">
        <v>56</v>
      </c>
      <c r="B6" s="45">
        <v>0.58441558441558439</v>
      </c>
      <c r="C6" s="45">
        <v>0.61273135165451487</v>
      </c>
    </row>
    <row r="7" spans="1:3" x14ac:dyDescent="0.35">
      <c r="A7" s="44" t="s">
        <v>256</v>
      </c>
      <c r="B7" s="45">
        <v>1</v>
      </c>
      <c r="C7" s="45">
        <v>1</v>
      </c>
    </row>
    <row r="12" spans="1:3" x14ac:dyDescent="0.35">
      <c r="A12" s="43" t="s">
        <v>82</v>
      </c>
      <c r="B12" t="s">
        <v>258</v>
      </c>
    </row>
    <row r="13" spans="1:3" x14ac:dyDescent="0.35">
      <c r="A13" s="44" t="s">
        <v>71</v>
      </c>
      <c r="B13" s="45">
        <v>0.1</v>
      </c>
    </row>
    <row r="14" spans="1:3" x14ac:dyDescent="0.35">
      <c r="A14" s="44" t="s">
        <v>54</v>
      </c>
      <c r="B14" s="45">
        <v>0.2</v>
      </c>
    </row>
    <row r="15" spans="1:3" x14ac:dyDescent="0.35">
      <c r="A15" s="44" t="s">
        <v>56</v>
      </c>
      <c r="B15" s="45">
        <v>0.7</v>
      </c>
    </row>
    <row r="16" spans="1:3" x14ac:dyDescent="0.35">
      <c r="A16" s="44" t="s">
        <v>256</v>
      </c>
      <c r="B16" s="45">
        <v>1</v>
      </c>
    </row>
    <row r="21" spans="1:17" x14ac:dyDescent="0.35">
      <c r="A21" s="43" t="s">
        <v>255</v>
      </c>
      <c r="B21" s="2" t="s">
        <v>257</v>
      </c>
      <c r="C21" s="2" t="s">
        <v>264</v>
      </c>
    </row>
    <row r="22" spans="1:17" x14ac:dyDescent="0.35">
      <c r="A22" s="14" t="s">
        <v>260</v>
      </c>
      <c r="B22" s="8">
        <v>197</v>
      </c>
      <c r="C22" s="45">
        <v>0.33333333333333331</v>
      </c>
    </row>
    <row r="23" spans="1:17" x14ac:dyDescent="0.35">
      <c r="A23" s="14" t="s">
        <v>261</v>
      </c>
      <c r="B23" s="8">
        <v>848</v>
      </c>
      <c r="C23" s="45">
        <v>0.43333333333333335</v>
      </c>
    </row>
    <row r="24" spans="1:17" x14ac:dyDescent="0.35">
      <c r="A24" s="14" t="s">
        <v>262</v>
      </c>
      <c r="B24" s="8">
        <v>625</v>
      </c>
      <c r="C24" s="45">
        <v>0.2</v>
      </c>
    </row>
    <row r="25" spans="1:17" x14ac:dyDescent="0.35">
      <c r="A25" s="14" t="s">
        <v>263</v>
      </c>
      <c r="B25" s="8">
        <v>178</v>
      </c>
      <c r="C25" s="45">
        <v>3.3333333333333333E-2</v>
      </c>
    </row>
    <row r="26" spans="1:17" x14ac:dyDescent="0.35">
      <c r="A26" s="14" t="s">
        <v>256</v>
      </c>
      <c r="B26" s="8">
        <v>1848</v>
      </c>
      <c r="C26" s="45">
        <v>1</v>
      </c>
    </row>
    <row r="31" spans="1:17" ht="21" x14ac:dyDescent="0.5">
      <c r="A31" s="39" t="s">
        <v>232</v>
      </c>
      <c r="B31" s="31"/>
      <c r="C31" s="31"/>
      <c r="D31" s="31"/>
      <c r="E31" s="31"/>
      <c r="F31" s="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 t="s">
        <v>266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 t="s">
        <v>231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43.5" x14ac:dyDescent="0.35">
      <c r="A35" s="13" t="s">
        <v>0</v>
      </c>
      <c r="B35" s="13" t="s">
        <v>97</v>
      </c>
      <c r="C35" s="13" t="s">
        <v>98</v>
      </c>
      <c r="D35" s="13" t="s">
        <v>99</v>
      </c>
      <c r="E35" s="13" t="s">
        <v>100</v>
      </c>
      <c r="F35" s="13" t="s">
        <v>80</v>
      </c>
      <c r="G35" s="13" t="s">
        <v>267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34" t="s">
        <v>37</v>
      </c>
      <c r="B36" s="4">
        <v>5</v>
      </c>
      <c r="C36" s="4">
        <v>0</v>
      </c>
      <c r="D36" s="4">
        <v>4</v>
      </c>
      <c r="E36" s="4">
        <v>1</v>
      </c>
      <c r="F36" s="4">
        <v>3</v>
      </c>
      <c r="G36" s="29">
        <f>SUM(B36:F36)</f>
        <v>13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34" t="s">
        <v>29</v>
      </c>
      <c r="B37" s="4">
        <v>2</v>
      </c>
      <c r="C37" s="4">
        <v>0</v>
      </c>
      <c r="D37" s="4">
        <v>2</v>
      </c>
      <c r="E37" s="4">
        <v>1</v>
      </c>
      <c r="F37" s="4">
        <v>3</v>
      </c>
      <c r="G37" s="29">
        <f>SUM(B37:F37)</f>
        <v>8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34" t="s">
        <v>25</v>
      </c>
      <c r="B38" s="4">
        <v>5</v>
      </c>
      <c r="C38" s="4">
        <v>1</v>
      </c>
      <c r="D38" s="4">
        <v>8</v>
      </c>
      <c r="E38" s="4">
        <v>1</v>
      </c>
      <c r="F38" s="4">
        <v>2</v>
      </c>
      <c r="G38" s="29">
        <f>SUM(B38:F38)</f>
        <v>17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34" t="s">
        <v>20</v>
      </c>
      <c r="B39" s="4">
        <v>4</v>
      </c>
      <c r="C39" s="4">
        <v>0</v>
      </c>
      <c r="D39" s="4">
        <v>8</v>
      </c>
      <c r="E39" s="4">
        <v>2</v>
      </c>
      <c r="F39" s="4">
        <v>0</v>
      </c>
      <c r="G39" s="29">
        <f>SUM(B39:F39)</f>
        <v>14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34" t="s">
        <v>14</v>
      </c>
      <c r="B40" s="4">
        <v>3</v>
      </c>
      <c r="C40" s="4">
        <v>2</v>
      </c>
      <c r="D40" s="4">
        <v>7</v>
      </c>
      <c r="E40" s="4">
        <v>2</v>
      </c>
      <c r="F40" s="4">
        <v>0</v>
      </c>
      <c r="G40" s="29">
        <f>SUM(B40:F40)</f>
        <v>14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34" t="s">
        <v>17</v>
      </c>
      <c r="B41" s="4">
        <v>6</v>
      </c>
      <c r="C41" s="4">
        <v>2</v>
      </c>
      <c r="D41" s="4">
        <v>20</v>
      </c>
      <c r="E41" s="4">
        <v>0</v>
      </c>
      <c r="F41" s="4">
        <v>48</v>
      </c>
      <c r="G41" s="29">
        <f>SUM(B41:F41)</f>
        <v>76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34" t="s">
        <v>10</v>
      </c>
      <c r="B42" s="4">
        <v>5</v>
      </c>
      <c r="C42" s="4">
        <v>2</v>
      </c>
      <c r="D42" s="4">
        <v>13</v>
      </c>
      <c r="E42" s="4">
        <v>2</v>
      </c>
      <c r="F42" s="4">
        <v>2</v>
      </c>
      <c r="G42" s="29">
        <f>SUM(B42:F42)</f>
        <v>24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34" t="s">
        <v>18</v>
      </c>
      <c r="B43" s="4">
        <v>4</v>
      </c>
      <c r="C43" s="4">
        <v>0</v>
      </c>
      <c r="D43" s="4">
        <v>9</v>
      </c>
      <c r="E43" s="4">
        <v>0</v>
      </c>
      <c r="F43" s="4">
        <v>2</v>
      </c>
      <c r="G43" s="29">
        <f>SUM(B43:F43)</f>
        <v>15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34" t="s">
        <v>26</v>
      </c>
      <c r="B44" s="4">
        <v>7</v>
      </c>
      <c r="C44" s="4">
        <v>2</v>
      </c>
      <c r="D44" s="4">
        <v>15</v>
      </c>
      <c r="E44" s="4">
        <v>2</v>
      </c>
      <c r="F44" s="4">
        <v>0</v>
      </c>
      <c r="G44" s="29">
        <f>SUM(B44:F44)</f>
        <v>26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34" t="s">
        <v>75</v>
      </c>
      <c r="B45" s="4">
        <v>3</v>
      </c>
      <c r="C45" s="4">
        <v>0</v>
      </c>
      <c r="D45" s="4">
        <v>5</v>
      </c>
      <c r="E45" s="4">
        <v>0</v>
      </c>
      <c r="F45" s="4">
        <v>0</v>
      </c>
      <c r="G45" s="29">
        <f>SUM(B45:F45)</f>
        <v>8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34" t="s">
        <v>12</v>
      </c>
      <c r="B46" s="4">
        <v>1</v>
      </c>
      <c r="C46" s="4">
        <v>4</v>
      </c>
      <c r="D46" s="4">
        <v>10</v>
      </c>
      <c r="E46" s="4">
        <v>0</v>
      </c>
      <c r="F46" s="4">
        <v>8</v>
      </c>
      <c r="G46" s="29">
        <f>SUM(B46:F46)</f>
        <v>23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34" t="s">
        <v>13</v>
      </c>
      <c r="B47" s="4">
        <v>4</v>
      </c>
      <c r="C47" s="4">
        <v>1</v>
      </c>
      <c r="D47" s="4">
        <v>10</v>
      </c>
      <c r="E47" s="4">
        <v>1</v>
      </c>
      <c r="F47" s="4">
        <v>5</v>
      </c>
      <c r="G47" s="29">
        <f>SUM(B47:F47)</f>
        <v>21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34" t="s">
        <v>35</v>
      </c>
      <c r="B48" s="4">
        <v>2</v>
      </c>
      <c r="C48" s="4">
        <v>1</v>
      </c>
      <c r="D48" s="4">
        <v>5</v>
      </c>
      <c r="E48" s="4">
        <v>0</v>
      </c>
      <c r="F48" s="4">
        <v>10</v>
      </c>
      <c r="G48" s="29">
        <f>SUM(B48:F48)</f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34" t="s">
        <v>33</v>
      </c>
      <c r="B49" s="4">
        <v>2</v>
      </c>
      <c r="C49" s="4">
        <v>4</v>
      </c>
      <c r="D49" s="4">
        <v>11</v>
      </c>
      <c r="E49" s="4">
        <v>1</v>
      </c>
      <c r="F49" s="4">
        <v>0</v>
      </c>
      <c r="G49" s="29">
        <f>SUM(B49:F49)</f>
        <v>18</v>
      </c>
      <c r="H49" s="2"/>
      <c r="I49" s="2"/>
      <c r="J49" s="2"/>
      <c r="K49" s="2"/>
      <c r="L49" s="2"/>
      <c r="M49" s="2"/>
      <c r="N49" s="2"/>
    </row>
    <row r="50" spans="1:17" x14ac:dyDescent="0.35">
      <c r="A50" s="34" t="s">
        <v>24</v>
      </c>
      <c r="B50" s="4">
        <v>2</v>
      </c>
      <c r="C50" s="4">
        <v>0</v>
      </c>
      <c r="D50" s="4">
        <v>8</v>
      </c>
      <c r="E50" s="4">
        <v>0</v>
      </c>
      <c r="F50" s="4">
        <v>0</v>
      </c>
      <c r="G50" s="29">
        <f>SUM(B50:F50)</f>
        <v>10</v>
      </c>
      <c r="H50" s="2"/>
      <c r="I50" s="2"/>
      <c r="J50" s="2"/>
      <c r="K50" s="2"/>
      <c r="L50" s="2"/>
      <c r="M50" s="2"/>
      <c r="N50" s="2"/>
    </row>
    <row r="51" spans="1:17" x14ac:dyDescent="0.35">
      <c r="A51" s="34" t="s">
        <v>22</v>
      </c>
      <c r="B51" s="4">
        <v>3</v>
      </c>
      <c r="C51" s="4">
        <v>0</v>
      </c>
      <c r="D51" s="4">
        <v>4</v>
      </c>
      <c r="E51" s="4">
        <v>1</v>
      </c>
      <c r="F51" s="4">
        <v>6</v>
      </c>
      <c r="G51" s="29">
        <f>SUM(B51:F51)</f>
        <v>14</v>
      </c>
      <c r="H51" s="2"/>
      <c r="I51" s="2"/>
      <c r="J51" s="2"/>
      <c r="K51" s="2"/>
      <c r="L51" s="2"/>
      <c r="M51" s="2"/>
      <c r="N51" s="2"/>
    </row>
    <row r="52" spans="1:17" x14ac:dyDescent="0.35">
      <c r="A52" s="34" t="s">
        <v>23</v>
      </c>
      <c r="B52" s="4">
        <v>7</v>
      </c>
      <c r="C52" s="4">
        <v>1</v>
      </c>
      <c r="D52" s="4">
        <v>12</v>
      </c>
      <c r="E52" s="4">
        <v>0</v>
      </c>
      <c r="F52" s="4">
        <v>2</v>
      </c>
      <c r="G52" s="29">
        <f>SUM(B52:F52)</f>
        <v>22</v>
      </c>
      <c r="H52" s="2"/>
      <c r="I52" s="2"/>
      <c r="J52" s="2"/>
      <c r="K52" s="2"/>
      <c r="L52" s="2"/>
      <c r="M52" s="2"/>
      <c r="N52" s="2"/>
    </row>
    <row r="53" spans="1:17" x14ac:dyDescent="0.35">
      <c r="A53" s="34" t="s">
        <v>21</v>
      </c>
      <c r="B53" s="4">
        <v>3</v>
      </c>
      <c r="C53" s="4">
        <v>4</v>
      </c>
      <c r="D53" s="4">
        <v>16</v>
      </c>
      <c r="E53" s="4">
        <v>1</v>
      </c>
      <c r="F53" s="4">
        <v>2</v>
      </c>
      <c r="G53" s="29">
        <f>SUM(B53:F53)</f>
        <v>26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34" t="s">
        <v>19</v>
      </c>
      <c r="B54" s="4">
        <v>5</v>
      </c>
      <c r="C54" s="4">
        <v>1</v>
      </c>
      <c r="D54" s="4">
        <v>9</v>
      </c>
      <c r="E54" s="4">
        <v>1</v>
      </c>
      <c r="F54" s="4">
        <v>10</v>
      </c>
      <c r="G54" s="29">
        <f>SUM(B54:F54)</f>
        <v>26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34" t="s">
        <v>11</v>
      </c>
      <c r="B55" s="4">
        <v>2</v>
      </c>
      <c r="C55" s="4">
        <v>4</v>
      </c>
      <c r="D55" s="4">
        <v>12</v>
      </c>
      <c r="E55" s="4">
        <v>2</v>
      </c>
      <c r="F55" s="4">
        <v>0</v>
      </c>
      <c r="G55" s="29">
        <f>SUM(B55:F55)</f>
        <v>20</v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34" t="s">
        <v>7</v>
      </c>
      <c r="B56" s="5">
        <v>1</v>
      </c>
      <c r="C56" s="5">
        <v>4</v>
      </c>
      <c r="D56" s="5">
        <v>9</v>
      </c>
      <c r="E56" s="5">
        <v>0</v>
      </c>
      <c r="F56" s="5">
        <v>8</v>
      </c>
      <c r="G56" s="29">
        <f>SUM(B56:F56)</f>
        <v>22</v>
      </c>
      <c r="H56" s="2"/>
      <c r="I56" s="2"/>
      <c r="J56" s="2"/>
      <c r="K56" s="2"/>
      <c r="L56" s="2"/>
    </row>
    <row r="57" spans="1:17" x14ac:dyDescent="0.35">
      <c r="A57" s="34" t="s">
        <v>15</v>
      </c>
      <c r="B57" s="4">
        <v>7</v>
      </c>
      <c r="C57" s="4">
        <v>0</v>
      </c>
      <c r="D57" s="4">
        <v>7</v>
      </c>
      <c r="E57" s="4">
        <v>0</v>
      </c>
      <c r="F57" s="4">
        <v>33</v>
      </c>
      <c r="G57" s="29">
        <f>SUM(B57:F57)</f>
        <v>47</v>
      </c>
      <c r="H57" s="2"/>
      <c r="I57" s="2"/>
      <c r="J57" s="2"/>
      <c r="K57" s="2"/>
      <c r="L57" s="2"/>
    </row>
    <row r="58" spans="1:17" x14ac:dyDescent="0.35">
      <c r="A58" s="34" t="s">
        <v>9</v>
      </c>
      <c r="B58" s="4">
        <v>2</v>
      </c>
      <c r="C58" s="4">
        <v>4</v>
      </c>
      <c r="D58" s="4">
        <v>12</v>
      </c>
      <c r="E58" s="4">
        <v>2</v>
      </c>
      <c r="F58" s="4">
        <v>37</v>
      </c>
      <c r="G58" s="29">
        <f>SUM(B58:F58)</f>
        <v>57</v>
      </c>
      <c r="H58" s="2"/>
      <c r="I58" s="2"/>
      <c r="J58" s="2"/>
      <c r="K58" s="2"/>
      <c r="L58" s="2"/>
    </row>
    <row r="59" spans="1:17" x14ac:dyDescent="0.35">
      <c r="A59" s="34" t="s">
        <v>34</v>
      </c>
      <c r="B59" s="4">
        <v>8</v>
      </c>
      <c r="C59" s="4">
        <v>0</v>
      </c>
      <c r="D59" s="4">
        <v>8</v>
      </c>
      <c r="E59" s="4">
        <v>0</v>
      </c>
      <c r="F59" s="4">
        <v>0</v>
      </c>
      <c r="G59" s="29">
        <f>SUM(B59:F59)</f>
        <v>16</v>
      </c>
      <c r="H59" s="2"/>
      <c r="I59" s="2"/>
      <c r="J59" s="2"/>
      <c r="K59" s="2"/>
      <c r="L59" s="2"/>
    </row>
    <row r="60" spans="1:17" x14ac:dyDescent="0.35">
      <c r="A60" s="34" t="s">
        <v>32</v>
      </c>
      <c r="B60" s="4">
        <v>0</v>
      </c>
      <c r="C60" s="4">
        <v>0</v>
      </c>
      <c r="D60" s="4">
        <v>0</v>
      </c>
      <c r="E60" s="4">
        <v>0</v>
      </c>
      <c r="F60" s="4">
        <v>3</v>
      </c>
      <c r="G60" s="29">
        <f>SUM(B60:F60)</f>
        <v>3</v>
      </c>
      <c r="H60" s="2"/>
      <c r="I60" s="2"/>
      <c r="J60" s="2"/>
      <c r="K60" s="2"/>
      <c r="L60" s="2"/>
    </row>
    <row r="61" spans="1:17" x14ac:dyDescent="0.35">
      <c r="A61" s="34" t="s">
        <v>27</v>
      </c>
      <c r="B61" s="4">
        <v>5</v>
      </c>
      <c r="C61" s="4">
        <v>2</v>
      </c>
      <c r="D61" s="4">
        <v>15</v>
      </c>
      <c r="E61" s="4">
        <v>2</v>
      </c>
      <c r="F61" s="4">
        <v>0</v>
      </c>
      <c r="G61" s="29">
        <f>SUM(B61:F61)</f>
        <v>24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35">
      <c r="A62" s="34" t="s">
        <v>28</v>
      </c>
      <c r="B62" s="4">
        <v>6</v>
      </c>
      <c r="C62" s="4">
        <v>2</v>
      </c>
      <c r="D62" s="4">
        <v>14</v>
      </c>
      <c r="E62" s="4">
        <v>2</v>
      </c>
      <c r="F62" s="4">
        <v>0</v>
      </c>
      <c r="G62" s="29">
        <f>SUM(B62:F62)</f>
        <v>24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5">
      <c r="A63" s="34" t="s">
        <v>38</v>
      </c>
      <c r="B63" s="4">
        <v>3</v>
      </c>
      <c r="C63" s="4">
        <v>1</v>
      </c>
      <c r="D63" s="4">
        <v>3</v>
      </c>
      <c r="E63" s="4">
        <v>0</v>
      </c>
      <c r="F63" s="4">
        <v>3</v>
      </c>
      <c r="G63" s="29">
        <f>SUM(B63:F63)</f>
        <v>10</v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35">
      <c r="A64" s="34" t="s">
        <v>36</v>
      </c>
      <c r="B64" s="4">
        <v>4</v>
      </c>
      <c r="C64" s="4">
        <v>0</v>
      </c>
      <c r="D64" s="4">
        <v>8</v>
      </c>
      <c r="E64" s="4">
        <v>0</v>
      </c>
      <c r="F64" s="4">
        <v>0</v>
      </c>
      <c r="G64" s="29">
        <f>SUM(B64:F64)</f>
        <v>12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35">
      <c r="A65" s="34" t="s">
        <v>253</v>
      </c>
      <c r="B65" s="4">
        <v>5</v>
      </c>
      <c r="C65" s="4">
        <v>0</v>
      </c>
      <c r="D65" s="4">
        <v>15</v>
      </c>
      <c r="E65" s="4">
        <v>0</v>
      </c>
      <c r="F65" s="4">
        <v>22</v>
      </c>
      <c r="G65" s="29">
        <f>SUM(B65:F65)</f>
        <v>42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9" spans="1:17" x14ac:dyDescent="0.35">
      <c r="B69" s="21" t="s">
        <v>234</v>
      </c>
      <c r="C69" s="21" t="s">
        <v>235</v>
      </c>
      <c r="D69" s="21" t="s">
        <v>236</v>
      </c>
    </row>
    <row r="70" spans="1:17" x14ac:dyDescent="0.35">
      <c r="B70" s="29">
        <v>13</v>
      </c>
      <c r="C70" s="29">
        <v>23</v>
      </c>
      <c r="D70" s="29">
        <v>22</v>
      </c>
    </row>
    <row r="71" spans="1:17" x14ac:dyDescent="0.35">
      <c r="B71" s="29">
        <v>8</v>
      </c>
      <c r="C71" s="29">
        <v>21</v>
      </c>
      <c r="D71" s="29">
        <v>47</v>
      </c>
    </row>
    <row r="72" spans="1:17" x14ac:dyDescent="0.35">
      <c r="B72" s="29">
        <v>17</v>
      </c>
      <c r="C72" s="29">
        <v>18</v>
      </c>
      <c r="D72" s="29">
        <v>57</v>
      </c>
    </row>
    <row r="73" spans="1:17" x14ac:dyDescent="0.35">
      <c r="B73" s="29">
        <v>14</v>
      </c>
      <c r="C73" s="29">
        <v>18</v>
      </c>
      <c r="D73" s="29">
        <v>16</v>
      </c>
    </row>
    <row r="74" spans="1:17" x14ac:dyDescent="0.35">
      <c r="B74" s="29">
        <v>14</v>
      </c>
      <c r="C74" s="29">
        <v>10</v>
      </c>
      <c r="D74" s="29">
        <v>3</v>
      </c>
    </row>
    <row r="75" spans="1:17" x14ac:dyDescent="0.35">
      <c r="B75" s="29" t="e">
        <f>SUM(#REF!)</f>
        <v>#REF!</v>
      </c>
      <c r="C75" s="29">
        <v>14</v>
      </c>
      <c r="D75" s="29">
        <v>24</v>
      </c>
    </row>
    <row r="76" spans="1:17" x14ac:dyDescent="0.35">
      <c r="B76" s="29">
        <v>24</v>
      </c>
      <c r="C76" s="29">
        <v>22</v>
      </c>
      <c r="D76" s="29">
        <v>24</v>
      </c>
    </row>
    <row r="77" spans="1:17" x14ac:dyDescent="0.35">
      <c r="B77" s="29">
        <v>15</v>
      </c>
      <c r="C77" s="29">
        <v>26</v>
      </c>
      <c r="D77" s="29">
        <v>10</v>
      </c>
    </row>
    <row r="78" spans="1:17" x14ac:dyDescent="0.35">
      <c r="B78" s="29">
        <v>26</v>
      </c>
      <c r="C78" s="29">
        <v>26</v>
      </c>
      <c r="D78" s="29">
        <v>12</v>
      </c>
    </row>
    <row r="79" spans="1:17" x14ac:dyDescent="0.35">
      <c r="B79" s="29">
        <v>8</v>
      </c>
      <c r="C79" s="29">
        <v>20</v>
      </c>
      <c r="D79" s="29">
        <v>42</v>
      </c>
    </row>
    <row r="82" spans="2:8" x14ac:dyDescent="0.35">
      <c r="B82" t="s">
        <v>239</v>
      </c>
    </row>
    <row r="84" spans="2:8" ht="15" thickBot="1" x14ac:dyDescent="0.4">
      <c r="B84" t="s">
        <v>240</v>
      </c>
    </row>
    <row r="85" spans="2:8" x14ac:dyDescent="0.35">
      <c r="B85" s="30" t="s">
        <v>241</v>
      </c>
      <c r="C85" s="30" t="s">
        <v>77</v>
      </c>
      <c r="D85" s="30" t="s">
        <v>76</v>
      </c>
      <c r="E85" s="30" t="s">
        <v>242</v>
      </c>
      <c r="F85" s="30" t="s">
        <v>237</v>
      </c>
    </row>
    <row r="86" spans="2:8" x14ac:dyDescent="0.35">
      <c r="B86" s="9" t="s">
        <v>234</v>
      </c>
      <c r="C86" s="9">
        <v>10</v>
      </c>
      <c r="D86" s="9">
        <v>215</v>
      </c>
      <c r="E86" s="9">
        <v>21.5</v>
      </c>
      <c r="F86" s="9">
        <v>400.94444444444446</v>
      </c>
    </row>
    <row r="87" spans="2:8" x14ac:dyDescent="0.35">
      <c r="B87" s="9" t="s">
        <v>235</v>
      </c>
      <c r="C87" s="9">
        <v>10</v>
      </c>
      <c r="D87" s="9">
        <v>198</v>
      </c>
      <c r="E87" s="9">
        <v>19.8</v>
      </c>
      <c r="F87" s="9">
        <v>25.511111111111102</v>
      </c>
    </row>
    <row r="88" spans="2:8" ht="15" thickBot="1" x14ac:dyDescent="0.4">
      <c r="B88" s="10" t="s">
        <v>236</v>
      </c>
      <c r="C88" s="10">
        <v>10</v>
      </c>
      <c r="D88" s="10">
        <v>257</v>
      </c>
      <c r="E88" s="10">
        <v>25.7</v>
      </c>
      <c r="F88" s="10">
        <v>306.90000000000003</v>
      </c>
    </row>
    <row r="91" spans="2:8" ht="15" thickBot="1" x14ac:dyDescent="0.4">
      <c r="B91" t="s">
        <v>243</v>
      </c>
    </row>
    <row r="92" spans="2:8" x14ac:dyDescent="0.35">
      <c r="B92" s="30" t="s">
        <v>244</v>
      </c>
      <c r="C92" s="30" t="s">
        <v>245</v>
      </c>
      <c r="D92" s="30" t="s">
        <v>246</v>
      </c>
      <c r="E92" s="30" t="s">
        <v>247</v>
      </c>
      <c r="F92" s="30" t="s">
        <v>248</v>
      </c>
      <c r="G92" s="30" t="s">
        <v>249</v>
      </c>
      <c r="H92" s="30" t="s">
        <v>250</v>
      </c>
    </row>
    <row r="93" spans="2:8" x14ac:dyDescent="0.35">
      <c r="B93" s="9" t="s">
        <v>251</v>
      </c>
      <c r="C93" s="9">
        <v>184.46666666666715</v>
      </c>
      <c r="D93" s="9">
        <v>2</v>
      </c>
      <c r="E93" s="9">
        <v>92.233333333333576</v>
      </c>
      <c r="F93" s="9">
        <v>0.37730674828035621</v>
      </c>
      <c r="G93" s="9">
        <v>0.68926437814911257</v>
      </c>
      <c r="H93" s="9">
        <v>3.3541308285291991</v>
      </c>
    </row>
    <row r="94" spans="2:8" x14ac:dyDescent="0.35">
      <c r="B94" s="9" t="s">
        <v>252</v>
      </c>
      <c r="C94" s="9">
        <v>6600.1999999999989</v>
      </c>
      <c r="D94" s="9">
        <v>27</v>
      </c>
      <c r="E94" s="9">
        <v>244.45185185185181</v>
      </c>
      <c r="F94" s="9"/>
      <c r="G94" s="9"/>
      <c r="H94" s="9"/>
    </row>
    <row r="95" spans="2:8" x14ac:dyDescent="0.35">
      <c r="B95" s="9"/>
      <c r="C95" s="9"/>
      <c r="D95" s="9"/>
      <c r="E95" s="9"/>
      <c r="F95" s="9"/>
      <c r="G95" s="9"/>
      <c r="H95" s="9"/>
    </row>
    <row r="96" spans="2:8" ht="15" thickBot="1" x14ac:dyDescent="0.4">
      <c r="B96" s="10" t="s">
        <v>144</v>
      </c>
      <c r="C96" s="10">
        <v>6784.6666666666661</v>
      </c>
      <c r="D96" s="10">
        <v>29</v>
      </c>
      <c r="E96" s="10"/>
      <c r="F96" s="10"/>
      <c r="G96" s="10"/>
      <c r="H96" s="10"/>
    </row>
    <row r="98" spans="2:4" x14ac:dyDescent="0.35">
      <c r="B98" s="21" t="s">
        <v>268</v>
      </c>
    </row>
    <row r="100" spans="2:4" x14ac:dyDescent="0.35">
      <c r="B100" s="21" t="s">
        <v>234</v>
      </c>
      <c r="C100" s="21" t="s">
        <v>235</v>
      </c>
      <c r="D100" s="21" t="s">
        <v>236</v>
      </c>
    </row>
    <row r="101" spans="2:4" s="2" customFormat="1" x14ac:dyDescent="0.35">
      <c r="B101" s="29">
        <v>13</v>
      </c>
      <c r="C101" s="29">
        <v>23</v>
      </c>
      <c r="D101" s="29">
        <v>22</v>
      </c>
    </row>
    <row r="102" spans="2:4" s="2" customFormat="1" x14ac:dyDescent="0.35">
      <c r="B102" s="29">
        <v>8</v>
      </c>
      <c r="C102" s="29">
        <v>21</v>
      </c>
      <c r="D102" s="29"/>
    </row>
    <row r="103" spans="2:4" s="2" customFormat="1" x14ac:dyDescent="0.35">
      <c r="B103" s="29">
        <v>17</v>
      </c>
      <c r="C103" s="29">
        <v>18</v>
      </c>
      <c r="D103" s="29"/>
    </row>
    <row r="104" spans="2:4" s="2" customFormat="1" x14ac:dyDescent="0.35">
      <c r="B104" s="29">
        <v>14</v>
      </c>
      <c r="C104" s="29">
        <v>18</v>
      </c>
      <c r="D104" s="29">
        <v>16</v>
      </c>
    </row>
    <row r="105" spans="2:4" s="2" customFormat="1" x14ac:dyDescent="0.35">
      <c r="B105" s="29">
        <v>14</v>
      </c>
      <c r="C105" s="29">
        <v>10</v>
      </c>
      <c r="D105" s="29">
        <v>3</v>
      </c>
    </row>
    <row r="106" spans="2:4" s="2" customFormat="1" x14ac:dyDescent="0.35">
      <c r="B106" s="29"/>
      <c r="C106" s="29">
        <v>14</v>
      </c>
      <c r="D106" s="29">
        <v>24</v>
      </c>
    </row>
    <row r="107" spans="2:4" s="2" customFormat="1" x14ac:dyDescent="0.35">
      <c r="B107" s="29">
        <v>24</v>
      </c>
      <c r="C107" s="29">
        <v>22</v>
      </c>
      <c r="D107" s="29">
        <v>24</v>
      </c>
    </row>
    <row r="108" spans="2:4" s="2" customFormat="1" x14ac:dyDescent="0.35">
      <c r="B108" s="29">
        <v>15</v>
      </c>
      <c r="C108" s="29">
        <v>26</v>
      </c>
      <c r="D108" s="29">
        <v>10</v>
      </c>
    </row>
    <row r="109" spans="2:4" s="2" customFormat="1" x14ac:dyDescent="0.35">
      <c r="B109" s="29">
        <v>26</v>
      </c>
      <c r="C109" s="29">
        <v>26</v>
      </c>
      <c r="D109" s="29">
        <v>12</v>
      </c>
    </row>
    <row r="110" spans="2:4" s="2" customFormat="1" x14ac:dyDescent="0.35">
      <c r="B110" s="29">
        <v>8</v>
      </c>
      <c r="C110" s="29">
        <v>20</v>
      </c>
      <c r="D110" s="29"/>
    </row>
    <row r="111" spans="2:4" s="2" customFormat="1" x14ac:dyDescent="0.35"/>
    <row r="112" spans="2:4" x14ac:dyDescent="0.35">
      <c r="B112" t="s">
        <v>239</v>
      </c>
    </row>
    <row r="114" spans="2:8" ht="15" thickBot="1" x14ac:dyDescent="0.4">
      <c r="B114" t="s">
        <v>240</v>
      </c>
    </row>
    <row r="115" spans="2:8" x14ac:dyDescent="0.35">
      <c r="B115" s="30" t="s">
        <v>241</v>
      </c>
      <c r="C115" s="30" t="s">
        <v>77</v>
      </c>
      <c r="D115" s="30" t="s">
        <v>76</v>
      </c>
      <c r="E115" s="30" t="s">
        <v>242</v>
      </c>
      <c r="F115" s="30" t="s">
        <v>237</v>
      </c>
    </row>
    <row r="116" spans="2:8" x14ac:dyDescent="0.35">
      <c r="B116" s="9" t="s">
        <v>234</v>
      </c>
      <c r="C116" s="9">
        <v>9</v>
      </c>
      <c r="D116" s="9">
        <v>139</v>
      </c>
      <c r="E116" s="9">
        <v>15.444444444444445</v>
      </c>
      <c r="F116" s="9">
        <v>38.527777777777771</v>
      </c>
    </row>
    <row r="117" spans="2:8" x14ac:dyDescent="0.35">
      <c r="B117" s="9" t="s">
        <v>235</v>
      </c>
      <c r="C117" s="9">
        <v>10</v>
      </c>
      <c r="D117" s="9">
        <v>198</v>
      </c>
      <c r="E117" s="9">
        <v>19.8</v>
      </c>
      <c r="F117" s="9">
        <v>25.511111111111102</v>
      </c>
    </row>
    <row r="118" spans="2:8" ht="15" thickBot="1" x14ac:dyDescent="0.4">
      <c r="B118" s="10" t="s">
        <v>236</v>
      </c>
      <c r="C118" s="10">
        <v>7</v>
      </c>
      <c r="D118" s="10">
        <v>111</v>
      </c>
      <c r="E118" s="10">
        <v>15.857142857142858</v>
      </c>
      <c r="F118" s="10">
        <v>64.142857142857153</v>
      </c>
    </row>
    <row r="121" spans="2:8" x14ac:dyDescent="0.35">
      <c r="B121" t="s">
        <v>243</v>
      </c>
    </row>
    <row r="122" spans="2:8" x14ac:dyDescent="0.35">
      <c r="B122" t="s">
        <v>244</v>
      </c>
      <c r="C122" t="s">
        <v>245</v>
      </c>
      <c r="D122" t="s">
        <v>246</v>
      </c>
      <c r="E122" t="s">
        <v>247</v>
      </c>
      <c r="F122" t="s">
        <v>248</v>
      </c>
      <c r="G122" t="s">
        <v>249</v>
      </c>
      <c r="H122" t="s">
        <v>250</v>
      </c>
    </row>
    <row r="123" spans="2:8" x14ac:dyDescent="0.35">
      <c r="B123" t="s">
        <v>251</v>
      </c>
      <c r="C123">
        <v>107.93601953601956</v>
      </c>
      <c r="D123">
        <v>2</v>
      </c>
      <c r="E123">
        <v>53.968009768009779</v>
      </c>
      <c r="F123">
        <v>1.345282306771276</v>
      </c>
      <c r="G123">
        <v>0.28020323820971332</v>
      </c>
      <c r="H123">
        <v>3.4221322078611793</v>
      </c>
    </row>
    <row r="124" spans="2:8" x14ac:dyDescent="0.35">
      <c r="B124" t="s">
        <v>252</v>
      </c>
      <c r="C124">
        <v>922.6793650793652</v>
      </c>
      <c r="D124">
        <v>23</v>
      </c>
      <c r="E124">
        <v>40.116494133885446</v>
      </c>
    </row>
    <row r="126" spans="2:8" x14ac:dyDescent="0.35">
      <c r="B126" t="s">
        <v>144</v>
      </c>
      <c r="C126">
        <v>1030.6153846153848</v>
      </c>
      <c r="D126">
        <v>25</v>
      </c>
    </row>
    <row r="128" spans="2:8" x14ac:dyDescent="0.35">
      <c r="B128" s="21" t="s">
        <v>268</v>
      </c>
    </row>
    <row r="132" spans="1:2" x14ac:dyDescent="0.35">
      <c r="A132" s="43" t="s">
        <v>255</v>
      </c>
      <c r="B132" t="s">
        <v>269</v>
      </c>
    </row>
    <row r="133" spans="1:2" x14ac:dyDescent="0.35">
      <c r="A133" s="14" t="s">
        <v>270</v>
      </c>
      <c r="B133" s="45">
        <v>5.0038881063381682E-2</v>
      </c>
    </row>
    <row r="134" spans="1:2" x14ac:dyDescent="0.35">
      <c r="A134" s="14" t="s">
        <v>271</v>
      </c>
      <c r="B134" s="45">
        <v>0.10400160700179556</v>
      </c>
    </row>
    <row r="135" spans="1:2" x14ac:dyDescent="0.35">
      <c r="A135" s="14" t="s">
        <v>272</v>
      </c>
      <c r="B135" s="45">
        <v>0.32086304869437265</v>
      </c>
    </row>
    <row r="136" spans="1:2" x14ac:dyDescent="0.35">
      <c r="A136" s="14" t="s">
        <v>273</v>
      </c>
      <c r="B136" s="45">
        <v>0.431735081317495</v>
      </c>
    </row>
    <row r="137" spans="1:2" x14ac:dyDescent="0.35">
      <c r="A137" s="14" t="s">
        <v>274</v>
      </c>
      <c r="B137" s="45">
        <v>9.3361381922955108E-2</v>
      </c>
    </row>
    <row r="138" spans="1:2" x14ac:dyDescent="0.35">
      <c r="A138" s="14" t="s">
        <v>256</v>
      </c>
      <c r="B138" s="45">
        <v>1</v>
      </c>
    </row>
  </sheetData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5A5F-E3C3-4B46-B087-135545F7507D}">
  <dimension ref="A1:K35"/>
  <sheetViews>
    <sheetView topLeftCell="A13" workbookViewId="0">
      <selection activeCell="E34" sqref="E34:Q34"/>
    </sheetView>
  </sheetViews>
  <sheetFormatPr defaultRowHeight="14.5" x14ac:dyDescent="0.35"/>
  <cols>
    <col min="1" max="1" width="19.7265625" bestFit="1" customWidth="1"/>
    <col min="3" max="3" width="9.1796875" style="2"/>
  </cols>
  <sheetData>
    <row r="1" spans="1:9" ht="21" x14ac:dyDescent="0.5">
      <c r="A1" s="39" t="s">
        <v>232</v>
      </c>
      <c r="B1" s="31"/>
      <c r="C1" s="31"/>
      <c r="D1" s="31"/>
      <c r="E1" s="31"/>
      <c r="F1" s="31"/>
      <c r="G1" s="2"/>
      <c r="H1" s="2"/>
      <c r="I1" s="2"/>
    </row>
    <row r="2" spans="1:9" x14ac:dyDescent="0.35">
      <c r="D2" t="s">
        <v>266</v>
      </c>
    </row>
    <row r="3" spans="1:9" s="2" customFormat="1" x14ac:dyDescent="0.35"/>
    <row r="4" spans="1:9" x14ac:dyDescent="0.35">
      <c r="A4" t="s">
        <v>231</v>
      </c>
      <c r="D4" t="s">
        <v>233</v>
      </c>
    </row>
    <row r="5" spans="1:9" s="2" customFormat="1" ht="29" x14ac:dyDescent="0.35">
      <c r="A5" s="13" t="s">
        <v>0</v>
      </c>
      <c r="B5" s="13" t="s">
        <v>238</v>
      </c>
      <c r="D5" s="16" t="s">
        <v>234</v>
      </c>
      <c r="E5" s="16" t="s">
        <v>235</v>
      </c>
      <c r="F5" s="16" t="s">
        <v>236</v>
      </c>
    </row>
    <row r="6" spans="1:9" x14ac:dyDescent="0.35">
      <c r="A6" s="34" t="s">
        <v>37</v>
      </c>
      <c r="B6" s="35">
        <v>68</v>
      </c>
      <c r="D6" s="35">
        <v>68</v>
      </c>
      <c r="E6" s="35">
        <v>65</v>
      </c>
      <c r="F6" s="35">
        <v>83</v>
      </c>
    </row>
    <row r="7" spans="1:9" x14ac:dyDescent="0.35">
      <c r="A7" s="34" t="s">
        <v>29</v>
      </c>
      <c r="B7" s="35">
        <v>68</v>
      </c>
      <c r="D7" s="35">
        <v>64</v>
      </c>
      <c r="E7" s="35">
        <v>68</v>
      </c>
      <c r="F7" s="35">
        <v>86</v>
      </c>
    </row>
    <row r="8" spans="1:9" x14ac:dyDescent="0.35">
      <c r="A8" s="34" t="s">
        <v>25</v>
      </c>
      <c r="B8" s="35">
        <v>64</v>
      </c>
      <c r="D8" s="35">
        <v>67</v>
      </c>
      <c r="E8" s="35">
        <v>71</v>
      </c>
      <c r="F8" s="35">
        <v>73</v>
      </c>
    </row>
    <row r="9" spans="1:9" x14ac:dyDescent="0.35">
      <c r="A9" s="34" t="s">
        <v>20</v>
      </c>
      <c r="B9" s="35">
        <v>67</v>
      </c>
      <c r="D9" s="35">
        <v>68</v>
      </c>
      <c r="E9" s="35">
        <v>73</v>
      </c>
      <c r="F9" s="35">
        <v>73</v>
      </c>
    </row>
    <row r="10" spans="1:9" x14ac:dyDescent="0.35">
      <c r="A10" s="34" t="s">
        <v>14</v>
      </c>
      <c r="B10" s="35">
        <v>68</v>
      </c>
      <c r="D10" s="35">
        <v>72</v>
      </c>
      <c r="E10" s="35">
        <v>83</v>
      </c>
      <c r="F10" s="35">
        <v>85</v>
      </c>
    </row>
    <row r="11" spans="1:9" x14ac:dyDescent="0.35">
      <c r="A11" s="34" t="s">
        <v>17</v>
      </c>
      <c r="B11" s="35">
        <v>72</v>
      </c>
      <c r="D11" s="28"/>
      <c r="E11" s="35">
        <v>73</v>
      </c>
      <c r="F11" s="35">
        <v>87</v>
      </c>
    </row>
    <row r="12" spans="1:9" x14ac:dyDescent="0.35">
      <c r="A12" s="34" t="s">
        <v>10</v>
      </c>
      <c r="B12" s="35">
        <v>70</v>
      </c>
      <c r="C12" s="38" t="s">
        <v>86</v>
      </c>
      <c r="D12" s="37">
        <f>AVERAGE(D6:D11)</f>
        <v>67.8</v>
      </c>
      <c r="E12" s="37">
        <f t="shared" ref="E12:F12" si="0">AVERAGE(E6:E11)</f>
        <v>72.166666666666671</v>
      </c>
      <c r="F12" s="37">
        <f t="shared" si="0"/>
        <v>81.166666666666671</v>
      </c>
    </row>
    <row r="13" spans="1:9" x14ac:dyDescent="0.35">
      <c r="A13" s="34" t="s">
        <v>18</v>
      </c>
      <c r="B13" s="35">
        <v>69</v>
      </c>
      <c r="C13" s="38" t="s">
        <v>237</v>
      </c>
      <c r="D13" s="37">
        <f>VAR(D6:D10)</f>
        <v>8.1999999999999993</v>
      </c>
      <c r="E13" s="37">
        <f t="shared" ref="E13:F13" si="1">VAR(E6:E11)</f>
        <v>37.766666666666666</v>
      </c>
      <c r="F13" s="37">
        <f t="shared" si="1"/>
        <v>41.766666666666666</v>
      </c>
    </row>
    <row r="14" spans="1:9" x14ac:dyDescent="0.35">
      <c r="A14" s="34" t="s">
        <v>26</v>
      </c>
      <c r="B14" s="35">
        <v>70</v>
      </c>
    </row>
    <row r="15" spans="1:9" x14ac:dyDescent="0.35">
      <c r="A15" s="34" t="s">
        <v>75</v>
      </c>
      <c r="B15" s="35">
        <v>75</v>
      </c>
    </row>
    <row r="16" spans="1:9" x14ac:dyDescent="0.35">
      <c r="A16" s="34" t="s">
        <v>12</v>
      </c>
      <c r="B16" s="35">
        <v>65</v>
      </c>
      <c r="E16" t="s">
        <v>239</v>
      </c>
    </row>
    <row r="17" spans="1:11" x14ac:dyDescent="0.35">
      <c r="A17" s="34" t="s">
        <v>13</v>
      </c>
      <c r="B17" s="35">
        <v>68</v>
      </c>
    </row>
    <row r="18" spans="1:11" ht="15" thickBot="1" x14ac:dyDescent="0.4">
      <c r="A18" s="34" t="s">
        <v>35</v>
      </c>
      <c r="B18" s="35">
        <v>71</v>
      </c>
      <c r="E18" t="s">
        <v>240</v>
      </c>
    </row>
    <row r="19" spans="1:11" x14ac:dyDescent="0.35">
      <c r="A19" s="34" t="s">
        <v>33</v>
      </c>
      <c r="B19" s="35">
        <v>73</v>
      </c>
      <c r="E19" s="30" t="s">
        <v>241</v>
      </c>
      <c r="F19" s="30" t="s">
        <v>77</v>
      </c>
      <c r="G19" s="30" t="s">
        <v>76</v>
      </c>
      <c r="H19" s="30" t="s">
        <v>242</v>
      </c>
      <c r="I19" s="30" t="s">
        <v>237</v>
      </c>
    </row>
    <row r="20" spans="1:11" x14ac:dyDescent="0.35">
      <c r="A20" s="34" t="s">
        <v>24</v>
      </c>
      <c r="B20" s="35">
        <v>83</v>
      </c>
      <c r="E20" s="9">
        <v>68</v>
      </c>
      <c r="F20" s="9">
        <v>4</v>
      </c>
      <c r="G20" s="9">
        <v>271</v>
      </c>
      <c r="H20" s="9">
        <v>67.75</v>
      </c>
      <c r="I20" s="9">
        <v>10.916666666666666</v>
      </c>
    </row>
    <row r="21" spans="1:11" x14ac:dyDescent="0.35">
      <c r="A21" s="34" t="s">
        <v>22</v>
      </c>
      <c r="B21" s="35">
        <v>73</v>
      </c>
      <c r="E21" s="9">
        <v>65</v>
      </c>
      <c r="F21" s="9">
        <v>5</v>
      </c>
      <c r="G21" s="9">
        <v>368</v>
      </c>
      <c r="H21" s="9">
        <v>73.599999999999994</v>
      </c>
      <c r="I21" s="9">
        <v>31.8</v>
      </c>
    </row>
    <row r="22" spans="1:11" ht="15" thickBot="1" x14ac:dyDescent="0.4">
      <c r="A22" s="34" t="s">
        <v>23</v>
      </c>
      <c r="B22" s="35">
        <v>80</v>
      </c>
      <c r="E22" s="10">
        <v>83</v>
      </c>
      <c r="F22" s="10">
        <v>5</v>
      </c>
      <c r="G22" s="10">
        <v>404</v>
      </c>
      <c r="H22" s="10">
        <v>80.8</v>
      </c>
      <c r="I22" s="10">
        <v>51.199999999999996</v>
      </c>
    </row>
    <row r="23" spans="1:11" x14ac:dyDescent="0.35">
      <c r="A23" s="34" t="s">
        <v>21</v>
      </c>
      <c r="B23" s="35">
        <v>78</v>
      </c>
    </row>
    <row r="24" spans="1:11" x14ac:dyDescent="0.35">
      <c r="A24" s="34" t="s">
        <v>19</v>
      </c>
      <c r="B24" s="35">
        <v>85</v>
      </c>
    </row>
    <row r="25" spans="1:11" ht="15" thickBot="1" x14ac:dyDescent="0.4">
      <c r="A25" s="34" t="s">
        <v>11</v>
      </c>
      <c r="B25" s="35">
        <v>75</v>
      </c>
      <c r="E25" t="s">
        <v>243</v>
      </c>
    </row>
    <row r="26" spans="1:11" x14ac:dyDescent="0.35">
      <c r="A26" s="34" t="s">
        <v>7</v>
      </c>
      <c r="B26" s="36">
        <v>74</v>
      </c>
      <c r="E26" s="30" t="s">
        <v>244</v>
      </c>
      <c r="F26" s="30" t="s">
        <v>245</v>
      </c>
      <c r="G26" s="30" t="s">
        <v>246</v>
      </c>
      <c r="H26" s="30" t="s">
        <v>247</v>
      </c>
      <c r="I26" s="30" t="s">
        <v>248</v>
      </c>
      <c r="J26" s="30" t="s">
        <v>249</v>
      </c>
      <c r="K26" s="30" t="s">
        <v>250</v>
      </c>
    </row>
    <row r="27" spans="1:11" x14ac:dyDescent="0.35">
      <c r="A27" s="34" t="s">
        <v>15</v>
      </c>
      <c r="B27" s="35">
        <v>79</v>
      </c>
      <c r="E27" s="9" t="s">
        <v>251</v>
      </c>
      <c r="F27" s="9">
        <v>384.75</v>
      </c>
      <c r="G27" s="9">
        <v>2</v>
      </c>
      <c r="H27" s="9">
        <v>192.375</v>
      </c>
      <c r="I27" s="9">
        <v>5.8015764222069919</v>
      </c>
      <c r="J27" s="9">
        <v>1.904277116615315E-2</v>
      </c>
      <c r="K27" s="9">
        <v>3.9822979570944854</v>
      </c>
    </row>
    <row r="28" spans="1:11" x14ac:dyDescent="0.35">
      <c r="A28" s="34" t="s">
        <v>9</v>
      </c>
      <c r="B28" s="35">
        <v>83</v>
      </c>
      <c r="E28" s="9" t="s">
        <v>252</v>
      </c>
      <c r="F28" s="9">
        <v>364.75</v>
      </c>
      <c r="G28" s="9">
        <v>11</v>
      </c>
      <c r="H28" s="9">
        <v>33.159090909090907</v>
      </c>
      <c r="I28" s="9"/>
      <c r="J28" s="9"/>
      <c r="K28" s="9"/>
    </row>
    <row r="29" spans="1:11" x14ac:dyDescent="0.35">
      <c r="A29" s="34" t="s">
        <v>34</v>
      </c>
      <c r="B29" s="35">
        <v>86</v>
      </c>
      <c r="E29" s="9"/>
      <c r="F29" s="9"/>
      <c r="G29" s="9"/>
      <c r="H29" s="9"/>
      <c r="I29" s="9"/>
      <c r="J29" s="9"/>
      <c r="K29" s="9"/>
    </row>
    <row r="30" spans="1:11" ht="15" thickBot="1" x14ac:dyDescent="0.4">
      <c r="A30" s="34" t="s">
        <v>32</v>
      </c>
      <c r="B30" s="35">
        <v>73</v>
      </c>
      <c r="E30" s="10" t="s">
        <v>144</v>
      </c>
      <c r="F30" s="10">
        <v>749.5</v>
      </c>
      <c r="G30" s="10">
        <v>13</v>
      </c>
      <c r="H30" s="10"/>
      <c r="I30" s="10"/>
      <c r="J30" s="10"/>
      <c r="K30" s="10"/>
    </row>
    <row r="31" spans="1:11" x14ac:dyDescent="0.35">
      <c r="A31" s="34" t="s">
        <v>27</v>
      </c>
      <c r="B31" s="35">
        <v>73</v>
      </c>
    </row>
    <row r="32" spans="1:11" x14ac:dyDescent="0.35">
      <c r="A32" s="34" t="s">
        <v>28</v>
      </c>
      <c r="B32" s="35">
        <v>85</v>
      </c>
    </row>
    <row r="33" spans="1:5" x14ac:dyDescent="0.35">
      <c r="A33" s="34" t="s">
        <v>38</v>
      </c>
      <c r="B33" s="35">
        <v>87</v>
      </c>
    </row>
    <row r="34" spans="1:5" x14ac:dyDescent="0.35">
      <c r="A34" s="34" t="s">
        <v>36</v>
      </c>
      <c r="B34" s="35">
        <v>92</v>
      </c>
      <c r="E34" s="21" t="s">
        <v>254</v>
      </c>
    </row>
    <row r="35" spans="1:5" x14ac:dyDescent="0.35">
      <c r="A35" s="34" t="s">
        <v>253</v>
      </c>
      <c r="B35" s="3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opLeftCell="A3" zoomScale="90" zoomScaleNormal="90" workbookViewId="0">
      <selection activeCell="F3" sqref="F3:F33"/>
    </sheetView>
  </sheetViews>
  <sheetFormatPr defaultRowHeight="14.5" x14ac:dyDescent="0.35"/>
  <cols>
    <col min="1" max="1" width="23.453125" bestFit="1" customWidth="1"/>
    <col min="2" max="2" width="10.453125" bestFit="1" customWidth="1"/>
    <col min="3" max="3" width="13.7265625" customWidth="1"/>
    <col min="4" max="4" width="10.26953125" customWidth="1"/>
    <col min="5" max="5" width="18.26953125" style="1" customWidth="1"/>
    <col min="6" max="6" width="21" style="1" customWidth="1"/>
    <col min="7" max="7" width="23" style="1" customWidth="1"/>
    <col min="8" max="8" width="12.7265625" style="1" bestFit="1" customWidth="1"/>
    <col min="9" max="9" width="6.81640625" bestFit="1" customWidth="1"/>
    <col min="10" max="10" width="7.453125" style="1" bestFit="1" customWidth="1"/>
    <col min="11" max="11" width="14.1796875" bestFit="1" customWidth="1"/>
    <col min="12" max="12" width="8.81640625" customWidth="1"/>
    <col min="13" max="13" width="17.81640625" bestFit="1" customWidth="1"/>
    <col min="14" max="14" width="9.54296875" customWidth="1"/>
    <col min="15" max="15" width="12.26953125" customWidth="1"/>
    <col min="16" max="16" width="16.54296875" style="2" customWidth="1"/>
    <col min="17" max="17" width="14.7265625" bestFit="1" customWidth="1"/>
    <col min="18" max="18" width="10.26953125" bestFit="1" customWidth="1"/>
    <col min="20" max="20" width="14" bestFit="1" customWidth="1"/>
    <col min="21" max="21" width="14.1796875" bestFit="1" customWidth="1"/>
  </cols>
  <sheetData>
    <row r="1" spans="1:22" s="2" customFormat="1" ht="21" x14ac:dyDescent="0.35">
      <c r="A1" s="40" t="s">
        <v>84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2" s="2" customFormat="1" x14ac:dyDescent="0.35">
      <c r="B2" s="19" t="s">
        <v>85</v>
      </c>
      <c r="C2" s="19" t="s">
        <v>85</v>
      </c>
      <c r="D2" s="19" t="s">
        <v>85</v>
      </c>
      <c r="E2" s="19" t="s">
        <v>145</v>
      </c>
      <c r="F2" s="19" t="s">
        <v>145</v>
      </c>
      <c r="G2" s="19" t="s">
        <v>145</v>
      </c>
      <c r="H2" s="19" t="s">
        <v>145</v>
      </c>
      <c r="I2" s="19" t="s">
        <v>145</v>
      </c>
      <c r="J2" s="19" t="s">
        <v>145</v>
      </c>
      <c r="K2" s="19" t="s">
        <v>85</v>
      </c>
      <c r="L2" s="19" t="s">
        <v>145</v>
      </c>
      <c r="M2" s="19" t="s">
        <v>145</v>
      </c>
      <c r="N2" s="19" t="s">
        <v>145</v>
      </c>
      <c r="O2" s="19" t="s">
        <v>145</v>
      </c>
      <c r="P2" s="19" t="s">
        <v>145</v>
      </c>
      <c r="Q2" s="19" t="s">
        <v>146</v>
      </c>
      <c r="R2" s="19" t="s">
        <v>85</v>
      </c>
    </row>
    <row r="3" spans="1:22" ht="29" x14ac:dyDescent="0.35">
      <c r="A3" s="13" t="s">
        <v>0</v>
      </c>
      <c r="B3" s="13" t="s">
        <v>5</v>
      </c>
      <c r="C3" s="13" t="s">
        <v>4</v>
      </c>
      <c r="D3" s="13" t="s">
        <v>1</v>
      </c>
      <c r="E3" s="13" t="s">
        <v>52</v>
      </c>
      <c r="F3" s="13" t="s">
        <v>2</v>
      </c>
      <c r="G3" s="13" t="s">
        <v>3</v>
      </c>
      <c r="H3" s="13" t="s">
        <v>81</v>
      </c>
      <c r="I3" s="13" t="s">
        <v>6</v>
      </c>
      <c r="J3" s="13" t="s">
        <v>53</v>
      </c>
      <c r="K3" s="13" t="s">
        <v>82</v>
      </c>
      <c r="L3" s="13" t="s">
        <v>97</v>
      </c>
      <c r="M3" s="13" t="s">
        <v>98</v>
      </c>
      <c r="N3" s="13" t="s">
        <v>99</v>
      </c>
      <c r="O3" s="13" t="s">
        <v>100</v>
      </c>
      <c r="P3" s="13" t="s">
        <v>80</v>
      </c>
      <c r="Q3" s="13" t="s">
        <v>83</v>
      </c>
      <c r="R3" s="13" t="s">
        <v>101</v>
      </c>
      <c r="S3" s="12"/>
    </row>
    <row r="4" spans="1:22" s="3" customFormat="1" x14ac:dyDescent="0.35">
      <c r="A4" s="3" t="s">
        <v>37</v>
      </c>
      <c r="B4" s="3" t="s">
        <v>30</v>
      </c>
      <c r="C4" s="3" t="s">
        <v>49</v>
      </c>
      <c r="D4" s="3" t="s">
        <v>70</v>
      </c>
      <c r="E4" s="4">
        <v>176</v>
      </c>
      <c r="F4" s="4">
        <v>14771</v>
      </c>
      <c r="G4" s="4">
        <v>20</v>
      </c>
      <c r="H4" s="4">
        <v>37</v>
      </c>
      <c r="I4" s="4">
        <v>177</v>
      </c>
      <c r="J4" s="4">
        <v>68</v>
      </c>
      <c r="K4" s="3" t="s">
        <v>56</v>
      </c>
      <c r="L4" s="4">
        <v>5</v>
      </c>
      <c r="M4" s="4">
        <v>0</v>
      </c>
      <c r="N4" s="4">
        <v>4</v>
      </c>
      <c r="O4" s="4">
        <v>1</v>
      </c>
      <c r="P4" s="4">
        <v>3</v>
      </c>
      <c r="Q4" s="4">
        <v>5</v>
      </c>
      <c r="R4" s="6" t="s">
        <v>73</v>
      </c>
      <c r="V4"/>
    </row>
    <row r="5" spans="1:22" s="3" customFormat="1" x14ac:dyDescent="0.35">
      <c r="A5" s="3" t="s">
        <v>29</v>
      </c>
      <c r="B5" s="3" t="s">
        <v>30</v>
      </c>
      <c r="C5" s="3" t="s">
        <v>50</v>
      </c>
      <c r="D5" s="3" t="s">
        <v>65</v>
      </c>
      <c r="E5" s="4">
        <v>276</v>
      </c>
      <c r="F5" s="4">
        <v>23056</v>
      </c>
      <c r="G5" s="4">
        <v>16</v>
      </c>
      <c r="H5" s="4">
        <v>18</v>
      </c>
      <c r="I5" s="4">
        <v>169</v>
      </c>
      <c r="J5" s="4">
        <v>68</v>
      </c>
      <c r="K5" s="3" t="s">
        <v>56</v>
      </c>
      <c r="L5" s="4">
        <v>2</v>
      </c>
      <c r="M5" s="4">
        <v>0</v>
      </c>
      <c r="N5" s="4">
        <v>2</v>
      </c>
      <c r="O5" s="4">
        <v>1</v>
      </c>
      <c r="P5" s="4">
        <v>3</v>
      </c>
      <c r="Q5" s="4">
        <v>8</v>
      </c>
      <c r="R5" s="6" t="s">
        <v>72</v>
      </c>
      <c r="S5" s="4"/>
      <c r="V5"/>
    </row>
    <row r="6" spans="1:22" s="3" customFormat="1" x14ac:dyDescent="0.35">
      <c r="A6" s="3" t="s">
        <v>25</v>
      </c>
      <c r="B6" s="3" t="s">
        <v>31</v>
      </c>
      <c r="C6" s="3" t="s">
        <v>49</v>
      </c>
      <c r="D6" s="3" t="s">
        <v>64</v>
      </c>
      <c r="E6" s="4">
        <v>282</v>
      </c>
      <c r="F6" s="4">
        <v>24177</v>
      </c>
      <c r="G6" s="4">
        <v>9</v>
      </c>
      <c r="H6" s="4">
        <v>34</v>
      </c>
      <c r="I6" s="4">
        <v>170</v>
      </c>
      <c r="J6" s="4">
        <v>64</v>
      </c>
      <c r="K6" s="3" t="s">
        <v>56</v>
      </c>
      <c r="L6" s="4">
        <v>5</v>
      </c>
      <c r="M6" s="4">
        <v>1</v>
      </c>
      <c r="N6" s="4">
        <v>8</v>
      </c>
      <c r="O6" s="4">
        <v>1</v>
      </c>
      <c r="P6" s="4">
        <v>2</v>
      </c>
      <c r="Q6" s="4">
        <v>7</v>
      </c>
      <c r="R6" s="6" t="s">
        <v>72</v>
      </c>
      <c r="V6"/>
    </row>
    <row r="7" spans="1:22" s="3" customFormat="1" x14ac:dyDescent="0.35">
      <c r="A7" s="3" t="s">
        <v>20</v>
      </c>
      <c r="B7" s="3" t="s">
        <v>30</v>
      </c>
      <c r="C7" s="3" t="s">
        <v>45</v>
      </c>
      <c r="D7" s="3" t="s">
        <v>59</v>
      </c>
      <c r="E7" s="4">
        <v>389</v>
      </c>
      <c r="F7" s="4">
        <v>29873</v>
      </c>
      <c r="G7" s="4">
        <v>71</v>
      </c>
      <c r="H7" s="4">
        <v>106</v>
      </c>
      <c r="I7" s="4">
        <v>170</v>
      </c>
      <c r="J7" s="4">
        <v>67</v>
      </c>
      <c r="K7" s="3" t="s">
        <v>54</v>
      </c>
      <c r="L7" s="4">
        <v>4</v>
      </c>
      <c r="M7" s="4">
        <v>0</v>
      </c>
      <c r="N7" s="4">
        <v>8</v>
      </c>
      <c r="O7" s="4">
        <v>2</v>
      </c>
      <c r="P7" s="4">
        <v>0</v>
      </c>
      <c r="Q7" s="4">
        <v>10</v>
      </c>
      <c r="R7" s="6" t="s">
        <v>72</v>
      </c>
      <c r="V7"/>
    </row>
    <row r="8" spans="1:22" s="3" customFormat="1" x14ac:dyDescent="0.35">
      <c r="A8" s="3" t="s">
        <v>14</v>
      </c>
      <c r="B8" s="3" t="s">
        <v>30</v>
      </c>
      <c r="C8" s="3" t="s">
        <v>49</v>
      </c>
      <c r="D8" s="3" t="s">
        <v>59</v>
      </c>
      <c r="E8" s="4">
        <f>636-34-23-49-41-36-44-20-42-47-47-45</f>
        <v>208</v>
      </c>
      <c r="F8" s="4">
        <v>14649</v>
      </c>
      <c r="G8" s="4">
        <v>28</v>
      </c>
      <c r="H8" s="4">
        <v>47</v>
      </c>
      <c r="I8" s="4">
        <v>170</v>
      </c>
      <c r="J8" s="4">
        <v>68</v>
      </c>
      <c r="K8" s="3" t="s">
        <v>56</v>
      </c>
      <c r="L8" s="4">
        <v>3</v>
      </c>
      <c r="M8" s="4">
        <v>2</v>
      </c>
      <c r="N8" s="4">
        <v>7</v>
      </c>
      <c r="O8" s="4">
        <v>2</v>
      </c>
      <c r="P8" s="4">
        <v>0</v>
      </c>
      <c r="Q8" s="4">
        <v>5</v>
      </c>
      <c r="R8" s="6" t="s">
        <v>72</v>
      </c>
      <c r="V8"/>
    </row>
    <row r="9" spans="1:22" s="3" customFormat="1" x14ac:dyDescent="0.35">
      <c r="A9" s="3" t="s">
        <v>17</v>
      </c>
      <c r="B9" s="3" t="s">
        <v>8</v>
      </c>
      <c r="C9" s="3" t="s">
        <v>44</v>
      </c>
      <c r="D9" s="3" t="s">
        <v>57</v>
      </c>
      <c r="E9" s="4">
        <v>456</v>
      </c>
      <c r="F9" s="4">
        <v>38569</v>
      </c>
      <c r="G9" s="4">
        <v>461</v>
      </c>
      <c r="H9" s="4">
        <v>178</v>
      </c>
      <c r="I9" s="4">
        <v>170</v>
      </c>
      <c r="J9" s="4">
        <v>72</v>
      </c>
      <c r="K9" s="3" t="s">
        <v>54</v>
      </c>
      <c r="L9" s="4">
        <v>6</v>
      </c>
      <c r="M9" s="4">
        <v>2</v>
      </c>
      <c r="N9" s="4">
        <v>20</v>
      </c>
      <c r="O9" s="4">
        <v>0</v>
      </c>
      <c r="P9" s="4">
        <v>48</v>
      </c>
      <c r="Q9" s="4">
        <v>10</v>
      </c>
      <c r="R9" s="6" t="s">
        <v>73</v>
      </c>
      <c r="T9"/>
      <c r="U9"/>
      <c r="V9"/>
    </row>
    <row r="10" spans="1:22" s="3" customFormat="1" x14ac:dyDescent="0.35">
      <c r="A10" s="3" t="s">
        <v>10</v>
      </c>
      <c r="B10" s="3" t="s">
        <v>30</v>
      </c>
      <c r="C10" s="3" t="s">
        <v>74</v>
      </c>
      <c r="D10" s="3" t="s">
        <v>59</v>
      </c>
      <c r="E10" s="4">
        <v>329</v>
      </c>
      <c r="F10" s="4">
        <v>23709</v>
      </c>
      <c r="G10" s="4">
        <v>28</v>
      </c>
      <c r="H10" s="4">
        <v>65</v>
      </c>
      <c r="I10" s="4">
        <v>171</v>
      </c>
      <c r="J10" s="4">
        <v>70</v>
      </c>
      <c r="K10" s="3" t="s">
        <v>56</v>
      </c>
      <c r="L10" s="4">
        <v>5</v>
      </c>
      <c r="M10" s="4">
        <v>2</v>
      </c>
      <c r="N10" s="4">
        <v>13</v>
      </c>
      <c r="O10" s="4">
        <v>2</v>
      </c>
      <c r="P10" s="4">
        <v>2</v>
      </c>
      <c r="Q10" s="4">
        <v>8</v>
      </c>
      <c r="R10" s="6" t="s">
        <v>72</v>
      </c>
      <c r="T10"/>
      <c r="U10"/>
      <c r="V10"/>
    </row>
    <row r="11" spans="1:22" s="3" customFormat="1" x14ac:dyDescent="0.35">
      <c r="A11" s="3" t="s">
        <v>18</v>
      </c>
      <c r="B11" s="3" t="s">
        <v>8</v>
      </c>
      <c r="C11" s="3" t="s">
        <v>45</v>
      </c>
      <c r="D11" s="3" t="s">
        <v>57</v>
      </c>
      <c r="E11" s="4">
        <v>379</v>
      </c>
      <c r="F11" s="4">
        <v>28082</v>
      </c>
      <c r="G11" s="4">
        <v>256</v>
      </c>
      <c r="H11" s="4">
        <v>64</v>
      </c>
      <c r="I11" s="4">
        <v>172</v>
      </c>
      <c r="J11" s="4">
        <v>69</v>
      </c>
      <c r="K11" s="3" t="s">
        <v>56</v>
      </c>
      <c r="L11" s="4">
        <v>4</v>
      </c>
      <c r="M11" s="4">
        <v>0</v>
      </c>
      <c r="N11" s="4">
        <v>9</v>
      </c>
      <c r="O11" s="4">
        <v>0</v>
      </c>
      <c r="P11" s="4">
        <v>2</v>
      </c>
      <c r="Q11" s="4">
        <v>10</v>
      </c>
      <c r="R11" s="6" t="s">
        <v>73</v>
      </c>
      <c r="T11"/>
      <c r="U11"/>
      <c r="V11"/>
    </row>
    <row r="12" spans="1:22" s="3" customFormat="1" x14ac:dyDescent="0.35">
      <c r="A12" s="3" t="s">
        <v>26</v>
      </c>
      <c r="B12" s="3" t="s">
        <v>31</v>
      </c>
      <c r="C12" s="3" t="s">
        <v>79</v>
      </c>
      <c r="D12" s="3" t="s">
        <v>66</v>
      </c>
      <c r="E12" s="4">
        <v>363</v>
      </c>
      <c r="F12" s="4">
        <v>29375</v>
      </c>
      <c r="G12" s="4">
        <v>26</v>
      </c>
      <c r="H12" s="4">
        <v>77</v>
      </c>
      <c r="I12" s="4">
        <v>172</v>
      </c>
      <c r="J12" s="4">
        <v>70</v>
      </c>
      <c r="K12" s="3" t="s">
        <v>56</v>
      </c>
      <c r="L12" s="4">
        <v>7</v>
      </c>
      <c r="M12" s="4">
        <v>2</v>
      </c>
      <c r="N12" s="4">
        <v>15</v>
      </c>
      <c r="O12" s="4">
        <v>2</v>
      </c>
      <c r="P12" s="4">
        <v>0</v>
      </c>
      <c r="Q12" s="4">
        <v>9</v>
      </c>
      <c r="R12" s="6" t="s">
        <v>73</v>
      </c>
      <c r="T12"/>
      <c r="U12"/>
      <c r="V12"/>
    </row>
    <row r="13" spans="1:22" s="3" customFormat="1" x14ac:dyDescent="0.35">
      <c r="A13" s="3" t="s">
        <v>75</v>
      </c>
      <c r="B13" s="3" t="s">
        <v>8</v>
      </c>
      <c r="C13" s="3" t="s">
        <v>39</v>
      </c>
      <c r="D13" s="3" t="s">
        <v>62</v>
      </c>
      <c r="E13" s="4">
        <v>422</v>
      </c>
      <c r="F13" s="4">
        <v>32857</v>
      </c>
      <c r="G13" s="4">
        <v>134</v>
      </c>
      <c r="H13" s="4">
        <v>99</v>
      </c>
      <c r="I13" s="4">
        <v>173</v>
      </c>
      <c r="J13" s="4">
        <v>75</v>
      </c>
      <c r="K13" s="3" t="s">
        <v>71</v>
      </c>
      <c r="L13" s="4">
        <v>3</v>
      </c>
      <c r="M13" s="4">
        <v>0</v>
      </c>
      <c r="N13" s="4">
        <v>5</v>
      </c>
      <c r="O13" s="4">
        <v>0</v>
      </c>
      <c r="P13" s="4">
        <v>0</v>
      </c>
      <c r="Q13" s="4">
        <v>10</v>
      </c>
      <c r="R13" s="6" t="s">
        <v>73</v>
      </c>
      <c r="T13"/>
      <c r="U13"/>
      <c r="V13"/>
    </row>
    <row r="14" spans="1:22" s="3" customFormat="1" x14ac:dyDescent="0.35">
      <c r="A14" s="3" t="s">
        <v>12</v>
      </c>
      <c r="B14" s="3" t="s">
        <v>30</v>
      </c>
      <c r="C14" s="3" t="s">
        <v>39</v>
      </c>
      <c r="D14" s="3" t="s">
        <v>68</v>
      </c>
      <c r="E14" s="4">
        <v>378</v>
      </c>
      <c r="F14" s="4">
        <v>29280</v>
      </c>
      <c r="G14" s="4">
        <v>30</v>
      </c>
      <c r="H14" s="4">
        <v>48</v>
      </c>
      <c r="I14" s="4">
        <v>174</v>
      </c>
      <c r="J14" s="4">
        <v>65</v>
      </c>
      <c r="K14" s="3" t="s">
        <v>56</v>
      </c>
      <c r="L14" s="4">
        <v>1</v>
      </c>
      <c r="M14" s="4">
        <v>4</v>
      </c>
      <c r="N14" s="4">
        <v>10</v>
      </c>
      <c r="O14" s="4">
        <v>0</v>
      </c>
      <c r="P14" s="4">
        <v>8</v>
      </c>
      <c r="Q14" s="4">
        <v>10</v>
      </c>
      <c r="R14" s="6" t="s">
        <v>73</v>
      </c>
      <c r="T14"/>
      <c r="U14"/>
      <c r="V14"/>
    </row>
    <row r="15" spans="1:22" s="3" customFormat="1" x14ac:dyDescent="0.35">
      <c r="A15" s="3" t="s">
        <v>13</v>
      </c>
      <c r="B15" s="3" t="s">
        <v>8</v>
      </c>
      <c r="C15" s="3" t="s">
        <v>41</v>
      </c>
      <c r="D15" s="3" t="s">
        <v>66</v>
      </c>
      <c r="E15" s="4">
        <v>251</v>
      </c>
      <c r="F15" s="4">
        <v>21061</v>
      </c>
      <c r="G15" s="4">
        <v>164</v>
      </c>
      <c r="H15" s="4">
        <v>93</v>
      </c>
      <c r="I15" s="4">
        <v>174</v>
      </c>
      <c r="J15" s="4">
        <v>68</v>
      </c>
      <c r="K15" s="3" t="s">
        <v>56</v>
      </c>
      <c r="L15" s="4">
        <v>4</v>
      </c>
      <c r="M15" s="4">
        <v>1</v>
      </c>
      <c r="N15" s="4">
        <v>10</v>
      </c>
      <c r="O15" s="4">
        <v>1</v>
      </c>
      <c r="P15" s="4">
        <v>5</v>
      </c>
      <c r="Q15" s="4">
        <v>7</v>
      </c>
      <c r="R15" s="6" t="s">
        <v>73</v>
      </c>
      <c r="T15"/>
      <c r="U15"/>
      <c r="V15"/>
    </row>
    <row r="16" spans="1:22" s="3" customFormat="1" x14ac:dyDescent="0.35">
      <c r="A16" s="3" t="s">
        <v>35</v>
      </c>
      <c r="B16" s="3" t="s">
        <v>8</v>
      </c>
      <c r="C16" s="3" t="s">
        <v>48</v>
      </c>
      <c r="D16" s="3" t="s">
        <v>67</v>
      </c>
      <c r="E16" s="4">
        <v>320</v>
      </c>
      <c r="F16" s="4">
        <v>23674</v>
      </c>
      <c r="G16" s="4">
        <v>142</v>
      </c>
      <c r="H16" s="4">
        <v>66</v>
      </c>
      <c r="I16" s="4">
        <v>175</v>
      </c>
      <c r="J16" s="4">
        <v>71</v>
      </c>
      <c r="K16" s="3" t="s">
        <v>54</v>
      </c>
      <c r="L16" s="4">
        <v>2</v>
      </c>
      <c r="M16" s="4">
        <v>1</v>
      </c>
      <c r="N16" s="4">
        <v>5</v>
      </c>
      <c r="O16" s="4">
        <v>0</v>
      </c>
      <c r="P16" s="4">
        <v>10</v>
      </c>
      <c r="Q16" s="4">
        <v>8</v>
      </c>
      <c r="R16" s="6" t="s">
        <v>73</v>
      </c>
      <c r="T16"/>
      <c r="U16"/>
      <c r="V16"/>
    </row>
    <row r="17" spans="1:22" s="3" customFormat="1" x14ac:dyDescent="0.35">
      <c r="A17" s="3" t="s">
        <v>33</v>
      </c>
      <c r="B17" s="3" t="s">
        <v>31</v>
      </c>
      <c r="C17" s="3" t="s">
        <v>39</v>
      </c>
      <c r="D17" s="3" t="s">
        <v>66</v>
      </c>
      <c r="E17" s="4">
        <v>354</v>
      </c>
      <c r="F17" s="4">
        <v>28877</v>
      </c>
      <c r="G17" s="4">
        <v>28</v>
      </c>
      <c r="H17" s="4">
        <v>66</v>
      </c>
      <c r="I17" s="4">
        <v>175</v>
      </c>
      <c r="J17" s="4">
        <v>73</v>
      </c>
      <c r="K17" s="3" t="s">
        <v>54</v>
      </c>
      <c r="L17" s="4">
        <v>2</v>
      </c>
      <c r="M17" s="4">
        <v>4</v>
      </c>
      <c r="N17" s="4">
        <v>11</v>
      </c>
      <c r="O17" s="4">
        <v>1</v>
      </c>
      <c r="P17" s="4">
        <v>0</v>
      </c>
      <c r="Q17" s="4">
        <v>10</v>
      </c>
      <c r="R17" s="6" t="s">
        <v>73</v>
      </c>
      <c r="T17"/>
      <c r="U17"/>
      <c r="V17"/>
    </row>
    <row r="18" spans="1:22" s="3" customFormat="1" x14ac:dyDescent="0.35">
      <c r="A18" s="3" t="s">
        <v>24</v>
      </c>
      <c r="B18" s="3" t="s">
        <v>8</v>
      </c>
      <c r="C18" s="3" t="s">
        <v>46</v>
      </c>
      <c r="D18" s="3" t="s">
        <v>60</v>
      </c>
      <c r="E18" s="4">
        <v>303</v>
      </c>
      <c r="F18" s="4">
        <v>24054</v>
      </c>
      <c r="G18" s="4">
        <v>124</v>
      </c>
      <c r="H18" s="4">
        <v>72</v>
      </c>
      <c r="I18" s="4">
        <v>176</v>
      </c>
      <c r="J18" s="4">
        <v>83</v>
      </c>
      <c r="K18" s="3" t="s">
        <v>56</v>
      </c>
      <c r="L18" s="4">
        <v>2</v>
      </c>
      <c r="M18" s="4">
        <v>0</v>
      </c>
      <c r="N18" s="4">
        <v>8</v>
      </c>
      <c r="O18" s="4">
        <v>0</v>
      </c>
      <c r="P18" s="4">
        <v>0</v>
      </c>
      <c r="Q18" s="4">
        <v>9</v>
      </c>
      <c r="R18" s="6" t="s">
        <v>73</v>
      </c>
      <c r="T18"/>
      <c r="U18"/>
      <c r="V18"/>
    </row>
    <row r="19" spans="1:22" s="3" customFormat="1" x14ac:dyDescent="0.35">
      <c r="A19" s="3" t="s">
        <v>22</v>
      </c>
      <c r="B19" s="3" t="s">
        <v>8</v>
      </c>
      <c r="C19" s="3" t="s">
        <v>41</v>
      </c>
      <c r="D19" s="3" t="s">
        <v>65</v>
      </c>
      <c r="E19" s="4">
        <v>163</v>
      </c>
      <c r="F19" s="4">
        <v>11184</v>
      </c>
      <c r="G19" s="4">
        <v>104</v>
      </c>
      <c r="H19" s="4">
        <v>51</v>
      </c>
      <c r="I19" s="4">
        <v>178</v>
      </c>
      <c r="J19" s="4">
        <v>73</v>
      </c>
      <c r="K19" s="3" t="s">
        <v>56</v>
      </c>
      <c r="L19" s="4">
        <v>3</v>
      </c>
      <c r="M19" s="4">
        <v>0</v>
      </c>
      <c r="N19" s="4">
        <v>4</v>
      </c>
      <c r="O19" s="4">
        <v>1</v>
      </c>
      <c r="P19" s="4">
        <v>6</v>
      </c>
      <c r="Q19" s="4">
        <v>5</v>
      </c>
      <c r="R19" s="6" t="s">
        <v>72</v>
      </c>
      <c r="T19"/>
      <c r="U19"/>
      <c r="V19"/>
    </row>
    <row r="20" spans="1:22" s="3" customFormat="1" x14ac:dyDescent="0.35">
      <c r="A20" s="3" t="s">
        <v>23</v>
      </c>
      <c r="B20" s="3" t="s">
        <v>8</v>
      </c>
      <c r="C20" s="3" t="s">
        <v>42</v>
      </c>
      <c r="D20" s="3" t="s">
        <v>61</v>
      </c>
      <c r="E20" s="4">
        <v>253</v>
      </c>
      <c r="F20" s="4">
        <v>17710</v>
      </c>
      <c r="G20" s="4">
        <v>107</v>
      </c>
      <c r="H20" s="4">
        <v>64</v>
      </c>
      <c r="I20" s="4">
        <v>180</v>
      </c>
      <c r="J20" s="4">
        <v>80</v>
      </c>
      <c r="K20" s="3" t="s">
        <v>54</v>
      </c>
      <c r="L20" s="4">
        <v>7</v>
      </c>
      <c r="M20" s="4">
        <v>1</v>
      </c>
      <c r="N20" s="4">
        <v>12</v>
      </c>
      <c r="O20" s="4">
        <v>0</v>
      </c>
      <c r="P20" s="4">
        <v>2</v>
      </c>
      <c r="Q20" s="4">
        <v>9</v>
      </c>
      <c r="R20" s="6" t="s">
        <v>73</v>
      </c>
      <c r="T20"/>
      <c r="U20"/>
      <c r="V20"/>
    </row>
    <row r="21" spans="1:22" s="3" customFormat="1" x14ac:dyDescent="0.35">
      <c r="A21" s="3" t="s">
        <v>21</v>
      </c>
      <c r="B21" s="3" t="s">
        <v>30</v>
      </c>
      <c r="C21" s="3" t="s">
        <v>39</v>
      </c>
      <c r="D21" s="3" t="s">
        <v>64</v>
      </c>
      <c r="E21" s="4">
        <v>399</v>
      </c>
      <c r="F21" s="4">
        <v>31876</v>
      </c>
      <c r="G21" s="4">
        <v>36</v>
      </c>
      <c r="H21" s="4">
        <v>82</v>
      </c>
      <c r="I21" s="4">
        <v>182</v>
      </c>
      <c r="J21" s="4">
        <v>78</v>
      </c>
      <c r="K21" s="3" t="s">
        <v>56</v>
      </c>
      <c r="L21" s="4">
        <v>3</v>
      </c>
      <c r="M21" s="4">
        <v>4</v>
      </c>
      <c r="N21" s="4">
        <v>16</v>
      </c>
      <c r="O21" s="4">
        <v>1</v>
      </c>
      <c r="P21" s="4">
        <v>2</v>
      </c>
      <c r="Q21" s="4">
        <v>10</v>
      </c>
      <c r="R21" s="6" t="s">
        <v>72</v>
      </c>
      <c r="T21"/>
      <c r="U21"/>
      <c r="V21"/>
    </row>
    <row r="22" spans="1:22" s="3" customFormat="1" x14ac:dyDescent="0.35">
      <c r="A22" s="3" t="s">
        <v>19</v>
      </c>
      <c r="B22" s="3" t="s">
        <v>8</v>
      </c>
      <c r="C22" s="3" t="s">
        <v>44</v>
      </c>
      <c r="D22" s="3" t="s">
        <v>69</v>
      </c>
      <c r="E22" s="4">
        <v>384</v>
      </c>
      <c r="F22" s="4">
        <v>32695</v>
      </c>
      <c r="G22" s="4">
        <v>257</v>
      </c>
      <c r="H22" s="4">
        <v>114</v>
      </c>
      <c r="I22" s="4">
        <v>182</v>
      </c>
      <c r="J22" s="4">
        <v>85</v>
      </c>
      <c r="K22" s="3" t="s">
        <v>56</v>
      </c>
      <c r="L22" s="4">
        <v>5</v>
      </c>
      <c r="M22" s="4">
        <v>1</v>
      </c>
      <c r="N22" s="4">
        <v>9</v>
      </c>
      <c r="O22" s="4">
        <v>1</v>
      </c>
      <c r="P22" s="4">
        <v>10</v>
      </c>
      <c r="Q22" s="4">
        <v>10</v>
      </c>
      <c r="R22" s="6" t="s">
        <v>73</v>
      </c>
      <c r="T22"/>
      <c r="U22"/>
      <c r="V22"/>
    </row>
    <row r="23" spans="1:22" s="3" customFormat="1" x14ac:dyDescent="0.35">
      <c r="A23" s="3" t="s">
        <v>11</v>
      </c>
      <c r="B23" s="3" t="s">
        <v>31</v>
      </c>
      <c r="C23" s="3" t="s">
        <v>39</v>
      </c>
      <c r="D23" s="3" t="s">
        <v>59</v>
      </c>
      <c r="E23" s="4">
        <v>380</v>
      </c>
      <c r="F23" s="4">
        <v>33242</v>
      </c>
      <c r="G23" s="4">
        <v>57</v>
      </c>
      <c r="H23" s="4">
        <v>19</v>
      </c>
      <c r="I23" s="4">
        <v>183</v>
      </c>
      <c r="J23" s="4">
        <v>75</v>
      </c>
      <c r="K23" s="3" t="s">
        <v>56</v>
      </c>
      <c r="L23" s="4">
        <v>2</v>
      </c>
      <c r="M23" s="4">
        <v>4</v>
      </c>
      <c r="N23" s="4">
        <v>12</v>
      </c>
      <c r="O23" s="4">
        <v>2</v>
      </c>
      <c r="P23" s="4">
        <v>0</v>
      </c>
      <c r="Q23" s="4">
        <v>10</v>
      </c>
      <c r="R23" s="6" t="s">
        <v>72</v>
      </c>
      <c r="T23"/>
      <c r="U23"/>
      <c r="V23"/>
    </row>
    <row r="24" spans="1:22" s="3" customFormat="1" x14ac:dyDescent="0.35">
      <c r="A24" s="3" t="s">
        <v>7</v>
      </c>
      <c r="B24" s="3" t="s">
        <v>8</v>
      </c>
      <c r="C24" s="3" t="s">
        <v>39</v>
      </c>
      <c r="D24" s="3" t="s">
        <v>51</v>
      </c>
      <c r="E24" s="5">
        <v>349</v>
      </c>
      <c r="F24" s="5">
        <v>26710</v>
      </c>
      <c r="G24" s="5">
        <v>142</v>
      </c>
      <c r="H24" s="5">
        <v>83</v>
      </c>
      <c r="I24" s="5">
        <v>185</v>
      </c>
      <c r="J24" s="5">
        <v>74</v>
      </c>
      <c r="K24" s="3" t="s">
        <v>54</v>
      </c>
      <c r="L24" s="5">
        <v>1</v>
      </c>
      <c r="M24" s="5">
        <v>4</v>
      </c>
      <c r="N24" s="5">
        <v>9</v>
      </c>
      <c r="O24" s="5">
        <v>0</v>
      </c>
      <c r="P24" s="5">
        <v>8</v>
      </c>
      <c r="Q24" s="5">
        <v>10</v>
      </c>
      <c r="R24" s="6" t="s">
        <v>73</v>
      </c>
      <c r="T24"/>
      <c r="U24"/>
      <c r="V24"/>
    </row>
    <row r="25" spans="1:22" s="3" customFormat="1" x14ac:dyDescent="0.35">
      <c r="A25" s="3" t="s">
        <v>15</v>
      </c>
      <c r="B25" s="3" t="s">
        <v>8</v>
      </c>
      <c r="C25" s="3" t="s">
        <v>42</v>
      </c>
      <c r="D25" s="3" t="s">
        <v>63</v>
      </c>
      <c r="E25" s="4">
        <v>432</v>
      </c>
      <c r="F25" s="4">
        <f>39801-4941</f>
        <v>34860</v>
      </c>
      <c r="G25" s="4">
        <f>345-32</f>
        <v>313</v>
      </c>
      <c r="H25" s="4">
        <f>70-7</f>
        <v>63</v>
      </c>
      <c r="I25" s="4">
        <v>185</v>
      </c>
      <c r="J25" s="4">
        <v>79</v>
      </c>
      <c r="K25" s="3" t="s">
        <v>56</v>
      </c>
      <c r="L25" s="4">
        <v>7</v>
      </c>
      <c r="M25" s="4">
        <v>0</v>
      </c>
      <c r="N25" s="4">
        <v>7</v>
      </c>
      <c r="O25" s="4">
        <v>0</v>
      </c>
      <c r="P25" s="4">
        <v>33</v>
      </c>
      <c r="Q25" s="4">
        <v>10</v>
      </c>
      <c r="R25" s="6" t="s">
        <v>73</v>
      </c>
      <c r="T25"/>
      <c r="U25"/>
      <c r="V25"/>
    </row>
    <row r="26" spans="1:22" s="3" customFormat="1" x14ac:dyDescent="0.35">
      <c r="A26" s="3" t="s">
        <v>9</v>
      </c>
      <c r="B26" s="3" t="s">
        <v>8</v>
      </c>
      <c r="C26" s="3" t="s">
        <v>40</v>
      </c>
      <c r="D26" s="3" t="s">
        <v>55</v>
      </c>
      <c r="E26" s="4">
        <v>430</v>
      </c>
      <c r="F26" s="4">
        <v>37189</v>
      </c>
      <c r="G26" s="4">
        <v>431</v>
      </c>
      <c r="H26" s="4">
        <v>120</v>
      </c>
      <c r="I26" s="4">
        <v>187</v>
      </c>
      <c r="J26" s="4">
        <v>83</v>
      </c>
      <c r="K26" s="3" t="s">
        <v>56</v>
      </c>
      <c r="L26" s="4">
        <v>2</v>
      </c>
      <c r="M26" s="4">
        <v>4</v>
      </c>
      <c r="N26" s="4">
        <v>12</v>
      </c>
      <c r="O26" s="4">
        <v>2</v>
      </c>
      <c r="P26" s="4">
        <v>37</v>
      </c>
      <c r="Q26" s="4">
        <v>10</v>
      </c>
      <c r="R26" s="6" t="s">
        <v>73</v>
      </c>
      <c r="T26"/>
      <c r="U26"/>
      <c r="V26"/>
    </row>
    <row r="27" spans="1:22" s="3" customFormat="1" x14ac:dyDescent="0.35">
      <c r="A27" s="3" t="s">
        <v>34</v>
      </c>
      <c r="B27" s="3" t="s">
        <v>31</v>
      </c>
      <c r="C27" s="3" t="s">
        <v>40</v>
      </c>
      <c r="D27" s="3" t="s">
        <v>70</v>
      </c>
      <c r="E27" s="4">
        <v>329</v>
      </c>
      <c r="F27" s="4">
        <v>28061</v>
      </c>
      <c r="G27" s="4">
        <v>18</v>
      </c>
      <c r="H27" s="4">
        <v>13</v>
      </c>
      <c r="I27" s="4">
        <v>187</v>
      </c>
      <c r="J27" s="4">
        <v>86</v>
      </c>
      <c r="K27" s="3" t="s">
        <v>71</v>
      </c>
      <c r="L27" s="4">
        <v>8</v>
      </c>
      <c r="M27" s="4">
        <v>0</v>
      </c>
      <c r="N27" s="4">
        <v>8</v>
      </c>
      <c r="O27" s="4">
        <v>0</v>
      </c>
      <c r="P27" s="4">
        <v>0</v>
      </c>
      <c r="Q27" s="4">
        <v>10</v>
      </c>
      <c r="R27" s="6" t="s">
        <v>73</v>
      </c>
      <c r="T27"/>
      <c r="U27"/>
      <c r="V27"/>
    </row>
    <row r="28" spans="1:22" s="3" customFormat="1" x14ac:dyDescent="0.35">
      <c r="A28" s="3" t="s">
        <v>32</v>
      </c>
      <c r="B28" s="3" t="s">
        <v>8</v>
      </c>
      <c r="C28" s="3" t="s">
        <v>47</v>
      </c>
      <c r="D28" s="3" t="s">
        <v>60</v>
      </c>
      <c r="E28" s="4">
        <v>327</v>
      </c>
      <c r="F28" s="4">
        <v>24184</v>
      </c>
      <c r="G28" s="4">
        <v>192</v>
      </c>
      <c r="H28" s="4">
        <v>27</v>
      </c>
      <c r="I28" s="4">
        <v>188</v>
      </c>
      <c r="J28" s="4">
        <v>73</v>
      </c>
      <c r="K28" s="3" t="s">
        <v>56</v>
      </c>
      <c r="L28" s="4">
        <v>0</v>
      </c>
      <c r="M28" s="4">
        <v>0</v>
      </c>
      <c r="N28" s="4">
        <v>0</v>
      </c>
      <c r="O28" s="4">
        <v>0</v>
      </c>
      <c r="P28" s="4">
        <v>3</v>
      </c>
      <c r="Q28" s="4">
        <v>10</v>
      </c>
      <c r="R28" s="6" t="s">
        <v>73</v>
      </c>
    </row>
    <row r="29" spans="1:22" s="3" customFormat="1" x14ac:dyDescent="0.35">
      <c r="A29" s="3" t="s">
        <v>27</v>
      </c>
      <c r="B29" s="3" t="s">
        <v>30</v>
      </c>
      <c r="C29" s="3" t="s">
        <v>44</v>
      </c>
      <c r="D29" s="3" t="s">
        <v>59</v>
      </c>
      <c r="E29" s="4">
        <v>432</v>
      </c>
      <c r="F29" s="4">
        <v>34863</v>
      </c>
      <c r="G29" s="4">
        <v>8</v>
      </c>
      <c r="H29" s="4">
        <v>24</v>
      </c>
      <c r="I29" s="4">
        <v>189</v>
      </c>
      <c r="J29" s="4">
        <v>73</v>
      </c>
      <c r="K29" s="3" t="s">
        <v>56</v>
      </c>
      <c r="L29" s="4">
        <v>5</v>
      </c>
      <c r="M29" s="4">
        <v>2</v>
      </c>
      <c r="N29" s="4">
        <v>15</v>
      </c>
      <c r="O29" s="4">
        <v>2</v>
      </c>
      <c r="P29" s="4">
        <v>0</v>
      </c>
      <c r="Q29" s="4">
        <v>10</v>
      </c>
      <c r="R29" s="6" t="s">
        <v>72</v>
      </c>
    </row>
    <row r="30" spans="1:22" s="3" customFormat="1" x14ac:dyDescent="0.35">
      <c r="A30" s="3" t="s">
        <v>28</v>
      </c>
      <c r="B30" s="3" t="s">
        <v>31</v>
      </c>
      <c r="C30" s="3" t="s">
        <v>44</v>
      </c>
      <c r="D30" s="3" t="s">
        <v>59</v>
      </c>
      <c r="E30" s="4">
        <v>373</v>
      </c>
      <c r="F30" s="4">
        <v>31716</v>
      </c>
      <c r="G30" s="4">
        <v>38</v>
      </c>
      <c r="H30" s="4">
        <v>6</v>
      </c>
      <c r="I30" s="4">
        <v>191</v>
      </c>
      <c r="J30" s="4">
        <v>85</v>
      </c>
      <c r="K30" s="3" t="s">
        <v>56</v>
      </c>
      <c r="L30" s="4">
        <v>6</v>
      </c>
      <c r="M30" s="4">
        <v>2</v>
      </c>
      <c r="N30" s="4">
        <v>14</v>
      </c>
      <c r="O30" s="4">
        <v>2</v>
      </c>
      <c r="P30" s="4">
        <v>0</v>
      </c>
      <c r="Q30" s="4">
        <v>10</v>
      </c>
      <c r="R30" s="6" t="s">
        <v>72</v>
      </c>
    </row>
    <row r="31" spans="1:22" s="3" customFormat="1" x14ac:dyDescent="0.35">
      <c r="A31" s="3" t="s">
        <v>38</v>
      </c>
      <c r="B31" s="3" t="s">
        <v>31</v>
      </c>
      <c r="C31" s="3" t="s">
        <v>48</v>
      </c>
      <c r="D31" s="3" t="s">
        <v>61</v>
      </c>
      <c r="E31" s="4">
        <v>328</v>
      </c>
      <c r="F31" s="4">
        <v>28836</v>
      </c>
      <c r="G31" s="4">
        <v>31</v>
      </c>
      <c r="H31" s="4">
        <v>14</v>
      </c>
      <c r="I31" s="4">
        <v>193</v>
      </c>
      <c r="J31" s="4">
        <v>87</v>
      </c>
      <c r="K31" s="3" t="s">
        <v>56</v>
      </c>
      <c r="L31" s="4">
        <v>3</v>
      </c>
      <c r="M31" s="4">
        <v>1</v>
      </c>
      <c r="N31" s="4">
        <v>3</v>
      </c>
      <c r="O31" s="4">
        <v>0</v>
      </c>
      <c r="P31" s="4">
        <v>3</v>
      </c>
      <c r="Q31" s="4">
        <v>10</v>
      </c>
      <c r="R31" s="6" t="s">
        <v>73</v>
      </c>
    </row>
    <row r="32" spans="1:22" s="3" customFormat="1" x14ac:dyDescent="0.35">
      <c r="A32" s="3" t="s">
        <v>36</v>
      </c>
      <c r="B32" s="3" t="s">
        <v>31</v>
      </c>
      <c r="C32" s="3" t="s">
        <v>78</v>
      </c>
      <c r="D32" s="3" t="s">
        <v>62</v>
      </c>
      <c r="E32" s="4">
        <v>272</v>
      </c>
      <c r="F32" s="4">
        <v>22565</v>
      </c>
      <c r="G32" s="4">
        <v>17</v>
      </c>
      <c r="H32" s="4">
        <v>5</v>
      </c>
      <c r="I32" s="4">
        <v>193</v>
      </c>
      <c r="J32" s="4">
        <v>92</v>
      </c>
      <c r="K32" s="3" t="s">
        <v>56</v>
      </c>
      <c r="L32" s="4">
        <v>4</v>
      </c>
      <c r="M32" s="4">
        <v>0</v>
      </c>
      <c r="N32" s="4">
        <v>8</v>
      </c>
      <c r="O32" s="4">
        <v>0</v>
      </c>
      <c r="P32" s="4">
        <v>0</v>
      </c>
      <c r="Q32" s="4">
        <v>10</v>
      </c>
      <c r="R32" s="6" t="s">
        <v>73</v>
      </c>
    </row>
    <row r="33" spans="1:18" s="3" customFormat="1" x14ac:dyDescent="0.35">
      <c r="A33" s="3" t="s">
        <v>16</v>
      </c>
      <c r="B33" s="3" t="s">
        <v>8</v>
      </c>
      <c r="C33" s="3" t="s">
        <v>43</v>
      </c>
      <c r="D33" s="3" t="s">
        <v>58</v>
      </c>
      <c r="E33" s="4">
        <v>355</v>
      </c>
      <c r="F33" s="4">
        <v>29694</v>
      </c>
      <c r="G33" s="4">
        <v>278</v>
      </c>
      <c r="H33" s="4">
        <v>93</v>
      </c>
      <c r="I33" s="4">
        <v>195</v>
      </c>
      <c r="J33" s="4">
        <v>95</v>
      </c>
      <c r="K33" s="3" t="s">
        <v>71</v>
      </c>
      <c r="L33" s="4">
        <v>5</v>
      </c>
      <c r="M33" s="4">
        <v>0</v>
      </c>
      <c r="N33" s="4">
        <v>15</v>
      </c>
      <c r="O33" s="4">
        <v>0</v>
      </c>
      <c r="P33" s="4">
        <v>22</v>
      </c>
      <c r="Q33" s="4">
        <v>8</v>
      </c>
      <c r="R33" s="6" t="s">
        <v>73</v>
      </c>
    </row>
    <row r="34" spans="1:18" x14ac:dyDescent="0.35">
      <c r="B34" s="7"/>
      <c r="J34" s="29"/>
    </row>
    <row r="37" spans="1:18" x14ac:dyDescent="0.35">
      <c r="H37"/>
      <c r="I37" s="1"/>
      <c r="J37"/>
      <c r="O37" s="2"/>
      <c r="P37"/>
    </row>
    <row r="38" spans="1:18" x14ac:dyDescent="0.35">
      <c r="H38"/>
      <c r="I38" s="1"/>
      <c r="J38"/>
      <c r="O38" s="2"/>
      <c r="P38"/>
    </row>
    <row r="39" spans="1:18" x14ac:dyDescent="0.35">
      <c r="H39"/>
      <c r="I39" s="1"/>
      <c r="J39"/>
      <c r="O39" s="2"/>
      <c r="P39"/>
    </row>
    <row r="40" spans="1:18" x14ac:dyDescent="0.35">
      <c r="H40"/>
      <c r="I40" s="1"/>
      <c r="J40"/>
      <c r="O40" s="2"/>
      <c r="P40"/>
    </row>
    <row r="41" spans="1:18" x14ac:dyDescent="0.35">
      <c r="A41" s="8"/>
      <c r="H41"/>
      <c r="I41" s="1"/>
      <c r="J41"/>
      <c r="O41" s="2"/>
      <c r="P41"/>
    </row>
    <row r="42" spans="1:18" x14ac:dyDescent="0.35">
      <c r="H42"/>
      <c r="I42" s="1"/>
      <c r="J42"/>
      <c r="O42" s="2"/>
      <c r="P42"/>
    </row>
    <row r="43" spans="1:18" x14ac:dyDescent="0.35">
      <c r="H43"/>
      <c r="I43" s="1"/>
      <c r="J43"/>
      <c r="O43" s="2"/>
      <c r="P43"/>
    </row>
    <row r="44" spans="1:18" x14ac:dyDescent="0.35">
      <c r="H44"/>
      <c r="I44" s="1"/>
      <c r="J44"/>
      <c r="O44" s="2"/>
      <c r="P44"/>
    </row>
    <row r="45" spans="1:18" x14ac:dyDescent="0.35">
      <c r="H45"/>
      <c r="I45" s="1"/>
      <c r="J45"/>
      <c r="O45" s="2"/>
      <c r="P45"/>
    </row>
    <row r="46" spans="1:18" x14ac:dyDescent="0.35">
      <c r="H46"/>
      <c r="I46" s="1"/>
      <c r="J46"/>
      <c r="O46" s="2"/>
      <c r="P46"/>
    </row>
    <row r="47" spans="1:18" x14ac:dyDescent="0.35">
      <c r="H47"/>
      <c r="I47" s="1"/>
      <c r="J47"/>
      <c r="O47" s="2"/>
      <c r="P47"/>
    </row>
    <row r="48" spans="1:18" x14ac:dyDescent="0.35">
      <c r="H48"/>
      <c r="I48" s="1"/>
      <c r="J48"/>
      <c r="O48" s="2"/>
      <c r="P48"/>
    </row>
    <row r="49" spans="8:16" x14ac:dyDescent="0.35">
      <c r="H49"/>
      <c r="I49" s="1"/>
      <c r="J49"/>
      <c r="O49" s="2"/>
      <c r="P49"/>
    </row>
    <row r="50" spans="8:16" x14ac:dyDescent="0.35">
      <c r="H50"/>
      <c r="I50" s="1"/>
      <c r="J50"/>
      <c r="O50" s="2"/>
      <c r="P50"/>
    </row>
    <row r="51" spans="8:16" x14ac:dyDescent="0.35">
      <c r="H51"/>
      <c r="I51" s="1"/>
      <c r="J51"/>
      <c r="O51" s="2"/>
      <c r="P51"/>
    </row>
    <row r="87" spans="5:7" x14ac:dyDescent="0.35">
      <c r="E87"/>
      <c r="F87"/>
      <c r="G87"/>
    </row>
    <row r="88" spans="5:7" x14ac:dyDescent="0.35">
      <c r="E88"/>
      <c r="F88"/>
      <c r="G88"/>
    </row>
    <row r="89" spans="5:7" x14ac:dyDescent="0.35">
      <c r="E89"/>
      <c r="F89"/>
      <c r="G89"/>
    </row>
    <row r="90" spans="5:7" x14ac:dyDescent="0.35">
      <c r="E90"/>
      <c r="F90"/>
      <c r="G90"/>
    </row>
    <row r="91" spans="5:7" x14ac:dyDescent="0.35">
      <c r="E91"/>
      <c r="F91"/>
      <c r="G91"/>
    </row>
    <row r="92" spans="5:7" x14ac:dyDescent="0.35">
      <c r="E92"/>
      <c r="F92"/>
      <c r="G92"/>
    </row>
    <row r="93" spans="5:7" x14ac:dyDescent="0.35">
      <c r="E93"/>
      <c r="F93"/>
      <c r="G93"/>
    </row>
  </sheetData>
  <autoFilter ref="A4:R33" xr:uid="{5159EDBF-AF3D-43F4-85C4-344719EBA445}">
    <sortState xmlns:xlrd2="http://schemas.microsoft.com/office/spreadsheetml/2017/richdata2" ref="A5:R33">
      <sortCondition ref="I4:I33"/>
    </sortState>
  </autoFilter>
  <sortState xmlns:xlrd2="http://schemas.microsoft.com/office/spreadsheetml/2017/richdata2" ref="A4:R33">
    <sortCondition ref="A4"/>
  </sortState>
  <mergeCells count="1">
    <mergeCell ref="A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P1" sqref="P1:Q15"/>
    </sheetView>
  </sheetViews>
  <sheetFormatPr defaultRowHeight="14.5" x14ac:dyDescent="0.35"/>
  <cols>
    <col min="1" max="1" width="11.453125" bestFit="1" customWidth="1"/>
    <col min="2" max="2" width="21" bestFit="1" customWidth="1"/>
    <col min="4" max="4" width="18.1796875" bestFit="1" customWidth="1"/>
    <col min="5" max="5" width="12.7265625" bestFit="1" customWidth="1"/>
    <col min="7" max="7" width="18.1796875" bestFit="1" customWidth="1"/>
    <col min="8" max="8" width="12.7265625" bestFit="1" customWidth="1"/>
    <col min="10" max="10" width="18.1796875" bestFit="1" customWidth="1"/>
    <col min="11" max="11" width="12.7265625" bestFit="1" customWidth="1"/>
    <col min="13" max="13" width="18.1796875" bestFit="1" customWidth="1"/>
    <col min="14" max="14" width="12" bestFit="1" customWidth="1"/>
    <col min="16" max="16" width="18.1796875" bestFit="1" customWidth="1"/>
    <col min="17" max="17" width="12.7265625" bestFit="1" customWidth="1"/>
  </cols>
  <sheetData>
    <row r="1" spans="1:17" x14ac:dyDescent="0.35">
      <c r="A1" s="11" t="s">
        <v>6</v>
      </c>
      <c r="B1" s="11"/>
      <c r="D1" s="11" t="s">
        <v>52</v>
      </c>
      <c r="E1" s="11"/>
      <c r="F1" s="1"/>
      <c r="G1" s="11" t="s">
        <v>2</v>
      </c>
      <c r="H1" s="11"/>
      <c r="J1" s="11" t="s">
        <v>3</v>
      </c>
      <c r="K1" s="11"/>
      <c r="M1" s="11" t="s">
        <v>81</v>
      </c>
      <c r="N1" s="11"/>
      <c r="P1" s="11" t="s">
        <v>53</v>
      </c>
      <c r="Q1" s="11"/>
    </row>
    <row r="2" spans="1:17" x14ac:dyDescent="0.35">
      <c r="A2" s="9"/>
      <c r="B2" s="9"/>
      <c r="D2" s="9"/>
      <c r="E2" s="9"/>
      <c r="F2" s="1"/>
      <c r="G2" s="9"/>
      <c r="H2" s="9"/>
      <c r="J2" s="9"/>
      <c r="K2" s="9"/>
      <c r="M2" s="9"/>
      <c r="N2" s="9"/>
      <c r="P2" s="9"/>
      <c r="Q2" s="9"/>
    </row>
    <row r="3" spans="1:17" x14ac:dyDescent="0.35">
      <c r="A3" s="9" t="s">
        <v>86</v>
      </c>
      <c r="B3" s="9">
        <v>179.53333333333333</v>
      </c>
      <c r="D3" s="9" t="s">
        <v>86</v>
      </c>
      <c r="E3" s="9">
        <v>336.4</v>
      </c>
      <c r="G3" s="9" t="s">
        <v>86</v>
      </c>
      <c r="H3" s="9">
        <v>27048.3</v>
      </c>
      <c r="J3" s="9" t="s">
        <v>86</v>
      </c>
      <c r="K3" s="9">
        <v>118.86666666666666</v>
      </c>
      <c r="M3" s="9" t="s">
        <v>86</v>
      </c>
      <c r="N3" s="9">
        <v>61.6</v>
      </c>
      <c r="P3" s="9" t="s">
        <v>86</v>
      </c>
      <c r="Q3" s="9">
        <v>75.63333333333334</v>
      </c>
    </row>
    <row r="4" spans="1:17" x14ac:dyDescent="0.35">
      <c r="A4" s="9" t="s">
        <v>87</v>
      </c>
      <c r="B4" s="9">
        <v>1.4845823231904327</v>
      </c>
      <c r="D4" s="9" t="s">
        <v>87</v>
      </c>
      <c r="E4" s="9">
        <v>13.766075242646581</v>
      </c>
      <c r="G4" s="9" t="s">
        <v>87</v>
      </c>
      <c r="H4" s="9">
        <v>1224.2980781872006</v>
      </c>
      <c r="J4" s="9" t="s">
        <v>87</v>
      </c>
      <c r="K4" s="9">
        <v>22.950708467432726</v>
      </c>
      <c r="M4" s="9" t="s">
        <v>87</v>
      </c>
      <c r="N4" s="9">
        <v>7.2283922951382342</v>
      </c>
      <c r="P4" s="9" t="s">
        <v>87</v>
      </c>
      <c r="Q4" s="9">
        <v>1.489027556875328</v>
      </c>
    </row>
    <row r="5" spans="1:17" x14ac:dyDescent="0.35">
      <c r="A5" s="9" t="s">
        <v>88</v>
      </c>
      <c r="B5" s="9">
        <v>177.5</v>
      </c>
      <c r="D5" s="9" t="s">
        <v>88</v>
      </c>
      <c r="E5" s="9">
        <v>351.5</v>
      </c>
      <c r="G5" s="9" t="s">
        <v>88</v>
      </c>
      <c r="H5" s="9">
        <v>28459</v>
      </c>
      <c r="J5" s="9" t="s">
        <v>88</v>
      </c>
      <c r="K5" s="9">
        <v>64</v>
      </c>
      <c r="M5" s="9" t="s">
        <v>88</v>
      </c>
      <c r="N5" s="9">
        <v>64</v>
      </c>
      <c r="P5" s="9" t="s">
        <v>88</v>
      </c>
      <c r="Q5" s="9">
        <v>73</v>
      </c>
    </row>
    <row r="6" spans="1:17" x14ac:dyDescent="0.35">
      <c r="A6" s="9" t="s">
        <v>89</v>
      </c>
      <c r="B6" s="9">
        <v>170</v>
      </c>
      <c r="D6" s="9" t="s">
        <v>89</v>
      </c>
      <c r="E6" s="9">
        <v>329</v>
      </c>
      <c r="G6" s="9" t="s">
        <v>89</v>
      </c>
      <c r="H6" s="9" t="e">
        <v>#N/A</v>
      </c>
      <c r="J6" s="9" t="s">
        <v>89</v>
      </c>
      <c r="K6" s="9">
        <v>28</v>
      </c>
      <c r="M6" s="9" t="s">
        <v>89</v>
      </c>
      <c r="N6" s="9">
        <v>64</v>
      </c>
      <c r="P6" s="9" t="s">
        <v>89</v>
      </c>
      <c r="Q6" s="9">
        <v>68</v>
      </c>
    </row>
    <row r="7" spans="1:17" x14ac:dyDescent="0.35">
      <c r="A7" s="9" t="s">
        <v>90</v>
      </c>
      <c r="B7" s="9">
        <v>8.1313922688482485</v>
      </c>
      <c r="D7" s="9" t="s">
        <v>90</v>
      </c>
      <c r="E7" s="9">
        <v>75.399899387109357</v>
      </c>
      <c r="G7" s="9" t="s">
        <v>90</v>
      </c>
      <c r="H7" s="9">
        <v>6705.7567453335332</v>
      </c>
      <c r="J7" s="9" t="s">
        <v>90</v>
      </c>
      <c r="K7" s="9">
        <v>125.70620738337723</v>
      </c>
      <c r="M7" s="9" t="s">
        <v>90</v>
      </c>
      <c r="N7" s="9">
        <v>39.591535145437511</v>
      </c>
      <c r="P7" s="9" t="s">
        <v>90</v>
      </c>
      <c r="Q7" s="9">
        <v>8.1557398164742381</v>
      </c>
    </row>
    <row r="8" spans="1:17" x14ac:dyDescent="0.35">
      <c r="A8" s="9" t="s">
        <v>91</v>
      </c>
      <c r="B8" s="9">
        <v>66.119540229885061</v>
      </c>
      <c r="D8" s="9" t="s">
        <v>91</v>
      </c>
      <c r="E8" s="9">
        <v>5685.1448275862131</v>
      </c>
      <c r="G8" s="9" t="s">
        <v>91</v>
      </c>
      <c r="H8" s="9">
        <v>44967173.527586177</v>
      </c>
      <c r="J8" s="9" t="s">
        <v>91</v>
      </c>
      <c r="K8" s="9">
        <v>15802.050574712644</v>
      </c>
      <c r="M8" s="9" t="s">
        <v>91</v>
      </c>
      <c r="N8" s="9">
        <v>1567.4896551724137</v>
      </c>
      <c r="P8" s="9" t="s">
        <v>91</v>
      </c>
      <c r="Q8" s="9">
        <v>66.516091954023253</v>
      </c>
    </row>
    <row r="9" spans="1:17" x14ac:dyDescent="0.35">
      <c r="A9" s="9" t="s">
        <v>92</v>
      </c>
      <c r="B9" s="9">
        <v>-1.168511044890141</v>
      </c>
      <c r="D9" s="9" t="s">
        <v>92</v>
      </c>
      <c r="E9" s="9">
        <v>-2.6445606129500643E-2</v>
      </c>
      <c r="G9" s="9" t="s">
        <v>92</v>
      </c>
      <c r="H9" s="9">
        <v>2.3318551856431391E-2</v>
      </c>
      <c r="J9" s="9" t="s">
        <v>92</v>
      </c>
      <c r="K9" s="9">
        <v>1.2889730523678771</v>
      </c>
      <c r="M9" s="9" t="s">
        <v>92</v>
      </c>
      <c r="N9" s="9">
        <v>1.028780899112967</v>
      </c>
      <c r="P9" s="9" t="s">
        <v>92</v>
      </c>
      <c r="Q9" s="9">
        <v>-0.29323878717400698</v>
      </c>
    </row>
    <row r="10" spans="1:17" x14ac:dyDescent="0.35">
      <c r="A10" s="9" t="s">
        <v>93</v>
      </c>
      <c r="B10" s="9">
        <v>0.39853017249874656</v>
      </c>
      <c r="D10" s="9" t="s">
        <v>93</v>
      </c>
      <c r="E10" s="9">
        <v>-0.65801699019379367</v>
      </c>
      <c r="G10" s="9" t="s">
        <v>93</v>
      </c>
      <c r="H10" s="9">
        <v>-0.56968090744261479</v>
      </c>
      <c r="J10" s="9" t="s">
        <v>93</v>
      </c>
      <c r="K10" s="9">
        <v>1.3916477916575163</v>
      </c>
      <c r="M10" s="9" t="s">
        <v>93</v>
      </c>
      <c r="N10" s="9">
        <v>0.75718821684999449</v>
      </c>
      <c r="P10" s="9" t="s">
        <v>93</v>
      </c>
      <c r="Q10" s="9">
        <v>0.73105588054335258</v>
      </c>
    </row>
    <row r="11" spans="1:17" x14ac:dyDescent="0.35">
      <c r="A11" s="9" t="s">
        <v>94</v>
      </c>
      <c r="B11" s="9">
        <v>26</v>
      </c>
      <c r="D11" s="9" t="s">
        <v>94</v>
      </c>
      <c r="E11" s="9">
        <v>293</v>
      </c>
      <c r="G11" s="9" t="s">
        <v>94</v>
      </c>
      <c r="H11" s="9">
        <v>27385</v>
      </c>
      <c r="J11" s="9" t="s">
        <v>94</v>
      </c>
      <c r="K11" s="9">
        <v>453</v>
      </c>
      <c r="M11" s="9" t="s">
        <v>94</v>
      </c>
      <c r="N11" s="9">
        <v>173</v>
      </c>
      <c r="P11" s="9" t="s">
        <v>94</v>
      </c>
      <c r="Q11" s="9">
        <v>31</v>
      </c>
    </row>
    <row r="12" spans="1:17" x14ac:dyDescent="0.35">
      <c r="A12" s="9" t="s">
        <v>95</v>
      </c>
      <c r="B12" s="9">
        <v>169</v>
      </c>
      <c r="D12" s="9" t="s">
        <v>95</v>
      </c>
      <c r="E12" s="9">
        <v>163</v>
      </c>
      <c r="G12" s="9" t="s">
        <v>95</v>
      </c>
      <c r="H12" s="9">
        <v>11184</v>
      </c>
      <c r="J12" s="9" t="s">
        <v>95</v>
      </c>
      <c r="K12" s="9">
        <v>8</v>
      </c>
      <c r="M12" s="9" t="s">
        <v>95</v>
      </c>
      <c r="N12" s="9">
        <v>5</v>
      </c>
      <c r="P12" s="9" t="s">
        <v>95</v>
      </c>
      <c r="Q12" s="9">
        <v>64</v>
      </c>
    </row>
    <row r="13" spans="1:17" x14ac:dyDescent="0.35">
      <c r="A13" s="9" t="s">
        <v>96</v>
      </c>
      <c r="B13" s="9">
        <v>195</v>
      </c>
      <c r="D13" s="9" t="s">
        <v>96</v>
      </c>
      <c r="E13" s="9">
        <v>456</v>
      </c>
      <c r="G13" s="9" t="s">
        <v>96</v>
      </c>
      <c r="H13" s="9">
        <v>38569</v>
      </c>
      <c r="J13" s="9" t="s">
        <v>96</v>
      </c>
      <c r="K13" s="9">
        <v>461</v>
      </c>
      <c r="M13" s="9" t="s">
        <v>96</v>
      </c>
      <c r="N13" s="9">
        <v>178</v>
      </c>
      <c r="P13" s="9" t="s">
        <v>96</v>
      </c>
      <c r="Q13" s="9">
        <v>95</v>
      </c>
    </row>
    <row r="14" spans="1:17" x14ac:dyDescent="0.35">
      <c r="A14" s="9" t="s">
        <v>76</v>
      </c>
      <c r="B14" s="9">
        <v>5386</v>
      </c>
      <c r="D14" s="9" t="s">
        <v>76</v>
      </c>
      <c r="E14" s="9">
        <v>10092</v>
      </c>
      <c r="G14" s="9" t="s">
        <v>76</v>
      </c>
      <c r="H14" s="9">
        <v>811449</v>
      </c>
      <c r="J14" s="9" t="s">
        <v>76</v>
      </c>
      <c r="K14" s="9">
        <v>3566</v>
      </c>
      <c r="M14" s="9" t="s">
        <v>76</v>
      </c>
      <c r="N14" s="9">
        <v>1848</v>
      </c>
      <c r="P14" s="9" t="s">
        <v>76</v>
      </c>
      <c r="Q14" s="9">
        <v>2269</v>
      </c>
    </row>
    <row r="15" spans="1:17" ht="15" thickBot="1" x14ac:dyDescent="0.4">
      <c r="A15" s="10" t="s">
        <v>77</v>
      </c>
      <c r="B15" s="10">
        <v>30</v>
      </c>
      <c r="D15" s="10" t="s">
        <v>77</v>
      </c>
      <c r="E15" s="10">
        <v>30</v>
      </c>
      <c r="G15" s="10" t="s">
        <v>77</v>
      </c>
      <c r="H15" s="10">
        <v>30</v>
      </c>
      <c r="J15" s="10" t="s">
        <v>77</v>
      </c>
      <c r="K15" s="10">
        <v>30</v>
      </c>
      <c r="M15" s="10" t="s">
        <v>77</v>
      </c>
      <c r="N15" s="10">
        <v>30</v>
      </c>
      <c r="P15" s="10" t="s">
        <v>77</v>
      </c>
      <c r="Q15" s="10">
        <v>30</v>
      </c>
    </row>
    <row r="16" spans="1:17" x14ac:dyDescent="0.35">
      <c r="E16" s="1"/>
      <c r="F16" s="1"/>
      <c r="G16" s="1"/>
      <c r="H16" s="1"/>
      <c r="J16" s="1"/>
      <c r="P16" s="2"/>
    </row>
    <row r="17" spans="1:16" ht="15" thickBot="1" x14ac:dyDescent="0.4">
      <c r="E17" s="1"/>
      <c r="F17" s="1"/>
      <c r="G17" s="1"/>
      <c r="H17" s="1"/>
      <c r="J17" s="1"/>
      <c r="P17" s="2"/>
    </row>
    <row r="18" spans="1:16" x14ac:dyDescent="0.35">
      <c r="A18" s="11" t="s">
        <v>97</v>
      </c>
      <c r="B18" s="11"/>
      <c r="D18" s="11" t="s">
        <v>98</v>
      </c>
      <c r="E18" s="11"/>
      <c r="F18" s="1"/>
      <c r="G18" s="11" t="s">
        <v>99</v>
      </c>
      <c r="H18" s="11"/>
      <c r="J18" s="11" t="s">
        <v>100</v>
      </c>
      <c r="K18" s="11"/>
      <c r="M18" s="11" t="s">
        <v>80</v>
      </c>
      <c r="N18" s="11"/>
    </row>
    <row r="19" spans="1:16" x14ac:dyDescent="0.35">
      <c r="A19" s="9"/>
      <c r="B19" s="9"/>
      <c r="D19" s="9"/>
      <c r="E19" s="9"/>
      <c r="F19" s="1"/>
      <c r="G19" s="9"/>
      <c r="H19" s="9"/>
      <c r="J19" s="9"/>
      <c r="K19" s="9"/>
      <c r="M19" s="9"/>
      <c r="N19" s="9"/>
    </row>
    <row r="20" spans="1:16" x14ac:dyDescent="0.35">
      <c r="A20" s="9" t="s">
        <v>86</v>
      </c>
      <c r="B20" s="9">
        <v>3.8666666666666667</v>
      </c>
      <c r="D20" s="9" t="s">
        <v>86</v>
      </c>
      <c r="E20" s="9">
        <v>1.4</v>
      </c>
      <c r="F20" s="1"/>
      <c r="G20" s="9" t="s">
        <v>86</v>
      </c>
      <c r="H20" s="9">
        <v>9.3000000000000007</v>
      </c>
      <c r="J20" s="9" t="s">
        <v>86</v>
      </c>
      <c r="K20" s="9">
        <v>0.8</v>
      </c>
      <c r="M20" s="9" t="s">
        <v>86</v>
      </c>
      <c r="N20" s="9">
        <v>6.9666666666666668</v>
      </c>
    </row>
    <row r="21" spans="1:16" x14ac:dyDescent="0.35">
      <c r="A21" s="9" t="s">
        <v>87</v>
      </c>
      <c r="B21" s="9">
        <v>0.37056444468248062</v>
      </c>
      <c r="D21" s="9" t="s">
        <v>87</v>
      </c>
      <c r="E21" s="9">
        <v>0.27792333351186044</v>
      </c>
      <c r="F21" s="1"/>
      <c r="G21" s="9" t="s">
        <v>87</v>
      </c>
      <c r="H21" s="9">
        <v>0.83755253738112645</v>
      </c>
      <c r="J21" s="9" t="s">
        <v>87</v>
      </c>
      <c r="K21" s="9">
        <v>0.15462226869701368</v>
      </c>
      <c r="M21" s="9" t="s">
        <v>87</v>
      </c>
      <c r="N21" s="9">
        <v>2.2063040991163887</v>
      </c>
    </row>
    <row r="22" spans="1:16" x14ac:dyDescent="0.35">
      <c r="A22" s="9" t="s">
        <v>88</v>
      </c>
      <c r="B22" s="9">
        <v>4</v>
      </c>
      <c r="D22" s="9" t="s">
        <v>88</v>
      </c>
      <c r="E22" s="9">
        <v>1</v>
      </c>
      <c r="F22" s="1"/>
      <c r="G22" s="9" t="s">
        <v>88</v>
      </c>
      <c r="H22" s="9">
        <v>9</v>
      </c>
      <c r="J22" s="9" t="s">
        <v>88</v>
      </c>
      <c r="K22" s="9">
        <v>1</v>
      </c>
      <c r="M22" s="9" t="s">
        <v>88</v>
      </c>
      <c r="N22" s="9">
        <v>2</v>
      </c>
    </row>
    <row r="23" spans="1:16" x14ac:dyDescent="0.35">
      <c r="A23" s="9" t="s">
        <v>89</v>
      </c>
      <c r="B23" s="9">
        <v>5</v>
      </c>
      <c r="D23" s="9" t="s">
        <v>89</v>
      </c>
      <c r="E23" s="9">
        <v>0</v>
      </c>
      <c r="F23" s="1"/>
      <c r="G23" s="9" t="s">
        <v>89</v>
      </c>
      <c r="H23" s="9">
        <v>8</v>
      </c>
      <c r="J23" s="9" t="s">
        <v>89</v>
      </c>
      <c r="K23" s="9">
        <v>0</v>
      </c>
      <c r="M23" s="9" t="s">
        <v>89</v>
      </c>
      <c r="N23" s="9">
        <v>0</v>
      </c>
    </row>
    <row r="24" spans="1:16" x14ac:dyDescent="0.35">
      <c r="A24" s="9" t="s">
        <v>90</v>
      </c>
      <c r="B24" s="9">
        <v>2.0296650536196994</v>
      </c>
      <c r="D24" s="9" t="s">
        <v>90</v>
      </c>
      <c r="E24" s="9">
        <v>1.5222487902147745</v>
      </c>
      <c r="F24" s="1"/>
      <c r="G24" s="9" t="s">
        <v>90</v>
      </c>
      <c r="H24" s="9">
        <v>4.5874641781933185</v>
      </c>
      <c r="J24" s="9" t="s">
        <v>90</v>
      </c>
      <c r="K24" s="9">
        <v>0.84690104457979321</v>
      </c>
      <c r="M24" s="9" t="s">
        <v>90</v>
      </c>
      <c r="N24" s="9">
        <v>12.084425238021598</v>
      </c>
    </row>
    <row r="25" spans="1:16" x14ac:dyDescent="0.35">
      <c r="A25" s="9" t="s">
        <v>91</v>
      </c>
      <c r="B25" s="9">
        <v>4.1195402298850565</v>
      </c>
      <c r="D25" s="9" t="s">
        <v>91</v>
      </c>
      <c r="E25" s="9">
        <v>2.317241379310345</v>
      </c>
      <c r="F25" s="1"/>
      <c r="G25" s="9" t="s">
        <v>91</v>
      </c>
      <c r="H25" s="9">
        <v>21.044827586206903</v>
      </c>
      <c r="J25" s="9" t="s">
        <v>91</v>
      </c>
      <c r="K25" s="9">
        <v>0.71724137931034482</v>
      </c>
      <c r="M25" s="9" t="s">
        <v>91</v>
      </c>
      <c r="N25" s="9">
        <v>146.03333333333336</v>
      </c>
    </row>
    <row r="26" spans="1:16" x14ac:dyDescent="0.35">
      <c r="A26" s="9" t="s">
        <v>92</v>
      </c>
      <c r="B26" s="9">
        <v>-0.6711625079719421</v>
      </c>
      <c r="D26" s="9" t="s">
        <v>92</v>
      </c>
      <c r="E26" s="9">
        <v>-0.79973308767951634</v>
      </c>
      <c r="F26" s="1"/>
      <c r="G26" s="9" t="s">
        <v>92</v>
      </c>
      <c r="H26" s="9">
        <v>-0.14197495282202999</v>
      </c>
      <c r="J26" s="9" t="s">
        <v>92</v>
      </c>
      <c r="K26" s="9">
        <v>-1.4955210387902707</v>
      </c>
      <c r="M26" s="9" t="s">
        <v>92</v>
      </c>
      <c r="N26" s="9">
        <v>4.9952857733371765</v>
      </c>
    </row>
    <row r="27" spans="1:16" x14ac:dyDescent="0.35">
      <c r="A27" s="9" t="s">
        <v>93</v>
      </c>
      <c r="B27" s="9">
        <v>0.19379328548924829</v>
      </c>
      <c r="D27" s="9" t="s">
        <v>93</v>
      </c>
      <c r="E27" s="9">
        <v>0.76920302047455336</v>
      </c>
      <c r="F27" s="1"/>
      <c r="G27" s="9" t="s">
        <v>93</v>
      </c>
      <c r="H27" s="9">
        <v>0.13965125199896727</v>
      </c>
      <c r="J27" s="9" t="s">
        <v>93</v>
      </c>
      <c r="K27" s="9">
        <v>0.40872997898544011</v>
      </c>
      <c r="M27" s="9" t="s">
        <v>93</v>
      </c>
      <c r="N27" s="9">
        <v>2.359211178007881</v>
      </c>
    </row>
    <row r="28" spans="1:16" x14ac:dyDescent="0.35">
      <c r="A28" s="9" t="s">
        <v>94</v>
      </c>
      <c r="B28" s="9">
        <v>8</v>
      </c>
      <c r="D28" s="9" t="s">
        <v>94</v>
      </c>
      <c r="E28" s="9">
        <v>4</v>
      </c>
      <c r="F28" s="1"/>
      <c r="G28" s="9" t="s">
        <v>94</v>
      </c>
      <c r="H28" s="9">
        <v>20</v>
      </c>
      <c r="J28" s="9" t="s">
        <v>94</v>
      </c>
      <c r="K28" s="9">
        <v>2</v>
      </c>
      <c r="M28" s="9" t="s">
        <v>94</v>
      </c>
      <c r="N28" s="9">
        <v>48</v>
      </c>
    </row>
    <row r="29" spans="1:16" x14ac:dyDescent="0.35">
      <c r="A29" s="9" t="s">
        <v>95</v>
      </c>
      <c r="B29" s="9">
        <v>0</v>
      </c>
      <c r="D29" s="9" t="s">
        <v>95</v>
      </c>
      <c r="E29" s="9">
        <v>0</v>
      </c>
      <c r="F29" s="1"/>
      <c r="G29" s="9" t="s">
        <v>95</v>
      </c>
      <c r="H29" s="9">
        <v>0</v>
      </c>
      <c r="J29" s="9" t="s">
        <v>95</v>
      </c>
      <c r="K29" s="9">
        <v>0</v>
      </c>
      <c r="M29" s="9" t="s">
        <v>95</v>
      </c>
      <c r="N29" s="9">
        <v>0</v>
      </c>
    </row>
    <row r="30" spans="1:16" x14ac:dyDescent="0.35">
      <c r="A30" s="9" t="s">
        <v>96</v>
      </c>
      <c r="B30" s="9">
        <v>8</v>
      </c>
      <c r="D30" s="9" t="s">
        <v>96</v>
      </c>
      <c r="E30" s="9">
        <v>4</v>
      </c>
      <c r="F30" s="1"/>
      <c r="G30" s="9" t="s">
        <v>96</v>
      </c>
      <c r="H30" s="9">
        <v>20</v>
      </c>
      <c r="J30" s="9" t="s">
        <v>96</v>
      </c>
      <c r="K30" s="9">
        <v>2</v>
      </c>
      <c r="M30" s="9" t="s">
        <v>96</v>
      </c>
      <c r="N30" s="9">
        <v>48</v>
      </c>
    </row>
    <row r="31" spans="1:16" x14ac:dyDescent="0.35">
      <c r="A31" s="9" t="s">
        <v>76</v>
      </c>
      <c r="B31" s="9">
        <v>116</v>
      </c>
      <c r="D31" s="9" t="s">
        <v>76</v>
      </c>
      <c r="E31" s="9">
        <v>42</v>
      </c>
      <c r="F31" s="1"/>
      <c r="G31" s="9" t="s">
        <v>76</v>
      </c>
      <c r="H31" s="9">
        <v>279</v>
      </c>
      <c r="J31" s="9" t="s">
        <v>76</v>
      </c>
      <c r="K31" s="9">
        <v>24</v>
      </c>
      <c r="M31" s="9" t="s">
        <v>76</v>
      </c>
      <c r="N31" s="9">
        <v>209</v>
      </c>
    </row>
    <row r="32" spans="1:16" ht="15" thickBot="1" x14ac:dyDescent="0.4">
      <c r="A32" s="10" t="s">
        <v>77</v>
      </c>
      <c r="B32" s="10">
        <v>30</v>
      </c>
      <c r="D32" s="10" t="s">
        <v>77</v>
      </c>
      <c r="E32" s="10">
        <v>30</v>
      </c>
      <c r="F32" s="1"/>
      <c r="G32" s="10" t="s">
        <v>77</v>
      </c>
      <c r="H32" s="10">
        <v>30</v>
      </c>
      <c r="J32" s="10" t="s">
        <v>77</v>
      </c>
      <c r="K32" s="10">
        <v>30</v>
      </c>
      <c r="M32" s="10" t="s">
        <v>77</v>
      </c>
      <c r="N32" s="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topLeftCell="A21" workbookViewId="0">
      <selection activeCell="B21" sqref="B21"/>
    </sheetView>
  </sheetViews>
  <sheetFormatPr defaultRowHeight="14.5" x14ac:dyDescent="0.35"/>
  <cols>
    <col min="1" max="1" width="7.7265625" customWidth="1"/>
    <col min="2" max="2" width="10.453125" customWidth="1"/>
    <col min="3" max="3" width="12" customWidth="1"/>
    <col min="4" max="4" width="12.54296875" customWidth="1"/>
    <col min="5" max="5" width="15.26953125" customWidth="1"/>
    <col min="6" max="7" width="7.7265625" customWidth="1"/>
    <col min="8" max="8" width="11.26953125" bestFit="1" customWidth="1"/>
  </cols>
  <sheetData>
    <row r="1" spans="1:5" x14ac:dyDescent="0.35">
      <c r="A1" s="16" t="s">
        <v>3</v>
      </c>
    </row>
    <row r="2" spans="1:5" s="2" customFormat="1" ht="29" x14ac:dyDescent="0.35">
      <c r="A2" s="16"/>
      <c r="B2" s="18" t="s">
        <v>102</v>
      </c>
      <c r="C2" s="18" t="s">
        <v>103</v>
      </c>
      <c r="D2" s="18" t="s">
        <v>116</v>
      </c>
      <c r="E2" s="18" t="s">
        <v>131</v>
      </c>
    </row>
    <row r="3" spans="1:5" x14ac:dyDescent="0.35">
      <c r="A3" s="14" t="s">
        <v>132</v>
      </c>
      <c r="B3" s="8">
        <v>13</v>
      </c>
      <c r="C3" s="15">
        <f>B3/$B$15</f>
        <v>0.43333333333333335</v>
      </c>
      <c r="D3" s="17">
        <f>C3</f>
        <v>0.43333333333333335</v>
      </c>
      <c r="E3" s="15">
        <f>SUM($C$3:C3)</f>
        <v>0.43333333333333335</v>
      </c>
    </row>
    <row r="4" spans="1:5" x14ac:dyDescent="0.35">
      <c r="A4" s="14" t="s">
        <v>133</v>
      </c>
      <c r="B4" s="8">
        <v>2</v>
      </c>
      <c r="C4" s="15">
        <f t="shared" ref="C4:C14" si="0">B4/$B$15</f>
        <v>6.6666666666666666E-2</v>
      </c>
      <c r="D4" s="17">
        <f t="shared" ref="D4:D15" si="1">C4</f>
        <v>6.6666666666666666E-2</v>
      </c>
      <c r="E4" s="15">
        <f>SUM($C$3:C4)</f>
        <v>0.5</v>
      </c>
    </row>
    <row r="5" spans="1:5" x14ac:dyDescent="0.35">
      <c r="A5" s="14" t="s">
        <v>134</v>
      </c>
      <c r="B5" s="8">
        <v>1</v>
      </c>
      <c r="C5" s="15">
        <f t="shared" si="0"/>
        <v>3.3333333333333333E-2</v>
      </c>
      <c r="D5" s="17">
        <f t="shared" si="1"/>
        <v>3.3333333333333333E-2</v>
      </c>
      <c r="E5" s="15">
        <f>SUM($C$3:C5)</f>
        <v>0.53333333333333333</v>
      </c>
    </row>
    <row r="6" spans="1:5" x14ac:dyDescent="0.35">
      <c r="A6" s="14" t="s">
        <v>135</v>
      </c>
      <c r="B6" s="8">
        <v>3</v>
      </c>
      <c r="C6" s="15">
        <f t="shared" si="0"/>
        <v>0.1</v>
      </c>
      <c r="D6" s="17">
        <f t="shared" si="1"/>
        <v>0.1</v>
      </c>
      <c r="E6" s="15">
        <f>SUM($C$3:C6)</f>
        <v>0.6333333333333333</v>
      </c>
    </row>
    <row r="7" spans="1:5" x14ac:dyDescent="0.35">
      <c r="A7" s="14" t="s">
        <v>136</v>
      </c>
      <c r="B7" s="8">
        <v>3</v>
      </c>
      <c r="C7" s="15">
        <f t="shared" si="0"/>
        <v>0.1</v>
      </c>
      <c r="D7" s="17">
        <f t="shared" si="1"/>
        <v>0.1</v>
      </c>
      <c r="E7" s="15">
        <f>SUM($C$3:C7)</f>
        <v>0.73333333333333328</v>
      </c>
    </row>
    <row r="8" spans="1:5" x14ac:dyDescent="0.35">
      <c r="A8" s="14" t="s">
        <v>137</v>
      </c>
      <c r="B8" s="8">
        <v>1</v>
      </c>
      <c r="C8" s="15">
        <f t="shared" si="0"/>
        <v>3.3333333333333333E-2</v>
      </c>
      <c r="D8" s="17">
        <f t="shared" si="1"/>
        <v>3.3333333333333333E-2</v>
      </c>
      <c r="E8" s="15">
        <f>SUM($C$3:C8)</f>
        <v>0.76666666666666661</v>
      </c>
    </row>
    <row r="9" spans="1:5" x14ac:dyDescent="0.35">
      <c r="A9" s="14" t="s">
        <v>138</v>
      </c>
      <c r="B9" s="8">
        <v>1</v>
      </c>
      <c r="C9" s="15">
        <f t="shared" si="0"/>
        <v>3.3333333333333333E-2</v>
      </c>
      <c r="D9" s="17">
        <f t="shared" si="1"/>
        <v>3.3333333333333333E-2</v>
      </c>
      <c r="E9" s="15">
        <f>SUM($C$3:C9)</f>
        <v>0.79999999999999993</v>
      </c>
    </row>
    <row r="10" spans="1:5" x14ac:dyDescent="0.35">
      <c r="A10" s="14" t="s">
        <v>139</v>
      </c>
      <c r="B10" s="8">
        <v>2</v>
      </c>
      <c r="C10" s="15">
        <f t="shared" si="0"/>
        <v>6.6666666666666666E-2</v>
      </c>
      <c r="D10" s="17">
        <f t="shared" si="1"/>
        <v>6.6666666666666666E-2</v>
      </c>
      <c r="E10" s="15">
        <f>SUM($C$3:C10)</f>
        <v>0.86666666666666659</v>
      </c>
    </row>
    <row r="11" spans="1:5" x14ac:dyDescent="0.35">
      <c r="A11" s="14" t="s">
        <v>140</v>
      </c>
      <c r="B11" s="8">
        <v>1</v>
      </c>
      <c r="C11" s="15">
        <f t="shared" si="0"/>
        <v>3.3333333333333333E-2</v>
      </c>
      <c r="D11" s="17">
        <f t="shared" si="1"/>
        <v>3.3333333333333333E-2</v>
      </c>
      <c r="E11" s="15">
        <f>SUM($C$3:C11)</f>
        <v>0.89999999999999991</v>
      </c>
    </row>
    <row r="12" spans="1:5" x14ac:dyDescent="0.35">
      <c r="A12" s="14" t="s">
        <v>141</v>
      </c>
      <c r="B12" s="8">
        <v>1</v>
      </c>
      <c r="C12" s="15">
        <f t="shared" si="0"/>
        <v>3.3333333333333333E-2</v>
      </c>
      <c r="D12" s="17">
        <f t="shared" si="1"/>
        <v>3.3333333333333333E-2</v>
      </c>
      <c r="E12" s="15">
        <f>SUM($C$3:C12)</f>
        <v>0.93333333333333324</v>
      </c>
    </row>
    <row r="13" spans="1:5" x14ac:dyDescent="0.35">
      <c r="A13" s="14" t="s">
        <v>142</v>
      </c>
      <c r="B13" s="8">
        <v>1</v>
      </c>
      <c r="C13" s="15">
        <f t="shared" si="0"/>
        <v>3.3333333333333333E-2</v>
      </c>
      <c r="D13" s="17">
        <f t="shared" si="1"/>
        <v>3.3333333333333333E-2</v>
      </c>
      <c r="E13" s="15">
        <f>SUM($C$3:C13)</f>
        <v>0.96666666666666656</v>
      </c>
    </row>
    <row r="14" spans="1:5" x14ac:dyDescent="0.35">
      <c r="A14" s="14" t="s">
        <v>143</v>
      </c>
      <c r="B14" s="8">
        <v>1</v>
      </c>
      <c r="C14" s="15">
        <f t="shared" si="0"/>
        <v>3.3333333333333333E-2</v>
      </c>
      <c r="D14" s="17">
        <f t="shared" si="1"/>
        <v>3.3333333333333333E-2</v>
      </c>
      <c r="E14" s="15">
        <f>SUM($C$3:C14)</f>
        <v>0.99999999999999989</v>
      </c>
    </row>
    <row r="15" spans="1:5" x14ac:dyDescent="0.35">
      <c r="A15" s="14" t="s">
        <v>144</v>
      </c>
      <c r="B15" s="15">
        <f>SUM(B3:B14)</f>
        <v>30</v>
      </c>
      <c r="C15" s="15">
        <f>SUM(C3:C14)</f>
        <v>0.99999999999999989</v>
      </c>
      <c r="D15" s="17">
        <f t="shared" si="1"/>
        <v>0.99999999999999989</v>
      </c>
    </row>
    <row r="16" spans="1:5" x14ac:dyDescent="0.35">
      <c r="A16" s="14"/>
      <c r="B16" s="15"/>
    </row>
    <row r="21" spans="1:5" ht="29" x14ac:dyDescent="0.35">
      <c r="A21" s="18" t="s">
        <v>52</v>
      </c>
      <c r="B21" s="2"/>
      <c r="C21" s="2"/>
      <c r="D21" s="2"/>
      <c r="E21" s="2"/>
    </row>
    <row r="22" spans="1:5" ht="29" x14ac:dyDescent="0.35">
      <c r="B22" s="18" t="s">
        <v>102</v>
      </c>
      <c r="C22" s="18" t="s">
        <v>103</v>
      </c>
      <c r="D22" s="18" t="s">
        <v>116</v>
      </c>
      <c r="E22" s="18" t="s">
        <v>131</v>
      </c>
    </row>
    <row r="23" spans="1:5" x14ac:dyDescent="0.35">
      <c r="A23" s="14" t="s">
        <v>104</v>
      </c>
      <c r="B23" s="15">
        <v>2</v>
      </c>
      <c r="C23" s="15">
        <f>B23/$B$15</f>
        <v>6.6666666666666666E-2</v>
      </c>
      <c r="D23" s="17">
        <f>C23</f>
        <v>6.6666666666666666E-2</v>
      </c>
      <c r="E23" s="15">
        <f>SUM($C$23:C23)</f>
        <v>6.6666666666666666E-2</v>
      </c>
    </row>
    <row r="24" spans="1:5" x14ac:dyDescent="0.35">
      <c r="A24" s="14" t="s">
        <v>105</v>
      </c>
      <c r="B24" s="15">
        <v>1</v>
      </c>
      <c r="C24" s="15">
        <f t="shared" ref="C24:C34" si="2">B24/$B$15</f>
        <v>3.3333333333333333E-2</v>
      </c>
      <c r="D24" s="17">
        <f t="shared" ref="D24:D35" si="3">C24</f>
        <v>3.3333333333333333E-2</v>
      </c>
      <c r="E24" s="15">
        <f>SUM($C$23:C24)</f>
        <v>0.1</v>
      </c>
    </row>
    <row r="25" spans="1:5" x14ac:dyDescent="0.35">
      <c r="A25" s="14" t="s">
        <v>106</v>
      </c>
      <c r="B25" s="15">
        <v>2</v>
      </c>
      <c r="C25" s="15">
        <f t="shared" si="2"/>
        <v>6.6666666666666666E-2</v>
      </c>
      <c r="D25" s="17">
        <f t="shared" si="3"/>
        <v>6.6666666666666666E-2</v>
      </c>
      <c r="E25" s="15">
        <f>SUM($C$23:C25)</f>
        <v>0.16666666666666669</v>
      </c>
    </row>
    <row r="26" spans="1:5" x14ac:dyDescent="0.35">
      <c r="A26" s="14" t="s">
        <v>107</v>
      </c>
      <c r="B26" s="15">
        <v>3</v>
      </c>
      <c r="C26" s="15">
        <f t="shared" si="2"/>
        <v>0.1</v>
      </c>
      <c r="D26" s="17">
        <f t="shared" si="3"/>
        <v>0.1</v>
      </c>
      <c r="E26" s="15">
        <f>SUM($C$23:C26)</f>
        <v>0.26666666666666672</v>
      </c>
    </row>
    <row r="27" spans="1:5" x14ac:dyDescent="0.35">
      <c r="A27" s="14" t="s">
        <v>108</v>
      </c>
      <c r="B27" s="15">
        <v>2</v>
      </c>
      <c r="C27" s="15">
        <f t="shared" si="2"/>
        <v>6.6666666666666666E-2</v>
      </c>
      <c r="D27" s="17">
        <f t="shared" si="3"/>
        <v>6.6666666666666666E-2</v>
      </c>
      <c r="E27" s="15">
        <f>SUM($C$23:C27)</f>
        <v>0.33333333333333337</v>
      </c>
    </row>
    <row r="28" spans="1:5" x14ac:dyDescent="0.35">
      <c r="A28" s="14" t="s">
        <v>109</v>
      </c>
      <c r="B28" s="15">
        <v>4</v>
      </c>
      <c r="C28" s="15">
        <f t="shared" si="2"/>
        <v>0.13333333333333333</v>
      </c>
      <c r="D28" s="17">
        <f t="shared" si="3"/>
        <v>0.13333333333333333</v>
      </c>
      <c r="E28" s="15">
        <f>SUM($C$23:C28)</f>
        <v>0.46666666666666667</v>
      </c>
    </row>
    <row r="29" spans="1:5" x14ac:dyDescent="0.35">
      <c r="A29" s="14" t="s">
        <v>110</v>
      </c>
      <c r="B29" s="15">
        <v>3</v>
      </c>
      <c r="C29" s="15">
        <f t="shared" si="2"/>
        <v>0.1</v>
      </c>
      <c r="D29" s="17">
        <f t="shared" si="3"/>
        <v>0.1</v>
      </c>
      <c r="E29" s="15">
        <f>SUM($C$23:C29)</f>
        <v>0.56666666666666665</v>
      </c>
    </row>
    <row r="30" spans="1:5" x14ac:dyDescent="0.35">
      <c r="A30" s="14" t="s">
        <v>111</v>
      </c>
      <c r="B30" s="15">
        <v>5</v>
      </c>
      <c r="C30" s="15">
        <f t="shared" si="2"/>
        <v>0.16666666666666666</v>
      </c>
      <c r="D30" s="17">
        <f t="shared" si="3"/>
        <v>0.16666666666666666</v>
      </c>
      <c r="E30" s="15">
        <f>SUM($C$23:C30)</f>
        <v>0.73333333333333328</v>
      </c>
    </row>
    <row r="31" spans="1:5" x14ac:dyDescent="0.35">
      <c r="A31" s="14" t="s">
        <v>112</v>
      </c>
      <c r="B31" s="15">
        <v>3</v>
      </c>
      <c r="C31" s="15">
        <f t="shared" si="2"/>
        <v>0.1</v>
      </c>
      <c r="D31" s="17">
        <f t="shared" si="3"/>
        <v>0.1</v>
      </c>
      <c r="E31" s="15">
        <f>SUM($C$23:C31)</f>
        <v>0.83333333333333326</v>
      </c>
    </row>
    <row r="32" spans="1:5" x14ac:dyDescent="0.35">
      <c r="A32" s="14" t="s">
        <v>113</v>
      </c>
      <c r="B32" s="15">
        <v>1</v>
      </c>
      <c r="C32" s="15">
        <f t="shared" si="2"/>
        <v>3.3333333333333333E-2</v>
      </c>
      <c r="D32" s="17">
        <f t="shared" si="3"/>
        <v>3.3333333333333333E-2</v>
      </c>
      <c r="E32" s="15">
        <f>SUM($C$23:C32)</f>
        <v>0.86666666666666659</v>
      </c>
    </row>
    <row r="33" spans="1:5" x14ac:dyDescent="0.35">
      <c r="A33" s="14" t="s">
        <v>114</v>
      </c>
      <c r="B33" s="15">
        <v>3</v>
      </c>
      <c r="C33" s="15">
        <f t="shared" si="2"/>
        <v>0.1</v>
      </c>
      <c r="D33" s="17">
        <f t="shared" si="3"/>
        <v>0.1</v>
      </c>
      <c r="E33" s="15">
        <f>SUM($C$23:C33)</f>
        <v>0.96666666666666656</v>
      </c>
    </row>
    <row r="34" spans="1:5" x14ac:dyDescent="0.35">
      <c r="A34" s="14" t="s">
        <v>115</v>
      </c>
      <c r="B34" s="15">
        <v>1</v>
      </c>
      <c r="C34" s="15">
        <f t="shared" si="2"/>
        <v>3.3333333333333333E-2</v>
      </c>
      <c r="D34" s="17">
        <f t="shared" si="3"/>
        <v>3.3333333333333333E-2</v>
      </c>
      <c r="E34" s="15">
        <f>SUM($C$23:C34)</f>
        <v>0.99999999999999989</v>
      </c>
    </row>
    <row r="35" spans="1:5" x14ac:dyDescent="0.35">
      <c r="A35" s="14" t="s">
        <v>144</v>
      </c>
      <c r="B35" s="15">
        <f>SUM(B23:B34)</f>
        <v>30</v>
      </c>
      <c r="C35" s="15">
        <f>SUM(C23:C34)</f>
        <v>0.99999999999999989</v>
      </c>
      <c r="D35" s="17">
        <f t="shared" si="3"/>
        <v>0.99999999999999989</v>
      </c>
      <c r="E35" s="2"/>
    </row>
    <row r="38" spans="1:5" ht="29" x14ac:dyDescent="0.35">
      <c r="A38" s="18" t="s">
        <v>130</v>
      </c>
      <c r="B38" s="2"/>
      <c r="C38" s="2"/>
      <c r="D38" s="2"/>
      <c r="E38" s="2"/>
    </row>
    <row r="39" spans="1:5" ht="29" x14ac:dyDescent="0.35">
      <c r="A39" s="2"/>
      <c r="B39" s="18" t="s">
        <v>102</v>
      </c>
      <c r="C39" s="18" t="s">
        <v>103</v>
      </c>
      <c r="D39" s="18" t="s">
        <v>116</v>
      </c>
      <c r="E39" s="18" t="s">
        <v>131</v>
      </c>
    </row>
    <row r="40" spans="1:5" x14ac:dyDescent="0.35">
      <c r="A40" s="14" t="s">
        <v>117</v>
      </c>
      <c r="B40" s="15">
        <v>2</v>
      </c>
      <c r="C40" s="15">
        <f>B40/$B$15</f>
        <v>6.6666666666666666E-2</v>
      </c>
      <c r="D40" s="17">
        <f>C40</f>
        <v>6.6666666666666666E-2</v>
      </c>
      <c r="E40" s="15">
        <f>SUM($C$40:C40)</f>
        <v>6.6666666666666666E-2</v>
      </c>
    </row>
    <row r="41" spans="1:5" x14ac:dyDescent="0.35">
      <c r="A41" s="14" t="s">
        <v>118</v>
      </c>
      <c r="B41" s="15">
        <v>1</v>
      </c>
      <c r="C41" s="15">
        <f t="shared" ref="C41:C52" si="4">B41/$B$15</f>
        <v>3.3333333333333333E-2</v>
      </c>
      <c r="D41" s="17">
        <f t="shared" ref="D41:D52" si="5">C41</f>
        <v>3.3333333333333333E-2</v>
      </c>
      <c r="E41" s="15">
        <f>SUM($C$40:C41)</f>
        <v>0.1</v>
      </c>
    </row>
    <row r="42" spans="1:5" x14ac:dyDescent="0.35">
      <c r="A42" s="14" t="s">
        <v>119</v>
      </c>
      <c r="B42" s="15">
        <v>5</v>
      </c>
      <c r="C42" s="15">
        <f t="shared" si="4"/>
        <v>0.16666666666666666</v>
      </c>
      <c r="D42" s="17">
        <f t="shared" si="5"/>
        <v>0.16666666666666666</v>
      </c>
      <c r="E42" s="15">
        <f>SUM($C$40:C42)</f>
        <v>0.26666666666666666</v>
      </c>
    </row>
    <row r="43" spans="1:5" x14ac:dyDescent="0.35">
      <c r="A43" s="14" t="s">
        <v>120</v>
      </c>
      <c r="B43" s="15">
        <v>3</v>
      </c>
      <c r="C43" s="15">
        <f t="shared" si="4"/>
        <v>0.1</v>
      </c>
      <c r="D43" s="17">
        <f t="shared" si="5"/>
        <v>0.1</v>
      </c>
      <c r="E43" s="15">
        <f>SUM($C$40:C43)</f>
        <v>0.3666666666666667</v>
      </c>
    </row>
    <row r="44" spans="1:5" x14ac:dyDescent="0.35">
      <c r="A44" s="14" t="s">
        <v>121</v>
      </c>
      <c r="B44" s="15">
        <v>5</v>
      </c>
      <c r="C44" s="15">
        <f t="shared" si="4"/>
        <v>0.16666666666666666</v>
      </c>
      <c r="D44" s="17">
        <f t="shared" si="5"/>
        <v>0.16666666666666666</v>
      </c>
      <c r="E44" s="15">
        <f>SUM($C$40:C44)</f>
        <v>0.53333333333333333</v>
      </c>
    </row>
    <row r="45" spans="1:5" x14ac:dyDescent="0.35">
      <c r="A45" s="14" t="s">
        <v>122</v>
      </c>
      <c r="B45" s="15">
        <v>3</v>
      </c>
      <c r="C45" s="15">
        <f t="shared" si="4"/>
        <v>0.1</v>
      </c>
      <c r="D45" s="17">
        <f t="shared" si="5"/>
        <v>0.1</v>
      </c>
      <c r="E45" s="15">
        <f>SUM($C$40:C45)</f>
        <v>0.6333333333333333</v>
      </c>
    </row>
    <row r="46" spans="1:5" x14ac:dyDescent="0.35">
      <c r="A46" s="14" t="s">
        <v>123</v>
      </c>
      <c r="B46" s="15">
        <v>2</v>
      </c>
      <c r="C46" s="15">
        <f t="shared" si="4"/>
        <v>6.6666666666666666E-2</v>
      </c>
      <c r="D46" s="17">
        <f t="shared" si="5"/>
        <v>6.6666666666666666E-2</v>
      </c>
      <c r="E46" s="15">
        <f>SUM($C$40:C46)</f>
        <v>0.7</v>
      </c>
    </row>
    <row r="47" spans="1:5" x14ac:dyDescent="0.35">
      <c r="A47" s="14" t="s">
        <v>124</v>
      </c>
      <c r="B47" s="15">
        <v>1</v>
      </c>
      <c r="C47" s="15">
        <f t="shared" si="4"/>
        <v>3.3333333333333333E-2</v>
      </c>
      <c r="D47" s="17">
        <f t="shared" si="5"/>
        <v>3.3333333333333333E-2</v>
      </c>
      <c r="E47" s="15">
        <f>SUM($C$40:C47)</f>
        <v>0.73333333333333328</v>
      </c>
    </row>
    <row r="48" spans="1:5" x14ac:dyDescent="0.35">
      <c r="A48" s="14" t="s">
        <v>125</v>
      </c>
      <c r="B48" s="15">
        <v>2</v>
      </c>
      <c r="C48" s="15">
        <f t="shared" si="4"/>
        <v>6.6666666666666666E-2</v>
      </c>
      <c r="D48" s="17">
        <f t="shared" si="5"/>
        <v>6.6666666666666666E-2</v>
      </c>
      <c r="E48" s="15">
        <f>SUM($C$40:C48)</f>
        <v>0.79999999999999993</v>
      </c>
    </row>
    <row r="49" spans="1:5" x14ac:dyDescent="0.35">
      <c r="A49" s="14" t="s">
        <v>126</v>
      </c>
      <c r="B49" s="15">
        <v>2</v>
      </c>
      <c r="C49" s="15">
        <f t="shared" si="4"/>
        <v>6.6666666666666666E-2</v>
      </c>
      <c r="D49" s="17">
        <f t="shared" si="5"/>
        <v>6.6666666666666666E-2</v>
      </c>
      <c r="E49" s="15">
        <f>SUM($C$40:C49)</f>
        <v>0.86666666666666659</v>
      </c>
    </row>
    <row r="50" spans="1:5" x14ac:dyDescent="0.35">
      <c r="A50" s="14" t="s">
        <v>127</v>
      </c>
      <c r="B50" s="15">
        <v>2</v>
      </c>
      <c r="C50" s="15">
        <f t="shared" si="4"/>
        <v>6.6666666666666666E-2</v>
      </c>
      <c r="D50" s="17">
        <f t="shared" si="5"/>
        <v>6.6666666666666666E-2</v>
      </c>
      <c r="E50" s="15">
        <f>SUM($C$40:C50)</f>
        <v>0.93333333333333324</v>
      </c>
    </row>
    <row r="51" spans="1:5" x14ac:dyDescent="0.35">
      <c r="A51" s="14" t="s">
        <v>128</v>
      </c>
      <c r="B51" s="15">
        <v>1</v>
      </c>
      <c r="C51" s="15">
        <f t="shared" si="4"/>
        <v>3.3333333333333333E-2</v>
      </c>
      <c r="D51" s="17">
        <f t="shared" si="5"/>
        <v>3.3333333333333333E-2</v>
      </c>
      <c r="E51" s="15">
        <f>SUM($C$40:C51)</f>
        <v>0.96666666666666656</v>
      </c>
    </row>
    <row r="52" spans="1:5" x14ac:dyDescent="0.35">
      <c r="A52" s="14" t="s">
        <v>129</v>
      </c>
      <c r="B52" s="15">
        <v>1</v>
      </c>
      <c r="C52" s="15">
        <f t="shared" si="4"/>
        <v>3.3333333333333333E-2</v>
      </c>
      <c r="D52" s="17">
        <f t="shared" si="5"/>
        <v>3.3333333333333333E-2</v>
      </c>
      <c r="E52" s="15">
        <f>SUM($C$40:C52)</f>
        <v>0.99999999999999989</v>
      </c>
    </row>
    <row r="53" spans="1:5" x14ac:dyDescent="0.35">
      <c r="A53" s="14" t="s">
        <v>144</v>
      </c>
      <c r="B53" s="15">
        <f>SUM(B40:B52)</f>
        <v>30</v>
      </c>
      <c r="C53" s="15">
        <f t="shared" ref="C53:D53" si="6">SUM(C40:C52)</f>
        <v>0.99999999999999989</v>
      </c>
      <c r="D53" s="17">
        <f t="shared" si="6"/>
        <v>0.99999999999999989</v>
      </c>
      <c r="E53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B5D7-443D-44A5-BEC6-C915EB2E899B}">
  <dimension ref="A1:R16"/>
  <sheetViews>
    <sheetView zoomScale="80" zoomScaleNormal="80" workbookViewId="0">
      <selection activeCell="E17" sqref="E17"/>
    </sheetView>
  </sheetViews>
  <sheetFormatPr defaultColWidth="8.7265625" defaultRowHeight="14.5" x14ac:dyDescent="0.35"/>
  <cols>
    <col min="1" max="1" width="45.453125" style="2" bestFit="1" customWidth="1"/>
    <col min="2" max="2" width="13.7265625" style="2" bestFit="1" customWidth="1"/>
    <col min="3" max="3" width="12" style="2" bestFit="1" customWidth="1"/>
    <col min="4" max="4" width="8.7265625" style="2"/>
    <col min="5" max="5" width="10.453125" style="2" bestFit="1" customWidth="1"/>
    <col min="6" max="6" width="10.453125" style="2" customWidth="1"/>
    <col min="7" max="7" width="12" style="2" customWidth="1"/>
    <col min="8" max="8" width="12.54296875" style="2" customWidth="1"/>
    <col min="9" max="9" width="15.26953125" style="2" customWidth="1"/>
    <col min="10" max="10" width="11.453125" style="2" bestFit="1" customWidth="1"/>
    <col min="11" max="11" width="7.7265625" style="2" customWidth="1"/>
    <col min="12" max="12" width="11.26953125" style="2" bestFit="1" customWidth="1"/>
    <col min="13" max="16384" width="8.7265625" style="2"/>
  </cols>
  <sheetData>
    <row r="1" spans="1:18" x14ac:dyDescent="0.35">
      <c r="E1" s="20" t="s">
        <v>153</v>
      </c>
      <c r="J1" s="20" t="s">
        <v>153</v>
      </c>
    </row>
    <row r="2" spans="1:18" ht="29" x14ac:dyDescent="0.35">
      <c r="E2" s="24" t="s">
        <v>147</v>
      </c>
      <c r="F2" s="25" t="s">
        <v>148</v>
      </c>
      <c r="G2" s="25" t="s">
        <v>149</v>
      </c>
      <c r="H2" s="26" t="s">
        <v>144</v>
      </c>
      <c r="J2" s="24" t="s">
        <v>158</v>
      </c>
      <c r="K2" s="25" t="s">
        <v>148</v>
      </c>
      <c r="L2" s="25" t="s">
        <v>149</v>
      </c>
      <c r="M2" s="26" t="s">
        <v>144</v>
      </c>
      <c r="Q2"/>
      <c r="R2"/>
    </row>
    <row r="3" spans="1:18" x14ac:dyDescent="0.35">
      <c r="C3" s="21" t="s">
        <v>165</v>
      </c>
      <c r="E3" s="22" t="s">
        <v>150</v>
      </c>
      <c r="F3" s="23">
        <v>8</v>
      </c>
      <c r="G3" s="23">
        <v>11</v>
      </c>
      <c r="H3" s="23">
        <v>19</v>
      </c>
      <c r="J3" s="22" t="s">
        <v>155</v>
      </c>
      <c r="K3" s="23">
        <v>6</v>
      </c>
      <c r="L3" s="23">
        <v>10</v>
      </c>
      <c r="M3" s="23">
        <v>16</v>
      </c>
      <c r="Q3"/>
      <c r="R3"/>
    </row>
    <row r="4" spans="1:18" x14ac:dyDescent="0.35">
      <c r="A4" s="28" t="s">
        <v>159</v>
      </c>
      <c r="B4" s="28"/>
      <c r="C4" s="28">
        <v>0.33</v>
      </c>
      <c r="E4" s="22" t="s">
        <v>151</v>
      </c>
      <c r="F4" s="23">
        <v>1</v>
      </c>
      <c r="G4" s="23">
        <v>8</v>
      </c>
      <c r="H4" s="23">
        <v>9</v>
      </c>
      <c r="J4" s="22" t="s">
        <v>156</v>
      </c>
      <c r="K4" s="23">
        <v>2</v>
      </c>
      <c r="L4" s="23">
        <v>7</v>
      </c>
      <c r="M4" s="23">
        <v>9</v>
      </c>
      <c r="Q4"/>
      <c r="R4"/>
    </row>
    <row r="5" spans="1:18" x14ac:dyDescent="0.35">
      <c r="A5" s="28" t="s">
        <v>162</v>
      </c>
      <c r="B5" s="28" t="s">
        <v>163</v>
      </c>
      <c r="C5" s="28">
        <v>0.93</v>
      </c>
      <c r="E5" s="22" t="s">
        <v>152</v>
      </c>
      <c r="F5" s="23">
        <v>1</v>
      </c>
      <c r="G5" s="23">
        <v>1</v>
      </c>
      <c r="H5" s="23">
        <v>2</v>
      </c>
      <c r="J5" s="22" t="s">
        <v>157</v>
      </c>
      <c r="K5" s="23">
        <v>2</v>
      </c>
      <c r="L5" s="23">
        <v>3</v>
      </c>
      <c r="M5" s="23">
        <v>5</v>
      </c>
      <c r="Q5"/>
      <c r="R5"/>
    </row>
    <row r="6" spans="1:18" x14ac:dyDescent="0.35">
      <c r="A6" s="28" t="s">
        <v>160</v>
      </c>
      <c r="B6" s="28"/>
      <c r="C6" s="28">
        <v>0.37</v>
      </c>
      <c r="E6" s="22" t="s">
        <v>144</v>
      </c>
      <c r="F6" s="23">
        <v>10</v>
      </c>
      <c r="G6" s="23">
        <v>20</v>
      </c>
      <c r="H6" s="23">
        <v>30</v>
      </c>
      <c r="J6" s="22" t="s">
        <v>144</v>
      </c>
      <c r="K6" s="23">
        <v>10</v>
      </c>
      <c r="L6" s="23">
        <v>20</v>
      </c>
      <c r="M6" s="23">
        <v>30</v>
      </c>
      <c r="Q6"/>
      <c r="R6"/>
    </row>
    <row r="7" spans="1:18" x14ac:dyDescent="0.35">
      <c r="A7" s="28" t="s">
        <v>161</v>
      </c>
      <c r="B7" s="28" t="s">
        <v>164</v>
      </c>
      <c r="C7" s="28">
        <v>0.6</v>
      </c>
      <c r="E7" s="14"/>
      <c r="F7" s="15"/>
      <c r="G7" s="15"/>
    </row>
    <row r="8" spans="1:18" x14ac:dyDescent="0.35">
      <c r="E8" s="20" t="s">
        <v>154</v>
      </c>
      <c r="J8" s="20" t="s">
        <v>154</v>
      </c>
    </row>
    <row r="9" spans="1:18" ht="29" x14ac:dyDescent="0.35">
      <c r="E9" s="24" t="s">
        <v>147</v>
      </c>
      <c r="F9" s="25" t="s">
        <v>148</v>
      </c>
      <c r="G9" s="25" t="s">
        <v>149</v>
      </c>
      <c r="H9" s="26" t="s">
        <v>144</v>
      </c>
      <c r="J9" s="24" t="s">
        <v>158</v>
      </c>
      <c r="K9" s="25" t="s">
        <v>148</v>
      </c>
      <c r="L9" s="25" t="s">
        <v>149</v>
      </c>
      <c r="M9" s="26" t="s">
        <v>144</v>
      </c>
    </row>
    <row r="10" spans="1:18" x14ac:dyDescent="0.35">
      <c r="E10" s="22" t="s">
        <v>150</v>
      </c>
      <c r="F10" s="27">
        <f>F3/$H$6</f>
        <v>0.26666666666666666</v>
      </c>
      <c r="G10" s="27">
        <f t="shared" ref="G10:H10" si="0">G3/$H$6</f>
        <v>0.36666666666666664</v>
      </c>
      <c r="H10" s="27">
        <f t="shared" si="0"/>
        <v>0.6333333333333333</v>
      </c>
      <c r="J10" s="22" t="s">
        <v>155</v>
      </c>
      <c r="K10" s="27">
        <f t="shared" ref="K10:M13" si="1">K3/$M$6</f>
        <v>0.2</v>
      </c>
      <c r="L10" s="27">
        <f t="shared" si="1"/>
        <v>0.33333333333333331</v>
      </c>
      <c r="M10" s="27">
        <f t="shared" si="1"/>
        <v>0.53333333333333333</v>
      </c>
    </row>
    <row r="11" spans="1:18" x14ac:dyDescent="0.35">
      <c r="E11" s="22" t="s">
        <v>151</v>
      </c>
      <c r="F11" s="27">
        <f t="shared" ref="F11:H13" si="2">F4/$H$6</f>
        <v>3.3333333333333333E-2</v>
      </c>
      <c r="G11" s="27">
        <f t="shared" si="2"/>
        <v>0.26666666666666666</v>
      </c>
      <c r="H11" s="27">
        <f t="shared" si="2"/>
        <v>0.3</v>
      </c>
      <c r="J11" s="22" t="s">
        <v>156</v>
      </c>
      <c r="K11" s="27">
        <f t="shared" si="1"/>
        <v>6.6666666666666666E-2</v>
      </c>
      <c r="L11" s="27">
        <f t="shared" si="1"/>
        <v>0.23333333333333334</v>
      </c>
      <c r="M11" s="27">
        <f t="shared" si="1"/>
        <v>0.3</v>
      </c>
    </row>
    <row r="12" spans="1:18" x14ac:dyDescent="0.35">
      <c r="E12" s="22" t="s">
        <v>152</v>
      </c>
      <c r="F12" s="27">
        <f t="shared" si="2"/>
        <v>3.3333333333333333E-2</v>
      </c>
      <c r="G12" s="27">
        <f t="shared" si="2"/>
        <v>3.3333333333333333E-2</v>
      </c>
      <c r="H12" s="27">
        <f t="shared" si="2"/>
        <v>6.6666666666666666E-2</v>
      </c>
      <c r="J12" s="22" t="s">
        <v>157</v>
      </c>
      <c r="K12" s="27">
        <f t="shared" si="1"/>
        <v>6.6666666666666666E-2</v>
      </c>
      <c r="L12" s="27">
        <f t="shared" si="1"/>
        <v>0.1</v>
      </c>
      <c r="M12" s="27">
        <f t="shared" si="1"/>
        <v>0.16666666666666666</v>
      </c>
    </row>
    <row r="13" spans="1:18" x14ac:dyDescent="0.35">
      <c r="E13" s="22" t="s">
        <v>144</v>
      </c>
      <c r="F13" s="27">
        <f t="shared" si="2"/>
        <v>0.33333333333333331</v>
      </c>
      <c r="G13" s="27">
        <f t="shared" si="2"/>
        <v>0.66666666666666663</v>
      </c>
      <c r="H13" s="27">
        <f t="shared" si="2"/>
        <v>1</v>
      </c>
      <c r="J13" s="22" t="s">
        <v>144</v>
      </c>
      <c r="K13" s="27">
        <f t="shared" si="1"/>
        <v>0.33333333333333331</v>
      </c>
      <c r="L13" s="27">
        <f t="shared" si="1"/>
        <v>0.66666666666666663</v>
      </c>
      <c r="M13" s="27">
        <f t="shared" si="1"/>
        <v>1</v>
      </c>
    </row>
    <row r="14" spans="1:18" x14ac:dyDescent="0.35">
      <c r="E14" s="14"/>
      <c r="F14" s="15"/>
      <c r="G14" s="15"/>
    </row>
    <row r="15" spans="1:18" x14ac:dyDescent="0.35">
      <c r="E15" s="14"/>
      <c r="F15" s="15"/>
      <c r="G15" s="15"/>
    </row>
    <row r="16" spans="1:18" x14ac:dyDescent="0.35">
      <c r="E16" s="14"/>
      <c r="F16" s="15"/>
      <c r="G16" s="15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3A7D-302C-4185-9945-C5A54F5537A8}">
  <dimension ref="A1:P40"/>
  <sheetViews>
    <sheetView workbookViewId="0">
      <selection activeCell="A24" sqref="A24:B38"/>
    </sheetView>
  </sheetViews>
  <sheetFormatPr defaultRowHeight="14.5" x14ac:dyDescent="0.35"/>
  <cols>
    <col min="1" max="1" width="16.81640625" bestFit="1" customWidth="1"/>
    <col min="4" max="4" width="10" bestFit="1" customWidth="1"/>
  </cols>
  <sheetData>
    <row r="1" spans="1:16" x14ac:dyDescent="0.35">
      <c r="A1" s="42" t="s">
        <v>178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6" x14ac:dyDescent="0.35">
      <c r="A3" s="42" t="s">
        <v>166</v>
      </c>
      <c r="B3" s="42"/>
      <c r="C3" s="42"/>
      <c r="D3" s="42"/>
      <c r="E3" s="42"/>
      <c r="H3" s="42" t="s">
        <v>180</v>
      </c>
      <c r="I3" s="42"/>
      <c r="J3" s="42"/>
      <c r="K3" s="42"/>
      <c r="L3" s="42"/>
    </row>
    <row r="5" spans="1:16" x14ac:dyDescent="0.35">
      <c r="B5" s="42" t="s">
        <v>167</v>
      </c>
      <c r="C5" s="42"/>
      <c r="D5" s="15">
        <f>(80-75.63)/8.16</f>
        <v>0.53553921568627505</v>
      </c>
    </row>
    <row r="6" spans="1:16" x14ac:dyDescent="0.35">
      <c r="B6" t="s">
        <v>168</v>
      </c>
    </row>
    <row r="9" spans="1:16" x14ac:dyDescent="0.35">
      <c r="A9" s="42" t="s">
        <v>179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1" spans="1:16" x14ac:dyDescent="0.35">
      <c r="A11" s="42" t="s">
        <v>169</v>
      </c>
      <c r="B11" s="42"/>
      <c r="C11" s="42"/>
      <c r="D11" s="42"/>
      <c r="E11" s="42"/>
      <c r="H11" s="42" t="s">
        <v>181</v>
      </c>
      <c r="I11" s="42"/>
      <c r="J11" s="42"/>
      <c r="K11" s="42"/>
      <c r="L11" s="42"/>
      <c r="M11" s="42"/>
    </row>
    <row r="13" spans="1:16" x14ac:dyDescent="0.35">
      <c r="B13" s="42" t="s">
        <v>171</v>
      </c>
      <c r="C13" s="42"/>
      <c r="D13" s="15">
        <f>(70-75.63)/8.16</f>
        <v>-0.6899509803921563</v>
      </c>
    </row>
    <row r="14" spans="1:16" x14ac:dyDescent="0.35">
      <c r="B14" t="s">
        <v>174</v>
      </c>
    </row>
    <row r="17" spans="1:10" x14ac:dyDescent="0.35">
      <c r="A17" s="42" t="s">
        <v>170</v>
      </c>
      <c r="B17" s="42"/>
      <c r="C17" s="42"/>
      <c r="D17" s="42"/>
      <c r="E17" s="42"/>
    </row>
    <row r="18" spans="1:10" x14ac:dyDescent="0.35">
      <c r="J18" t="s">
        <v>202</v>
      </c>
    </row>
    <row r="19" spans="1:10" x14ac:dyDescent="0.35">
      <c r="B19" s="42" t="s">
        <v>172</v>
      </c>
      <c r="C19" s="42"/>
      <c r="D19" s="15">
        <f>(85-75.63)/8.16</f>
        <v>1.1482843137254908</v>
      </c>
    </row>
    <row r="20" spans="1:10" x14ac:dyDescent="0.35">
      <c r="B20" s="2" t="s">
        <v>173</v>
      </c>
      <c r="C20" s="2"/>
      <c r="D20" s="2"/>
    </row>
    <row r="21" spans="1:10" x14ac:dyDescent="0.35">
      <c r="D21" s="42" t="s">
        <v>177</v>
      </c>
      <c r="E21" s="42"/>
      <c r="F21" s="42"/>
      <c r="G21">
        <f>0.8749-0.2451</f>
        <v>0.62980000000000003</v>
      </c>
    </row>
    <row r="23" spans="1:10" ht="15" thickBot="1" x14ac:dyDescent="0.4">
      <c r="A23" t="s">
        <v>175</v>
      </c>
    </row>
    <row r="24" spans="1:10" x14ac:dyDescent="0.35">
      <c r="A24" s="30" t="s">
        <v>53</v>
      </c>
      <c r="B24" s="30"/>
    </row>
    <row r="25" spans="1:10" x14ac:dyDescent="0.35">
      <c r="A25" s="9"/>
      <c r="B25" s="9"/>
    </row>
    <row r="26" spans="1:10" x14ac:dyDescent="0.35">
      <c r="A26" s="9" t="s">
        <v>86</v>
      </c>
      <c r="B26" s="9">
        <v>69.142857140000004</v>
      </c>
    </row>
    <row r="27" spans="1:10" x14ac:dyDescent="0.35">
      <c r="A27" s="9" t="s">
        <v>87</v>
      </c>
      <c r="B27" s="9">
        <v>0.79736615099999997</v>
      </c>
    </row>
    <row r="28" spans="1:10" x14ac:dyDescent="0.35">
      <c r="A28" s="9" t="s">
        <v>88</v>
      </c>
      <c r="B28" s="9">
        <v>68.5</v>
      </c>
    </row>
    <row r="29" spans="1:10" x14ac:dyDescent="0.35">
      <c r="A29" s="9" t="s">
        <v>89</v>
      </c>
      <c r="B29" s="9">
        <v>68</v>
      </c>
    </row>
    <row r="30" spans="1:10" x14ac:dyDescent="0.35">
      <c r="A30" s="9" t="s">
        <v>90</v>
      </c>
      <c r="B30" s="9">
        <v>2.983470949</v>
      </c>
    </row>
    <row r="31" spans="1:10" x14ac:dyDescent="0.35">
      <c r="A31" s="9" t="s">
        <v>91</v>
      </c>
      <c r="B31" s="9">
        <v>8.9010989009999992</v>
      </c>
    </row>
    <row r="32" spans="1:10" x14ac:dyDescent="0.35">
      <c r="A32" s="9" t="s">
        <v>92</v>
      </c>
      <c r="B32" s="9">
        <v>2.0426487E-2</v>
      </c>
    </row>
    <row r="33" spans="1:16" x14ac:dyDescent="0.35">
      <c r="A33" s="9" t="s">
        <v>93</v>
      </c>
      <c r="B33" s="9">
        <v>0.22428098499999999</v>
      </c>
    </row>
    <row r="34" spans="1:16" x14ac:dyDescent="0.35">
      <c r="A34" s="9" t="s">
        <v>94</v>
      </c>
      <c r="B34" s="9">
        <v>11</v>
      </c>
    </row>
    <row r="35" spans="1:16" x14ac:dyDescent="0.35">
      <c r="A35" s="9" t="s">
        <v>95</v>
      </c>
      <c r="B35" s="9">
        <v>64</v>
      </c>
    </row>
    <row r="36" spans="1:16" x14ac:dyDescent="0.35">
      <c r="A36" s="9" t="s">
        <v>96</v>
      </c>
      <c r="B36" s="9">
        <v>75</v>
      </c>
    </row>
    <row r="37" spans="1:16" x14ac:dyDescent="0.35">
      <c r="A37" s="9" t="s">
        <v>76</v>
      </c>
      <c r="B37" s="9">
        <v>968</v>
      </c>
    </row>
    <row r="38" spans="1:16" ht="15" thickBot="1" x14ac:dyDescent="0.4">
      <c r="A38" s="10" t="s">
        <v>77</v>
      </c>
      <c r="B38" s="10">
        <v>14</v>
      </c>
    </row>
    <row r="40" spans="1:16" x14ac:dyDescent="0.35">
      <c r="A40" s="42" t="s">
        <v>176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</sheetData>
  <mergeCells count="12">
    <mergeCell ref="A17:E17"/>
    <mergeCell ref="B13:C13"/>
    <mergeCell ref="B19:C19"/>
    <mergeCell ref="A40:P40"/>
    <mergeCell ref="A1:O1"/>
    <mergeCell ref="A9:P9"/>
    <mergeCell ref="A3:E3"/>
    <mergeCell ref="B5:C5"/>
    <mergeCell ref="A11:E11"/>
    <mergeCell ref="H11:M11"/>
    <mergeCell ref="H3:L3"/>
    <mergeCell ref="D21:F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91B0-4C11-4D33-B42A-E91233EF29A0}">
  <dimension ref="A2:Y26"/>
  <sheetViews>
    <sheetView topLeftCell="A6" workbookViewId="0">
      <selection activeCell="O23" sqref="O23"/>
    </sheetView>
  </sheetViews>
  <sheetFormatPr defaultRowHeight="14.5" x14ac:dyDescent="0.35"/>
  <cols>
    <col min="1" max="1" width="8.7265625" style="2"/>
  </cols>
  <sheetData>
    <row r="2" spans="2:25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2:25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25" x14ac:dyDescent="0.35">
      <c r="B4" s="42" t="s">
        <v>182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2:25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5" x14ac:dyDescent="0.35">
      <c r="B6" s="42" t="s">
        <v>183</v>
      </c>
      <c r="C6" s="42"/>
      <c r="D6" s="42"/>
      <c r="E6" s="42"/>
      <c r="F6" s="42"/>
      <c r="G6" s="42"/>
      <c r="H6" s="2"/>
      <c r="I6" s="2"/>
      <c r="J6" s="2"/>
      <c r="K6" s="2"/>
      <c r="L6" s="2"/>
      <c r="M6" s="2"/>
      <c r="N6" s="2"/>
      <c r="O6" s="2"/>
      <c r="P6" s="2"/>
    </row>
    <row r="7" spans="2:25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25" x14ac:dyDescent="0.35">
      <c r="B8" s="42" t="s">
        <v>184</v>
      </c>
      <c r="C8" s="42"/>
      <c r="D8" s="42"/>
      <c r="E8" s="42"/>
      <c r="F8" s="42"/>
      <c r="G8" s="2"/>
      <c r="H8" s="42" t="s">
        <v>187</v>
      </c>
      <c r="I8" s="42"/>
      <c r="J8" s="42"/>
      <c r="K8" s="42"/>
      <c r="L8" s="42"/>
      <c r="M8" s="42"/>
      <c r="N8" s="42"/>
      <c r="O8" s="42"/>
      <c r="P8" s="2"/>
    </row>
    <row r="9" spans="2:25" x14ac:dyDescent="0.35">
      <c r="B9" s="42" t="s">
        <v>185</v>
      </c>
      <c r="C9" s="42"/>
      <c r="D9" s="42"/>
      <c r="E9" s="2">
        <f>(70 - 75.63)/8.16</f>
        <v>-0.6899509803921563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25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25" x14ac:dyDescent="0.35">
      <c r="B11" s="42" t="s">
        <v>186</v>
      </c>
      <c r="C11" s="42"/>
      <c r="D11" s="2">
        <v>0.24510000000000001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25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25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25" x14ac:dyDescent="0.35">
      <c r="B14" s="2" t="s">
        <v>188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2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25" x14ac:dyDescent="0.35">
      <c r="B16" s="42" t="s">
        <v>184</v>
      </c>
      <c r="C16" s="42"/>
      <c r="D16" s="42"/>
      <c r="E16" s="42"/>
      <c r="F16" s="4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7" x14ac:dyDescent="0.35">
      <c r="B17" s="42" t="s">
        <v>185</v>
      </c>
      <c r="C17" s="42"/>
      <c r="D17" s="42"/>
      <c r="E17" s="2">
        <f>(70 - 75.63)/8.16</f>
        <v>-0.6899509803921563</v>
      </c>
      <c r="F17" s="2"/>
      <c r="G17" s="2"/>
      <c r="H17" s="42" t="s">
        <v>192</v>
      </c>
      <c r="I17" s="42"/>
      <c r="J17" s="42"/>
      <c r="K17" s="42"/>
      <c r="L17" s="42"/>
      <c r="M17" s="42"/>
      <c r="N17" s="42"/>
      <c r="O17" s="42"/>
      <c r="P17" s="42"/>
      <c r="Q17" s="31"/>
    </row>
    <row r="18" spans="2:17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7" x14ac:dyDescent="0.35">
      <c r="B19" s="42" t="s">
        <v>186</v>
      </c>
      <c r="C19" s="42"/>
      <c r="D19" s="2">
        <v>0.24510000000000001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1" spans="2:17" x14ac:dyDescent="0.35">
      <c r="B21" s="42" t="s">
        <v>189</v>
      </c>
      <c r="C21" s="42"/>
      <c r="D21" s="42"/>
      <c r="E21" s="2">
        <f>(80 - 75.63) / 8.16</f>
        <v>0.53553921568627505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7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7" x14ac:dyDescent="0.35">
      <c r="B23" s="42" t="s">
        <v>190</v>
      </c>
      <c r="C23" s="42"/>
      <c r="D23" s="2">
        <v>0.70540000000000003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6" spans="2:17" x14ac:dyDescent="0.35">
      <c r="B26" t="s">
        <v>191</v>
      </c>
      <c r="D26">
        <f>D23-D19</f>
        <v>0.46030000000000004</v>
      </c>
    </row>
  </sheetData>
  <mergeCells count="12">
    <mergeCell ref="B19:C19"/>
    <mergeCell ref="B21:D21"/>
    <mergeCell ref="B23:C23"/>
    <mergeCell ref="H17:P17"/>
    <mergeCell ref="B8:F8"/>
    <mergeCell ref="B11:C11"/>
    <mergeCell ref="B9:D9"/>
    <mergeCell ref="B4:P4"/>
    <mergeCell ref="B6:G6"/>
    <mergeCell ref="H8:O8"/>
    <mergeCell ref="B16:F16"/>
    <mergeCell ref="B17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C468-A50D-4529-BD12-FFC3CC72A77F}">
  <dimension ref="A1:P19"/>
  <sheetViews>
    <sheetView workbookViewId="0">
      <selection activeCell="C19" sqref="C19"/>
    </sheetView>
  </sheetViews>
  <sheetFormatPr defaultRowHeight="14.5" x14ac:dyDescent="0.35"/>
  <cols>
    <col min="2" max="2" width="10.26953125" customWidth="1"/>
    <col min="3" max="4" width="10.26953125" style="2" customWidth="1"/>
    <col min="5" max="5" width="14.54296875" customWidth="1"/>
  </cols>
  <sheetData>
    <row r="1" spans="1:16" x14ac:dyDescent="0.35">
      <c r="A1" t="s">
        <v>196</v>
      </c>
    </row>
    <row r="2" spans="1:16" x14ac:dyDescent="0.35">
      <c r="A2" t="s">
        <v>193</v>
      </c>
    </row>
    <row r="3" spans="1:16" x14ac:dyDescent="0.35">
      <c r="B3" t="s">
        <v>194</v>
      </c>
      <c r="P3" s="33"/>
    </row>
    <row r="4" spans="1:16" x14ac:dyDescent="0.35">
      <c r="B4" t="s">
        <v>195</v>
      </c>
    </row>
    <row r="6" spans="1:16" x14ac:dyDescent="0.35">
      <c r="E6" t="s">
        <v>197</v>
      </c>
      <c r="F6">
        <f>8.16/((9)^(1/2))</f>
        <v>2.72</v>
      </c>
    </row>
    <row r="7" spans="1:16" x14ac:dyDescent="0.35">
      <c r="E7" t="s">
        <v>198</v>
      </c>
      <c r="F7">
        <f>(8.16/((9)^(1/2)))*1.96</f>
        <v>5.3311999999999999</v>
      </c>
    </row>
    <row r="10" spans="1:16" x14ac:dyDescent="0.35">
      <c r="E10" t="s">
        <v>199</v>
      </c>
    </row>
    <row r="13" spans="1:16" x14ac:dyDescent="0.35">
      <c r="B13" s="2" t="s">
        <v>194</v>
      </c>
    </row>
    <row r="15" spans="1:16" x14ac:dyDescent="0.35">
      <c r="E15" s="2" t="s">
        <v>197</v>
      </c>
      <c r="F15" s="2">
        <f>8.16/((9)^(1/2))</f>
        <v>2.72</v>
      </c>
    </row>
    <row r="16" spans="1:16" x14ac:dyDescent="0.35">
      <c r="E16" s="2" t="s">
        <v>200</v>
      </c>
      <c r="F16" s="2">
        <f>(8.16/((9)^(1/2)))*2.576</f>
        <v>7.0067200000000005</v>
      </c>
    </row>
    <row r="17" spans="5:6" x14ac:dyDescent="0.35">
      <c r="E17" s="2"/>
      <c r="F17" s="2"/>
    </row>
    <row r="18" spans="5:6" x14ac:dyDescent="0.35">
      <c r="E18" s="2"/>
      <c r="F18" s="2"/>
    </row>
    <row r="19" spans="5:6" x14ac:dyDescent="0.35">
      <c r="E19" s="2" t="s">
        <v>201</v>
      </c>
      <c r="F19" s="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7169" r:id="rId4">
          <objectPr defaultSize="0" r:id="rId5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3</xdr:col>
                <xdr:colOff>88900</xdr:colOff>
                <xdr:row>9</xdr:row>
                <xdr:rowOff>31750</xdr:rowOff>
              </to>
            </anchor>
          </objectPr>
        </oleObject>
      </mc:Choice>
      <mc:Fallback>
        <oleObject shapeId="71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4DCF-257F-4FD6-8A89-8F4B28404C71}">
  <dimension ref="A1:P36"/>
  <sheetViews>
    <sheetView workbookViewId="0">
      <selection activeCell="M30" sqref="M30"/>
    </sheetView>
  </sheetViews>
  <sheetFormatPr defaultRowHeight="14.5" x14ac:dyDescent="0.35"/>
  <cols>
    <col min="2" max="2" width="14.1796875" customWidth="1"/>
    <col min="13" max="14" width="9.1796875" style="2"/>
    <col min="15" max="15" width="22.81640625" bestFit="1" customWidth="1"/>
  </cols>
  <sheetData>
    <row r="1" spans="1:16" x14ac:dyDescent="0.35">
      <c r="A1" s="21" t="s">
        <v>205</v>
      </c>
      <c r="B1" t="s">
        <v>206</v>
      </c>
      <c r="O1" s="11" t="s">
        <v>203</v>
      </c>
      <c r="P1" s="11"/>
    </row>
    <row r="2" spans="1:16" x14ac:dyDescent="0.35">
      <c r="B2" t="s">
        <v>207</v>
      </c>
      <c r="O2" s="9"/>
      <c r="P2" s="9"/>
    </row>
    <row r="3" spans="1:16" x14ac:dyDescent="0.35">
      <c r="B3" t="s">
        <v>216</v>
      </c>
      <c r="O3" s="9" t="s">
        <v>86</v>
      </c>
      <c r="P3" s="9">
        <v>75.63333333333334</v>
      </c>
    </row>
    <row r="4" spans="1:16" x14ac:dyDescent="0.35">
      <c r="O4" s="9" t="s">
        <v>87</v>
      </c>
      <c r="P4" s="9">
        <v>1.489027556875328</v>
      </c>
    </row>
    <row r="5" spans="1:16" x14ac:dyDescent="0.35">
      <c r="B5" s="21" t="s">
        <v>225</v>
      </c>
      <c r="C5" s="21"/>
      <c r="D5" s="21"/>
      <c r="E5" s="21"/>
      <c r="O5" s="9" t="s">
        <v>88</v>
      </c>
      <c r="P5" s="9">
        <v>73</v>
      </c>
    </row>
    <row r="6" spans="1:16" x14ac:dyDescent="0.35">
      <c r="B6" s="21" t="s">
        <v>226</v>
      </c>
      <c r="C6" s="21"/>
      <c r="D6" s="21"/>
      <c r="E6" s="21"/>
      <c r="O6" s="9" t="s">
        <v>89</v>
      </c>
      <c r="P6" s="9">
        <v>68</v>
      </c>
    </row>
    <row r="7" spans="1:16" x14ac:dyDescent="0.35">
      <c r="O7" s="9" t="s">
        <v>90</v>
      </c>
      <c r="P7" s="9">
        <v>8.1557398164742381</v>
      </c>
    </row>
    <row r="8" spans="1:16" x14ac:dyDescent="0.35">
      <c r="C8" t="s">
        <v>208</v>
      </c>
      <c r="O8" s="9" t="s">
        <v>91</v>
      </c>
      <c r="P8" s="9">
        <v>66.516091954023253</v>
      </c>
    </row>
    <row r="9" spans="1:16" x14ac:dyDescent="0.35">
      <c r="O9" s="9" t="s">
        <v>92</v>
      </c>
      <c r="P9" s="9">
        <v>-0.29323878717400698</v>
      </c>
    </row>
    <row r="10" spans="1:16" x14ac:dyDescent="0.35">
      <c r="C10" t="s">
        <v>209</v>
      </c>
      <c r="G10" s="15">
        <f>(69.14 - 75.63) / (8.16 / ((14) ^0.5))</f>
        <v>-2.9759015245297618</v>
      </c>
      <c r="O10" s="9" t="s">
        <v>93</v>
      </c>
      <c r="P10" s="9">
        <v>0.73105588054335258</v>
      </c>
    </row>
    <row r="11" spans="1:16" x14ac:dyDescent="0.35">
      <c r="O11" s="9" t="s">
        <v>94</v>
      </c>
      <c r="P11" s="9">
        <v>31</v>
      </c>
    </row>
    <row r="12" spans="1:16" x14ac:dyDescent="0.35">
      <c r="C12" t="s">
        <v>210</v>
      </c>
      <c r="E12" t="s">
        <v>230</v>
      </c>
      <c r="F12">
        <v>1.96</v>
      </c>
      <c r="H12" s="21" t="s">
        <v>221</v>
      </c>
      <c r="O12" s="9" t="s">
        <v>95</v>
      </c>
      <c r="P12" s="9">
        <v>64</v>
      </c>
    </row>
    <row r="13" spans="1:16" x14ac:dyDescent="0.35">
      <c r="O13" s="9" t="s">
        <v>96</v>
      </c>
      <c r="P13" s="9">
        <v>95</v>
      </c>
    </row>
    <row r="14" spans="1:16" x14ac:dyDescent="0.35">
      <c r="C14" s="21" t="s">
        <v>211</v>
      </c>
      <c r="D14" s="21"/>
      <c r="E14" s="21"/>
      <c r="F14" s="21"/>
      <c r="G14" s="21"/>
      <c r="H14" s="21"/>
      <c r="I14" s="21"/>
      <c r="J14" s="21"/>
      <c r="O14" s="9" t="s">
        <v>76</v>
      </c>
      <c r="P14" s="9">
        <v>2269</v>
      </c>
    </row>
    <row r="15" spans="1:16" ht="15" thickBot="1" x14ac:dyDescent="0.4">
      <c r="C15" s="21" t="s">
        <v>212</v>
      </c>
      <c r="D15" s="21"/>
      <c r="E15" s="21"/>
      <c r="F15" s="21"/>
      <c r="G15" s="21"/>
      <c r="H15" s="21"/>
      <c r="I15" s="21"/>
      <c r="J15" s="21"/>
      <c r="O15" s="10" t="s">
        <v>77</v>
      </c>
      <c r="P15" s="10">
        <v>30</v>
      </c>
    </row>
    <row r="16" spans="1:16" ht="15" thickBot="1" x14ac:dyDescent="0.4">
      <c r="C16" s="21" t="s">
        <v>227</v>
      </c>
      <c r="D16" s="21"/>
      <c r="E16" s="21"/>
      <c r="F16" s="21"/>
      <c r="G16" s="21"/>
      <c r="H16" s="21"/>
      <c r="I16" s="21"/>
      <c r="J16" s="21"/>
    </row>
    <row r="17" spans="1:16" x14ac:dyDescent="0.35">
      <c r="C17" s="21" t="s">
        <v>228</v>
      </c>
      <c r="D17" s="21"/>
      <c r="E17" s="21"/>
      <c r="F17" s="21"/>
      <c r="G17" s="21"/>
      <c r="H17" s="21"/>
      <c r="I17" s="21"/>
      <c r="J17" s="21"/>
      <c r="O17" s="30" t="s">
        <v>204</v>
      </c>
      <c r="P17" s="30"/>
    </row>
    <row r="18" spans="1:16" x14ac:dyDescent="0.35">
      <c r="O18" s="9"/>
      <c r="P18" s="9"/>
    </row>
    <row r="19" spans="1:16" x14ac:dyDescent="0.35">
      <c r="O19" s="9" t="s">
        <v>86</v>
      </c>
      <c r="P19" s="9">
        <v>69.142857140000004</v>
      </c>
    </row>
    <row r="20" spans="1:16" x14ac:dyDescent="0.35">
      <c r="A20" s="21" t="s">
        <v>213</v>
      </c>
      <c r="B20" t="s">
        <v>214</v>
      </c>
      <c r="O20" s="9" t="s">
        <v>87</v>
      </c>
      <c r="P20" s="9">
        <v>0.79736615099999997</v>
      </c>
    </row>
    <row r="21" spans="1:16" x14ac:dyDescent="0.35">
      <c r="B21" t="s">
        <v>215</v>
      </c>
      <c r="O21" s="9" t="s">
        <v>88</v>
      </c>
      <c r="P21" s="9">
        <v>68.5</v>
      </c>
    </row>
    <row r="22" spans="1:16" x14ac:dyDescent="0.35">
      <c r="B22" t="s">
        <v>217</v>
      </c>
      <c r="O22" s="9" t="s">
        <v>89</v>
      </c>
      <c r="P22" s="9">
        <v>68</v>
      </c>
    </row>
    <row r="23" spans="1:16" x14ac:dyDescent="0.35">
      <c r="O23" s="9" t="s">
        <v>90</v>
      </c>
      <c r="P23" s="9">
        <v>2.983470949</v>
      </c>
    </row>
    <row r="24" spans="1:16" x14ac:dyDescent="0.35">
      <c r="B24" s="21" t="s">
        <v>218</v>
      </c>
      <c r="O24" s="9" t="s">
        <v>91</v>
      </c>
      <c r="P24" s="9">
        <v>8.9010989009999992</v>
      </c>
    </row>
    <row r="25" spans="1:16" x14ac:dyDescent="0.35">
      <c r="B25" s="21" t="s">
        <v>219</v>
      </c>
      <c r="O25" s="9" t="s">
        <v>92</v>
      </c>
      <c r="P25" s="9">
        <v>2.0426487E-2</v>
      </c>
    </row>
    <row r="26" spans="1:16" x14ac:dyDescent="0.35">
      <c r="O26" s="9" t="s">
        <v>93</v>
      </c>
      <c r="P26" s="9">
        <v>0.22428098499999999</v>
      </c>
    </row>
    <row r="27" spans="1:16" x14ac:dyDescent="0.35">
      <c r="C27" s="2" t="s">
        <v>208</v>
      </c>
      <c r="O27" s="9" t="s">
        <v>94</v>
      </c>
      <c r="P27" s="9">
        <v>11</v>
      </c>
    </row>
    <row r="28" spans="1:16" x14ac:dyDescent="0.35">
      <c r="O28" s="9" t="s">
        <v>95</v>
      </c>
      <c r="P28" s="9">
        <v>64</v>
      </c>
    </row>
    <row r="29" spans="1:16" x14ac:dyDescent="0.35">
      <c r="C29" s="2" t="s">
        <v>209</v>
      </c>
      <c r="D29" s="2"/>
      <c r="E29" s="2"/>
      <c r="F29" s="2"/>
      <c r="G29" s="15">
        <f>(69.14 - 75.63) / (8.16 / ((14) ^0.5))</f>
        <v>-2.9759015245297618</v>
      </c>
      <c r="O29" s="9" t="s">
        <v>96</v>
      </c>
      <c r="P29" s="9">
        <v>75</v>
      </c>
    </row>
    <row r="30" spans="1:16" x14ac:dyDescent="0.35">
      <c r="O30" s="9" t="s">
        <v>76</v>
      </c>
      <c r="P30" s="9">
        <v>968</v>
      </c>
    </row>
    <row r="31" spans="1:16" ht="15" thickBot="1" x14ac:dyDescent="0.4">
      <c r="C31" t="s">
        <v>210</v>
      </c>
      <c r="E31" t="s">
        <v>220</v>
      </c>
      <c r="O31" s="10" t="s">
        <v>77</v>
      </c>
      <c r="P31" s="10">
        <v>14</v>
      </c>
    </row>
    <row r="33" spans="3:3" x14ac:dyDescent="0.35">
      <c r="C33" s="21" t="s">
        <v>223</v>
      </c>
    </row>
    <row r="34" spans="3:3" x14ac:dyDescent="0.35">
      <c r="C34" s="21" t="s">
        <v>222</v>
      </c>
    </row>
    <row r="35" spans="3:3" x14ac:dyDescent="0.35">
      <c r="C35" s="21" t="s">
        <v>229</v>
      </c>
    </row>
    <row r="36" spans="3:3" x14ac:dyDescent="0.35">
      <c r="C36" s="2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Extra Calculation for Paper</vt:lpstr>
      <vt:lpstr>#1 DATA</vt:lpstr>
      <vt:lpstr>#2 - Descr Stats</vt:lpstr>
      <vt:lpstr>#2 Freq &amp; Charts</vt:lpstr>
      <vt:lpstr>#3 Probability</vt:lpstr>
      <vt:lpstr>#4 Normal</vt:lpstr>
      <vt:lpstr>#5 Normal Probability dist</vt:lpstr>
      <vt:lpstr>#5 Confidence Interval</vt:lpstr>
      <vt:lpstr>#6 Hypothesis</vt:lpstr>
      <vt:lpstr>#7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adebayo osineye</cp:lastModifiedBy>
  <dcterms:created xsi:type="dcterms:W3CDTF">2020-01-10T01:37:56Z</dcterms:created>
  <dcterms:modified xsi:type="dcterms:W3CDTF">2020-04-19T23:26:48Z</dcterms:modified>
</cp:coreProperties>
</file>