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nelincoln-my.sharepoint.com/personal/eoys2_unl_edu/Documents/Graduate School/Weed Seedbank Project/Stat Consulting/Fall2021_Consulting/data/Field_Data/"/>
    </mc:Choice>
  </mc:AlternateContent>
  <xr:revisionPtr revIDLastSave="12" documentId="13_ncr:1_{CA75A26B-B2A1-44F4-9BFF-C4C89EA454EE}" xr6:coauthVersionLast="47" xr6:coauthVersionMax="47" xr10:uidLastSave="{3EAD7C04-BF4E-4E9B-95BA-71205139E330}"/>
  <bookViews>
    <workbookView xWindow="-108" yWindow="-108" windowWidth="23256" windowHeight="12576" xr2:uid="{36A37BD8-8F1A-4111-A0B0-3E618FF7029C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2" i="1"/>
  <c r="G85" i="2"/>
  <c r="G84" i="2"/>
  <c r="G83" i="2"/>
  <c r="G82" i="2"/>
  <c r="G81" i="2"/>
  <c r="G80" i="2"/>
  <c r="G79" i="2"/>
  <c r="G78" i="2"/>
  <c r="G77" i="2"/>
  <c r="G76" i="2"/>
  <c r="G75" i="2"/>
  <c r="G74" i="2"/>
  <c r="G61" i="2"/>
  <c r="G60" i="2"/>
  <c r="G57" i="2"/>
  <c r="G54" i="2"/>
  <c r="G53" i="2"/>
  <c r="G52" i="2"/>
  <c r="G13" i="2"/>
  <c r="G12" i="2"/>
  <c r="G8" i="2"/>
  <c r="G7" i="2"/>
  <c r="G5" i="2"/>
  <c r="G4" i="2"/>
  <c r="G3" i="2"/>
  <c r="G2" i="2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J124" i="1"/>
  <c r="J123" i="1"/>
  <c r="K122" i="1"/>
  <c r="J122" i="1"/>
  <c r="L121" i="1"/>
  <c r="J121" i="1"/>
  <c r="L120" i="1"/>
  <c r="J120" i="1"/>
  <c r="L119" i="1"/>
  <c r="J119" i="1"/>
  <c r="K118" i="1"/>
  <c r="J118" i="1"/>
  <c r="J117" i="1"/>
  <c r="L116" i="1"/>
  <c r="J115" i="1"/>
  <c r="J114" i="1"/>
  <c r="J112" i="1"/>
  <c r="J111" i="1"/>
  <c r="L110" i="1"/>
  <c r="J110" i="1"/>
  <c r="J109" i="1"/>
  <c r="L108" i="1"/>
  <c r="J108" i="1"/>
  <c r="L107" i="1"/>
  <c r="K107" i="1"/>
  <c r="J107" i="1"/>
  <c r="L106" i="1"/>
  <c r="J106" i="1"/>
  <c r="J105" i="1"/>
  <c r="L104" i="1"/>
  <c r="K104" i="1"/>
  <c r="J104" i="1"/>
  <c r="J103" i="1"/>
  <c r="L102" i="1"/>
  <c r="J102" i="1"/>
  <c r="L101" i="1"/>
  <c r="J101" i="1"/>
  <c r="K100" i="1"/>
  <c r="J100" i="1"/>
  <c r="K97" i="1" l="1"/>
  <c r="N97" i="1" s="1"/>
  <c r="L96" i="1"/>
  <c r="J96" i="1"/>
  <c r="K95" i="1"/>
  <c r="J95" i="1"/>
  <c r="J94" i="1"/>
  <c r="N94" i="1" s="1"/>
  <c r="L93" i="1"/>
  <c r="K93" i="1"/>
  <c r="K92" i="1"/>
  <c r="N92" i="1" s="1"/>
  <c r="L91" i="1"/>
  <c r="N91" i="1" s="1"/>
  <c r="K90" i="1"/>
  <c r="J90" i="1"/>
  <c r="N90" i="1" s="1"/>
  <c r="J89" i="1"/>
  <c r="N89" i="1" s="1"/>
  <c r="K88" i="1"/>
  <c r="J88" i="1"/>
  <c r="K87" i="1"/>
  <c r="N87" i="1" s="1"/>
  <c r="K86" i="1"/>
  <c r="N86" i="1" s="1"/>
  <c r="K85" i="1"/>
  <c r="J85" i="1"/>
  <c r="K84" i="1"/>
  <c r="N84" i="1" s="1"/>
  <c r="J83" i="1"/>
  <c r="N83" i="1" s="1"/>
  <c r="N82" i="1"/>
  <c r="J81" i="1"/>
  <c r="J80" i="1"/>
  <c r="J79" i="1"/>
  <c r="J78" i="1"/>
  <c r="J77" i="1"/>
  <c r="J76" i="1"/>
  <c r="J75" i="1"/>
  <c r="J74" i="1"/>
  <c r="N73" i="1"/>
  <c r="K72" i="1"/>
  <c r="N72" i="1" s="1"/>
  <c r="K71" i="1"/>
  <c r="N71" i="1" s="1"/>
  <c r="K70" i="1"/>
  <c r="N70" i="1" s="1"/>
  <c r="K69" i="1"/>
  <c r="N69" i="1" s="1"/>
  <c r="K68" i="1"/>
  <c r="N68" i="1" s="1"/>
  <c r="K67" i="1"/>
  <c r="N67" i="1" s="1"/>
  <c r="N66" i="1"/>
  <c r="L65" i="1"/>
  <c r="N65" i="1" s="1"/>
  <c r="N64" i="1"/>
  <c r="N63" i="1"/>
  <c r="N62" i="1"/>
  <c r="K61" i="1"/>
  <c r="N60" i="1"/>
  <c r="J59" i="1"/>
  <c r="N59" i="1" s="1"/>
  <c r="K58" i="1"/>
  <c r="N58" i="1" s="1"/>
  <c r="N57" i="1"/>
  <c r="K56" i="1"/>
  <c r="N56" i="1" s="1"/>
  <c r="N55" i="1"/>
  <c r="N54" i="1"/>
  <c r="N53" i="1"/>
  <c r="N52" i="1"/>
  <c r="N51" i="1"/>
  <c r="J50" i="1"/>
  <c r="N50" i="1" s="1"/>
  <c r="K49" i="1"/>
  <c r="N49" i="1" s="1"/>
  <c r="K48" i="1"/>
  <c r="N48" i="1" s="1"/>
  <c r="K47" i="1"/>
  <c r="N47" i="1" s="1"/>
  <c r="L46" i="1"/>
  <c r="K46" i="1"/>
  <c r="K45" i="1"/>
  <c r="J45" i="1"/>
  <c r="K44" i="1"/>
  <c r="N44" i="1" s="1"/>
  <c r="K43" i="1"/>
  <c r="N43" i="1" s="1"/>
  <c r="K42" i="1"/>
  <c r="J42" i="1"/>
  <c r="L41" i="1"/>
  <c r="K41" i="1"/>
  <c r="L40" i="1"/>
  <c r="K40" i="1"/>
  <c r="K39" i="1"/>
  <c r="N39" i="1" s="1"/>
  <c r="L38" i="1"/>
  <c r="K38" i="1"/>
  <c r="N37" i="1"/>
  <c r="L36" i="1"/>
  <c r="K36" i="1"/>
  <c r="L35" i="1"/>
  <c r="K35" i="1"/>
  <c r="J34" i="1"/>
  <c r="N34" i="1" s="1"/>
  <c r="L33" i="1"/>
  <c r="K33" i="1"/>
  <c r="N32" i="1"/>
  <c r="N31" i="1"/>
  <c r="N30" i="1"/>
  <c r="L29" i="1"/>
  <c r="K29" i="1"/>
  <c r="N28" i="1"/>
  <c r="N27" i="1"/>
  <c r="N26" i="1"/>
  <c r="N45" i="1" l="1"/>
  <c r="N38" i="1"/>
  <c r="N41" i="1"/>
  <c r="N74" i="1"/>
  <c r="N80" i="1"/>
  <c r="N95" i="1"/>
  <c r="N40" i="1"/>
  <c r="N36" i="1"/>
  <c r="N35" i="1"/>
  <c r="N61" i="1"/>
  <c r="N42" i="1"/>
  <c r="N75" i="1"/>
  <c r="N77" i="1"/>
  <c r="N79" i="1"/>
  <c r="N81" i="1"/>
  <c r="N88" i="1"/>
  <c r="N29" i="1"/>
  <c r="N33" i="1"/>
  <c r="N85" i="1"/>
  <c r="N93" i="1"/>
  <c r="N46" i="1"/>
  <c r="N76" i="1"/>
  <c r="N78" i="1"/>
  <c r="N9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<sst xmlns="http://schemas.openxmlformats.org/spreadsheetml/2006/main" count="933" uniqueCount="153">
  <si>
    <t>Site</t>
  </si>
  <si>
    <t>Sample_Location</t>
  </si>
  <si>
    <t>Treatment</t>
  </si>
  <si>
    <t>Rep</t>
  </si>
  <si>
    <t>Current_crop</t>
  </si>
  <si>
    <t>Previous_crop</t>
  </si>
  <si>
    <t>Sample_Date</t>
  </si>
  <si>
    <t>Crop_Stage</t>
  </si>
  <si>
    <t>Biomass_Pigweed</t>
  </si>
  <si>
    <t>Biomass_Grass</t>
  </si>
  <si>
    <t>Biomass_Broadleaf</t>
  </si>
  <si>
    <t>Biomass_VolunteerCC</t>
  </si>
  <si>
    <t>Biomass_Total</t>
  </si>
  <si>
    <t>Weed_Density</t>
  </si>
  <si>
    <t>Moisture</t>
  </si>
  <si>
    <t>Temperature</t>
  </si>
  <si>
    <t>Colfax</t>
  </si>
  <si>
    <t>Cover 1_3</t>
  </si>
  <si>
    <t>Cover</t>
  </si>
  <si>
    <t>Corn</t>
  </si>
  <si>
    <t>Wheat</t>
  </si>
  <si>
    <t>V2</t>
  </si>
  <si>
    <t>Cover 1_4</t>
  </si>
  <si>
    <t>Cover 1_5</t>
  </si>
  <si>
    <t>Cover 2_1</t>
  </si>
  <si>
    <t>Cover 2_2</t>
  </si>
  <si>
    <t>Cover 2_3</t>
  </si>
  <si>
    <t>Cover 3_3</t>
  </si>
  <si>
    <t>Cover 3_4</t>
  </si>
  <si>
    <t>Cover 3_5</t>
  </si>
  <si>
    <t>Cover 4_2</t>
  </si>
  <si>
    <t>Cover 4_3</t>
  </si>
  <si>
    <t>Cover 4_4</t>
  </si>
  <si>
    <t>Check 1_1</t>
  </si>
  <si>
    <t>Check</t>
  </si>
  <si>
    <t>Check 1_2</t>
  </si>
  <si>
    <t>Check 1_3</t>
  </si>
  <si>
    <t>Check 2_2</t>
  </si>
  <si>
    <t>Check 2_3</t>
  </si>
  <si>
    <t>Check 2_4</t>
  </si>
  <si>
    <t>Check 3_3</t>
  </si>
  <si>
    <t>Check 3_4</t>
  </si>
  <si>
    <t>Check 3_5</t>
  </si>
  <si>
    <t>Check 4_1</t>
  </si>
  <si>
    <t>Check 4_2</t>
  </si>
  <si>
    <t>Check 4_3</t>
  </si>
  <si>
    <t>Greeley</t>
  </si>
  <si>
    <t>Cover1_3</t>
  </si>
  <si>
    <t>Soybean</t>
  </si>
  <si>
    <t>Rye</t>
  </si>
  <si>
    <t>V1</t>
  </si>
  <si>
    <t>Cover1_4</t>
  </si>
  <si>
    <t>Cover1_5</t>
  </si>
  <si>
    <t>Cover2_1</t>
  </si>
  <si>
    <t>Cover2_2</t>
  </si>
  <si>
    <t>Cover2_3</t>
  </si>
  <si>
    <t>Cover3_3</t>
  </si>
  <si>
    <t>Cover3_4</t>
  </si>
  <si>
    <t>Cover3_5</t>
  </si>
  <si>
    <t>Cover4_1</t>
  </si>
  <si>
    <t>Cover4_2</t>
  </si>
  <si>
    <t>Cover4_3</t>
  </si>
  <si>
    <t>Check1_1</t>
  </si>
  <si>
    <t>Check1_2</t>
  </si>
  <si>
    <t>Check1_3</t>
  </si>
  <si>
    <t>Check2_3</t>
  </si>
  <si>
    <t>Check2_4</t>
  </si>
  <si>
    <t>Check2_5</t>
  </si>
  <si>
    <t>Check3_1</t>
  </si>
  <si>
    <t>Check3_2</t>
  </si>
  <si>
    <t>Check3_3</t>
  </si>
  <si>
    <t>Check4_3</t>
  </si>
  <si>
    <t>Check4_4</t>
  </si>
  <si>
    <t>Check4_5</t>
  </si>
  <si>
    <t>Howard</t>
  </si>
  <si>
    <t>Cover1_1</t>
  </si>
  <si>
    <t>V3</t>
  </si>
  <si>
    <t>Cover1_2</t>
  </si>
  <si>
    <t>Cover2_4</t>
  </si>
  <si>
    <t>Cover2_5</t>
  </si>
  <si>
    <t>Cover3_1</t>
  </si>
  <si>
    <t>Cover3_2</t>
  </si>
  <si>
    <t>Cover4_4</t>
  </si>
  <si>
    <t>Cover4_5</t>
  </si>
  <si>
    <t>Check4_2</t>
  </si>
  <si>
    <t>Merrick</t>
  </si>
  <si>
    <t>Units</t>
  </si>
  <si>
    <t>CoverCrop_Biomass</t>
  </si>
  <si>
    <t>Biomass (all)</t>
  </si>
  <si>
    <t>g/m2</t>
  </si>
  <si>
    <t>Weed density</t>
  </si>
  <si>
    <t>plants/m2</t>
  </si>
  <si>
    <t>Pigweed_Density</t>
  </si>
  <si>
    <t>Grass_Density</t>
  </si>
  <si>
    <t>Broadleaf_Density</t>
  </si>
  <si>
    <t>VolunteerCC_Density</t>
  </si>
  <si>
    <t>Note: Volunteer CC means volunteer cover crop, or a cover crop that was living in the field when it was not supposed to. Not critical for analyses</t>
  </si>
  <si>
    <t>ENREC</t>
  </si>
  <si>
    <t>V411_1</t>
  </si>
  <si>
    <t>Vetch</t>
  </si>
  <si>
    <t>V411_2</t>
  </si>
  <si>
    <t>V411_3</t>
  </si>
  <si>
    <t>V603_1</t>
  </si>
  <si>
    <t>V603_2</t>
  </si>
  <si>
    <t>V603_3</t>
  </si>
  <si>
    <t>V910_1</t>
  </si>
  <si>
    <t>V910_2</t>
  </si>
  <si>
    <t>V910_3</t>
  </si>
  <si>
    <t>R409_1</t>
  </si>
  <si>
    <t>R409_2</t>
  </si>
  <si>
    <t>R409_3</t>
  </si>
  <si>
    <t>R602_1</t>
  </si>
  <si>
    <t>R602_2</t>
  </si>
  <si>
    <t>R602_3</t>
  </si>
  <si>
    <t>R909_1</t>
  </si>
  <si>
    <t>R909_2</t>
  </si>
  <si>
    <t>R909_3</t>
  </si>
  <si>
    <t>C410_1</t>
  </si>
  <si>
    <t>C410_2</t>
  </si>
  <si>
    <t>C410_3</t>
  </si>
  <si>
    <t>C605_1</t>
  </si>
  <si>
    <t>C605_2</t>
  </si>
  <si>
    <t>C605_3</t>
  </si>
  <si>
    <t>C906_1</t>
  </si>
  <si>
    <t>C906_2</t>
  </si>
  <si>
    <t>C906_3</t>
  </si>
  <si>
    <t>SCAL</t>
  </si>
  <si>
    <t>V1007_1</t>
  </si>
  <si>
    <t>V1007_2</t>
  </si>
  <si>
    <t>V1007_3</t>
  </si>
  <si>
    <t>V1102_1</t>
  </si>
  <si>
    <t>V1102_2</t>
  </si>
  <si>
    <t>V1102_3</t>
  </si>
  <si>
    <t>V1108_1</t>
  </si>
  <si>
    <t>V1108_2</t>
  </si>
  <si>
    <t>V1108_3</t>
  </si>
  <si>
    <t>R901_1</t>
  </si>
  <si>
    <t>R901_2</t>
  </si>
  <si>
    <t>R901_3</t>
  </si>
  <si>
    <t>R1011_1</t>
  </si>
  <si>
    <t>R1011_2</t>
  </si>
  <si>
    <t>R1011_3</t>
  </si>
  <si>
    <t>R1112_1</t>
  </si>
  <si>
    <t>R1112_2</t>
  </si>
  <si>
    <t>R1112_3</t>
  </si>
  <si>
    <t>C1106_1</t>
  </si>
  <si>
    <t>C1106_2</t>
  </si>
  <si>
    <t>C1106_3</t>
  </si>
  <si>
    <t>C1109_1</t>
  </si>
  <si>
    <t>C1109_2</t>
  </si>
  <si>
    <t>C1109_3</t>
  </si>
  <si>
    <t>% Volumetric water content</t>
  </si>
  <si>
    <t xml:space="preserve">Celcius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</si>
</sst>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14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C6435-00D5-4641-AB7A-E809F70BDCFB}">
  <dimension ref="A1:U152"/>
  <sheetViews>
    <sheetView tabSelected="1" topLeftCell="G1" workbookViewId="0">
      <selection activeCell="N3" sqref="N3"/>
    </sheetView>
  </sheetViews>
  <sheetFormatPr defaultRowHeight="14.4" x14ac:dyDescent="0.3"/>
  <cols>
    <col min="1" max="1" width="7.44140625" bestFit="1" customWidth="1"/>
    <col min="2" max="2" width="15.5546875" bestFit="1" customWidth="1"/>
    <col min="3" max="3" width="9.5546875" bestFit="1" customWidth="1"/>
    <col min="4" max="4" width="4.109375" bestFit="1" customWidth="1"/>
    <col min="5" max="5" width="11.77734375" bestFit="1" customWidth="1"/>
    <col min="6" max="6" width="13.109375" bestFit="1" customWidth="1"/>
    <col min="7" max="7" width="12.109375" bestFit="1" customWidth="1"/>
    <col min="8" max="8" width="10.6640625" bestFit="1" customWidth="1"/>
    <col min="9" max="9" width="18" bestFit="1" customWidth="1"/>
    <col min="10" max="10" width="16.109375" style="1" bestFit="1" customWidth="1"/>
    <col min="11" max="11" width="13.33203125" style="1" bestFit="1" customWidth="1"/>
    <col min="12" max="12" width="16.88671875" style="1" bestFit="1" customWidth="1"/>
    <col min="13" max="13" width="19.21875" style="1" bestFit="1" customWidth="1"/>
    <col min="14" max="15" width="13.21875" bestFit="1" customWidth="1"/>
    <col min="16" max="16" width="14" bestFit="1" customWidth="1"/>
    <col min="17" max="17" width="13.44140625" bestFit="1" customWidth="1"/>
    <col min="18" max="18" width="16.44140625" bestFit="1" customWidth="1"/>
    <col min="19" max="19" width="19" bestFit="1" customWidth="1"/>
    <col min="20" max="20" width="8.33203125" bestFit="1" customWidth="1"/>
    <col min="21" max="21" width="11.5546875" bestFit="1" customWidth="1"/>
  </cols>
  <sheetData>
    <row r="1" spans="1:21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87</v>
      </c>
      <c r="J1" s="4" t="s">
        <v>8</v>
      </c>
      <c r="K1" s="4" t="s">
        <v>9</v>
      </c>
      <c r="L1" s="4" t="s">
        <v>10</v>
      </c>
      <c r="M1" s="4" t="s">
        <v>11</v>
      </c>
      <c r="N1" s="3" t="s">
        <v>12</v>
      </c>
      <c r="O1" s="3" t="s">
        <v>13</v>
      </c>
      <c r="P1" s="3" t="s">
        <v>92</v>
      </c>
      <c r="Q1" s="3" t="s">
        <v>93</v>
      </c>
      <c r="R1" s="3" t="s">
        <v>94</v>
      </c>
      <c r="S1" s="3" t="s">
        <v>95</v>
      </c>
      <c r="T1" s="3" t="s">
        <v>14</v>
      </c>
      <c r="U1" s="3" t="s">
        <v>15</v>
      </c>
    </row>
    <row r="2" spans="1:21" x14ac:dyDescent="0.3">
      <c r="A2" t="s">
        <v>16</v>
      </c>
      <c r="B2" t="s">
        <v>17</v>
      </c>
      <c r="C2" t="s">
        <v>18</v>
      </c>
      <c r="D2">
        <v>1</v>
      </c>
      <c r="E2" t="s">
        <v>19</v>
      </c>
      <c r="F2" t="s">
        <v>20</v>
      </c>
      <c r="G2" s="2">
        <v>44344</v>
      </c>
      <c r="H2" s="2" t="s">
        <v>21</v>
      </c>
      <c r="I2">
        <v>333.22660000000002</v>
      </c>
      <c r="J2" s="1">
        <v>0</v>
      </c>
      <c r="K2" s="1">
        <v>0</v>
      </c>
      <c r="L2" s="1">
        <v>0</v>
      </c>
      <c r="M2">
        <v>0</v>
      </c>
      <c r="N2" s="1">
        <f>SUM(K2:M2)</f>
        <v>0</v>
      </c>
      <c r="O2">
        <f>SUM(P2:S2)</f>
        <v>0</v>
      </c>
      <c r="P2">
        <v>0</v>
      </c>
      <c r="Q2">
        <v>0</v>
      </c>
      <c r="R2">
        <v>0</v>
      </c>
      <c r="S2">
        <v>0</v>
      </c>
      <c r="T2">
        <v>44.3</v>
      </c>
      <c r="U2">
        <v>20.2</v>
      </c>
    </row>
    <row r="3" spans="1:21" x14ac:dyDescent="0.3">
      <c r="A3" t="s">
        <v>16</v>
      </c>
      <c r="B3" t="s">
        <v>22</v>
      </c>
      <c r="C3" t="s">
        <v>18</v>
      </c>
      <c r="D3">
        <v>1</v>
      </c>
      <c r="E3" t="s">
        <v>19</v>
      </c>
      <c r="F3" t="s">
        <v>20</v>
      </c>
      <c r="G3" s="2">
        <v>44344</v>
      </c>
      <c r="H3" s="2" t="s">
        <v>21</v>
      </c>
      <c r="I3">
        <v>333.22660000000002</v>
      </c>
      <c r="J3" s="1">
        <v>0</v>
      </c>
      <c r="K3" s="1">
        <v>0</v>
      </c>
      <c r="L3" s="1">
        <v>0</v>
      </c>
      <c r="M3">
        <v>0</v>
      </c>
      <c r="N3">
        <f t="shared" ref="N3:N25" si="0">SUM(K3:M3)</f>
        <v>0</v>
      </c>
      <c r="O3">
        <f t="shared" ref="O3:O66" si="1">SUM(P3:S3)</f>
        <v>0</v>
      </c>
      <c r="P3">
        <v>0</v>
      </c>
      <c r="Q3">
        <v>0</v>
      </c>
      <c r="R3">
        <v>0</v>
      </c>
      <c r="S3">
        <v>0</v>
      </c>
      <c r="T3">
        <v>44.8</v>
      </c>
      <c r="U3">
        <v>20.5</v>
      </c>
    </row>
    <row r="4" spans="1:21" x14ac:dyDescent="0.3">
      <c r="A4" t="s">
        <v>16</v>
      </c>
      <c r="B4" t="s">
        <v>23</v>
      </c>
      <c r="C4" t="s">
        <v>18</v>
      </c>
      <c r="D4">
        <v>1</v>
      </c>
      <c r="E4" t="s">
        <v>19</v>
      </c>
      <c r="F4" t="s">
        <v>20</v>
      </c>
      <c r="G4" s="2">
        <v>44344</v>
      </c>
      <c r="H4" s="2" t="s">
        <v>21</v>
      </c>
      <c r="I4">
        <v>333.22660000000002</v>
      </c>
      <c r="J4" s="1">
        <v>0</v>
      </c>
      <c r="K4" s="1">
        <v>0</v>
      </c>
      <c r="L4" s="1">
        <v>0</v>
      </c>
      <c r="M4">
        <v>0</v>
      </c>
      <c r="N4">
        <f t="shared" si="0"/>
        <v>0</v>
      </c>
      <c r="O4">
        <f t="shared" si="1"/>
        <v>0</v>
      </c>
      <c r="P4">
        <v>0</v>
      </c>
      <c r="Q4">
        <v>0</v>
      </c>
      <c r="R4">
        <v>0</v>
      </c>
      <c r="S4">
        <v>0</v>
      </c>
      <c r="T4">
        <v>50.7</v>
      </c>
      <c r="U4">
        <v>20.399999999999999</v>
      </c>
    </row>
    <row r="5" spans="1:21" x14ac:dyDescent="0.3">
      <c r="A5" t="s">
        <v>16</v>
      </c>
      <c r="B5" t="s">
        <v>24</v>
      </c>
      <c r="C5" t="s">
        <v>18</v>
      </c>
      <c r="D5">
        <v>2</v>
      </c>
      <c r="E5" t="s">
        <v>19</v>
      </c>
      <c r="F5" t="s">
        <v>20</v>
      </c>
      <c r="G5" s="2">
        <v>44344</v>
      </c>
      <c r="H5" s="2" t="s">
        <v>21</v>
      </c>
      <c r="I5">
        <v>215.75</v>
      </c>
      <c r="J5" s="1">
        <v>0</v>
      </c>
      <c r="K5" s="1">
        <v>0</v>
      </c>
      <c r="L5" s="1">
        <v>0</v>
      </c>
      <c r="M5">
        <v>0</v>
      </c>
      <c r="N5">
        <f t="shared" si="0"/>
        <v>0</v>
      </c>
      <c r="O5">
        <f t="shared" si="1"/>
        <v>0</v>
      </c>
      <c r="P5">
        <v>0</v>
      </c>
      <c r="Q5">
        <v>0</v>
      </c>
      <c r="R5">
        <v>0</v>
      </c>
      <c r="S5">
        <v>0</v>
      </c>
      <c r="T5">
        <v>45</v>
      </c>
      <c r="U5">
        <v>20.2</v>
      </c>
    </row>
    <row r="6" spans="1:21" x14ac:dyDescent="0.3">
      <c r="A6" t="s">
        <v>16</v>
      </c>
      <c r="B6" t="s">
        <v>25</v>
      </c>
      <c r="C6" t="s">
        <v>18</v>
      </c>
      <c r="D6">
        <v>2</v>
      </c>
      <c r="E6" t="s">
        <v>19</v>
      </c>
      <c r="F6" t="s">
        <v>20</v>
      </c>
      <c r="G6" s="2">
        <v>44344</v>
      </c>
      <c r="H6" s="2" t="s">
        <v>21</v>
      </c>
      <c r="I6">
        <v>215.75</v>
      </c>
      <c r="J6" s="1">
        <v>0</v>
      </c>
      <c r="K6" s="1">
        <v>0</v>
      </c>
      <c r="L6" s="1">
        <v>0</v>
      </c>
      <c r="M6">
        <v>0</v>
      </c>
      <c r="N6">
        <f t="shared" si="0"/>
        <v>0</v>
      </c>
      <c r="O6">
        <f t="shared" si="1"/>
        <v>0</v>
      </c>
      <c r="P6">
        <v>0</v>
      </c>
      <c r="Q6">
        <v>0</v>
      </c>
      <c r="R6">
        <v>0</v>
      </c>
      <c r="S6">
        <v>0</v>
      </c>
      <c r="T6">
        <v>46.7</v>
      </c>
      <c r="U6">
        <v>20.8</v>
      </c>
    </row>
    <row r="7" spans="1:21" x14ac:dyDescent="0.3">
      <c r="A7" t="s">
        <v>16</v>
      </c>
      <c r="B7" t="s">
        <v>26</v>
      </c>
      <c r="C7" t="s">
        <v>18</v>
      </c>
      <c r="D7">
        <v>2</v>
      </c>
      <c r="E7" t="s">
        <v>19</v>
      </c>
      <c r="F7" t="s">
        <v>20</v>
      </c>
      <c r="G7" s="2">
        <v>44344</v>
      </c>
      <c r="H7" s="2" t="s">
        <v>21</v>
      </c>
      <c r="I7">
        <v>215.75</v>
      </c>
      <c r="J7" s="1">
        <v>0</v>
      </c>
      <c r="K7" s="1">
        <v>0</v>
      </c>
      <c r="L7" s="1">
        <v>0</v>
      </c>
      <c r="M7">
        <v>0</v>
      </c>
      <c r="N7">
        <f t="shared" si="0"/>
        <v>0</v>
      </c>
      <c r="O7">
        <f t="shared" si="1"/>
        <v>0</v>
      </c>
      <c r="P7">
        <v>0</v>
      </c>
      <c r="Q7">
        <v>0</v>
      </c>
      <c r="R7">
        <v>0</v>
      </c>
      <c r="S7">
        <v>0</v>
      </c>
      <c r="T7">
        <v>46.3</v>
      </c>
      <c r="U7">
        <v>21.1</v>
      </c>
    </row>
    <row r="8" spans="1:21" x14ac:dyDescent="0.3">
      <c r="A8" t="s">
        <v>16</v>
      </c>
      <c r="B8" t="s">
        <v>27</v>
      </c>
      <c r="C8" t="s">
        <v>18</v>
      </c>
      <c r="D8">
        <v>3</v>
      </c>
      <c r="E8" t="s">
        <v>19</v>
      </c>
      <c r="F8" t="s">
        <v>20</v>
      </c>
      <c r="G8" s="2">
        <v>44344</v>
      </c>
      <c r="H8" s="2" t="s">
        <v>21</v>
      </c>
      <c r="I8">
        <v>352.64</v>
      </c>
      <c r="J8" s="1">
        <v>0</v>
      </c>
      <c r="K8" s="1">
        <v>0</v>
      </c>
      <c r="L8" s="1">
        <v>0</v>
      </c>
      <c r="M8">
        <v>0</v>
      </c>
      <c r="N8">
        <f t="shared" si="0"/>
        <v>0</v>
      </c>
      <c r="O8">
        <f t="shared" si="1"/>
        <v>0</v>
      </c>
      <c r="P8">
        <v>0</v>
      </c>
      <c r="Q8">
        <v>0</v>
      </c>
      <c r="R8">
        <v>0</v>
      </c>
      <c r="S8">
        <v>0</v>
      </c>
      <c r="T8">
        <v>40.6</v>
      </c>
      <c r="U8">
        <v>22</v>
      </c>
    </row>
    <row r="9" spans="1:21" x14ac:dyDescent="0.3">
      <c r="A9" t="s">
        <v>16</v>
      </c>
      <c r="B9" t="s">
        <v>28</v>
      </c>
      <c r="C9" t="s">
        <v>18</v>
      </c>
      <c r="D9">
        <v>3</v>
      </c>
      <c r="E9" t="s">
        <v>19</v>
      </c>
      <c r="F9" t="s">
        <v>20</v>
      </c>
      <c r="G9" s="2">
        <v>44344</v>
      </c>
      <c r="H9" s="2" t="s">
        <v>21</v>
      </c>
      <c r="I9">
        <v>352.64</v>
      </c>
      <c r="J9" s="1">
        <v>0</v>
      </c>
      <c r="K9" s="1">
        <v>0</v>
      </c>
      <c r="L9" s="1">
        <v>0</v>
      </c>
      <c r="M9">
        <v>0</v>
      </c>
      <c r="N9">
        <f t="shared" si="0"/>
        <v>0</v>
      </c>
      <c r="O9">
        <f t="shared" si="1"/>
        <v>0</v>
      </c>
      <c r="P9">
        <v>0</v>
      </c>
      <c r="Q9">
        <v>0</v>
      </c>
      <c r="R9">
        <v>0</v>
      </c>
      <c r="S9">
        <v>0</v>
      </c>
      <c r="T9">
        <v>47.2</v>
      </c>
      <c r="U9">
        <v>23.3</v>
      </c>
    </row>
    <row r="10" spans="1:21" x14ac:dyDescent="0.3">
      <c r="A10" t="s">
        <v>16</v>
      </c>
      <c r="B10" t="s">
        <v>29</v>
      </c>
      <c r="C10" t="s">
        <v>18</v>
      </c>
      <c r="D10">
        <v>3</v>
      </c>
      <c r="E10" t="s">
        <v>19</v>
      </c>
      <c r="F10" t="s">
        <v>20</v>
      </c>
      <c r="G10" s="2">
        <v>44344</v>
      </c>
      <c r="H10" s="2" t="s">
        <v>21</v>
      </c>
      <c r="I10">
        <v>352.64</v>
      </c>
      <c r="J10" s="1">
        <v>0</v>
      </c>
      <c r="K10" s="1">
        <v>0</v>
      </c>
      <c r="L10" s="1">
        <v>0</v>
      </c>
      <c r="M10">
        <v>0</v>
      </c>
      <c r="N10">
        <f t="shared" si="0"/>
        <v>0</v>
      </c>
      <c r="O10">
        <f t="shared" si="1"/>
        <v>0</v>
      </c>
      <c r="P10">
        <v>0</v>
      </c>
      <c r="Q10">
        <v>0</v>
      </c>
      <c r="R10">
        <v>0</v>
      </c>
      <c r="S10">
        <v>0</v>
      </c>
      <c r="T10">
        <v>33.9</v>
      </c>
      <c r="U10">
        <v>23.4</v>
      </c>
    </row>
    <row r="11" spans="1:21" x14ac:dyDescent="0.3">
      <c r="A11" t="s">
        <v>16</v>
      </c>
      <c r="B11" t="s">
        <v>30</v>
      </c>
      <c r="C11" t="s">
        <v>18</v>
      </c>
      <c r="D11">
        <v>4</v>
      </c>
      <c r="E11" t="s">
        <v>19</v>
      </c>
      <c r="F11" t="s">
        <v>20</v>
      </c>
      <c r="G11" s="2">
        <v>44344</v>
      </c>
      <c r="H11" s="2" t="s">
        <v>21</v>
      </c>
      <c r="I11">
        <v>295.83999999999997</v>
      </c>
      <c r="J11" s="1">
        <v>0</v>
      </c>
      <c r="K11" s="1">
        <v>0</v>
      </c>
      <c r="L11" s="1">
        <v>0</v>
      </c>
      <c r="M11">
        <v>0</v>
      </c>
      <c r="N11">
        <f t="shared" si="0"/>
        <v>0</v>
      </c>
      <c r="O11">
        <f t="shared" si="1"/>
        <v>0</v>
      </c>
      <c r="P11">
        <v>0</v>
      </c>
      <c r="Q11">
        <v>0</v>
      </c>
      <c r="R11">
        <v>0</v>
      </c>
      <c r="S11">
        <v>0</v>
      </c>
      <c r="T11">
        <v>44.3</v>
      </c>
      <c r="U11">
        <v>23.2</v>
      </c>
    </row>
    <row r="12" spans="1:21" x14ac:dyDescent="0.3">
      <c r="A12" t="s">
        <v>16</v>
      </c>
      <c r="B12" t="s">
        <v>31</v>
      </c>
      <c r="C12" t="s">
        <v>18</v>
      </c>
      <c r="D12">
        <v>4</v>
      </c>
      <c r="E12" t="s">
        <v>19</v>
      </c>
      <c r="F12" t="s">
        <v>20</v>
      </c>
      <c r="G12" s="2">
        <v>44344</v>
      </c>
      <c r="H12" s="2" t="s">
        <v>21</v>
      </c>
      <c r="I12">
        <v>295.83999999999997</v>
      </c>
      <c r="J12" s="1">
        <v>0</v>
      </c>
      <c r="K12" s="1">
        <v>0</v>
      </c>
      <c r="L12" s="1">
        <v>0</v>
      </c>
      <c r="M12">
        <v>0</v>
      </c>
      <c r="N12">
        <f t="shared" si="0"/>
        <v>0</v>
      </c>
      <c r="O12">
        <f t="shared" si="1"/>
        <v>0</v>
      </c>
      <c r="P12">
        <v>0</v>
      </c>
      <c r="Q12">
        <v>0</v>
      </c>
      <c r="R12">
        <v>0</v>
      </c>
      <c r="S12">
        <v>0</v>
      </c>
      <c r="T12">
        <v>48.3</v>
      </c>
      <c r="U12">
        <v>23.3</v>
      </c>
    </row>
    <row r="13" spans="1:21" x14ac:dyDescent="0.3">
      <c r="A13" t="s">
        <v>16</v>
      </c>
      <c r="B13" t="s">
        <v>32</v>
      </c>
      <c r="C13" t="s">
        <v>18</v>
      </c>
      <c r="D13">
        <v>4</v>
      </c>
      <c r="E13" t="s">
        <v>19</v>
      </c>
      <c r="F13" t="s">
        <v>20</v>
      </c>
      <c r="G13" s="2">
        <v>44344</v>
      </c>
      <c r="H13" s="2" t="s">
        <v>21</v>
      </c>
      <c r="I13">
        <v>295.83999999999997</v>
      </c>
      <c r="J13" s="1">
        <v>0</v>
      </c>
      <c r="K13" s="1">
        <v>0</v>
      </c>
      <c r="L13" s="1">
        <v>0</v>
      </c>
      <c r="M13">
        <v>0</v>
      </c>
      <c r="N13">
        <f t="shared" si="0"/>
        <v>0</v>
      </c>
      <c r="O13">
        <f t="shared" si="1"/>
        <v>0</v>
      </c>
      <c r="P13">
        <v>0</v>
      </c>
      <c r="Q13">
        <v>0</v>
      </c>
      <c r="R13">
        <v>0</v>
      </c>
      <c r="S13">
        <v>0</v>
      </c>
      <c r="T13">
        <v>47.4</v>
      </c>
      <c r="U13">
        <v>23.3</v>
      </c>
    </row>
    <row r="14" spans="1:21" x14ac:dyDescent="0.3">
      <c r="A14" t="s">
        <v>16</v>
      </c>
      <c r="B14" t="s">
        <v>33</v>
      </c>
      <c r="C14" t="s">
        <v>34</v>
      </c>
      <c r="D14">
        <v>1</v>
      </c>
      <c r="E14" t="s">
        <v>19</v>
      </c>
      <c r="F14" t="s">
        <v>20</v>
      </c>
      <c r="G14" s="2">
        <v>44344</v>
      </c>
      <c r="H14" s="2" t="s">
        <v>21</v>
      </c>
      <c r="I14">
        <v>228.38</v>
      </c>
      <c r="J14" s="1">
        <v>0</v>
      </c>
      <c r="K14" s="1">
        <v>0</v>
      </c>
      <c r="L14" s="1">
        <v>0</v>
      </c>
      <c r="M14">
        <v>0</v>
      </c>
      <c r="N14">
        <f t="shared" si="0"/>
        <v>0</v>
      </c>
      <c r="O14">
        <f t="shared" si="1"/>
        <v>0</v>
      </c>
      <c r="P14">
        <v>0</v>
      </c>
      <c r="Q14">
        <v>0</v>
      </c>
      <c r="R14">
        <v>0</v>
      </c>
      <c r="S14">
        <v>0</v>
      </c>
      <c r="T14">
        <v>50.8</v>
      </c>
      <c r="U14">
        <v>20.6</v>
      </c>
    </row>
    <row r="15" spans="1:21" x14ac:dyDescent="0.3">
      <c r="A15" t="s">
        <v>16</v>
      </c>
      <c r="B15" t="s">
        <v>35</v>
      </c>
      <c r="C15" t="s">
        <v>34</v>
      </c>
      <c r="D15">
        <v>1</v>
      </c>
      <c r="E15" t="s">
        <v>19</v>
      </c>
      <c r="F15" t="s">
        <v>20</v>
      </c>
      <c r="G15" s="2">
        <v>44344</v>
      </c>
      <c r="H15" s="2" t="s">
        <v>21</v>
      </c>
      <c r="I15">
        <v>228.38</v>
      </c>
      <c r="J15" s="1">
        <v>0</v>
      </c>
      <c r="K15" s="1">
        <v>0</v>
      </c>
      <c r="L15" s="1">
        <v>0</v>
      </c>
      <c r="M15">
        <v>0</v>
      </c>
      <c r="N15">
        <f t="shared" si="0"/>
        <v>0</v>
      </c>
      <c r="O15">
        <f t="shared" si="1"/>
        <v>0</v>
      </c>
      <c r="P15">
        <v>0</v>
      </c>
      <c r="Q15">
        <v>0</v>
      </c>
      <c r="R15">
        <v>0</v>
      </c>
      <c r="S15">
        <v>0</v>
      </c>
      <c r="T15">
        <v>41.5</v>
      </c>
      <c r="U15">
        <v>20.3</v>
      </c>
    </row>
    <row r="16" spans="1:21" x14ac:dyDescent="0.3">
      <c r="A16" t="s">
        <v>16</v>
      </c>
      <c r="B16" t="s">
        <v>36</v>
      </c>
      <c r="C16" t="s">
        <v>34</v>
      </c>
      <c r="D16">
        <v>1</v>
      </c>
      <c r="E16" t="s">
        <v>19</v>
      </c>
      <c r="F16" t="s">
        <v>20</v>
      </c>
      <c r="G16" s="2">
        <v>44344</v>
      </c>
      <c r="H16" s="2" t="s">
        <v>21</v>
      </c>
      <c r="I16">
        <v>228.38</v>
      </c>
      <c r="J16" s="1">
        <v>0</v>
      </c>
      <c r="K16" s="1">
        <v>0</v>
      </c>
      <c r="L16" s="1">
        <v>0</v>
      </c>
      <c r="M16">
        <v>0</v>
      </c>
      <c r="N16">
        <f t="shared" si="0"/>
        <v>0</v>
      </c>
      <c r="O16">
        <f t="shared" si="1"/>
        <v>0</v>
      </c>
      <c r="P16">
        <v>0</v>
      </c>
      <c r="Q16">
        <v>0</v>
      </c>
      <c r="R16">
        <v>0</v>
      </c>
      <c r="S16">
        <v>0</v>
      </c>
      <c r="T16">
        <v>41.6</v>
      </c>
      <c r="U16">
        <v>20.7</v>
      </c>
    </row>
    <row r="17" spans="1:21" x14ac:dyDescent="0.3">
      <c r="A17" t="s">
        <v>16</v>
      </c>
      <c r="B17" t="s">
        <v>37</v>
      </c>
      <c r="C17" t="s">
        <v>34</v>
      </c>
      <c r="D17">
        <v>2</v>
      </c>
      <c r="E17" t="s">
        <v>19</v>
      </c>
      <c r="F17" t="s">
        <v>20</v>
      </c>
      <c r="G17" s="2">
        <v>44344</v>
      </c>
      <c r="H17" s="2" t="s">
        <v>21</v>
      </c>
      <c r="I17">
        <v>154.47999999999999</v>
      </c>
      <c r="J17" s="1">
        <v>0</v>
      </c>
      <c r="K17" s="1">
        <v>0</v>
      </c>
      <c r="L17" s="1">
        <v>0</v>
      </c>
      <c r="M17">
        <v>0</v>
      </c>
      <c r="N17">
        <f t="shared" si="0"/>
        <v>0</v>
      </c>
      <c r="O17">
        <f t="shared" si="1"/>
        <v>0</v>
      </c>
      <c r="P17">
        <v>0</v>
      </c>
      <c r="Q17">
        <v>0</v>
      </c>
      <c r="R17">
        <v>0</v>
      </c>
      <c r="S17">
        <v>0</v>
      </c>
      <c r="T17">
        <v>46.7</v>
      </c>
      <c r="U17">
        <v>20.100000000000001</v>
      </c>
    </row>
    <row r="18" spans="1:21" x14ac:dyDescent="0.3">
      <c r="A18" t="s">
        <v>16</v>
      </c>
      <c r="B18" t="s">
        <v>38</v>
      </c>
      <c r="C18" t="s">
        <v>34</v>
      </c>
      <c r="D18">
        <v>2</v>
      </c>
      <c r="E18" t="s">
        <v>19</v>
      </c>
      <c r="F18" t="s">
        <v>20</v>
      </c>
      <c r="G18" s="2">
        <v>44344</v>
      </c>
      <c r="H18" s="2" t="s">
        <v>21</v>
      </c>
      <c r="I18">
        <v>154.47999999999999</v>
      </c>
      <c r="J18" s="1">
        <v>0</v>
      </c>
      <c r="K18" s="1">
        <v>0</v>
      </c>
      <c r="L18" s="1">
        <v>0</v>
      </c>
      <c r="M18">
        <v>0</v>
      </c>
      <c r="N18">
        <f t="shared" si="0"/>
        <v>0</v>
      </c>
      <c r="O18">
        <f t="shared" si="1"/>
        <v>0</v>
      </c>
      <c r="P18">
        <v>0</v>
      </c>
      <c r="Q18">
        <v>0</v>
      </c>
      <c r="R18">
        <v>0</v>
      </c>
      <c r="S18">
        <v>0</v>
      </c>
      <c r="T18">
        <v>44.3</v>
      </c>
      <c r="U18">
        <v>20.3</v>
      </c>
    </row>
    <row r="19" spans="1:21" x14ac:dyDescent="0.3">
      <c r="A19" t="s">
        <v>16</v>
      </c>
      <c r="B19" t="s">
        <v>39</v>
      </c>
      <c r="C19" t="s">
        <v>34</v>
      </c>
      <c r="D19">
        <v>2</v>
      </c>
      <c r="E19" t="s">
        <v>19</v>
      </c>
      <c r="F19" t="s">
        <v>20</v>
      </c>
      <c r="G19" s="2">
        <v>44344</v>
      </c>
      <c r="H19" s="2" t="s">
        <v>21</v>
      </c>
      <c r="I19">
        <v>154.47999999999999</v>
      </c>
      <c r="J19" s="1">
        <v>0</v>
      </c>
      <c r="K19" s="1">
        <v>0</v>
      </c>
      <c r="L19" s="1">
        <v>0</v>
      </c>
      <c r="M19">
        <v>0</v>
      </c>
      <c r="N19">
        <f t="shared" si="0"/>
        <v>0</v>
      </c>
      <c r="O19">
        <f t="shared" si="1"/>
        <v>0</v>
      </c>
      <c r="P19">
        <v>0</v>
      </c>
      <c r="Q19">
        <v>0</v>
      </c>
      <c r="R19">
        <v>0</v>
      </c>
      <c r="S19">
        <v>0</v>
      </c>
      <c r="T19">
        <v>45.8</v>
      </c>
      <c r="U19">
        <v>20.2</v>
      </c>
    </row>
    <row r="20" spans="1:21" x14ac:dyDescent="0.3">
      <c r="A20" t="s">
        <v>16</v>
      </c>
      <c r="B20" t="s">
        <v>40</v>
      </c>
      <c r="C20" t="s">
        <v>34</v>
      </c>
      <c r="D20">
        <v>3</v>
      </c>
      <c r="E20" t="s">
        <v>19</v>
      </c>
      <c r="F20" t="s">
        <v>20</v>
      </c>
      <c r="G20" s="2">
        <v>44344</v>
      </c>
      <c r="H20" s="2" t="s">
        <v>21</v>
      </c>
      <c r="I20">
        <v>114.44</v>
      </c>
      <c r="J20" s="1">
        <v>0</v>
      </c>
      <c r="K20" s="1">
        <v>0</v>
      </c>
      <c r="L20" s="1">
        <v>0</v>
      </c>
      <c r="M20">
        <v>0</v>
      </c>
      <c r="N20">
        <f t="shared" si="0"/>
        <v>0</v>
      </c>
      <c r="O20">
        <f t="shared" si="1"/>
        <v>0</v>
      </c>
      <c r="P20">
        <v>0</v>
      </c>
      <c r="Q20">
        <v>0</v>
      </c>
      <c r="R20">
        <v>0</v>
      </c>
      <c r="S20">
        <v>0</v>
      </c>
      <c r="T20">
        <v>44.4</v>
      </c>
      <c r="U20">
        <v>23.5</v>
      </c>
    </row>
    <row r="21" spans="1:21" x14ac:dyDescent="0.3">
      <c r="A21" t="s">
        <v>16</v>
      </c>
      <c r="B21" t="s">
        <v>41</v>
      </c>
      <c r="C21" t="s">
        <v>34</v>
      </c>
      <c r="D21">
        <v>3</v>
      </c>
      <c r="E21" t="s">
        <v>19</v>
      </c>
      <c r="F21" t="s">
        <v>20</v>
      </c>
      <c r="G21" s="2">
        <v>44344</v>
      </c>
      <c r="H21" s="2" t="s">
        <v>21</v>
      </c>
      <c r="I21">
        <v>114.44</v>
      </c>
      <c r="J21" s="1">
        <v>0</v>
      </c>
      <c r="K21" s="1">
        <v>0</v>
      </c>
      <c r="L21" s="1">
        <v>0</v>
      </c>
      <c r="M21">
        <v>0</v>
      </c>
      <c r="N21">
        <f t="shared" si="0"/>
        <v>0</v>
      </c>
      <c r="O21">
        <f t="shared" si="1"/>
        <v>0</v>
      </c>
      <c r="P21">
        <v>0</v>
      </c>
      <c r="Q21">
        <v>0</v>
      </c>
      <c r="R21">
        <v>0</v>
      </c>
      <c r="S21">
        <v>0</v>
      </c>
      <c r="T21">
        <v>44.5</v>
      </c>
      <c r="U21">
        <v>23.5</v>
      </c>
    </row>
    <row r="22" spans="1:21" x14ac:dyDescent="0.3">
      <c r="A22" t="s">
        <v>16</v>
      </c>
      <c r="B22" t="s">
        <v>42</v>
      </c>
      <c r="C22" t="s">
        <v>34</v>
      </c>
      <c r="D22">
        <v>3</v>
      </c>
      <c r="E22" t="s">
        <v>19</v>
      </c>
      <c r="F22" t="s">
        <v>20</v>
      </c>
      <c r="G22" s="2">
        <v>44344</v>
      </c>
      <c r="H22" s="2" t="s">
        <v>21</v>
      </c>
      <c r="I22">
        <v>114.44</v>
      </c>
      <c r="J22" s="1">
        <v>0</v>
      </c>
      <c r="K22" s="1">
        <v>0</v>
      </c>
      <c r="L22" s="1">
        <v>0</v>
      </c>
      <c r="M22">
        <v>0</v>
      </c>
      <c r="N22">
        <f t="shared" si="0"/>
        <v>0</v>
      </c>
      <c r="O22">
        <f t="shared" si="1"/>
        <v>0</v>
      </c>
      <c r="P22">
        <v>0</v>
      </c>
      <c r="Q22">
        <v>0</v>
      </c>
      <c r="R22">
        <v>0</v>
      </c>
      <c r="S22">
        <v>0</v>
      </c>
      <c r="T22">
        <v>46.5</v>
      </c>
      <c r="U22">
        <v>23.3</v>
      </c>
    </row>
    <row r="23" spans="1:21" x14ac:dyDescent="0.3">
      <c r="A23" t="s">
        <v>16</v>
      </c>
      <c r="B23" t="s">
        <v>43</v>
      </c>
      <c r="C23" t="s">
        <v>34</v>
      </c>
      <c r="D23">
        <v>4</v>
      </c>
      <c r="E23" t="s">
        <v>19</v>
      </c>
      <c r="F23" t="s">
        <v>20</v>
      </c>
      <c r="G23" s="2">
        <v>44344</v>
      </c>
      <c r="H23" s="2" t="s">
        <v>21</v>
      </c>
      <c r="I23">
        <v>121.11</v>
      </c>
      <c r="J23" s="1">
        <v>0</v>
      </c>
      <c r="K23" s="1">
        <v>0</v>
      </c>
      <c r="L23" s="1">
        <v>0</v>
      </c>
      <c r="M23">
        <v>0</v>
      </c>
      <c r="N23">
        <f t="shared" si="0"/>
        <v>0</v>
      </c>
      <c r="O23">
        <f t="shared" si="1"/>
        <v>0</v>
      </c>
      <c r="P23">
        <v>0</v>
      </c>
      <c r="Q23">
        <v>0</v>
      </c>
      <c r="R23">
        <v>0</v>
      </c>
      <c r="S23">
        <v>0</v>
      </c>
      <c r="T23">
        <v>42.7</v>
      </c>
      <c r="U23">
        <v>22.1</v>
      </c>
    </row>
    <row r="24" spans="1:21" x14ac:dyDescent="0.3">
      <c r="A24" t="s">
        <v>16</v>
      </c>
      <c r="B24" t="s">
        <v>44</v>
      </c>
      <c r="C24" t="s">
        <v>34</v>
      </c>
      <c r="D24">
        <v>4</v>
      </c>
      <c r="E24" t="s">
        <v>19</v>
      </c>
      <c r="F24" t="s">
        <v>20</v>
      </c>
      <c r="G24" s="2">
        <v>44344</v>
      </c>
      <c r="H24" s="2" t="s">
        <v>21</v>
      </c>
      <c r="I24">
        <v>121.11</v>
      </c>
      <c r="J24" s="1">
        <v>0</v>
      </c>
      <c r="K24" s="1">
        <v>0</v>
      </c>
      <c r="L24" s="1">
        <v>0</v>
      </c>
      <c r="M24">
        <v>0</v>
      </c>
      <c r="N24">
        <f t="shared" si="0"/>
        <v>0</v>
      </c>
      <c r="O24">
        <f t="shared" si="1"/>
        <v>0</v>
      </c>
      <c r="P24">
        <v>0</v>
      </c>
      <c r="Q24">
        <v>0</v>
      </c>
      <c r="R24">
        <v>0</v>
      </c>
      <c r="S24">
        <v>0</v>
      </c>
      <c r="T24">
        <v>47.4</v>
      </c>
      <c r="U24">
        <v>22.7</v>
      </c>
    </row>
    <row r="25" spans="1:21" x14ac:dyDescent="0.3">
      <c r="A25" t="s">
        <v>16</v>
      </c>
      <c r="B25" t="s">
        <v>45</v>
      </c>
      <c r="C25" t="s">
        <v>34</v>
      </c>
      <c r="D25">
        <v>4</v>
      </c>
      <c r="E25" t="s">
        <v>19</v>
      </c>
      <c r="F25" t="s">
        <v>20</v>
      </c>
      <c r="G25" s="2">
        <v>44344</v>
      </c>
      <c r="H25" s="2" t="s">
        <v>21</v>
      </c>
      <c r="I25">
        <v>121.11</v>
      </c>
      <c r="J25" s="1">
        <v>0</v>
      </c>
      <c r="K25" s="1">
        <v>0</v>
      </c>
      <c r="L25" s="1">
        <v>0</v>
      </c>
      <c r="M25">
        <v>0</v>
      </c>
      <c r="N25">
        <f t="shared" si="0"/>
        <v>0</v>
      </c>
      <c r="O25">
        <f t="shared" si="1"/>
        <v>0</v>
      </c>
      <c r="P25">
        <v>0</v>
      </c>
      <c r="Q25">
        <v>0</v>
      </c>
      <c r="R25">
        <v>0</v>
      </c>
      <c r="S25">
        <v>0</v>
      </c>
      <c r="T25">
        <v>46.9</v>
      </c>
      <c r="U25">
        <v>23</v>
      </c>
    </row>
    <row r="26" spans="1:21" x14ac:dyDescent="0.3">
      <c r="A26" t="s">
        <v>46</v>
      </c>
      <c r="B26" t="s">
        <v>47</v>
      </c>
      <c r="C26" t="s">
        <v>18</v>
      </c>
      <c r="D26">
        <v>1</v>
      </c>
      <c r="E26" t="s">
        <v>48</v>
      </c>
      <c r="F26" t="s">
        <v>49</v>
      </c>
      <c r="G26" s="2">
        <v>44350</v>
      </c>
      <c r="H26" t="s">
        <v>50</v>
      </c>
      <c r="I26">
        <v>105.27</v>
      </c>
      <c r="J26">
        <v>0</v>
      </c>
      <c r="K26">
        <v>0</v>
      </c>
      <c r="L26">
        <v>0</v>
      </c>
      <c r="M26">
        <v>0</v>
      </c>
      <c r="N26">
        <f t="shared" ref="N26:N49" si="2">SUM(J26:L26)</f>
        <v>0</v>
      </c>
      <c r="O26">
        <f t="shared" si="1"/>
        <v>0</v>
      </c>
      <c r="P26">
        <v>0</v>
      </c>
      <c r="Q26">
        <v>0</v>
      </c>
      <c r="R26">
        <v>0</v>
      </c>
      <c r="S26">
        <v>0</v>
      </c>
      <c r="T26">
        <v>41.3</v>
      </c>
      <c r="U26">
        <v>37.9</v>
      </c>
    </row>
    <row r="27" spans="1:21" x14ac:dyDescent="0.3">
      <c r="A27" t="s">
        <v>46</v>
      </c>
      <c r="B27" t="s">
        <v>51</v>
      </c>
      <c r="C27" t="s">
        <v>18</v>
      </c>
      <c r="D27">
        <v>1</v>
      </c>
      <c r="E27" t="s">
        <v>48</v>
      </c>
      <c r="F27" t="s">
        <v>49</v>
      </c>
      <c r="G27" s="2">
        <v>44350</v>
      </c>
      <c r="H27" t="s">
        <v>50</v>
      </c>
      <c r="I27">
        <v>105.27</v>
      </c>
      <c r="J27">
        <v>0</v>
      </c>
      <c r="K27">
        <v>0</v>
      </c>
      <c r="L27">
        <v>0</v>
      </c>
      <c r="M27">
        <v>0</v>
      </c>
      <c r="N27">
        <f t="shared" si="2"/>
        <v>0</v>
      </c>
      <c r="O27">
        <f t="shared" si="1"/>
        <v>1</v>
      </c>
      <c r="P27">
        <v>0</v>
      </c>
      <c r="Q27">
        <v>1</v>
      </c>
      <c r="R27">
        <v>0</v>
      </c>
      <c r="S27">
        <v>0</v>
      </c>
      <c r="T27">
        <v>27.1</v>
      </c>
      <c r="U27">
        <v>37.799999999999997</v>
      </c>
    </row>
    <row r="28" spans="1:21" x14ac:dyDescent="0.3">
      <c r="A28" t="s">
        <v>46</v>
      </c>
      <c r="B28" t="s">
        <v>52</v>
      </c>
      <c r="C28" t="s">
        <v>18</v>
      </c>
      <c r="D28">
        <v>1</v>
      </c>
      <c r="E28" t="s">
        <v>48</v>
      </c>
      <c r="F28" t="s">
        <v>49</v>
      </c>
      <c r="G28" s="2">
        <v>44350</v>
      </c>
      <c r="H28" t="s">
        <v>50</v>
      </c>
      <c r="I28">
        <v>105.27</v>
      </c>
      <c r="J28">
        <v>0</v>
      </c>
      <c r="K28">
        <v>0</v>
      </c>
      <c r="L28">
        <v>0</v>
      </c>
      <c r="M28">
        <v>0</v>
      </c>
      <c r="N28">
        <f t="shared" si="2"/>
        <v>0</v>
      </c>
      <c r="O28">
        <f t="shared" si="1"/>
        <v>1</v>
      </c>
      <c r="P28">
        <v>0</v>
      </c>
      <c r="Q28">
        <v>1</v>
      </c>
      <c r="R28">
        <v>0</v>
      </c>
      <c r="S28">
        <v>0</v>
      </c>
      <c r="T28">
        <v>42.4</v>
      </c>
      <c r="U28">
        <v>37.799999999999997</v>
      </c>
    </row>
    <row r="29" spans="1:21" x14ac:dyDescent="0.3">
      <c r="A29" t="s">
        <v>46</v>
      </c>
      <c r="B29" t="s">
        <v>53</v>
      </c>
      <c r="C29" t="s">
        <v>18</v>
      </c>
      <c r="D29">
        <v>2</v>
      </c>
      <c r="E29" t="s">
        <v>48</v>
      </c>
      <c r="F29" t="s">
        <v>49</v>
      </c>
      <c r="G29" s="2">
        <v>44350</v>
      </c>
      <c r="H29" t="s">
        <v>50</v>
      </c>
      <c r="I29">
        <v>111.27</v>
      </c>
      <c r="J29">
        <v>0</v>
      </c>
      <c r="K29">
        <f>2.4619-2.4262</f>
        <v>3.5699999999999843E-2</v>
      </c>
      <c r="L29">
        <f>2.4619-2.4262</f>
        <v>3.5699999999999843E-2</v>
      </c>
      <c r="M29">
        <v>0</v>
      </c>
      <c r="N29">
        <f t="shared" si="2"/>
        <v>7.1399999999999686E-2</v>
      </c>
      <c r="O29">
        <f t="shared" si="1"/>
        <v>1</v>
      </c>
      <c r="P29">
        <v>0</v>
      </c>
      <c r="Q29">
        <v>1</v>
      </c>
      <c r="R29">
        <v>0</v>
      </c>
      <c r="S29">
        <v>0</v>
      </c>
      <c r="T29">
        <v>36</v>
      </c>
      <c r="U29">
        <v>36.299999999999997</v>
      </c>
    </row>
    <row r="30" spans="1:21" x14ac:dyDescent="0.3">
      <c r="A30" t="s">
        <v>46</v>
      </c>
      <c r="B30" t="s">
        <v>54</v>
      </c>
      <c r="C30" t="s">
        <v>18</v>
      </c>
      <c r="D30">
        <v>2</v>
      </c>
      <c r="E30" t="s">
        <v>48</v>
      </c>
      <c r="F30" t="s">
        <v>49</v>
      </c>
      <c r="G30" s="2">
        <v>44350</v>
      </c>
      <c r="H30" t="s">
        <v>50</v>
      </c>
      <c r="I30">
        <v>111.27</v>
      </c>
      <c r="J30">
        <v>0</v>
      </c>
      <c r="K30">
        <v>0</v>
      </c>
      <c r="L30">
        <v>0</v>
      </c>
      <c r="M30">
        <v>0</v>
      </c>
      <c r="N30">
        <f t="shared" si="2"/>
        <v>0</v>
      </c>
      <c r="O30">
        <f t="shared" si="1"/>
        <v>1</v>
      </c>
      <c r="P30">
        <v>0</v>
      </c>
      <c r="Q30">
        <v>1</v>
      </c>
      <c r="R30">
        <v>0</v>
      </c>
      <c r="S30">
        <v>0</v>
      </c>
      <c r="T30">
        <v>17.3</v>
      </c>
      <c r="U30">
        <v>35.799999999999997</v>
      </c>
    </row>
    <row r="31" spans="1:21" x14ac:dyDescent="0.3">
      <c r="A31" t="s">
        <v>46</v>
      </c>
      <c r="B31" t="s">
        <v>55</v>
      </c>
      <c r="C31" t="s">
        <v>18</v>
      </c>
      <c r="D31">
        <v>2</v>
      </c>
      <c r="E31" t="s">
        <v>48</v>
      </c>
      <c r="F31" t="s">
        <v>49</v>
      </c>
      <c r="G31" s="2">
        <v>44350</v>
      </c>
      <c r="H31" t="s">
        <v>50</v>
      </c>
      <c r="I31">
        <v>111.27</v>
      </c>
      <c r="J31">
        <v>0</v>
      </c>
      <c r="K31">
        <v>0</v>
      </c>
      <c r="L31">
        <v>0</v>
      </c>
      <c r="M31">
        <v>0</v>
      </c>
      <c r="N31">
        <f t="shared" si="2"/>
        <v>0</v>
      </c>
      <c r="O31">
        <f t="shared" si="1"/>
        <v>1</v>
      </c>
      <c r="P31">
        <v>0</v>
      </c>
      <c r="Q31">
        <v>0</v>
      </c>
      <c r="R31">
        <v>1</v>
      </c>
      <c r="S31">
        <v>0</v>
      </c>
      <c r="T31">
        <v>20.100000000000001</v>
      </c>
      <c r="U31">
        <v>34.799999999999997</v>
      </c>
    </row>
    <row r="32" spans="1:21" x14ac:dyDescent="0.3">
      <c r="A32" t="s">
        <v>46</v>
      </c>
      <c r="B32" t="s">
        <v>56</v>
      </c>
      <c r="C32" t="s">
        <v>18</v>
      </c>
      <c r="D32">
        <v>3</v>
      </c>
      <c r="E32" t="s">
        <v>48</v>
      </c>
      <c r="F32" t="s">
        <v>49</v>
      </c>
      <c r="G32" s="2">
        <v>44350</v>
      </c>
      <c r="H32" t="s">
        <v>50</v>
      </c>
      <c r="I32">
        <v>105.05</v>
      </c>
      <c r="J32">
        <v>0</v>
      </c>
      <c r="K32">
        <v>0</v>
      </c>
      <c r="L32">
        <v>0</v>
      </c>
      <c r="M32">
        <v>0</v>
      </c>
      <c r="N32">
        <f t="shared" si="2"/>
        <v>0</v>
      </c>
      <c r="O32">
        <f t="shared" si="1"/>
        <v>2</v>
      </c>
      <c r="P32">
        <v>0</v>
      </c>
      <c r="Q32">
        <v>2</v>
      </c>
      <c r="R32">
        <v>0</v>
      </c>
      <c r="S32">
        <v>0</v>
      </c>
      <c r="T32">
        <v>18.2</v>
      </c>
      <c r="U32">
        <v>34.200000000000003</v>
      </c>
    </row>
    <row r="33" spans="1:21" x14ac:dyDescent="0.3">
      <c r="A33" t="s">
        <v>46</v>
      </c>
      <c r="B33" t="s">
        <v>57</v>
      </c>
      <c r="C33" t="s">
        <v>18</v>
      </c>
      <c r="D33">
        <v>3</v>
      </c>
      <c r="E33" t="s">
        <v>48</v>
      </c>
      <c r="F33" t="s">
        <v>49</v>
      </c>
      <c r="G33" s="2">
        <v>44350</v>
      </c>
      <c r="H33" t="s">
        <v>50</v>
      </c>
      <c r="I33">
        <v>105.05</v>
      </c>
      <c r="J33">
        <v>0</v>
      </c>
      <c r="K33">
        <f>2.433-2.4246</f>
        <v>8.3999999999999631E-3</v>
      </c>
      <c r="L33">
        <f>2.433-2.4246</f>
        <v>8.3999999999999631E-3</v>
      </c>
      <c r="M33">
        <v>0</v>
      </c>
      <c r="N33">
        <f t="shared" si="2"/>
        <v>1.6799999999999926E-2</v>
      </c>
      <c r="O33">
        <f t="shared" si="1"/>
        <v>0</v>
      </c>
      <c r="P33">
        <v>0</v>
      </c>
      <c r="Q33">
        <v>0</v>
      </c>
      <c r="R33">
        <v>0</v>
      </c>
      <c r="S33">
        <v>0</v>
      </c>
      <c r="T33">
        <v>18.7</v>
      </c>
      <c r="U33">
        <v>32.5</v>
      </c>
    </row>
    <row r="34" spans="1:21" x14ac:dyDescent="0.3">
      <c r="A34" t="s">
        <v>46</v>
      </c>
      <c r="B34" t="s">
        <v>58</v>
      </c>
      <c r="C34" t="s">
        <v>18</v>
      </c>
      <c r="D34">
        <v>3</v>
      </c>
      <c r="E34" t="s">
        <v>48</v>
      </c>
      <c r="F34" t="s">
        <v>49</v>
      </c>
      <c r="G34" s="2">
        <v>44350</v>
      </c>
      <c r="H34" t="s">
        <v>50</v>
      </c>
      <c r="I34">
        <v>105.05</v>
      </c>
      <c r="J34">
        <f>2.4563-2.4443</f>
        <v>1.2000000000000011E-2</v>
      </c>
      <c r="K34">
        <v>0</v>
      </c>
      <c r="L34">
        <v>0</v>
      </c>
      <c r="M34">
        <v>0</v>
      </c>
      <c r="N34">
        <f t="shared" si="2"/>
        <v>1.2000000000000011E-2</v>
      </c>
      <c r="O34">
        <f t="shared" si="1"/>
        <v>3</v>
      </c>
      <c r="P34">
        <v>1</v>
      </c>
      <c r="Q34">
        <v>2</v>
      </c>
      <c r="R34">
        <v>0</v>
      </c>
      <c r="S34">
        <v>0</v>
      </c>
      <c r="T34">
        <v>28.3</v>
      </c>
      <c r="U34">
        <v>32.799999999999997</v>
      </c>
    </row>
    <row r="35" spans="1:21" x14ac:dyDescent="0.3">
      <c r="A35" t="s">
        <v>46</v>
      </c>
      <c r="B35" t="s">
        <v>59</v>
      </c>
      <c r="C35" t="s">
        <v>18</v>
      </c>
      <c r="D35">
        <v>4</v>
      </c>
      <c r="E35" t="s">
        <v>48</v>
      </c>
      <c r="F35" t="s">
        <v>49</v>
      </c>
      <c r="G35" s="2">
        <v>44350</v>
      </c>
      <c r="H35" t="s">
        <v>50</v>
      </c>
      <c r="I35">
        <v>122.015</v>
      </c>
      <c r="J35">
        <v>0</v>
      </c>
      <c r="K35">
        <f>2.4425-2.4398</f>
        <v>2.6999999999999247E-3</v>
      </c>
      <c r="L35">
        <f>2.4425-2.4398</f>
        <v>2.6999999999999247E-3</v>
      </c>
      <c r="M35">
        <v>0</v>
      </c>
      <c r="N35">
        <f t="shared" si="2"/>
        <v>5.3999999999998494E-3</v>
      </c>
      <c r="O35">
        <f t="shared" si="1"/>
        <v>1</v>
      </c>
      <c r="P35">
        <v>0</v>
      </c>
      <c r="Q35">
        <v>1</v>
      </c>
      <c r="R35">
        <v>0</v>
      </c>
      <c r="S35">
        <v>0</v>
      </c>
      <c r="T35">
        <v>31.7</v>
      </c>
      <c r="U35">
        <v>29.7</v>
      </c>
    </row>
    <row r="36" spans="1:21" x14ac:dyDescent="0.3">
      <c r="A36" t="s">
        <v>46</v>
      </c>
      <c r="B36" t="s">
        <v>60</v>
      </c>
      <c r="C36" t="s">
        <v>18</v>
      </c>
      <c r="D36">
        <v>4</v>
      </c>
      <c r="E36" t="s">
        <v>48</v>
      </c>
      <c r="F36" t="s">
        <v>49</v>
      </c>
      <c r="G36" s="2">
        <v>44350</v>
      </c>
      <c r="H36" t="s">
        <v>50</v>
      </c>
      <c r="I36">
        <v>122.015</v>
      </c>
      <c r="J36">
        <v>0</v>
      </c>
      <c r="K36">
        <f>2.4621-2.4605</f>
        <v>1.5999999999998238E-3</v>
      </c>
      <c r="L36">
        <f>2.4621-2.4605</f>
        <v>1.5999999999998238E-3</v>
      </c>
      <c r="M36">
        <v>0</v>
      </c>
      <c r="N36">
        <f t="shared" si="2"/>
        <v>3.1999999999996476E-3</v>
      </c>
      <c r="O36">
        <f t="shared" si="1"/>
        <v>0</v>
      </c>
      <c r="P36">
        <v>0</v>
      </c>
      <c r="Q36">
        <v>0</v>
      </c>
      <c r="R36">
        <v>0</v>
      </c>
      <c r="S36">
        <v>0</v>
      </c>
      <c r="T36">
        <v>34.1</v>
      </c>
      <c r="U36">
        <v>29.9</v>
      </c>
    </row>
    <row r="37" spans="1:21" x14ac:dyDescent="0.3">
      <c r="A37" t="s">
        <v>46</v>
      </c>
      <c r="B37" t="s">
        <v>61</v>
      </c>
      <c r="C37" t="s">
        <v>18</v>
      </c>
      <c r="D37">
        <v>4</v>
      </c>
      <c r="E37" t="s">
        <v>48</v>
      </c>
      <c r="F37" t="s">
        <v>49</v>
      </c>
      <c r="G37" s="2">
        <v>44350</v>
      </c>
      <c r="H37" t="s">
        <v>50</v>
      </c>
      <c r="I37">
        <v>122.015</v>
      </c>
      <c r="J37">
        <v>0</v>
      </c>
      <c r="K37">
        <v>0</v>
      </c>
      <c r="L37">
        <v>0</v>
      </c>
      <c r="M37">
        <v>0</v>
      </c>
      <c r="N37">
        <f t="shared" si="2"/>
        <v>0</v>
      </c>
      <c r="O37">
        <f t="shared" si="1"/>
        <v>4</v>
      </c>
      <c r="P37">
        <v>0</v>
      </c>
      <c r="Q37">
        <v>1</v>
      </c>
      <c r="R37">
        <v>3</v>
      </c>
      <c r="S37">
        <v>0</v>
      </c>
      <c r="T37">
        <v>35.5</v>
      </c>
      <c r="U37">
        <v>30.1</v>
      </c>
    </row>
    <row r="38" spans="1:21" x14ac:dyDescent="0.3">
      <c r="A38" t="s">
        <v>46</v>
      </c>
      <c r="B38" t="s">
        <v>62</v>
      </c>
      <c r="C38" t="s">
        <v>34</v>
      </c>
      <c r="D38">
        <v>1</v>
      </c>
      <c r="E38" t="s">
        <v>48</v>
      </c>
      <c r="F38" t="s">
        <v>49</v>
      </c>
      <c r="G38" s="2">
        <v>44350</v>
      </c>
      <c r="H38" t="s">
        <v>50</v>
      </c>
      <c r="I38">
        <v>0</v>
      </c>
      <c r="J38">
        <v>0</v>
      </c>
      <c r="K38">
        <f>2.9805-2.4246</f>
        <v>0.55590000000000028</v>
      </c>
      <c r="L38">
        <f>2.543-2.4614</f>
        <v>8.1600000000000339E-2</v>
      </c>
      <c r="M38">
        <v>0</v>
      </c>
      <c r="N38">
        <f t="shared" si="2"/>
        <v>0.63750000000000062</v>
      </c>
      <c r="O38">
        <f t="shared" si="1"/>
        <v>8</v>
      </c>
      <c r="P38">
        <v>0</v>
      </c>
      <c r="Q38">
        <v>4</v>
      </c>
      <c r="R38">
        <v>4</v>
      </c>
      <c r="S38">
        <v>0</v>
      </c>
      <c r="T38">
        <v>29.4</v>
      </c>
      <c r="U38">
        <v>36.6</v>
      </c>
    </row>
    <row r="39" spans="1:21" x14ac:dyDescent="0.3">
      <c r="A39" t="s">
        <v>46</v>
      </c>
      <c r="B39" t="s">
        <v>63</v>
      </c>
      <c r="C39" t="s">
        <v>34</v>
      </c>
      <c r="D39">
        <v>1</v>
      </c>
      <c r="E39" t="s">
        <v>48</v>
      </c>
      <c r="F39" t="s">
        <v>49</v>
      </c>
      <c r="G39" s="2">
        <v>44350</v>
      </c>
      <c r="H39" t="s">
        <v>50</v>
      </c>
      <c r="I39">
        <v>0</v>
      </c>
      <c r="J39">
        <v>0</v>
      </c>
      <c r="K39">
        <f>2.6219-2.4785</f>
        <v>0.14340000000000019</v>
      </c>
      <c r="L39">
        <v>0</v>
      </c>
      <c r="M39">
        <v>0</v>
      </c>
      <c r="N39">
        <f t="shared" si="2"/>
        <v>0.14340000000000019</v>
      </c>
      <c r="O39">
        <f t="shared" si="1"/>
        <v>4</v>
      </c>
      <c r="P39">
        <v>0</v>
      </c>
      <c r="Q39">
        <v>4</v>
      </c>
      <c r="R39">
        <v>0</v>
      </c>
      <c r="S39">
        <v>0</v>
      </c>
      <c r="T39">
        <v>16.100000000000001</v>
      </c>
      <c r="U39">
        <v>37.4</v>
      </c>
    </row>
    <row r="40" spans="1:21" x14ac:dyDescent="0.3">
      <c r="A40" t="s">
        <v>46</v>
      </c>
      <c r="B40" t="s">
        <v>64</v>
      </c>
      <c r="C40" t="s">
        <v>34</v>
      </c>
      <c r="D40">
        <v>1</v>
      </c>
      <c r="E40" t="s">
        <v>48</v>
      </c>
      <c r="F40" t="s">
        <v>49</v>
      </c>
      <c r="G40" s="2">
        <v>44350</v>
      </c>
      <c r="H40" t="s">
        <v>50</v>
      </c>
      <c r="I40">
        <v>0</v>
      </c>
      <c r="J40">
        <v>0</v>
      </c>
      <c r="K40">
        <f>2.6556-2.4718</f>
        <v>0.18380000000000019</v>
      </c>
      <c r="L40">
        <f>2.5065-2.4257</f>
        <v>8.0799999999999983E-2</v>
      </c>
      <c r="M40">
        <v>0</v>
      </c>
      <c r="N40">
        <f t="shared" si="2"/>
        <v>0.26460000000000017</v>
      </c>
      <c r="O40">
        <f t="shared" si="1"/>
        <v>0</v>
      </c>
      <c r="P40">
        <v>0</v>
      </c>
      <c r="Q40">
        <v>0</v>
      </c>
      <c r="R40">
        <v>0</v>
      </c>
      <c r="S40">
        <v>0</v>
      </c>
      <c r="T40">
        <v>35.6</v>
      </c>
      <c r="U40">
        <v>37.799999999999997</v>
      </c>
    </row>
    <row r="41" spans="1:21" x14ac:dyDescent="0.3">
      <c r="A41" t="s">
        <v>46</v>
      </c>
      <c r="B41" t="s">
        <v>65</v>
      </c>
      <c r="C41" t="s">
        <v>34</v>
      </c>
      <c r="D41">
        <v>2</v>
      </c>
      <c r="E41" t="s">
        <v>48</v>
      </c>
      <c r="F41" t="s">
        <v>49</v>
      </c>
      <c r="G41" s="2">
        <v>44350</v>
      </c>
      <c r="H41" t="s">
        <v>50</v>
      </c>
      <c r="I41">
        <v>0</v>
      </c>
      <c r="J41">
        <v>0</v>
      </c>
      <c r="K41">
        <f>2.515-2.4582</f>
        <v>5.6799999999999962E-2</v>
      </c>
      <c r="L41">
        <f>2.4905-2.4631</f>
        <v>2.7400000000000091E-2</v>
      </c>
      <c r="M41">
        <v>0</v>
      </c>
      <c r="N41">
        <f t="shared" si="2"/>
        <v>8.4200000000000053E-2</v>
      </c>
      <c r="O41">
        <f t="shared" si="1"/>
        <v>11</v>
      </c>
      <c r="P41">
        <v>0</v>
      </c>
      <c r="Q41">
        <v>11</v>
      </c>
      <c r="R41">
        <v>0</v>
      </c>
      <c r="S41">
        <v>0</v>
      </c>
      <c r="T41">
        <v>29</v>
      </c>
      <c r="U41">
        <v>30.7</v>
      </c>
    </row>
    <row r="42" spans="1:21" x14ac:dyDescent="0.3">
      <c r="A42" t="s">
        <v>46</v>
      </c>
      <c r="B42" t="s">
        <v>66</v>
      </c>
      <c r="C42" t="s">
        <v>34</v>
      </c>
      <c r="D42">
        <v>2</v>
      </c>
      <c r="E42" t="s">
        <v>48</v>
      </c>
      <c r="F42" t="s">
        <v>49</v>
      </c>
      <c r="G42" s="2">
        <v>44350</v>
      </c>
      <c r="H42" t="s">
        <v>50</v>
      </c>
      <c r="I42">
        <v>0</v>
      </c>
      <c r="J42">
        <f>2.534-2.5258</f>
        <v>8.1999999999999851E-3</v>
      </c>
      <c r="K42">
        <f>3.4121-2.4926</f>
        <v>0.91950000000000021</v>
      </c>
      <c r="L42">
        <v>0</v>
      </c>
      <c r="M42">
        <v>0</v>
      </c>
      <c r="N42">
        <f t="shared" si="2"/>
        <v>0.92770000000000019</v>
      </c>
      <c r="O42">
        <f t="shared" si="1"/>
        <v>7</v>
      </c>
      <c r="P42">
        <v>0</v>
      </c>
      <c r="Q42">
        <v>7</v>
      </c>
      <c r="R42">
        <v>0</v>
      </c>
      <c r="S42">
        <v>0</v>
      </c>
      <c r="T42">
        <v>31.4</v>
      </c>
      <c r="U42">
        <v>31.1</v>
      </c>
    </row>
    <row r="43" spans="1:21" x14ac:dyDescent="0.3">
      <c r="A43" t="s">
        <v>46</v>
      </c>
      <c r="B43" t="s">
        <v>67</v>
      </c>
      <c r="C43" t="s">
        <v>34</v>
      </c>
      <c r="D43">
        <v>2</v>
      </c>
      <c r="E43" t="s">
        <v>48</v>
      </c>
      <c r="F43" t="s">
        <v>49</v>
      </c>
      <c r="G43" s="2">
        <v>44350</v>
      </c>
      <c r="H43" t="s">
        <v>50</v>
      </c>
      <c r="I43">
        <v>0</v>
      </c>
      <c r="J43">
        <v>0</v>
      </c>
      <c r="K43">
        <f>2.4944-2.4827</f>
        <v>1.1700000000000266E-2</v>
      </c>
      <c r="L43">
        <v>0</v>
      </c>
      <c r="M43">
        <v>0</v>
      </c>
      <c r="N43">
        <f t="shared" si="2"/>
        <v>1.1700000000000266E-2</v>
      </c>
      <c r="O43">
        <f t="shared" si="1"/>
        <v>1</v>
      </c>
      <c r="P43">
        <v>0</v>
      </c>
      <c r="Q43">
        <v>1</v>
      </c>
      <c r="R43">
        <v>0</v>
      </c>
      <c r="S43">
        <v>0</v>
      </c>
      <c r="T43">
        <v>41.3</v>
      </c>
      <c r="U43">
        <v>32.1</v>
      </c>
    </row>
    <row r="44" spans="1:21" x14ac:dyDescent="0.3">
      <c r="A44" t="s">
        <v>46</v>
      </c>
      <c r="B44" t="s">
        <v>68</v>
      </c>
      <c r="C44" t="s">
        <v>34</v>
      </c>
      <c r="D44">
        <v>3</v>
      </c>
      <c r="E44" t="s">
        <v>48</v>
      </c>
      <c r="F44" t="s">
        <v>49</v>
      </c>
      <c r="G44" s="2">
        <v>44350</v>
      </c>
      <c r="H44" t="s">
        <v>50</v>
      </c>
      <c r="I44">
        <v>0</v>
      </c>
      <c r="J44">
        <v>0</v>
      </c>
      <c r="K44">
        <f>2.6384-2.462</f>
        <v>0.17639999999999967</v>
      </c>
      <c r="L44">
        <v>0</v>
      </c>
      <c r="M44">
        <v>0</v>
      </c>
      <c r="N44">
        <f t="shared" si="2"/>
        <v>0.17639999999999967</v>
      </c>
      <c r="O44">
        <f t="shared" si="1"/>
        <v>0</v>
      </c>
      <c r="P44">
        <v>0</v>
      </c>
      <c r="Q44">
        <v>0</v>
      </c>
      <c r="R44">
        <v>0</v>
      </c>
      <c r="S44">
        <v>0</v>
      </c>
      <c r="T44">
        <v>30.7</v>
      </c>
      <c r="U44">
        <v>28.7</v>
      </c>
    </row>
    <row r="45" spans="1:21" x14ac:dyDescent="0.3">
      <c r="A45" t="s">
        <v>46</v>
      </c>
      <c r="B45" t="s">
        <v>69</v>
      </c>
      <c r="C45" t="s">
        <v>34</v>
      </c>
      <c r="D45">
        <v>3</v>
      </c>
      <c r="E45" t="s">
        <v>48</v>
      </c>
      <c r="F45" t="s">
        <v>49</v>
      </c>
      <c r="G45" s="2">
        <v>44350</v>
      </c>
      <c r="H45" t="s">
        <v>50</v>
      </c>
      <c r="I45">
        <v>0</v>
      </c>
      <c r="J45">
        <f>2.5038-2.4379</f>
        <v>6.590000000000007E-2</v>
      </c>
      <c r="K45">
        <f>2.7202-2.4854</f>
        <v>0.23480000000000034</v>
      </c>
      <c r="L45">
        <v>0</v>
      </c>
      <c r="M45">
        <v>0</v>
      </c>
      <c r="N45">
        <f t="shared" si="2"/>
        <v>0.30070000000000041</v>
      </c>
      <c r="O45">
        <f t="shared" si="1"/>
        <v>2</v>
      </c>
      <c r="P45">
        <v>0</v>
      </c>
      <c r="Q45">
        <v>2</v>
      </c>
      <c r="R45">
        <v>0</v>
      </c>
      <c r="S45">
        <v>0</v>
      </c>
      <c r="T45">
        <v>40.299999999999997</v>
      </c>
      <c r="U45">
        <v>27.6</v>
      </c>
    </row>
    <row r="46" spans="1:21" x14ac:dyDescent="0.3">
      <c r="A46" t="s">
        <v>46</v>
      </c>
      <c r="B46" t="s">
        <v>70</v>
      </c>
      <c r="C46" t="s">
        <v>34</v>
      </c>
      <c r="D46">
        <v>3</v>
      </c>
      <c r="E46" t="s">
        <v>48</v>
      </c>
      <c r="F46" t="s">
        <v>49</v>
      </c>
      <c r="G46" s="2">
        <v>44350</v>
      </c>
      <c r="H46" t="s">
        <v>50</v>
      </c>
      <c r="I46">
        <v>0</v>
      </c>
      <c r="J46">
        <v>0</v>
      </c>
      <c r="K46">
        <f>2.9296-2.4344</f>
        <v>0.49520000000000008</v>
      </c>
      <c r="L46">
        <f>2.5418-2.4342</f>
        <v>0.1075999999999997</v>
      </c>
      <c r="M46">
        <v>0</v>
      </c>
      <c r="N46">
        <f t="shared" si="2"/>
        <v>0.60279999999999978</v>
      </c>
      <c r="O46">
        <f t="shared" si="1"/>
        <v>17</v>
      </c>
      <c r="P46">
        <v>0</v>
      </c>
      <c r="Q46">
        <v>17</v>
      </c>
      <c r="R46">
        <v>0</v>
      </c>
      <c r="S46">
        <v>0</v>
      </c>
      <c r="T46">
        <v>32.700000000000003</v>
      </c>
      <c r="U46">
        <v>26.5</v>
      </c>
    </row>
    <row r="47" spans="1:21" x14ac:dyDescent="0.3">
      <c r="A47" t="s">
        <v>46</v>
      </c>
      <c r="B47" t="s">
        <v>71</v>
      </c>
      <c r="C47" t="s">
        <v>34</v>
      </c>
      <c r="D47">
        <v>4</v>
      </c>
      <c r="E47" t="s">
        <v>48</v>
      </c>
      <c r="F47" t="s">
        <v>49</v>
      </c>
      <c r="G47" s="2">
        <v>44350</v>
      </c>
      <c r="H47" t="s">
        <v>50</v>
      </c>
      <c r="I47">
        <v>0</v>
      </c>
      <c r="J47">
        <v>0</v>
      </c>
      <c r="K47">
        <f>2.5841-2.4399</f>
        <v>0.14419999999999966</v>
      </c>
      <c r="L47">
        <v>0</v>
      </c>
      <c r="M47">
        <v>0</v>
      </c>
      <c r="N47">
        <f t="shared" si="2"/>
        <v>0.14419999999999966</v>
      </c>
      <c r="O47">
        <f t="shared" si="1"/>
        <v>63</v>
      </c>
      <c r="P47">
        <v>0</v>
      </c>
      <c r="Q47">
        <v>63</v>
      </c>
      <c r="R47">
        <v>0</v>
      </c>
      <c r="S47">
        <v>0</v>
      </c>
      <c r="T47">
        <v>44.1</v>
      </c>
      <c r="U47">
        <v>26.3</v>
      </c>
    </row>
    <row r="48" spans="1:21" x14ac:dyDescent="0.3">
      <c r="A48" t="s">
        <v>46</v>
      </c>
      <c r="B48" t="s">
        <v>72</v>
      </c>
      <c r="C48" t="s">
        <v>34</v>
      </c>
      <c r="D48">
        <v>4</v>
      </c>
      <c r="E48" t="s">
        <v>48</v>
      </c>
      <c r="F48" t="s">
        <v>49</v>
      </c>
      <c r="G48" s="2">
        <v>44350</v>
      </c>
      <c r="H48" t="s">
        <v>50</v>
      </c>
      <c r="I48">
        <v>0</v>
      </c>
      <c r="J48">
        <v>0</v>
      </c>
      <c r="K48">
        <f>2.4891-2.4333</f>
        <v>5.5800000000000072E-2</v>
      </c>
      <c r="L48">
        <v>0</v>
      </c>
      <c r="M48">
        <v>0</v>
      </c>
      <c r="N48">
        <f t="shared" si="2"/>
        <v>5.5800000000000072E-2</v>
      </c>
      <c r="O48">
        <f t="shared" si="1"/>
        <v>46</v>
      </c>
      <c r="P48">
        <v>0</v>
      </c>
      <c r="Q48">
        <v>44</v>
      </c>
      <c r="R48">
        <v>2</v>
      </c>
      <c r="S48">
        <v>0</v>
      </c>
      <c r="T48">
        <v>32.799999999999997</v>
      </c>
      <c r="U48">
        <v>24.5</v>
      </c>
    </row>
    <row r="49" spans="1:21" x14ac:dyDescent="0.3">
      <c r="A49" t="s">
        <v>46</v>
      </c>
      <c r="B49" t="s">
        <v>73</v>
      </c>
      <c r="C49" t="s">
        <v>34</v>
      </c>
      <c r="D49">
        <v>4</v>
      </c>
      <c r="E49" t="s">
        <v>48</v>
      </c>
      <c r="F49" t="s">
        <v>49</v>
      </c>
      <c r="G49" s="2">
        <v>44350</v>
      </c>
      <c r="H49" t="s">
        <v>50</v>
      </c>
      <c r="I49">
        <v>0</v>
      </c>
      <c r="J49">
        <v>0</v>
      </c>
      <c r="K49">
        <f>2.4289-2.4209</f>
        <v>8.0000000000000071E-3</v>
      </c>
      <c r="L49">
        <v>0</v>
      </c>
      <c r="M49">
        <v>0</v>
      </c>
      <c r="N49">
        <f t="shared" si="2"/>
        <v>8.0000000000000071E-3</v>
      </c>
      <c r="O49">
        <f t="shared" si="1"/>
        <v>13</v>
      </c>
      <c r="P49">
        <v>0</v>
      </c>
      <c r="Q49">
        <v>13</v>
      </c>
      <c r="R49">
        <v>0</v>
      </c>
      <c r="S49">
        <v>0</v>
      </c>
      <c r="T49">
        <v>34.299999999999997</v>
      </c>
      <c r="U49">
        <v>23.2</v>
      </c>
    </row>
    <row r="50" spans="1:21" x14ac:dyDescent="0.3">
      <c r="A50" t="s">
        <v>74</v>
      </c>
      <c r="B50" t="s">
        <v>75</v>
      </c>
      <c r="C50" t="s">
        <v>18</v>
      </c>
      <c r="D50">
        <v>1</v>
      </c>
      <c r="E50" t="s">
        <v>19</v>
      </c>
      <c r="F50" t="s">
        <v>49</v>
      </c>
      <c r="G50" s="2">
        <v>44348</v>
      </c>
      <c r="H50" t="s">
        <v>76</v>
      </c>
      <c r="I50">
        <v>142.38</v>
      </c>
      <c r="J50">
        <f>2.5002-2.4865</f>
        <v>1.3700000000000045E-2</v>
      </c>
      <c r="K50">
        <v>0</v>
      </c>
      <c r="L50">
        <v>0</v>
      </c>
      <c r="M50">
        <v>0</v>
      </c>
      <c r="N50">
        <f>SUM(J50:M50)</f>
        <v>1.3700000000000045E-2</v>
      </c>
      <c r="O50">
        <f t="shared" si="1"/>
        <v>6</v>
      </c>
      <c r="P50">
        <v>6</v>
      </c>
      <c r="Q50">
        <v>0</v>
      </c>
      <c r="R50">
        <v>0</v>
      </c>
      <c r="S50">
        <v>0</v>
      </c>
      <c r="T50">
        <v>47</v>
      </c>
      <c r="U50">
        <v>23.9</v>
      </c>
    </row>
    <row r="51" spans="1:21" x14ac:dyDescent="0.3">
      <c r="A51" t="s">
        <v>74</v>
      </c>
      <c r="B51" t="s">
        <v>77</v>
      </c>
      <c r="C51" t="s">
        <v>18</v>
      </c>
      <c r="D51">
        <v>1</v>
      </c>
      <c r="E51" t="s">
        <v>19</v>
      </c>
      <c r="F51" t="s">
        <v>49</v>
      </c>
      <c r="G51" s="2">
        <v>44348</v>
      </c>
      <c r="H51" t="s">
        <v>76</v>
      </c>
      <c r="I51">
        <v>142.38</v>
      </c>
      <c r="J51">
        <v>0</v>
      </c>
      <c r="K51">
        <v>0</v>
      </c>
      <c r="L51">
        <v>0</v>
      </c>
      <c r="M51">
        <v>0</v>
      </c>
      <c r="N51">
        <f t="shared" ref="N51:N73" si="3">SUM(J51:M51)</f>
        <v>0</v>
      </c>
      <c r="O51">
        <f t="shared" si="1"/>
        <v>5</v>
      </c>
      <c r="P51">
        <v>4</v>
      </c>
      <c r="Q51">
        <v>1</v>
      </c>
      <c r="R51">
        <v>0</v>
      </c>
      <c r="S51">
        <v>0</v>
      </c>
      <c r="T51">
        <v>43.7</v>
      </c>
      <c r="U51">
        <v>25.1</v>
      </c>
    </row>
    <row r="52" spans="1:21" x14ac:dyDescent="0.3">
      <c r="A52" t="s">
        <v>74</v>
      </c>
      <c r="B52" t="s">
        <v>47</v>
      </c>
      <c r="C52" t="s">
        <v>18</v>
      </c>
      <c r="D52">
        <v>1</v>
      </c>
      <c r="E52" t="s">
        <v>19</v>
      </c>
      <c r="F52" t="s">
        <v>49</v>
      </c>
      <c r="G52" s="2">
        <v>44348</v>
      </c>
      <c r="H52" t="s">
        <v>76</v>
      </c>
      <c r="I52">
        <v>142.38</v>
      </c>
      <c r="J52">
        <v>0</v>
      </c>
      <c r="K52">
        <v>0</v>
      </c>
      <c r="L52">
        <v>0</v>
      </c>
      <c r="M52">
        <v>0</v>
      </c>
      <c r="N52">
        <f t="shared" si="3"/>
        <v>0</v>
      </c>
      <c r="O52">
        <f t="shared" si="1"/>
        <v>1</v>
      </c>
      <c r="P52">
        <v>1</v>
      </c>
      <c r="Q52">
        <v>0</v>
      </c>
      <c r="R52">
        <v>0</v>
      </c>
      <c r="S52">
        <v>0</v>
      </c>
      <c r="T52">
        <v>43.4</v>
      </c>
      <c r="U52">
        <v>26.1</v>
      </c>
    </row>
    <row r="53" spans="1:21" x14ac:dyDescent="0.3">
      <c r="A53" t="s">
        <v>74</v>
      </c>
      <c r="B53" t="s">
        <v>55</v>
      </c>
      <c r="C53" t="s">
        <v>18</v>
      </c>
      <c r="D53">
        <v>2</v>
      </c>
      <c r="E53" t="s">
        <v>19</v>
      </c>
      <c r="F53" t="s">
        <v>49</v>
      </c>
      <c r="G53" s="2">
        <v>44348</v>
      </c>
      <c r="H53" t="s">
        <v>76</v>
      </c>
      <c r="I53">
        <v>131.16</v>
      </c>
      <c r="J53">
        <v>0</v>
      </c>
      <c r="K53">
        <v>0</v>
      </c>
      <c r="L53">
        <v>0</v>
      </c>
      <c r="M53">
        <v>0</v>
      </c>
      <c r="N53">
        <f t="shared" si="3"/>
        <v>0</v>
      </c>
      <c r="O53">
        <f t="shared" si="1"/>
        <v>11</v>
      </c>
      <c r="P53">
        <v>0</v>
      </c>
      <c r="Q53">
        <v>11</v>
      </c>
      <c r="R53">
        <v>0</v>
      </c>
      <c r="S53">
        <v>0</v>
      </c>
      <c r="T53">
        <v>43.7</v>
      </c>
      <c r="U53">
        <v>30.8</v>
      </c>
    </row>
    <row r="54" spans="1:21" x14ac:dyDescent="0.3">
      <c r="A54" t="s">
        <v>74</v>
      </c>
      <c r="B54" t="s">
        <v>78</v>
      </c>
      <c r="C54" t="s">
        <v>18</v>
      </c>
      <c r="D54">
        <v>2</v>
      </c>
      <c r="E54" t="s">
        <v>19</v>
      </c>
      <c r="F54" t="s">
        <v>49</v>
      </c>
      <c r="G54" s="2">
        <v>44348</v>
      </c>
      <c r="H54" t="s">
        <v>76</v>
      </c>
      <c r="I54">
        <v>131.16</v>
      </c>
      <c r="J54">
        <v>0</v>
      </c>
      <c r="K54">
        <v>0</v>
      </c>
      <c r="L54">
        <v>0</v>
      </c>
      <c r="M54">
        <v>0</v>
      </c>
      <c r="N54">
        <f t="shared" si="3"/>
        <v>0</v>
      </c>
      <c r="O54">
        <f t="shared" si="1"/>
        <v>4</v>
      </c>
      <c r="P54">
        <v>1</v>
      </c>
      <c r="Q54">
        <v>3</v>
      </c>
      <c r="R54">
        <v>0</v>
      </c>
      <c r="S54">
        <v>0</v>
      </c>
      <c r="T54">
        <v>51.7</v>
      </c>
      <c r="U54">
        <v>30.1</v>
      </c>
    </row>
    <row r="55" spans="1:21" x14ac:dyDescent="0.3">
      <c r="A55" t="s">
        <v>74</v>
      </c>
      <c r="B55" t="s">
        <v>79</v>
      </c>
      <c r="C55" t="s">
        <v>18</v>
      </c>
      <c r="D55">
        <v>2</v>
      </c>
      <c r="E55" t="s">
        <v>19</v>
      </c>
      <c r="F55" t="s">
        <v>49</v>
      </c>
      <c r="G55" s="2">
        <v>44348</v>
      </c>
      <c r="H55" t="s">
        <v>76</v>
      </c>
      <c r="I55">
        <v>131.16</v>
      </c>
      <c r="J55">
        <v>0</v>
      </c>
      <c r="K55">
        <v>0</v>
      </c>
      <c r="L55">
        <v>0</v>
      </c>
      <c r="M55">
        <v>0</v>
      </c>
      <c r="N55">
        <f t="shared" si="3"/>
        <v>0</v>
      </c>
      <c r="O55">
        <f t="shared" si="1"/>
        <v>57</v>
      </c>
      <c r="P55">
        <v>57</v>
      </c>
      <c r="Q55">
        <v>0</v>
      </c>
      <c r="R55">
        <v>0</v>
      </c>
      <c r="S55">
        <v>0</v>
      </c>
      <c r="T55">
        <v>47.2</v>
      </c>
      <c r="U55">
        <v>29.4</v>
      </c>
    </row>
    <row r="56" spans="1:21" x14ac:dyDescent="0.3">
      <c r="A56" t="s">
        <v>74</v>
      </c>
      <c r="B56" t="s">
        <v>80</v>
      </c>
      <c r="C56" t="s">
        <v>18</v>
      </c>
      <c r="D56">
        <v>3</v>
      </c>
      <c r="E56" t="s">
        <v>19</v>
      </c>
      <c r="F56" t="s">
        <v>49</v>
      </c>
      <c r="G56" s="2">
        <v>44348</v>
      </c>
      <c r="H56" t="s">
        <v>76</v>
      </c>
      <c r="I56">
        <v>182.63334</v>
      </c>
      <c r="J56">
        <v>0</v>
      </c>
      <c r="K56">
        <f>2.4776-2.4574</f>
        <v>2.0199999999999996E-2</v>
      </c>
      <c r="L56">
        <v>0</v>
      </c>
      <c r="M56">
        <v>0</v>
      </c>
      <c r="N56">
        <f t="shared" si="3"/>
        <v>2.0199999999999996E-2</v>
      </c>
      <c r="O56">
        <f t="shared" si="1"/>
        <v>1</v>
      </c>
      <c r="P56">
        <v>0</v>
      </c>
      <c r="Q56">
        <v>0</v>
      </c>
      <c r="R56">
        <v>1</v>
      </c>
      <c r="S56">
        <v>0</v>
      </c>
      <c r="T56">
        <v>50.2</v>
      </c>
      <c r="U56">
        <v>36.799999999999997</v>
      </c>
    </row>
    <row r="57" spans="1:21" x14ac:dyDescent="0.3">
      <c r="A57" t="s">
        <v>74</v>
      </c>
      <c r="B57" t="s">
        <v>81</v>
      </c>
      <c r="C57" t="s">
        <v>18</v>
      </c>
      <c r="D57">
        <v>3</v>
      </c>
      <c r="E57" t="s">
        <v>19</v>
      </c>
      <c r="F57" t="s">
        <v>49</v>
      </c>
      <c r="G57" s="2">
        <v>44348</v>
      </c>
      <c r="H57" t="s">
        <v>76</v>
      </c>
      <c r="I57">
        <v>182.63334</v>
      </c>
      <c r="J57">
        <v>0</v>
      </c>
      <c r="K57">
        <v>0</v>
      </c>
      <c r="L57">
        <v>0</v>
      </c>
      <c r="M57">
        <v>0</v>
      </c>
      <c r="N57">
        <f t="shared" si="3"/>
        <v>0</v>
      </c>
      <c r="O57">
        <f t="shared" si="1"/>
        <v>24</v>
      </c>
      <c r="P57">
        <v>0</v>
      </c>
      <c r="Q57">
        <v>24</v>
      </c>
      <c r="R57">
        <v>0</v>
      </c>
      <c r="S57">
        <v>0</v>
      </c>
      <c r="T57">
        <v>49.7</v>
      </c>
      <c r="U57">
        <v>36</v>
      </c>
    </row>
    <row r="58" spans="1:21" x14ac:dyDescent="0.3">
      <c r="A58" t="s">
        <v>74</v>
      </c>
      <c r="B58" t="s">
        <v>56</v>
      </c>
      <c r="C58" t="s">
        <v>18</v>
      </c>
      <c r="D58">
        <v>3</v>
      </c>
      <c r="E58" t="s">
        <v>19</v>
      </c>
      <c r="F58" t="s">
        <v>49</v>
      </c>
      <c r="G58" s="2">
        <v>44348</v>
      </c>
      <c r="H58" t="s">
        <v>76</v>
      </c>
      <c r="I58">
        <v>182.63334</v>
      </c>
      <c r="J58">
        <v>0</v>
      </c>
      <c r="K58">
        <f>2.7385-2.4538</f>
        <v>0.28469999999999995</v>
      </c>
      <c r="L58">
        <v>0</v>
      </c>
      <c r="M58">
        <v>0</v>
      </c>
      <c r="N58">
        <f t="shared" si="3"/>
        <v>0.28469999999999995</v>
      </c>
      <c r="O58">
        <f t="shared" si="1"/>
        <v>18</v>
      </c>
      <c r="P58">
        <v>0</v>
      </c>
      <c r="Q58">
        <v>17</v>
      </c>
      <c r="R58">
        <v>1</v>
      </c>
      <c r="S58">
        <v>0</v>
      </c>
      <c r="T58">
        <v>38.200000000000003</v>
      </c>
      <c r="U58">
        <v>36.4</v>
      </c>
    </row>
    <row r="59" spans="1:21" x14ac:dyDescent="0.3">
      <c r="A59" t="s">
        <v>74</v>
      </c>
      <c r="B59" t="s">
        <v>61</v>
      </c>
      <c r="C59" t="s">
        <v>18</v>
      </c>
      <c r="D59">
        <v>4</v>
      </c>
      <c r="E59" t="s">
        <v>19</v>
      </c>
      <c r="F59" t="s">
        <v>49</v>
      </c>
      <c r="G59" s="2">
        <v>44348</v>
      </c>
      <c r="H59" t="s">
        <v>76</v>
      </c>
      <c r="I59">
        <v>146.62</v>
      </c>
      <c r="J59">
        <f>2.4425-2.4366</f>
        <v>5.9000000000000163E-3</v>
      </c>
      <c r="K59">
        <v>0</v>
      </c>
      <c r="L59">
        <v>0</v>
      </c>
      <c r="M59">
        <v>0</v>
      </c>
      <c r="N59">
        <f t="shared" si="3"/>
        <v>5.9000000000000163E-3</v>
      </c>
      <c r="O59">
        <f t="shared" si="1"/>
        <v>14</v>
      </c>
      <c r="P59">
        <v>14</v>
      </c>
      <c r="Q59">
        <v>0</v>
      </c>
      <c r="R59">
        <v>0</v>
      </c>
      <c r="S59">
        <v>0</v>
      </c>
      <c r="T59">
        <v>43.1</v>
      </c>
      <c r="U59">
        <v>37.200000000000003</v>
      </c>
    </row>
    <row r="60" spans="1:21" x14ac:dyDescent="0.3">
      <c r="A60" t="s">
        <v>74</v>
      </c>
      <c r="B60" t="s">
        <v>82</v>
      </c>
      <c r="C60" t="s">
        <v>18</v>
      </c>
      <c r="D60">
        <v>4</v>
      </c>
      <c r="E60" t="s">
        <v>19</v>
      </c>
      <c r="F60" t="s">
        <v>49</v>
      </c>
      <c r="G60" s="2">
        <v>44348</v>
      </c>
      <c r="H60" t="s">
        <v>76</v>
      </c>
      <c r="I60">
        <v>146.62</v>
      </c>
      <c r="J60">
        <v>0</v>
      </c>
      <c r="K60">
        <v>0</v>
      </c>
      <c r="L60">
        <v>0</v>
      </c>
      <c r="M60">
        <v>0</v>
      </c>
      <c r="N60">
        <f t="shared" si="3"/>
        <v>0</v>
      </c>
      <c r="O60">
        <f t="shared" si="1"/>
        <v>4</v>
      </c>
      <c r="P60">
        <v>4</v>
      </c>
      <c r="Q60">
        <v>0</v>
      </c>
      <c r="R60">
        <v>0</v>
      </c>
      <c r="S60">
        <v>0</v>
      </c>
      <c r="T60">
        <v>40.6</v>
      </c>
      <c r="U60">
        <v>36.799999999999997</v>
      </c>
    </row>
    <row r="61" spans="1:21" x14ac:dyDescent="0.3">
      <c r="A61" t="s">
        <v>74</v>
      </c>
      <c r="B61" t="s">
        <v>83</v>
      </c>
      <c r="C61" t="s">
        <v>18</v>
      </c>
      <c r="D61">
        <v>4</v>
      </c>
      <c r="E61" t="s">
        <v>19</v>
      </c>
      <c r="F61" t="s">
        <v>49</v>
      </c>
      <c r="G61" s="2">
        <v>44348</v>
      </c>
      <c r="H61" t="s">
        <v>76</v>
      </c>
      <c r="I61">
        <v>146.62</v>
      </c>
      <c r="J61">
        <v>0</v>
      </c>
      <c r="K61">
        <f>2.4992-2.4884</f>
        <v>1.0800000000000143E-2</v>
      </c>
      <c r="L61">
        <v>0</v>
      </c>
      <c r="M61">
        <v>0</v>
      </c>
      <c r="N61">
        <f t="shared" si="3"/>
        <v>1.0800000000000143E-2</v>
      </c>
      <c r="O61">
        <f t="shared" si="1"/>
        <v>1</v>
      </c>
      <c r="P61">
        <v>1</v>
      </c>
      <c r="Q61">
        <v>0</v>
      </c>
      <c r="R61">
        <v>0</v>
      </c>
      <c r="S61">
        <v>0</v>
      </c>
      <c r="T61">
        <v>44.1</v>
      </c>
      <c r="U61">
        <v>36.6</v>
      </c>
    </row>
    <row r="62" spans="1:21" x14ac:dyDescent="0.3">
      <c r="A62" t="s">
        <v>74</v>
      </c>
      <c r="B62" t="s">
        <v>62</v>
      </c>
      <c r="C62" t="s">
        <v>34</v>
      </c>
      <c r="D62">
        <v>1</v>
      </c>
      <c r="E62" t="s">
        <v>19</v>
      </c>
      <c r="F62" t="s">
        <v>49</v>
      </c>
      <c r="G62" s="2">
        <v>44348</v>
      </c>
      <c r="H62" t="s">
        <v>76</v>
      </c>
      <c r="I62">
        <v>76.5</v>
      </c>
      <c r="J62">
        <v>0</v>
      </c>
      <c r="K62">
        <v>0</v>
      </c>
      <c r="L62">
        <v>0</v>
      </c>
      <c r="M62">
        <v>0</v>
      </c>
      <c r="N62">
        <f t="shared" si="3"/>
        <v>0</v>
      </c>
      <c r="O62">
        <f t="shared" si="1"/>
        <v>0</v>
      </c>
      <c r="P62">
        <v>0</v>
      </c>
      <c r="Q62">
        <v>0</v>
      </c>
      <c r="R62">
        <v>0</v>
      </c>
      <c r="S62">
        <v>0</v>
      </c>
      <c r="T62">
        <v>42.9</v>
      </c>
      <c r="U62">
        <v>23.2</v>
      </c>
    </row>
    <row r="63" spans="1:21" x14ac:dyDescent="0.3">
      <c r="A63" t="s">
        <v>74</v>
      </c>
      <c r="B63" t="s">
        <v>63</v>
      </c>
      <c r="C63" t="s">
        <v>34</v>
      </c>
      <c r="D63">
        <v>1</v>
      </c>
      <c r="E63" t="s">
        <v>19</v>
      </c>
      <c r="F63" t="s">
        <v>49</v>
      </c>
      <c r="G63" s="2">
        <v>44348</v>
      </c>
      <c r="H63" t="s">
        <v>76</v>
      </c>
      <c r="I63">
        <v>76.5</v>
      </c>
      <c r="J63">
        <v>0</v>
      </c>
      <c r="K63">
        <v>0</v>
      </c>
      <c r="L63">
        <v>0</v>
      </c>
      <c r="M63">
        <v>0</v>
      </c>
      <c r="N63">
        <f t="shared" si="3"/>
        <v>0</v>
      </c>
      <c r="O63">
        <f t="shared" si="1"/>
        <v>0</v>
      </c>
      <c r="P63">
        <v>0</v>
      </c>
      <c r="Q63">
        <v>0</v>
      </c>
      <c r="R63">
        <v>0</v>
      </c>
      <c r="S63">
        <v>0</v>
      </c>
      <c r="T63">
        <v>42.5</v>
      </c>
      <c r="U63">
        <v>22.4</v>
      </c>
    </row>
    <row r="64" spans="1:21" x14ac:dyDescent="0.3">
      <c r="A64" t="s">
        <v>74</v>
      </c>
      <c r="B64" t="s">
        <v>64</v>
      </c>
      <c r="C64" t="s">
        <v>34</v>
      </c>
      <c r="D64">
        <v>1</v>
      </c>
      <c r="E64" t="s">
        <v>19</v>
      </c>
      <c r="F64" t="s">
        <v>49</v>
      </c>
      <c r="G64" s="2">
        <v>44348</v>
      </c>
      <c r="H64" t="s">
        <v>76</v>
      </c>
      <c r="I64">
        <v>76.5</v>
      </c>
      <c r="J64">
        <v>0</v>
      </c>
      <c r="K64">
        <v>0</v>
      </c>
      <c r="L64">
        <v>0</v>
      </c>
      <c r="M64">
        <v>0</v>
      </c>
      <c r="N64">
        <f t="shared" si="3"/>
        <v>0</v>
      </c>
      <c r="O64">
        <f t="shared" si="1"/>
        <v>0</v>
      </c>
      <c r="P64">
        <v>0</v>
      </c>
      <c r="Q64">
        <v>0</v>
      </c>
      <c r="R64">
        <v>0</v>
      </c>
      <c r="S64">
        <v>0</v>
      </c>
      <c r="T64">
        <v>46.2</v>
      </c>
      <c r="U64">
        <v>21</v>
      </c>
    </row>
    <row r="65" spans="1:21" x14ac:dyDescent="0.3">
      <c r="A65" t="s">
        <v>74</v>
      </c>
      <c r="B65" t="s">
        <v>65</v>
      </c>
      <c r="C65" t="s">
        <v>34</v>
      </c>
      <c r="D65">
        <v>2</v>
      </c>
      <c r="E65" t="s">
        <v>19</v>
      </c>
      <c r="F65" t="s">
        <v>49</v>
      </c>
      <c r="G65" s="2">
        <v>44348</v>
      </c>
      <c r="H65" t="s">
        <v>76</v>
      </c>
      <c r="I65">
        <v>206.92</v>
      </c>
      <c r="J65">
        <v>0</v>
      </c>
      <c r="K65">
        <v>0</v>
      </c>
      <c r="L65">
        <f>2.5423-2.4985</f>
        <v>4.3800000000000061E-2</v>
      </c>
      <c r="M65">
        <v>0</v>
      </c>
      <c r="N65">
        <f t="shared" si="3"/>
        <v>4.3800000000000061E-2</v>
      </c>
      <c r="O65">
        <f t="shared" si="1"/>
        <v>99</v>
      </c>
      <c r="P65">
        <v>1</v>
      </c>
      <c r="Q65">
        <v>97</v>
      </c>
      <c r="R65">
        <v>1</v>
      </c>
      <c r="S65">
        <v>0</v>
      </c>
      <c r="T65">
        <v>43.9</v>
      </c>
      <c r="U65">
        <v>27.1</v>
      </c>
    </row>
    <row r="66" spans="1:21" x14ac:dyDescent="0.3">
      <c r="A66" t="s">
        <v>74</v>
      </c>
      <c r="B66" t="s">
        <v>66</v>
      </c>
      <c r="C66" t="s">
        <v>34</v>
      </c>
      <c r="D66">
        <v>2</v>
      </c>
      <c r="E66" t="s">
        <v>19</v>
      </c>
      <c r="F66" t="s">
        <v>49</v>
      </c>
      <c r="G66" s="2">
        <v>44348</v>
      </c>
      <c r="H66" t="s">
        <v>76</v>
      </c>
      <c r="I66">
        <v>206.92</v>
      </c>
      <c r="J66">
        <v>0</v>
      </c>
      <c r="K66">
        <v>0</v>
      </c>
      <c r="L66">
        <v>0</v>
      </c>
      <c r="M66">
        <v>0</v>
      </c>
      <c r="N66">
        <f t="shared" si="3"/>
        <v>0</v>
      </c>
      <c r="O66">
        <f t="shared" si="1"/>
        <v>2</v>
      </c>
      <c r="P66">
        <v>0</v>
      </c>
      <c r="Q66">
        <v>1</v>
      </c>
      <c r="R66">
        <v>1</v>
      </c>
      <c r="S66">
        <v>0</v>
      </c>
      <c r="T66">
        <v>36.200000000000003</v>
      </c>
      <c r="U66">
        <v>27.3</v>
      </c>
    </row>
    <row r="67" spans="1:21" x14ac:dyDescent="0.3">
      <c r="A67" t="s">
        <v>74</v>
      </c>
      <c r="B67" t="s">
        <v>67</v>
      </c>
      <c r="C67" t="s">
        <v>34</v>
      </c>
      <c r="D67">
        <v>2</v>
      </c>
      <c r="E67" t="s">
        <v>19</v>
      </c>
      <c r="F67" t="s">
        <v>49</v>
      </c>
      <c r="G67" s="2">
        <v>44348</v>
      </c>
      <c r="H67" t="s">
        <v>76</v>
      </c>
      <c r="I67">
        <v>206.92</v>
      </c>
      <c r="J67">
        <v>0</v>
      </c>
      <c r="K67">
        <f>2.5045-2.4757</f>
        <v>2.8800000000000381E-2</v>
      </c>
      <c r="L67">
        <v>0</v>
      </c>
      <c r="M67">
        <v>0</v>
      </c>
      <c r="N67">
        <f t="shared" si="3"/>
        <v>2.8800000000000381E-2</v>
      </c>
      <c r="O67">
        <f t="shared" ref="O67:O130" si="4">SUM(P67:S67)</f>
        <v>1</v>
      </c>
      <c r="P67">
        <v>0</v>
      </c>
      <c r="Q67">
        <v>1</v>
      </c>
      <c r="R67">
        <v>0</v>
      </c>
      <c r="S67">
        <v>0</v>
      </c>
      <c r="T67">
        <v>46.6</v>
      </c>
      <c r="U67">
        <v>28.4</v>
      </c>
    </row>
    <row r="68" spans="1:21" x14ac:dyDescent="0.3">
      <c r="A68" t="s">
        <v>74</v>
      </c>
      <c r="B68" t="s">
        <v>68</v>
      </c>
      <c r="C68" t="s">
        <v>34</v>
      </c>
      <c r="D68">
        <v>3</v>
      </c>
      <c r="E68" t="s">
        <v>19</v>
      </c>
      <c r="F68" t="s">
        <v>49</v>
      </c>
      <c r="G68" s="2">
        <v>44348</v>
      </c>
      <c r="H68" t="s">
        <v>76</v>
      </c>
      <c r="I68">
        <v>223.35339999999999</v>
      </c>
      <c r="J68">
        <v>0</v>
      </c>
      <c r="K68">
        <f>2.4237-2.4231</f>
        <v>6.0000000000037801E-4</v>
      </c>
      <c r="L68">
        <v>0</v>
      </c>
      <c r="M68">
        <v>0</v>
      </c>
      <c r="N68">
        <f t="shared" si="3"/>
        <v>6.0000000000037801E-4</v>
      </c>
      <c r="O68">
        <f t="shared" si="4"/>
        <v>6</v>
      </c>
      <c r="P68">
        <v>1</v>
      </c>
      <c r="Q68">
        <v>5</v>
      </c>
      <c r="R68">
        <v>0</v>
      </c>
      <c r="S68">
        <v>0</v>
      </c>
      <c r="T68">
        <v>43.2</v>
      </c>
      <c r="U68">
        <v>37.299999999999997</v>
      </c>
    </row>
    <row r="69" spans="1:21" x14ac:dyDescent="0.3">
      <c r="A69" t="s">
        <v>74</v>
      </c>
      <c r="B69" t="s">
        <v>69</v>
      </c>
      <c r="C69" t="s">
        <v>34</v>
      </c>
      <c r="D69">
        <v>3</v>
      </c>
      <c r="E69" t="s">
        <v>19</v>
      </c>
      <c r="F69" t="s">
        <v>49</v>
      </c>
      <c r="G69" s="2">
        <v>44348</v>
      </c>
      <c r="H69" t="s">
        <v>76</v>
      </c>
      <c r="I69">
        <v>223.35339999999999</v>
      </c>
      <c r="J69">
        <v>0</v>
      </c>
      <c r="K69">
        <f>4.6576-2.5066+4.0005-2.4685</f>
        <v>3.6830000000000003</v>
      </c>
      <c r="L69">
        <v>0</v>
      </c>
      <c r="M69">
        <v>0</v>
      </c>
      <c r="N69">
        <f t="shared" si="3"/>
        <v>3.6830000000000003</v>
      </c>
      <c r="O69">
        <f t="shared" si="4"/>
        <v>268</v>
      </c>
      <c r="P69">
        <v>0</v>
      </c>
      <c r="Q69">
        <v>268</v>
      </c>
      <c r="R69">
        <v>0</v>
      </c>
      <c r="S69">
        <v>0</v>
      </c>
      <c r="T69">
        <v>54</v>
      </c>
      <c r="U69">
        <v>34.1</v>
      </c>
    </row>
    <row r="70" spans="1:21" x14ac:dyDescent="0.3">
      <c r="A70" t="s">
        <v>74</v>
      </c>
      <c r="B70" t="s">
        <v>70</v>
      </c>
      <c r="C70" t="s">
        <v>34</v>
      </c>
      <c r="D70">
        <v>3</v>
      </c>
      <c r="E70" t="s">
        <v>19</v>
      </c>
      <c r="F70" t="s">
        <v>49</v>
      </c>
      <c r="G70" s="2">
        <v>44348</v>
      </c>
      <c r="H70" t="s">
        <v>76</v>
      </c>
      <c r="I70">
        <v>223.35339999999999</v>
      </c>
      <c r="J70">
        <v>0</v>
      </c>
      <c r="K70">
        <f>3.27-2.5011+2.7029-2.4461</f>
        <v>1.0257000000000001</v>
      </c>
      <c r="L70">
        <v>0</v>
      </c>
      <c r="M70">
        <v>0</v>
      </c>
      <c r="N70">
        <f t="shared" si="3"/>
        <v>1.0257000000000001</v>
      </c>
      <c r="O70">
        <f t="shared" si="4"/>
        <v>329</v>
      </c>
      <c r="P70">
        <v>2</v>
      </c>
      <c r="Q70">
        <v>327</v>
      </c>
      <c r="R70">
        <v>0</v>
      </c>
      <c r="S70">
        <v>0</v>
      </c>
      <c r="T70">
        <v>48.8</v>
      </c>
      <c r="U70">
        <v>31.5</v>
      </c>
    </row>
    <row r="71" spans="1:21" x14ac:dyDescent="0.3">
      <c r="A71" t="s">
        <v>74</v>
      </c>
      <c r="B71" t="s">
        <v>84</v>
      </c>
      <c r="C71" t="s">
        <v>34</v>
      </c>
      <c r="D71">
        <v>4</v>
      </c>
      <c r="E71" t="s">
        <v>19</v>
      </c>
      <c r="F71" t="s">
        <v>49</v>
      </c>
      <c r="G71" s="2">
        <v>44348</v>
      </c>
      <c r="H71" t="s">
        <v>76</v>
      </c>
      <c r="I71">
        <v>157.88999999999999</v>
      </c>
      <c r="J71">
        <v>0</v>
      </c>
      <c r="K71">
        <f>3.0912-2.4933</f>
        <v>0.5979000000000001</v>
      </c>
      <c r="L71">
        <v>0</v>
      </c>
      <c r="M71">
        <v>0</v>
      </c>
      <c r="N71">
        <f t="shared" si="3"/>
        <v>0.5979000000000001</v>
      </c>
      <c r="O71">
        <f t="shared" si="4"/>
        <v>29</v>
      </c>
      <c r="P71">
        <v>0</v>
      </c>
      <c r="Q71">
        <v>29</v>
      </c>
      <c r="R71">
        <v>0</v>
      </c>
      <c r="S71">
        <v>0</v>
      </c>
      <c r="T71">
        <v>50.5</v>
      </c>
      <c r="U71">
        <v>36.9</v>
      </c>
    </row>
    <row r="72" spans="1:21" x14ac:dyDescent="0.3">
      <c r="A72" t="s">
        <v>74</v>
      </c>
      <c r="B72" t="s">
        <v>71</v>
      </c>
      <c r="C72" t="s">
        <v>34</v>
      </c>
      <c r="D72">
        <v>4</v>
      </c>
      <c r="E72" t="s">
        <v>19</v>
      </c>
      <c r="F72" t="s">
        <v>49</v>
      </c>
      <c r="G72" s="2">
        <v>44348</v>
      </c>
      <c r="H72" t="s">
        <v>76</v>
      </c>
      <c r="I72">
        <v>157.88999999999999</v>
      </c>
      <c r="J72">
        <v>0</v>
      </c>
      <c r="K72">
        <f>2.5637-2.5008</f>
        <v>6.2899999999999956E-2</v>
      </c>
      <c r="L72">
        <v>0</v>
      </c>
      <c r="M72">
        <v>0</v>
      </c>
      <c r="N72">
        <f t="shared" si="3"/>
        <v>6.2899999999999956E-2</v>
      </c>
      <c r="O72">
        <f t="shared" si="4"/>
        <v>6</v>
      </c>
      <c r="P72">
        <v>5</v>
      </c>
      <c r="Q72">
        <v>1</v>
      </c>
      <c r="R72">
        <v>0</v>
      </c>
      <c r="S72">
        <v>0</v>
      </c>
      <c r="T72">
        <v>47.4</v>
      </c>
      <c r="U72">
        <v>37</v>
      </c>
    </row>
    <row r="73" spans="1:21" x14ac:dyDescent="0.3">
      <c r="A73" t="s">
        <v>74</v>
      </c>
      <c r="B73" t="s">
        <v>72</v>
      </c>
      <c r="C73" t="s">
        <v>34</v>
      </c>
      <c r="D73">
        <v>4</v>
      </c>
      <c r="E73" t="s">
        <v>19</v>
      </c>
      <c r="F73" t="s">
        <v>49</v>
      </c>
      <c r="G73" s="2">
        <v>44348</v>
      </c>
      <c r="H73" t="s">
        <v>76</v>
      </c>
      <c r="I73">
        <v>157.88999999999999</v>
      </c>
      <c r="J73">
        <v>0</v>
      </c>
      <c r="K73">
        <v>0</v>
      </c>
      <c r="L73">
        <v>0</v>
      </c>
      <c r="M73">
        <v>0</v>
      </c>
      <c r="N73">
        <f t="shared" si="3"/>
        <v>0</v>
      </c>
      <c r="O73">
        <f t="shared" si="4"/>
        <v>4</v>
      </c>
      <c r="P73">
        <v>4</v>
      </c>
      <c r="Q73">
        <v>0</v>
      </c>
      <c r="R73">
        <v>0</v>
      </c>
      <c r="S73">
        <v>0</v>
      </c>
      <c r="T73">
        <v>46</v>
      </c>
      <c r="U73">
        <v>36.799999999999997</v>
      </c>
    </row>
    <row r="74" spans="1:21" x14ac:dyDescent="0.3">
      <c r="A74" t="s">
        <v>85</v>
      </c>
      <c r="B74" t="s">
        <v>47</v>
      </c>
      <c r="C74" t="s">
        <v>18</v>
      </c>
      <c r="D74">
        <v>1</v>
      </c>
      <c r="E74" t="s">
        <v>19</v>
      </c>
      <c r="F74" t="s">
        <v>48</v>
      </c>
      <c r="G74" s="2">
        <v>44349</v>
      </c>
      <c r="H74" t="s">
        <v>76</v>
      </c>
      <c r="I74">
        <v>387.27339999999998</v>
      </c>
      <c r="J74">
        <f>2.4587-2.456</f>
        <v>2.6999999999999247E-3</v>
      </c>
      <c r="K74">
        <v>0</v>
      </c>
      <c r="L74">
        <v>0</v>
      </c>
      <c r="M74">
        <v>0</v>
      </c>
      <c r="N74">
        <f>SUM(J74:M74)</f>
        <v>2.6999999999999247E-3</v>
      </c>
      <c r="O74">
        <f t="shared" si="4"/>
        <v>15</v>
      </c>
      <c r="P74">
        <v>12</v>
      </c>
      <c r="Q74">
        <v>3</v>
      </c>
      <c r="R74">
        <v>0</v>
      </c>
      <c r="S74">
        <v>0</v>
      </c>
      <c r="T74">
        <v>9.8000000000000007</v>
      </c>
      <c r="U74">
        <v>23.3</v>
      </c>
    </row>
    <row r="75" spans="1:21" x14ac:dyDescent="0.3">
      <c r="A75" t="s">
        <v>85</v>
      </c>
      <c r="B75" t="s">
        <v>51</v>
      </c>
      <c r="C75" t="s">
        <v>18</v>
      </c>
      <c r="D75">
        <v>1</v>
      </c>
      <c r="E75" t="s">
        <v>19</v>
      </c>
      <c r="F75" t="s">
        <v>48</v>
      </c>
      <c r="G75" s="2">
        <v>44349</v>
      </c>
      <c r="H75" t="s">
        <v>76</v>
      </c>
      <c r="I75">
        <v>387.27339999999998</v>
      </c>
      <c r="J75">
        <f>2.4834-2.4747</f>
        <v>8.7000000000001521E-3</v>
      </c>
      <c r="K75">
        <v>0</v>
      </c>
      <c r="L75">
        <v>0</v>
      </c>
      <c r="M75">
        <v>0</v>
      </c>
      <c r="N75">
        <f t="shared" ref="N75:N97" si="5">SUM(J75:M75)</f>
        <v>8.7000000000001521E-3</v>
      </c>
      <c r="O75">
        <f t="shared" si="4"/>
        <v>9</v>
      </c>
      <c r="P75">
        <v>5</v>
      </c>
      <c r="Q75">
        <v>4</v>
      </c>
      <c r="R75">
        <v>0</v>
      </c>
      <c r="S75">
        <v>0</v>
      </c>
      <c r="T75">
        <v>14</v>
      </c>
      <c r="U75">
        <v>22.1</v>
      </c>
    </row>
    <row r="76" spans="1:21" x14ac:dyDescent="0.3">
      <c r="A76" t="s">
        <v>85</v>
      </c>
      <c r="B76" t="s">
        <v>52</v>
      </c>
      <c r="C76" t="s">
        <v>18</v>
      </c>
      <c r="D76">
        <v>1</v>
      </c>
      <c r="E76" t="s">
        <v>19</v>
      </c>
      <c r="F76" t="s">
        <v>48</v>
      </c>
      <c r="G76" s="2">
        <v>44349</v>
      </c>
      <c r="H76" t="s">
        <v>76</v>
      </c>
      <c r="I76">
        <v>387.27339999999998</v>
      </c>
      <c r="J76">
        <f>2.4508-2.4486</f>
        <v>2.2000000000002018E-3</v>
      </c>
      <c r="K76">
        <v>0</v>
      </c>
      <c r="L76">
        <v>0</v>
      </c>
      <c r="M76">
        <v>0</v>
      </c>
      <c r="N76">
        <f t="shared" si="5"/>
        <v>2.2000000000002018E-3</v>
      </c>
      <c r="O76">
        <f t="shared" si="4"/>
        <v>8</v>
      </c>
      <c r="P76">
        <v>4</v>
      </c>
      <c r="Q76">
        <v>4</v>
      </c>
      <c r="R76">
        <v>0</v>
      </c>
      <c r="S76">
        <v>0</v>
      </c>
      <c r="T76">
        <v>18.3</v>
      </c>
      <c r="U76">
        <v>21.1</v>
      </c>
    </row>
    <row r="77" spans="1:21" x14ac:dyDescent="0.3">
      <c r="A77" t="s">
        <v>85</v>
      </c>
      <c r="B77" t="s">
        <v>53</v>
      </c>
      <c r="C77" t="s">
        <v>18</v>
      </c>
      <c r="D77">
        <v>2</v>
      </c>
      <c r="E77" t="s">
        <v>19</v>
      </c>
      <c r="F77" t="s">
        <v>48</v>
      </c>
      <c r="G77" s="2">
        <v>44349</v>
      </c>
      <c r="H77" t="s">
        <v>76</v>
      </c>
      <c r="I77">
        <v>449.7466</v>
      </c>
      <c r="J77">
        <f>2.4299-2.427</f>
        <v>2.8999999999999027E-3</v>
      </c>
      <c r="K77">
        <v>0</v>
      </c>
      <c r="L77">
        <v>0</v>
      </c>
      <c r="M77">
        <v>0</v>
      </c>
      <c r="N77">
        <f t="shared" si="5"/>
        <v>2.8999999999999027E-3</v>
      </c>
      <c r="O77">
        <f t="shared" si="4"/>
        <v>1</v>
      </c>
      <c r="P77">
        <v>0</v>
      </c>
      <c r="Q77">
        <v>1</v>
      </c>
      <c r="R77">
        <v>0</v>
      </c>
      <c r="S77">
        <v>0</v>
      </c>
      <c r="T77">
        <v>28.3</v>
      </c>
      <c r="U77">
        <v>27.7</v>
      </c>
    </row>
    <row r="78" spans="1:21" x14ac:dyDescent="0.3">
      <c r="A78" t="s">
        <v>85</v>
      </c>
      <c r="B78" t="s">
        <v>54</v>
      </c>
      <c r="C78" t="s">
        <v>18</v>
      </c>
      <c r="D78">
        <v>2</v>
      </c>
      <c r="E78" t="s">
        <v>19</v>
      </c>
      <c r="F78" t="s">
        <v>48</v>
      </c>
      <c r="G78" s="2">
        <v>44349</v>
      </c>
      <c r="H78" t="s">
        <v>76</v>
      </c>
      <c r="I78">
        <v>449.7466</v>
      </c>
      <c r="J78">
        <f>2.468-2.466</f>
        <v>1.9999999999997797E-3</v>
      </c>
      <c r="K78">
        <v>0</v>
      </c>
      <c r="L78">
        <v>0</v>
      </c>
      <c r="M78">
        <v>0</v>
      </c>
      <c r="N78">
        <f t="shared" si="5"/>
        <v>1.9999999999997797E-3</v>
      </c>
      <c r="O78">
        <f t="shared" si="4"/>
        <v>4</v>
      </c>
      <c r="P78">
        <v>4</v>
      </c>
      <c r="Q78">
        <v>0</v>
      </c>
      <c r="R78">
        <v>0</v>
      </c>
      <c r="S78">
        <v>0</v>
      </c>
      <c r="T78">
        <v>15.5</v>
      </c>
      <c r="U78">
        <v>28.8</v>
      </c>
    </row>
    <row r="79" spans="1:21" x14ac:dyDescent="0.3">
      <c r="A79" t="s">
        <v>85</v>
      </c>
      <c r="B79" t="s">
        <v>55</v>
      </c>
      <c r="C79" t="s">
        <v>18</v>
      </c>
      <c r="D79">
        <v>2</v>
      </c>
      <c r="E79" t="s">
        <v>19</v>
      </c>
      <c r="F79" t="s">
        <v>48</v>
      </c>
      <c r="G79" s="2">
        <v>44349</v>
      </c>
      <c r="H79" t="s">
        <v>76</v>
      </c>
      <c r="I79">
        <v>449.7466</v>
      </c>
      <c r="J79">
        <f>2.4456-2.4427</f>
        <v>2.9000000000003467E-3</v>
      </c>
      <c r="K79">
        <v>0</v>
      </c>
      <c r="L79">
        <v>0</v>
      </c>
      <c r="M79">
        <v>0</v>
      </c>
      <c r="N79">
        <f t="shared" si="5"/>
        <v>2.9000000000003467E-3</v>
      </c>
      <c r="O79">
        <f t="shared" si="4"/>
        <v>21</v>
      </c>
      <c r="P79">
        <v>13</v>
      </c>
      <c r="Q79">
        <v>8</v>
      </c>
      <c r="R79">
        <v>0</v>
      </c>
      <c r="S79">
        <v>0</v>
      </c>
      <c r="T79">
        <v>18.100000000000001</v>
      </c>
      <c r="U79">
        <v>29.4</v>
      </c>
    </row>
    <row r="80" spans="1:21" x14ac:dyDescent="0.3">
      <c r="A80" t="s">
        <v>85</v>
      </c>
      <c r="B80" t="s">
        <v>56</v>
      </c>
      <c r="C80" t="s">
        <v>18</v>
      </c>
      <c r="D80">
        <v>3</v>
      </c>
      <c r="E80" t="s">
        <v>19</v>
      </c>
      <c r="F80" t="s">
        <v>48</v>
      </c>
      <c r="G80" s="2">
        <v>44349</v>
      </c>
      <c r="H80" t="s">
        <v>76</v>
      </c>
      <c r="I80">
        <v>418.78660000000002</v>
      </c>
      <c r="J80">
        <f>2.4516-2.4332</f>
        <v>1.8400000000000194E-2</v>
      </c>
      <c r="K80">
        <v>0</v>
      </c>
      <c r="L80">
        <v>0</v>
      </c>
      <c r="M80">
        <v>0</v>
      </c>
      <c r="N80">
        <f t="shared" si="5"/>
        <v>1.8400000000000194E-2</v>
      </c>
      <c r="O80">
        <f t="shared" si="4"/>
        <v>9</v>
      </c>
      <c r="P80">
        <v>4</v>
      </c>
      <c r="Q80">
        <v>5</v>
      </c>
      <c r="R80">
        <v>0</v>
      </c>
      <c r="S80">
        <v>0</v>
      </c>
      <c r="T80">
        <v>35</v>
      </c>
      <c r="U80">
        <v>35.1</v>
      </c>
    </row>
    <row r="81" spans="1:21" x14ac:dyDescent="0.3">
      <c r="A81" t="s">
        <v>85</v>
      </c>
      <c r="B81" t="s">
        <v>57</v>
      </c>
      <c r="C81" t="s">
        <v>18</v>
      </c>
      <c r="D81">
        <v>3</v>
      </c>
      <c r="E81" t="s">
        <v>19</v>
      </c>
      <c r="F81" t="s">
        <v>48</v>
      </c>
      <c r="G81" s="2">
        <v>44349</v>
      </c>
      <c r="H81" t="s">
        <v>76</v>
      </c>
      <c r="I81">
        <v>418.78660000000002</v>
      </c>
      <c r="J81">
        <f>2.5722-2.4453</f>
        <v>0.12690000000000001</v>
      </c>
      <c r="K81">
        <v>0</v>
      </c>
      <c r="L81">
        <v>0</v>
      </c>
      <c r="M81">
        <v>0</v>
      </c>
      <c r="N81">
        <f t="shared" si="5"/>
        <v>0.12690000000000001</v>
      </c>
      <c r="O81">
        <f t="shared" si="4"/>
        <v>9</v>
      </c>
      <c r="P81">
        <v>4</v>
      </c>
      <c r="Q81">
        <v>5</v>
      </c>
      <c r="R81">
        <v>0</v>
      </c>
      <c r="S81">
        <v>0</v>
      </c>
      <c r="T81">
        <v>18.3</v>
      </c>
      <c r="U81">
        <v>33.799999999999997</v>
      </c>
    </row>
    <row r="82" spans="1:21" x14ac:dyDescent="0.3">
      <c r="A82" t="s">
        <v>85</v>
      </c>
      <c r="B82" t="s">
        <v>58</v>
      </c>
      <c r="C82" t="s">
        <v>18</v>
      </c>
      <c r="D82">
        <v>3</v>
      </c>
      <c r="E82" t="s">
        <v>19</v>
      </c>
      <c r="F82" t="s">
        <v>48</v>
      </c>
      <c r="G82" s="2">
        <v>44349</v>
      </c>
      <c r="H82" t="s">
        <v>76</v>
      </c>
      <c r="I82">
        <v>418.78660000000002</v>
      </c>
      <c r="J82">
        <v>0</v>
      </c>
      <c r="K82">
        <v>0</v>
      </c>
      <c r="L82">
        <v>0</v>
      </c>
      <c r="M82">
        <v>0</v>
      </c>
      <c r="N82">
        <f t="shared" si="5"/>
        <v>0</v>
      </c>
      <c r="O82">
        <f t="shared" si="4"/>
        <v>5</v>
      </c>
      <c r="P82">
        <v>1</v>
      </c>
      <c r="Q82">
        <v>3</v>
      </c>
      <c r="R82">
        <v>1</v>
      </c>
      <c r="S82">
        <v>0</v>
      </c>
      <c r="T82">
        <v>14.6</v>
      </c>
      <c r="U82">
        <v>33.299999999999997</v>
      </c>
    </row>
    <row r="83" spans="1:21" x14ac:dyDescent="0.3">
      <c r="A83" t="s">
        <v>85</v>
      </c>
      <c r="B83" t="s">
        <v>59</v>
      </c>
      <c r="C83" t="s">
        <v>18</v>
      </c>
      <c r="D83">
        <v>4</v>
      </c>
      <c r="E83" t="s">
        <v>19</v>
      </c>
      <c r="F83" t="s">
        <v>48</v>
      </c>
      <c r="G83" s="2">
        <v>44349</v>
      </c>
      <c r="H83" t="s">
        <v>76</v>
      </c>
      <c r="I83">
        <v>353.93340000000001</v>
      </c>
      <c r="J83">
        <f>2.4516-2.4487</f>
        <v>2.8999999999999027E-3</v>
      </c>
      <c r="K83">
        <v>0</v>
      </c>
      <c r="L83">
        <v>0</v>
      </c>
      <c r="M83">
        <v>0</v>
      </c>
      <c r="N83">
        <f t="shared" si="5"/>
        <v>2.8999999999999027E-3</v>
      </c>
      <c r="O83">
        <f t="shared" si="4"/>
        <v>7</v>
      </c>
      <c r="P83">
        <v>6</v>
      </c>
      <c r="Q83">
        <v>1</v>
      </c>
      <c r="R83">
        <v>0</v>
      </c>
      <c r="S83">
        <v>0</v>
      </c>
      <c r="T83">
        <v>10.7</v>
      </c>
      <c r="U83">
        <v>36.6</v>
      </c>
    </row>
    <row r="84" spans="1:21" x14ac:dyDescent="0.3">
      <c r="A84" t="s">
        <v>85</v>
      </c>
      <c r="B84" t="s">
        <v>60</v>
      </c>
      <c r="C84" t="s">
        <v>18</v>
      </c>
      <c r="D84">
        <v>4</v>
      </c>
      <c r="E84" t="s">
        <v>19</v>
      </c>
      <c r="F84" t="s">
        <v>48</v>
      </c>
      <c r="G84" s="2">
        <v>44349</v>
      </c>
      <c r="H84" t="s">
        <v>76</v>
      </c>
      <c r="I84">
        <v>353.93340000000001</v>
      </c>
      <c r="J84">
        <v>0</v>
      </c>
      <c r="K84">
        <f>2.4426-2.4349</f>
        <v>7.7000000000002622E-3</v>
      </c>
      <c r="L84">
        <v>0</v>
      </c>
      <c r="M84">
        <v>0</v>
      </c>
      <c r="N84">
        <f t="shared" si="5"/>
        <v>7.7000000000002622E-3</v>
      </c>
      <c r="O84">
        <f t="shared" si="4"/>
        <v>2</v>
      </c>
      <c r="P84">
        <v>2</v>
      </c>
      <c r="Q84">
        <v>0</v>
      </c>
      <c r="R84">
        <v>0</v>
      </c>
      <c r="S84">
        <v>0</v>
      </c>
      <c r="T84">
        <v>19.100000000000001</v>
      </c>
      <c r="U84">
        <v>36.6</v>
      </c>
    </row>
    <row r="85" spans="1:21" x14ac:dyDescent="0.3">
      <c r="A85" t="s">
        <v>85</v>
      </c>
      <c r="B85" t="s">
        <v>61</v>
      </c>
      <c r="C85" t="s">
        <v>18</v>
      </c>
      <c r="D85">
        <v>4</v>
      </c>
      <c r="E85" t="s">
        <v>19</v>
      </c>
      <c r="F85" t="s">
        <v>48</v>
      </c>
      <c r="G85" s="2">
        <v>44349</v>
      </c>
      <c r="H85" t="s">
        <v>76</v>
      </c>
      <c r="I85">
        <v>353.93340000000001</v>
      </c>
      <c r="J85">
        <f>2.4725-2.472</f>
        <v>5.0000000000016698E-4</v>
      </c>
      <c r="K85">
        <f>2.4458-2.4423</f>
        <v>3.5000000000002807E-3</v>
      </c>
      <c r="L85">
        <v>0</v>
      </c>
      <c r="M85">
        <v>0</v>
      </c>
      <c r="N85">
        <f t="shared" si="5"/>
        <v>4.0000000000004476E-3</v>
      </c>
      <c r="O85">
        <f t="shared" si="4"/>
        <v>8</v>
      </c>
      <c r="P85">
        <v>7</v>
      </c>
      <c r="Q85">
        <v>1</v>
      </c>
      <c r="R85">
        <v>0</v>
      </c>
      <c r="S85">
        <v>0</v>
      </c>
      <c r="T85">
        <v>13.2</v>
      </c>
      <c r="U85">
        <v>36.200000000000003</v>
      </c>
    </row>
    <row r="86" spans="1:21" x14ac:dyDescent="0.3">
      <c r="A86" t="s">
        <v>85</v>
      </c>
      <c r="B86" t="s">
        <v>62</v>
      </c>
      <c r="C86" t="s">
        <v>34</v>
      </c>
      <c r="D86">
        <v>1</v>
      </c>
      <c r="E86" t="s">
        <v>19</v>
      </c>
      <c r="F86" t="s">
        <v>48</v>
      </c>
      <c r="G86" s="2">
        <v>44349</v>
      </c>
      <c r="H86" t="s">
        <v>76</v>
      </c>
      <c r="I86">
        <v>0</v>
      </c>
      <c r="J86">
        <v>0</v>
      </c>
      <c r="K86">
        <f>2.4393-2.4313</f>
        <v>8.0000000000000071E-3</v>
      </c>
      <c r="L86">
        <v>0</v>
      </c>
      <c r="M86">
        <v>0</v>
      </c>
      <c r="N86">
        <f t="shared" si="5"/>
        <v>8.0000000000000071E-3</v>
      </c>
      <c r="O86">
        <f t="shared" si="4"/>
        <v>6</v>
      </c>
      <c r="P86">
        <v>1</v>
      </c>
      <c r="Q86">
        <v>5</v>
      </c>
      <c r="R86">
        <v>0</v>
      </c>
      <c r="S86">
        <v>0</v>
      </c>
      <c r="T86">
        <v>26.6</v>
      </c>
      <c r="U86">
        <v>27.3</v>
      </c>
    </row>
    <row r="87" spans="1:21" x14ac:dyDescent="0.3">
      <c r="A87" t="s">
        <v>85</v>
      </c>
      <c r="B87" t="s">
        <v>63</v>
      </c>
      <c r="C87" t="s">
        <v>34</v>
      </c>
      <c r="D87">
        <v>1</v>
      </c>
      <c r="E87" t="s">
        <v>19</v>
      </c>
      <c r="F87" t="s">
        <v>48</v>
      </c>
      <c r="G87" s="2">
        <v>44349</v>
      </c>
      <c r="H87" t="s">
        <v>76</v>
      </c>
      <c r="I87">
        <v>0</v>
      </c>
      <c r="J87">
        <v>0</v>
      </c>
      <c r="K87">
        <f>2.5082-2.4676</f>
        <v>4.0599999999999969E-2</v>
      </c>
      <c r="L87">
        <v>0</v>
      </c>
      <c r="M87">
        <v>0</v>
      </c>
      <c r="N87">
        <f t="shared" si="5"/>
        <v>4.0599999999999969E-2</v>
      </c>
      <c r="O87">
        <f t="shared" si="4"/>
        <v>2</v>
      </c>
      <c r="P87">
        <v>2</v>
      </c>
      <c r="Q87">
        <v>0</v>
      </c>
      <c r="R87">
        <v>0</v>
      </c>
      <c r="S87">
        <v>0</v>
      </c>
      <c r="T87">
        <v>14.1</v>
      </c>
      <c r="U87">
        <v>26.5</v>
      </c>
    </row>
    <row r="88" spans="1:21" x14ac:dyDescent="0.3">
      <c r="A88" t="s">
        <v>85</v>
      </c>
      <c r="B88" t="s">
        <v>64</v>
      </c>
      <c r="C88" t="s">
        <v>34</v>
      </c>
      <c r="D88">
        <v>1</v>
      </c>
      <c r="E88" t="s">
        <v>19</v>
      </c>
      <c r="F88" t="s">
        <v>48</v>
      </c>
      <c r="G88" s="2">
        <v>44349</v>
      </c>
      <c r="H88" t="s">
        <v>76</v>
      </c>
      <c r="I88">
        <v>0</v>
      </c>
      <c r="J88">
        <f>2.4862-2.4811</f>
        <v>5.1000000000001044E-3</v>
      </c>
      <c r="K88">
        <f>2.5894-2.4711</f>
        <v>0.11830000000000007</v>
      </c>
      <c r="L88">
        <v>0</v>
      </c>
      <c r="M88">
        <v>0</v>
      </c>
      <c r="N88">
        <f t="shared" si="5"/>
        <v>0.12340000000000018</v>
      </c>
      <c r="O88">
        <f t="shared" si="4"/>
        <v>9</v>
      </c>
      <c r="P88">
        <v>1</v>
      </c>
      <c r="Q88">
        <v>8</v>
      </c>
      <c r="R88">
        <v>0</v>
      </c>
      <c r="S88">
        <v>0</v>
      </c>
      <c r="T88">
        <v>12.4</v>
      </c>
      <c r="U88">
        <v>25.1</v>
      </c>
    </row>
    <row r="89" spans="1:21" x14ac:dyDescent="0.3">
      <c r="A89" t="s">
        <v>85</v>
      </c>
      <c r="B89" t="s">
        <v>65</v>
      </c>
      <c r="C89" t="s">
        <v>34</v>
      </c>
      <c r="D89">
        <v>2</v>
      </c>
      <c r="E89" t="s">
        <v>19</v>
      </c>
      <c r="F89" t="s">
        <v>48</v>
      </c>
      <c r="G89" s="2">
        <v>44349</v>
      </c>
      <c r="H89" t="s">
        <v>76</v>
      </c>
      <c r="I89">
        <v>0</v>
      </c>
      <c r="J89">
        <f>2.5291-2.4664</f>
        <v>6.2699999999999978E-2</v>
      </c>
      <c r="K89">
        <v>0</v>
      </c>
      <c r="L89">
        <v>0</v>
      </c>
      <c r="M89">
        <v>0</v>
      </c>
      <c r="N89">
        <f t="shared" si="5"/>
        <v>6.2699999999999978E-2</v>
      </c>
      <c r="O89">
        <f t="shared" si="4"/>
        <v>1</v>
      </c>
      <c r="P89">
        <v>1</v>
      </c>
      <c r="Q89">
        <v>0</v>
      </c>
      <c r="R89">
        <v>0</v>
      </c>
      <c r="S89">
        <v>0</v>
      </c>
      <c r="T89">
        <v>16.7</v>
      </c>
      <c r="U89">
        <v>30.5</v>
      </c>
    </row>
    <row r="90" spans="1:21" x14ac:dyDescent="0.3">
      <c r="A90" t="s">
        <v>85</v>
      </c>
      <c r="B90" t="s">
        <v>66</v>
      </c>
      <c r="C90" t="s">
        <v>34</v>
      </c>
      <c r="D90">
        <v>2</v>
      </c>
      <c r="E90" t="s">
        <v>19</v>
      </c>
      <c r="F90" t="s">
        <v>48</v>
      </c>
      <c r="G90" s="2">
        <v>44349</v>
      </c>
      <c r="H90" t="s">
        <v>76</v>
      </c>
      <c r="I90">
        <v>0</v>
      </c>
      <c r="J90">
        <f>2.4887-2.4683</f>
        <v>2.0399999999999974E-2</v>
      </c>
      <c r="K90">
        <f>2.4696-2.4237</f>
        <v>4.5899999999999608E-2</v>
      </c>
      <c r="L90">
        <v>0</v>
      </c>
      <c r="M90">
        <v>0</v>
      </c>
      <c r="N90">
        <f t="shared" si="5"/>
        <v>6.6299999999999581E-2</v>
      </c>
      <c r="O90">
        <f t="shared" si="4"/>
        <v>2</v>
      </c>
      <c r="P90">
        <v>2</v>
      </c>
      <c r="Q90">
        <v>0</v>
      </c>
      <c r="R90">
        <v>0</v>
      </c>
      <c r="S90">
        <v>0</v>
      </c>
      <c r="T90">
        <v>25.1</v>
      </c>
      <c r="U90">
        <v>31.6</v>
      </c>
    </row>
    <row r="91" spans="1:21" x14ac:dyDescent="0.3">
      <c r="A91" t="s">
        <v>85</v>
      </c>
      <c r="B91" t="s">
        <v>67</v>
      </c>
      <c r="C91" t="s">
        <v>34</v>
      </c>
      <c r="D91">
        <v>2</v>
      </c>
      <c r="E91" t="s">
        <v>19</v>
      </c>
      <c r="F91" t="s">
        <v>48</v>
      </c>
      <c r="G91" s="2">
        <v>44349</v>
      </c>
      <c r="H91" t="s">
        <v>76</v>
      </c>
      <c r="I91">
        <v>0</v>
      </c>
      <c r="J91">
        <v>0</v>
      </c>
      <c r="K91">
        <v>0</v>
      </c>
      <c r="L91">
        <f>2.8946-2.5046</f>
        <v>0.39000000000000012</v>
      </c>
      <c r="M91">
        <v>0</v>
      </c>
      <c r="N91">
        <f t="shared" si="5"/>
        <v>0.39000000000000012</v>
      </c>
      <c r="O91">
        <f t="shared" si="4"/>
        <v>1</v>
      </c>
      <c r="P91">
        <v>1</v>
      </c>
      <c r="Q91">
        <v>0</v>
      </c>
      <c r="R91">
        <v>0</v>
      </c>
      <c r="S91">
        <v>0</v>
      </c>
      <c r="T91">
        <v>17.2</v>
      </c>
      <c r="U91">
        <v>32.6</v>
      </c>
    </row>
    <row r="92" spans="1:21" x14ac:dyDescent="0.3">
      <c r="A92" t="s">
        <v>85</v>
      </c>
      <c r="B92" t="s">
        <v>68</v>
      </c>
      <c r="C92" t="s">
        <v>34</v>
      </c>
      <c r="D92">
        <v>3</v>
      </c>
      <c r="E92" t="s">
        <v>19</v>
      </c>
      <c r="F92" t="s">
        <v>48</v>
      </c>
      <c r="G92" s="2">
        <v>44349</v>
      </c>
      <c r="H92" t="s">
        <v>76</v>
      </c>
      <c r="I92">
        <v>0</v>
      </c>
      <c r="J92">
        <v>0</v>
      </c>
      <c r="K92">
        <f>2.4423-2.4188</f>
        <v>2.3499999999999854E-2</v>
      </c>
      <c r="L92">
        <v>0</v>
      </c>
      <c r="M92">
        <v>0</v>
      </c>
      <c r="N92">
        <f t="shared" si="5"/>
        <v>2.3499999999999854E-2</v>
      </c>
      <c r="O92">
        <f t="shared" si="4"/>
        <v>9</v>
      </c>
      <c r="P92">
        <v>4</v>
      </c>
      <c r="Q92">
        <v>5</v>
      </c>
      <c r="R92">
        <v>0</v>
      </c>
      <c r="S92">
        <v>0</v>
      </c>
      <c r="T92">
        <v>11.6</v>
      </c>
      <c r="U92">
        <v>36.9</v>
      </c>
    </row>
    <row r="93" spans="1:21" x14ac:dyDescent="0.3">
      <c r="A93" t="s">
        <v>85</v>
      </c>
      <c r="B93" t="s">
        <v>69</v>
      </c>
      <c r="C93" t="s">
        <v>34</v>
      </c>
      <c r="D93">
        <v>3</v>
      </c>
      <c r="E93" t="s">
        <v>19</v>
      </c>
      <c r="F93" t="s">
        <v>48</v>
      </c>
      <c r="G93" s="2">
        <v>44349</v>
      </c>
      <c r="H93" t="s">
        <v>76</v>
      </c>
      <c r="I93">
        <v>0</v>
      </c>
      <c r="J93">
        <v>0</v>
      </c>
      <c r="K93">
        <f>2.4695-2.4344</f>
        <v>3.5099999999999909E-2</v>
      </c>
      <c r="L93">
        <f>2.4982-2.4559</f>
        <v>4.2300000000000004E-2</v>
      </c>
      <c r="M93">
        <v>0</v>
      </c>
      <c r="N93">
        <f t="shared" si="5"/>
        <v>7.7399999999999913E-2</v>
      </c>
      <c r="O93">
        <f t="shared" si="4"/>
        <v>3</v>
      </c>
      <c r="P93">
        <v>2</v>
      </c>
      <c r="Q93">
        <v>0</v>
      </c>
      <c r="R93">
        <v>1</v>
      </c>
      <c r="S93">
        <v>0</v>
      </c>
      <c r="T93">
        <v>29.1</v>
      </c>
      <c r="U93">
        <v>37</v>
      </c>
    </row>
    <row r="94" spans="1:21" x14ac:dyDescent="0.3">
      <c r="A94" t="s">
        <v>85</v>
      </c>
      <c r="B94" t="s">
        <v>70</v>
      </c>
      <c r="C94" t="s">
        <v>34</v>
      </c>
      <c r="D94">
        <v>3</v>
      </c>
      <c r="E94" t="s">
        <v>19</v>
      </c>
      <c r="F94" t="s">
        <v>48</v>
      </c>
      <c r="G94" s="2">
        <v>44349</v>
      </c>
      <c r="H94" t="s">
        <v>76</v>
      </c>
      <c r="I94">
        <v>0</v>
      </c>
      <c r="J94">
        <f>2.5368-2.4337</f>
        <v>0.10309999999999997</v>
      </c>
      <c r="K94">
        <v>0</v>
      </c>
      <c r="L94">
        <v>0</v>
      </c>
      <c r="M94">
        <v>0</v>
      </c>
      <c r="N94">
        <f t="shared" si="5"/>
        <v>0.10309999999999997</v>
      </c>
      <c r="O94">
        <f t="shared" si="4"/>
        <v>6</v>
      </c>
      <c r="P94">
        <v>6</v>
      </c>
      <c r="Q94">
        <v>0</v>
      </c>
      <c r="R94">
        <v>0</v>
      </c>
      <c r="S94">
        <v>0</v>
      </c>
      <c r="T94">
        <v>23.3</v>
      </c>
      <c r="U94">
        <v>36.6</v>
      </c>
    </row>
    <row r="95" spans="1:21" x14ac:dyDescent="0.3">
      <c r="A95" t="s">
        <v>85</v>
      </c>
      <c r="B95" t="s">
        <v>71</v>
      </c>
      <c r="C95" t="s">
        <v>34</v>
      </c>
      <c r="D95">
        <v>4</v>
      </c>
      <c r="E95" t="s">
        <v>19</v>
      </c>
      <c r="F95" t="s">
        <v>48</v>
      </c>
      <c r="G95" s="2">
        <v>44349</v>
      </c>
      <c r="H95" t="s">
        <v>76</v>
      </c>
      <c r="I95">
        <v>0</v>
      </c>
      <c r="J95">
        <f>2.8738-2.869</f>
        <v>4.7999999999999154E-3</v>
      </c>
      <c r="K95">
        <f>2.4896-2.4827</f>
        <v>6.8999999999999062E-3</v>
      </c>
      <c r="L95">
        <v>0</v>
      </c>
      <c r="M95">
        <v>0</v>
      </c>
      <c r="N95">
        <f t="shared" si="5"/>
        <v>1.1699999999999822E-2</v>
      </c>
      <c r="O95">
        <f t="shared" si="4"/>
        <v>1</v>
      </c>
      <c r="P95">
        <v>1</v>
      </c>
      <c r="Q95">
        <v>0</v>
      </c>
      <c r="R95">
        <v>0</v>
      </c>
      <c r="S95">
        <v>0</v>
      </c>
      <c r="T95">
        <v>20</v>
      </c>
      <c r="U95">
        <v>36</v>
      </c>
    </row>
    <row r="96" spans="1:21" x14ac:dyDescent="0.3">
      <c r="A96" t="s">
        <v>85</v>
      </c>
      <c r="B96" t="s">
        <v>72</v>
      </c>
      <c r="C96" t="s">
        <v>34</v>
      </c>
      <c r="D96">
        <v>4</v>
      </c>
      <c r="E96" t="s">
        <v>19</v>
      </c>
      <c r="F96" t="s">
        <v>48</v>
      </c>
      <c r="G96" s="2">
        <v>44349</v>
      </c>
      <c r="H96" t="s">
        <v>76</v>
      </c>
      <c r="I96">
        <v>0</v>
      </c>
      <c r="J96">
        <f>2.4903-2.4842</f>
        <v>6.0999999999999943E-3</v>
      </c>
      <c r="K96">
        <v>0</v>
      </c>
      <c r="L96">
        <f>3.1204-2.4115</f>
        <v>0.70889999999999986</v>
      </c>
      <c r="M96">
        <v>0</v>
      </c>
      <c r="N96">
        <f t="shared" si="5"/>
        <v>0.71499999999999986</v>
      </c>
      <c r="O96">
        <f t="shared" si="4"/>
        <v>6</v>
      </c>
      <c r="P96">
        <v>3</v>
      </c>
      <c r="Q96">
        <v>3</v>
      </c>
      <c r="R96">
        <v>0</v>
      </c>
      <c r="S96">
        <v>0</v>
      </c>
      <c r="T96">
        <v>20</v>
      </c>
      <c r="U96">
        <v>35.9</v>
      </c>
    </row>
    <row r="97" spans="1:21" x14ac:dyDescent="0.3">
      <c r="A97" t="s">
        <v>85</v>
      </c>
      <c r="B97" t="s">
        <v>73</v>
      </c>
      <c r="C97" t="s">
        <v>34</v>
      </c>
      <c r="D97">
        <v>4</v>
      </c>
      <c r="E97" t="s">
        <v>19</v>
      </c>
      <c r="F97" t="s">
        <v>48</v>
      </c>
      <c r="G97" s="2">
        <v>44349</v>
      </c>
      <c r="H97" t="s">
        <v>76</v>
      </c>
      <c r="I97">
        <v>0</v>
      </c>
      <c r="J97">
        <v>0</v>
      </c>
      <c r="K97">
        <f>2.9213-2.8503</f>
        <v>7.1000000000000174E-2</v>
      </c>
      <c r="L97">
        <v>0</v>
      </c>
      <c r="M97">
        <v>0</v>
      </c>
      <c r="N97">
        <f t="shared" si="5"/>
        <v>7.1000000000000174E-2</v>
      </c>
      <c r="O97">
        <f t="shared" si="4"/>
        <v>3</v>
      </c>
      <c r="P97">
        <v>2</v>
      </c>
      <c r="Q97">
        <v>1</v>
      </c>
      <c r="R97">
        <v>0</v>
      </c>
      <c r="S97">
        <v>0</v>
      </c>
      <c r="T97">
        <v>13.7</v>
      </c>
      <c r="U97">
        <v>36</v>
      </c>
    </row>
    <row r="98" spans="1:21" x14ac:dyDescent="0.3">
      <c r="A98" t="s">
        <v>97</v>
      </c>
      <c r="B98" t="s">
        <v>98</v>
      </c>
      <c r="C98" t="s">
        <v>99</v>
      </c>
      <c r="D98">
        <v>1</v>
      </c>
      <c r="E98" t="s">
        <v>19</v>
      </c>
      <c r="F98" t="s">
        <v>48</v>
      </c>
      <c r="G98" s="2">
        <v>44351</v>
      </c>
      <c r="H98" t="s">
        <v>76</v>
      </c>
      <c r="I98" s="11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f t="shared" si="4"/>
        <v>8</v>
      </c>
      <c r="P98">
        <v>8</v>
      </c>
      <c r="Q98">
        <v>0</v>
      </c>
      <c r="R98">
        <v>0</v>
      </c>
      <c r="S98">
        <v>0</v>
      </c>
      <c r="T98">
        <v>43.8</v>
      </c>
      <c r="U98">
        <v>12.4</v>
      </c>
    </row>
    <row r="99" spans="1:21" x14ac:dyDescent="0.3">
      <c r="A99" t="s">
        <v>97</v>
      </c>
      <c r="B99" t="s">
        <v>100</v>
      </c>
      <c r="C99" t="s">
        <v>99</v>
      </c>
      <c r="D99">
        <v>1</v>
      </c>
      <c r="E99" t="s">
        <v>19</v>
      </c>
      <c r="F99" t="s">
        <v>48</v>
      </c>
      <c r="G99" s="2">
        <v>44351</v>
      </c>
      <c r="H99" t="s">
        <v>76</v>
      </c>
      <c r="I99" s="11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f t="shared" si="4"/>
        <v>8</v>
      </c>
      <c r="P99">
        <v>0</v>
      </c>
      <c r="Q99">
        <v>4</v>
      </c>
      <c r="R99">
        <v>4</v>
      </c>
      <c r="S99">
        <v>0</v>
      </c>
      <c r="T99">
        <v>42.6</v>
      </c>
      <c r="U99">
        <v>12.3</v>
      </c>
    </row>
    <row r="100" spans="1:21" x14ac:dyDescent="0.3">
      <c r="A100" t="s">
        <v>97</v>
      </c>
      <c r="B100" t="s">
        <v>101</v>
      </c>
      <c r="C100" t="s">
        <v>99</v>
      </c>
      <c r="D100">
        <v>1</v>
      </c>
      <c r="E100" t="s">
        <v>19</v>
      </c>
      <c r="F100" t="s">
        <v>48</v>
      </c>
      <c r="G100" s="2">
        <v>44351</v>
      </c>
      <c r="H100" t="s">
        <v>76</v>
      </c>
      <c r="I100" s="11">
        <v>0</v>
      </c>
      <c r="J100">
        <f>2.4643-2.4489</f>
        <v>1.540000000000008E-2</v>
      </c>
      <c r="K100">
        <f>2.5461-2.4821</f>
        <v>6.4000000000000057E-2</v>
      </c>
      <c r="L100">
        <v>0</v>
      </c>
      <c r="M100">
        <v>0</v>
      </c>
      <c r="N100">
        <v>0.31760000000000055</v>
      </c>
      <c r="O100">
        <f t="shared" si="4"/>
        <v>32</v>
      </c>
      <c r="P100">
        <v>24</v>
      </c>
      <c r="Q100">
        <v>4</v>
      </c>
      <c r="R100">
        <v>4</v>
      </c>
      <c r="S100">
        <v>0</v>
      </c>
      <c r="T100">
        <v>41.6</v>
      </c>
      <c r="U100">
        <v>12.4</v>
      </c>
    </row>
    <row r="101" spans="1:21" x14ac:dyDescent="0.3">
      <c r="A101" t="s">
        <v>97</v>
      </c>
      <c r="B101" t="s">
        <v>102</v>
      </c>
      <c r="C101" t="s">
        <v>99</v>
      </c>
      <c r="D101">
        <v>2</v>
      </c>
      <c r="E101" t="s">
        <v>19</v>
      </c>
      <c r="F101" t="s">
        <v>48</v>
      </c>
      <c r="G101" s="2">
        <v>44351</v>
      </c>
      <c r="H101" t="s">
        <v>76</v>
      </c>
      <c r="I101" s="11">
        <v>0</v>
      </c>
      <c r="J101">
        <f>2.5593-2.5084</f>
        <v>5.0899999999999945E-2</v>
      </c>
      <c r="K101">
        <v>0</v>
      </c>
      <c r="L101">
        <f>2.6782-2.4873</f>
        <v>0.19090000000000007</v>
      </c>
      <c r="M101">
        <v>0</v>
      </c>
      <c r="N101">
        <v>0.96720000000000006</v>
      </c>
      <c r="O101">
        <f t="shared" si="4"/>
        <v>44</v>
      </c>
      <c r="P101">
        <v>40</v>
      </c>
      <c r="Q101">
        <v>0</v>
      </c>
      <c r="R101">
        <v>4</v>
      </c>
      <c r="S101">
        <v>0</v>
      </c>
      <c r="T101">
        <v>42.3</v>
      </c>
      <c r="U101">
        <v>12.5</v>
      </c>
    </row>
    <row r="102" spans="1:21" x14ac:dyDescent="0.3">
      <c r="A102" t="s">
        <v>97</v>
      </c>
      <c r="B102" t="s">
        <v>103</v>
      </c>
      <c r="C102" t="s">
        <v>99</v>
      </c>
      <c r="D102">
        <v>2</v>
      </c>
      <c r="E102" t="s">
        <v>19</v>
      </c>
      <c r="F102" t="s">
        <v>48</v>
      </c>
      <c r="G102" s="2">
        <v>44351</v>
      </c>
      <c r="H102" t="s">
        <v>76</v>
      </c>
      <c r="I102" s="11">
        <v>0</v>
      </c>
      <c r="J102">
        <f>2.4817-2.4691</f>
        <v>1.2599999999999945E-2</v>
      </c>
      <c r="K102">
        <v>0</v>
      </c>
      <c r="L102">
        <f>2.6288-2.4986</f>
        <v>0.13019999999999987</v>
      </c>
      <c r="M102">
        <v>0</v>
      </c>
      <c r="N102">
        <v>0.57119999999999926</v>
      </c>
      <c r="O102">
        <f t="shared" si="4"/>
        <v>32</v>
      </c>
      <c r="P102">
        <v>32</v>
      </c>
      <c r="Q102">
        <v>0</v>
      </c>
      <c r="R102">
        <v>0</v>
      </c>
      <c r="S102">
        <v>0</v>
      </c>
      <c r="T102">
        <v>42.2</v>
      </c>
      <c r="U102">
        <v>12.3</v>
      </c>
    </row>
    <row r="103" spans="1:21" x14ac:dyDescent="0.3">
      <c r="A103" t="s">
        <v>97</v>
      </c>
      <c r="B103" t="s">
        <v>104</v>
      </c>
      <c r="C103" t="s">
        <v>99</v>
      </c>
      <c r="D103">
        <v>2</v>
      </c>
      <c r="E103" t="s">
        <v>19</v>
      </c>
      <c r="F103" t="s">
        <v>48</v>
      </c>
      <c r="G103" s="2">
        <v>44351</v>
      </c>
      <c r="H103" t="s">
        <v>76</v>
      </c>
      <c r="I103" s="11">
        <v>0</v>
      </c>
      <c r="J103">
        <f>2.4488-2.442</f>
        <v>6.7999999999996952E-3</v>
      </c>
      <c r="K103">
        <v>0</v>
      </c>
      <c r="L103">
        <v>0</v>
      </c>
      <c r="M103">
        <v>0</v>
      </c>
      <c r="N103">
        <v>2.7199999999998781E-2</v>
      </c>
      <c r="O103">
        <f t="shared" si="4"/>
        <v>44</v>
      </c>
      <c r="P103">
        <v>36</v>
      </c>
      <c r="Q103">
        <v>4</v>
      </c>
      <c r="R103">
        <v>4</v>
      </c>
      <c r="S103">
        <v>0</v>
      </c>
      <c r="T103">
        <v>40.5</v>
      </c>
      <c r="U103">
        <v>12.3</v>
      </c>
    </row>
    <row r="104" spans="1:21" x14ac:dyDescent="0.3">
      <c r="A104" t="s">
        <v>97</v>
      </c>
      <c r="B104" t="s">
        <v>105</v>
      </c>
      <c r="C104" t="s">
        <v>99</v>
      </c>
      <c r="D104">
        <v>3</v>
      </c>
      <c r="E104" t="s">
        <v>19</v>
      </c>
      <c r="F104" t="s">
        <v>48</v>
      </c>
      <c r="G104" s="2">
        <v>44351</v>
      </c>
      <c r="H104" t="s">
        <v>76</v>
      </c>
      <c r="I104" s="11">
        <v>0</v>
      </c>
      <c r="J104">
        <f>2.5503-2.4536</f>
        <v>9.670000000000023E-2</v>
      </c>
      <c r="K104">
        <f>2.6886-2.5053</f>
        <v>0.18330000000000002</v>
      </c>
      <c r="L104">
        <f>2.4905-2.4819</f>
        <v>8.599999999999941E-3</v>
      </c>
      <c r="M104">
        <v>0</v>
      </c>
      <c r="N104">
        <v>1.1544000000000008</v>
      </c>
      <c r="O104">
        <f t="shared" si="4"/>
        <v>24</v>
      </c>
      <c r="P104">
        <v>16</v>
      </c>
      <c r="Q104">
        <v>4</v>
      </c>
      <c r="R104">
        <v>4</v>
      </c>
      <c r="S104">
        <v>0</v>
      </c>
      <c r="T104">
        <v>41.7</v>
      </c>
      <c r="U104">
        <v>13.3</v>
      </c>
    </row>
    <row r="105" spans="1:21" x14ac:dyDescent="0.3">
      <c r="A105" t="s">
        <v>97</v>
      </c>
      <c r="B105" t="s">
        <v>106</v>
      </c>
      <c r="C105" t="s">
        <v>99</v>
      </c>
      <c r="D105">
        <v>3</v>
      </c>
      <c r="E105" t="s">
        <v>19</v>
      </c>
      <c r="F105" t="s">
        <v>48</v>
      </c>
      <c r="G105" s="2">
        <v>44351</v>
      </c>
      <c r="H105" t="s">
        <v>76</v>
      </c>
      <c r="I105" s="11">
        <v>0</v>
      </c>
      <c r="J105">
        <f>2.5615-2.4653</f>
        <v>9.6200000000000063E-2</v>
      </c>
      <c r="K105">
        <v>0</v>
      </c>
      <c r="L105">
        <v>0</v>
      </c>
      <c r="M105">
        <v>0</v>
      </c>
      <c r="N105">
        <v>0.38480000000000025</v>
      </c>
      <c r="O105">
        <f t="shared" si="4"/>
        <v>48</v>
      </c>
      <c r="P105">
        <v>28</v>
      </c>
      <c r="Q105">
        <v>4</v>
      </c>
      <c r="R105">
        <v>16</v>
      </c>
      <c r="S105">
        <v>0</v>
      </c>
      <c r="T105">
        <v>45.3</v>
      </c>
      <c r="U105">
        <v>13.4</v>
      </c>
    </row>
    <row r="106" spans="1:21" x14ac:dyDescent="0.3">
      <c r="A106" t="s">
        <v>97</v>
      </c>
      <c r="B106" t="s">
        <v>107</v>
      </c>
      <c r="C106" t="s">
        <v>99</v>
      </c>
      <c r="D106">
        <v>3</v>
      </c>
      <c r="E106" t="s">
        <v>19</v>
      </c>
      <c r="F106" t="s">
        <v>48</v>
      </c>
      <c r="G106" s="2">
        <v>44351</v>
      </c>
      <c r="H106" t="s">
        <v>76</v>
      </c>
      <c r="I106" s="11">
        <v>0</v>
      </c>
      <c r="J106">
        <f>2.8423-2.5042</f>
        <v>0.33809999999999985</v>
      </c>
      <c r="K106">
        <v>0</v>
      </c>
      <c r="L106">
        <f>2.7472-2.5198</f>
        <v>0.22739999999999982</v>
      </c>
      <c r="M106">
        <v>0</v>
      </c>
      <c r="N106">
        <v>2.2619999999999987</v>
      </c>
      <c r="O106">
        <f t="shared" si="4"/>
        <v>76</v>
      </c>
      <c r="P106">
        <v>60</v>
      </c>
      <c r="Q106">
        <v>0</v>
      </c>
      <c r="R106">
        <v>16</v>
      </c>
      <c r="S106">
        <v>0</v>
      </c>
      <c r="T106">
        <v>39.1</v>
      </c>
      <c r="U106">
        <v>13.1</v>
      </c>
    </row>
    <row r="107" spans="1:21" x14ac:dyDescent="0.3">
      <c r="A107" t="s">
        <v>97</v>
      </c>
      <c r="B107" t="s">
        <v>108</v>
      </c>
      <c r="C107" t="s">
        <v>49</v>
      </c>
      <c r="D107">
        <v>1</v>
      </c>
      <c r="E107" t="s">
        <v>19</v>
      </c>
      <c r="F107" t="s">
        <v>48</v>
      </c>
      <c r="G107" s="2">
        <v>44351</v>
      </c>
      <c r="H107" t="s">
        <v>76</v>
      </c>
      <c r="I107">
        <v>29.998989999999999</v>
      </c>
      <c r="J107">
        <f>2.5017-2.4436</f>
        <v>5.8100000000000041E-2</v>
      </c>
      <c r="K107">
        <f>2.7003-2.4864</f>
        <v>0.21389999999999976</v>
      </c>
      <c r="L107">
        <f>2.9283-2.4688</f>
        <v>0.45950000000000024</v>
      </c>
      <c r="M107">
        <v>0</v>
      </c>
      <c r="N107">
        <v>2.9260000000000002</v>
      </c>
      <c r="O107">
        <f t="shared" si="4"/>
        <v>108</v>
      </c>
      <c r="P107">
        <v>76</v>
      </c>
      <c r="Q107">
        <v>4</v>
      </c>
      <c r="R107">
        <v>28</v>
      </c>
      <c r="S107">
        <v>0</v>
      </c>
      <c r="T107">
        <v>34.5</v>
      </c>
      <c r="U107">
        <v>12.2</v>
      </c>
    </row>
    <row r="108" spans="1:21" x14ac:dyDescent="0.3">
      <c r="A108" t="s">
        <v>97</v>
      </c>
      <c r="B108" t="s">
        <v>109</v>
      </c>
      <c r="C108" t="s">
        <v>49</v>
      </c>
      <c r="D108">
        <v>1</v>
      </c>
      <c r="E108" t="s">
        <v>19</v>
      </c>
      <c r="F108" t="s">
        <v>48</v>
      </c>
      <c r="G108" s="2">
        <v>44351</v>
      </c>
      <c r="H108" t="s">
        <v>76</v>
      </c>
      <c r="I108">
        <v>29.998989999999999</v>
      </c>
      <c r="J108">
        <f>2.491-2.4735</f>
        <v>1.7500000000000071E-2</v>
      </c>
      <c r="K108">
        <v>0</v>
      </c>
      <c r="L108">
        <f>2.5569-2.4739</f>
        <v>8.3000000000000185E-2</v>
      </c>
      <c r="M108">
        <v>0</v>
      </c>
      <c r="N108">
        <v>0.40200000000000102</v>
      </c>
      <c r="O108">
        <f t="shared" si="4"/>
        <v>72</v>
      </c>
      <c r="P108">
        <v>48</v>
      </c>
      <c r="Q108">
        <v>0</v>
      </c>
      <c r="R108">
        <v>24</v>
      </c>
      <c r="S108">
        <v>0</v>
      </c>
      <c r="T108">
        <v>42.8</v>
      </c>
      <c r="U108">
        <v>12.3</v>
      </c>
    </row>
    <row r="109" spans="1:21" x14ac:dyDescent="0.3">
      <c r="A109" t="s">
        <v>97</v>
      </c>
      <c r="B109" t="s">
        <v>110</v>
      </c>
      <c r="C109" t="s">
        <v>49</v>
      </c>
      <c r="D109">
        <v>1</v>
      </c>
      <c r="E109" t="s">
        <v>19</v>
      </c>
      <c r="F109" t="s">
        <v>48</v>
      </c>
      <c r="G109" s="2">
        <v>44351</v>
      </c>
      <c r="H109" t="s">
        <v>76</v>
      </c>
      <c r="I109">
        <v>29.998989999999999</v>
      </c>
      <c r="J109">
        <f>2.5361-2.5335</f>
        <v>2.5999999999997137E-3</v>
      </c>
      <c r="K109">
        <v>0</v>
      </c>
      <c r="L109">
        <v>0</v>
      </c>
      <c r="M109">
        <v>0</v>
      </c>
      <c r="N109">
        <v>1.0399999999998855E-2</v>
      </c>
      <c r="O109">
        <f t="shared" si="4"/>
        <v>12</v>
      </c>
      <c r="P109">
        <v>8</v>
      </c>
      <c r="Q109">
        <v>0</v>
      </c>
      <c r="R109">
        <v>4</v>
      </c>
      <c r="S109">
        <v>0</v>
      </c>
      <c r="T109">
        <v>39.9</v>
      </c>
      <c r="U109">
        <v>12.6</v>
      </c>
    </row>
    <row r="110" spans="1:21" x14ac:dyDescent="0.3">
      <c r="A110" t="s">
        <v>97</v>
      </c>
      <c r="B110" t="s">
        <v>111</v>
      </c>
      <c r="C110" t="s">
        <v>49</v>
      </c>
      <c r="D110">
        <v>2</v>
      </c>
      <c r="E110" t="s">
        <v>19</v>
      </c>
      <c r="F110" t="s">
        <v>48</v>
      </c>
      <c r="G110" s="2">
        <v>44351</v>
      </c>
      <c r="H110" t="s">
        <v>76</v>
      </c>
      <c r="I110">
        <v>13.863899999999999</v>
      </c>
      <c r="J110">
        <f>2.4903-2.4805</f>
        <v>9.7999999999998089E-3</v>
      </c>
      <c r="K110">
        <v>0</v>
      </c>
      <c r="L110">
        <f>2.4793-2.4539</f>
        <v>2.5399999999999867E-2</v>
      </c>
      <c r="M110">
        <v>0</v>
      </c>
      <c r="N110">
        <v>0.1407999999999987</v>
      </c>
      <c r="O110">
        <f t="shared" si="4"/>
        <v>56</v>
      </c>
      <c r="P110">
        <v>28</v>
      </c>
      <c r="Q110">
        <v>0</v>
      </c>
      <c r="R110">
        <v>28</v>
      </c>
      <c r="S110">
        <v>0</v>
      </c>
      <c r="T110">
        <v>43.6</v>
      </c>
      <c r="U110">
        <v>12.8</v>
      </c>
    </row>
    <row r="111" spans="1:21" x14ac:dyDescent="0.3">
      <c r="A111" t="s">
        <v>97</v>
      </c>
      <c r="B111" t="s">
        <v>112</v>
      </c>
      <c r="C111" t="s">
        <v>49</v>
      </c>
      <c r="D111">
        <v>2</v>
      </c>
      <c r="E111" t="s">
        <v>19</v>
      </c>
      <c r="F111" t="s">
        <v>48</v>
      </c>
      <c r="G111" s="2">
        <v>44351</v>
      </c>
      <c r="H111" t="s">
        <v>76</v>
      </c>
      <c r="I111">
        <v>13.863899999999999</v>
      </c>
      <c r="J111">
        <f>2.5739-2.5186</f>
        <v>5.5299999999999905E-2</v>
      </c>
      <c r="K111">
        <v>0</v>
      </c>
      <c r="L111">
        <v>0</v>
      </c>
      <c r="M111">
        <v>0</v>
      </c>
      <c r="N111">
        <v>0.22119999999999962</v>
      </c>
      <c r="O111">
        <f t="shared" si="4"/>
        <v>32</v>
      </c>
      <c r="P111">
        <v>20</v>
      </c>
      <c r="Q111">
        <v>0</v>
      </c>
      <c r="R111">
        <v>12</v>
      </c>
      <c r="S111">
        <v>0</v>
      </c>
      <c r="T111">
        <v>41.5</v>
      </c>
      <c r="U111">
        <v>12.5</v>
      </c>
    </row>
    <row r="112" spans="1:21" x14ac:dyDescent="0.3">
      <c r="A112" t="s">
        <v>97</v>
      </c>
      <c r="B112" t="s">
        <v>113</v>
      </c>
      <c r="C112" t="s">
        <v>49</v>
      </c>
      <c r="D112">
        <v>2</v>
      </c>
      <c r="E112" t="s">
        <v>19</v>
      </c>
      <c r="F112" t="s">
        <v>48</v>
      </c>
      <c r="G112" s="2">
        <v>44351</v>
      </c>
      <c r="H112" t="s">
        <v>76</v>
      </c>
      <c r="I112">
        <v>13.863899999999999</v>
      </c>
      <c r="J112">
        <f>2.4539-2.4432</f>
        <v>1.0699999999999932E-2</v>
      </c>
      <c r="K112">
        <v>0</v>
      </c>
      <c r="L112">
        <v>0</v>
      </c>
      <c r="M112">
        <v>0</v>
      </c>
      <c r="N112">
        <v>4.2799999999999727E-2</v>
      </c>
      <c r="O112">
        <f t="shared" si="4"/>
        <v>24</v>
      </c>
      <c r="P112">
        <v>8</v>
      </c>
      <c r="Q112">
        <v>0</v>
      </c>
      <c r="R112">
        <v>16</v>
      </c>
      <c r="S112">
        <v>0</v>
      </c>
      <c r="T112">
        <v>41.6</v>
      </c>
      <c r="U112">
        <v>12.8</v>
      </c>
    </row>
    <row r="113" spans="1:21" x14ac:dyDescent="0.3">
      <c r="A113" t="s">
        <v>97</v>
      </c>
      <c r="B113" t="s">
        <v>114</v>
      </c>
      <c r="C113" t="s">
        <v>49</v>
      </c>
      <c r="D113">
        <v>3</v>
      </c>
      <c r="E113" t="s">
        <v>19</v>
      </c>
      <c r="F113" t="s">
        <v>48</v>
      </c>
      <c r="G113" s="2">
        <v>44351</v>
      </c>
      <c r="H113" t="s">
        <v>76</v>
      </c>
      <c r="I113">
        <v>12.47536</v>
      </c>
      <c r="J113">
        <v>0</v>
      </c>
      <c r="K113">
        <v>0</v>
      </c>
      <c r="L113">
        <v>0</v>
      </c>
      <c r="M113">
        <v>0</v>
      </c>
      <c r="N113">
        <v>0</v>
      </c>
      <c r="O113">
        <f t="shared" si="4"/>
        <v>284</v>
      </c>
      <c r="P113">
        <v>272</v>
      </c>
      <c r="Q113">
        <v>0</v>
      </c>
      <c r="R113">
        <v>12</v>
      </c>
      <c r="S113">
        <v>0</v>
      </c>
      <c r="T113">
        <v>40.799999999999997</v>
      </c>
      <c r="U113">
        <v>13.5</v>
      </c>
    </row>
    <row r="114" spans="1:21" x14ac:dyDescent="0.3">
      <c r="A114" t="s">
        <v>97</v>
      </c>
      <c r="B114" t="s">
        <v>115</v>
      </c>
      <c r="C114" t="s">
        <v>49</v>
      </c>
      <c r="D114">
        <v>3</v>
      </c>
      <c r="E114" t="s">
        <v>19</v>
      </c>
      <c r="F114" t="s">
        <v>48</v>
      </c>
      <c r="G114" s="2">
        <v>44351</v>
      </c>
      <c r="H114" t="s">
        <v>76</v>
      </c>
      <c r="I114">
        <v>12.47536</v>
      </c>
      <c r="J114">
        <f>2.6397-2.4654</f>
        <v>0.17430000000000012</v>
      </c>
      <c r="K114">
        <v>0</v>
      </c>
      <c r="L114">
        <v>0</v>
      </c>
      <c r="M114">
        <v>0</v>
      </c>
      <c r="N114">
        <v>0.69720000000000049</v>
      </c>
      <c r="O114">
        <f t="shared" si="4"/>
        <v>168</v>
      </c>
      <c r="P114">
        <v>148</v>
      </c>
      <c r="Q114">
        <v>4</v>
      </c>
      <c r="R114">
        <v>16</v>
      </c>
      <c r="S114">
        <v>0</v>
      </c>
      <c r="T114">
        <v>45.3</v>
      </c>
      <c r="U114">
        <v>13.4</v>
      </c>
    </row>
    <row r="115" spans="1:21" x14ac:dyDescent="0.3">
      <c r="A115" t="s">
        <v>97</v>
      </c>
      <c r="B115" t="s">
        <v>116</v>
      </c>
      <c r="C115" t="s">
        <v>49</v>
      </c>
      <c r="D115">
        <v>3</v>
      </c>
      <c r="E115" t="s">
        <v>19</v>
      </c>
      <c r="F115" t="s">
        <v>48</v>
      </c>
      <c r="G115" s="2">
        <v>44351</v>
      </c>
      <c r="H115" t="s">
        <v>76</v>
      </c>
      <c r="I115">
        <v>12.47536</v>
      </c>
      <c r="J115">
        <f>2.6605-2.5067</f>
        <v>0.15379999999999994</v>
      </c>
      <c r="K115">
        <v>0</v>
      </c>
      <c r="L115">
        <v>0</v>
      </c>
      <c r="M115">
        <v>0</v>
      </c>
      <c r="N115">
        <v>0.61519999999999975</v>
      </c>
      <c r="O115">
        <f t="shared" si="4"/>
        <v>112</v>
      </c>
      <c r="P115">
        <v>104</v>
      </c>
      <c r="Q115">
        <v>0</v>
      </c>
      <c r="R115">
        <v>8</v>
      </c>
      <c r="S115">
        <v>0</v>
      </c>
      <c r="T115">
        <v>42.7</v>
      </c>
      <c r="U115">
        <v>13.3</v>
      </c>
    </row>
    <row r="116" spans="1:21" x14ac:dyDescent="0.3">
      <c r="A116" t="s">
        <v>97</v>
      </c>
      <c r="B116" t="s">
        <v>117</v>
      </c>
      <c r="C116" t="s">
        <v>34</v>
      </c>
      <c r="D116">
        <v>1</v>
      </c>
      <c r="E116" t="s">
        <v>19</v>
      </c>
      <c r="F116" t="s">
        <v>48</v>
      </c>
      <c r="G116" s="2">
        <v>44351</v>
      </c>
      <c r="H116" t="s">
        <v>76</v>
      </c>
      <c r="I116">
        <v>0</v>
      </c>
      <c r="J116">
        <v>0</v>
      </c>
      <c r="K116">
        <v>0</v>
      </c>
      <c r="L116">
        <f>2.5122-2.4718</f>
        <v>4.0399999999999991E-2</v>
      </c>
      <c r="M116">
        <v>0</v>
      </c>
      <c r="N116">
        <v>0.16159999999999997</v>
      </c>
      <c r="O116">
        <f t="shared" si="4"/>
        <v>40</v>
      </c>
      <c r="P116">
        <v>20</v>
      </c>
      <c r="Q116">
        <v>8</v>
      </c>
      <c r="R116">
        <v>12</v>
      </c>
      <c r="S116">
        <v>0</v>
      </c>
      <c r="T116">
        <v>42.8</v>
      </c>
      <c r="U116">
        <v>12.7</v>
      </c>
    </row>
    <row r="117" spans="1:21" x14ac:dyDescent="0.3">
      <c r="A117" t="s">
        <v>97</v>
      </c>
      <c r="B117" t="s">
        <v>118</v>
      </c>
      <c r="C117" t="s">
        <v>34</v>
      </c>
      <c r="D117">
        <v>1</v>
      </c>
      <c r="E117" t="s">
        <v>19</v>
      </c>
      <c r="F117" t="s">
        <v>48</v>
      </c>
      <c r="G117" s="2">
        <v>44351</v>
      </c>
      <c r="H117" t="s">
        <v>76</v>
      </c>
      <c r="I117">
        <v>0</v>
      </c>
      <c r="J117">
        <f>2.4388-2.376</f>
        <v>6.2800000000000189E-2</v>
      </c>
      <c r="K117">
        <v>0</v>
      </c>
      <c r="L117">
        <v>0</v>
      </c>
      <c r="M117">
        <v>0</v>
      </c>
      <c r="N117">
        <v>0.25120000000000076</v>
      </c>
      <c r="O117">
        <f t="shared" si="4"/>
        <v>280</v>
      </c>
      <c r="P117">
        <v>264</v>
      </c>
      <c r="Q117">
        <v>0</v>
      </c>
      <c r="R117">
        <v>16</v>
      </c>
      <c r="S117">
        <v>0</v>
      </c>
      <c r="T117">
        <v>42</v>
      </c>
      <c r="U117">
        <v>12.5</v>
      </c>
    </row>
    <row r="118" spans="1:21" x14ac:dyDescent="0.3">
      <c r="A118" t="s">
        <v>97</v>
      </c>
      <c r="B118" t="s">
        <v>119</v>
      </c>
      <c r="C118" t="s">
        <v>34</v>
      </c>
      <c r="D118">
        <v>1</v>
      </c>
      <c r="E118" t="s">
        <v>19</v>
      </c>
      <c r="F118" t="s">
        <v>48</v>
      </c>
      <c r="G118" s="2">
        <v>44351</v>
      </c>
      <c r="H118" t="s">
        <v>76</v>
      </c>
      <c r="I118">
        <v>0</v>
      </c>
      <c r="J118">
        <f>2.4377-2.4337</f>
        <v>4.0000000000000036E-3</v>
      </c>
      <c r="K118">
        <f>2.5841-2.4096</f>
        <v>0.17449999999999966</v>
      </c>
      <c r="L118">
        <v>0</v>
      </c>
      <c r="M118">
        <v>0</v>
      </c>
      <c r="N118">
        <v>0.71399999999999864</v>
      </c>
      <c r="O118">
        <f t="shared" si="4"/>
        <v>52</v>
      </c>
      <c r="P118">
        <v>48</v>
      </c>
      <c r="Q118">
        <v>0</v>
      </c>
      <c r="R118">
        <v>4</v>
      </c>
      <c r="S118">
        <v>0</v>
      </c>
      <c r="T118">
        <v>41.6</v>
      </c>
      <c r="U118">
        <v>12.5</v>
      </c>
    </row>
    <row r="119" spans="1:21" x14ac:dyDescent="0.3">
      <c r="A119" t="s">
        <v>97</v>
      </c>
      <c r="B119" t="s">
        <v>120</v>
      </c>
      <c r="C119" t="s">
        <v>34</v>
      </c>
      <c r="D119">
        <v>2</v>
      </c>
      <c r="E119" t="s">
        <v>19</v>
      </c>
      <c r="F119" t="s">
        <v>48</v>
      </c>
      <c r="G119" s="2">
        <v>44351</v>
      </c>
      <c r="H119" t="s">
        <v>76</v>
      </c>
      <c r="I119">
        <v>0</v>
      </c>
      <c r="J119">
        <f>2.4415-2.4251</f>
        <v>1.639999999999997E-2</v>
      </c>
      <c r="K119">
        <v>0</v>
      </c>
      <c r="L119">
        <f>2.5514-2.4613</f>
        <v>9.0100000000000069E-2</v>
      </c>
      <c r="M119">
        <v>0</v>
      </c>
      <c r="N119">
        <v>0.42600000000000016</v>
      </c>
      <c r="O119">
        <f t="shared" si="4"/>
        <v>192</v>
      </c>
      <c r="P119">
        <v>144</v>
      </c>
      <c r="Q119">
        <v>0</v>
      </c>
      <c r="R119">
        <v>48</v>
      </c>
      <c r="S119">
        <v>0</v>
      </c>
      <c r="T119">
        <v>40.1</v>
      </c>
      <c r="U119">
        <v>12.9</v>
      </c>
    </row>
    <row r="120" spans="1:21" x14ac:dyDescent="0.3">
      <c r="A120" t="s">
        <v>97</v>
      </c>
      <c r="B120" t="s">
        <v>121</v>
      </c>
      <c r="C120" t="s">
        <v>34</v>
      </c>
      <c r="D120">
        <v>2</v>
      </c>
      <c r="E120" t="s">
        <v>19</v>
      </c>
      <c r="F120" t="s">
        <v>48</v>
      </c>
      <c r="G120" s="2">
        <v>44351</v>
      </c>
      <c r="H120" t="s">
        <v>76</v>
      </c>
      <c r="I120">
        <v>0</v>
      </c>
      <c r="J120">
        <f>2.3919-2.3784</f>
        <v>1.3500000000000068E-2</v>
      </c>
      <c r="K120">
        <v>0</v>
      </c>
      <c r="L120">
        <f>2.7827-2.4045</f>
        <v>0.37820000000000009</v>
      </c>
      <c r="M120">
        <v>0</v>
      </c>
      <c r="N120">
        <v>1.5668000000000006</v>
      </c>
      <c r="O120">
        <f t="shared" si="4"/>
        <v>16</v>
      </c>
      <c r="P120">
        <v>8</v>
      </c>
      <c r="Q120">
        <v>0</v>
      </c>
      <c r="R120">
        <v>8</v>
      </c>
      <c r="S120">
        <v>0</v>
      </c>
      <c r="T120">
        <v>43.1</v>
      </c>
      <c r="U120">
        <v>13.5</v>
      </c>
    </row>
    <row r="121" spans="1:21" x14ac:dyDescent="0.3">
      <c r="A121" t="s">
        <v>97</v>
      </c>
      <c r="B121" t="s">
        <v>122</v>
      </c>
      <c r="C121" t="s">
        <v>34</v>
      </c>
      <c r="D121">
        <v>2</v>
      </c>
      <c r="E121" t="s">
        <v>19</v>
      </c>
      <c r="F121" t="s">
        <v>48</v>
      </c>
      <c r="G121" s="2">
        <v>44351</v>
      </c>
      <c r="H121" t="s">
        <v>76</v>
      </c>
      <c r="I121">
        <v>0</v>
      </c>
      <c r="J121">
        <f>2.3917-2.3788</f>
        <v>1.2900000000000134E-2</v>
      </c>
      <c r="K121">
        <v>0</v>
      </c>
      <c r="L121">
        <f>2.4712-2.3645</f>
        <v>0.10670000000000002</v>
      </c>
      <c r="M121">
        <v>0</v>
      </c>
      <c r="N121">
        <v>0.4784000000000006</v>
      </c>
      <c r="O121">
        <f t="shared" si="4"/>
        <v>236</v>
      </c>
      <c r="P121">
        <v>220</v>
      </c>
      <c r="Q121">
        <v>0</v>
      </c>
      <c r="R121">
        <v>16</v>
      </c>
      <c r="S121">
        <v>0</v>
      </c>
      <c r="T121">
        <v>41.4</v>
      </c>
      <c r="U121">
        <v>13.4</v>
      </c>
    </row>
    <row r="122" spans="1:21" x14ac:dyDescent="0.3">
      <c r="A122" t="s">
        <v>97</v>
      </c>
      <c r="B122" t="s">
        <v>123</v>
      </c>
      <c r="C122" t="s">
        <v>34</v>
      </c>
      <c r="D122">
        <v>3</v>
      </c>
      <c r="E122" t="s">
        <v>19</v>
      </c>
      <c r="F122" t="s">
        <v>48</v>
      </c>
      <c r="G122" s="2">
        <v>44351</v>
      </c>
      <c r="H122" t="s">
        <v>76</v>
      </c>
      <c r="I122">
        <v>0</v>
      </c>
      <c r="J122">
        <f>8.3951-2.8993</f>
        <v>5.4957999999999991</v>
      </c>
      <c r="K122">
        <f>2.4654-2.4234</f>
        <v>4.1999999999999815E-2</v>
      </c>
      <c r="L122">
        <v>0</v>
      </c>
      <c r="M122">
        <v>0</v>
      </c>
      <c r="N122">
        <v>22.151199999999996</v>
      </c>
      <c r="O122">
        <f t="shared" si="4"/>
        <v>1764</v>
      </c>
      <c r="P122">
        <v>1752</v>
      </c>
      <c r="Q122">
        <v>0</v>
      </c>
      <c r="R122">
        <v>12</v>
      </c>
      <c r="S122">
        <v>0</v>
      </c>
      <c r="T122">
        <v>43.9</v>
      </c>
      <c r="U122">
        <v>14.9</v>
      </c>
    </row>
    <row r="123" spans="1:21" x14ac:dyDescent="0.3">
      <c r="A123" t="s">
        <v>97</v>
      </c>
      <c r="B123" t="s">
        <v>124</v>
      </c>
      <c r="C123" t="s">
        <v>34</v>
      </c>
      <c r="D123">
        <v>3</v>
      </c>
      <c r="E123" t="s">
        <v>19</v>
      </c>
      <c r="F123" t="s">
        <v>48</v>
      </c>
      <c r="G123" s="2">
        <v>44351</v>
      </c>
      <c r="H123" t="s">
        <v>76</v>
      </c>
      <c r="I123">
        <v>0</v>
      </c>
      <c r="J123">
        <f>2.8949-2.3938</f>
        <v>0.50109999999999966</v>
      </c>
      <c r="K123">
        <v>0</v>
      </c>
      <c r="L123">
        <v>0</v>
      </c>
      <c r="M123">
        <v>0</v>
      </c>
      <c r="N123">
        <v>2.0043999999999986</v>
      </c>
      <c r="O123">
        <f t="shared" si="4"/>
        <v>196</v>
      </c>
      <c r="P123">
        <v>192</v>
      </c>
      <c r="Q123">
        <v>0</v>
      </c>
      <c r="R123">
        <v>4</v>
      </c>
      <c r="S123">
        <v>0</v>
      </c>
      <c r="T123">
        <v>36.4</v>
      </c>
      <c r="U123">
        <v>13.2</v>
      </c>
    </row>
    <row r="124" spans="1:21" x14ac:dyDescent="0.3">
      <c r="A124" t="s">
        <v>97</v>
      </c>
      <c r="B124" t="s">
        <v>125</v>
      </c>
      <c r="C124" t="s">
        <v>34</v>
      </c>
      <c r="D124">
        <v>3</v>
      </c>
      <c r="E124" t="s">
        <v>19</v>
      </c>
      <c r="F124" t="s">
        <v>48</v>
      </c>
      <c r="G124" s="2">
        <v>44351</v>
      </c>
      <c r="H124" t="s">
        <v>76</v>
      </c>
      <c r="I124">
        <v>0</v>
      </c>
      <c r="J124">
        <f>2.6102-2.4071</f>
        <v>0.20310000000000006</v>
      </c>
      <c r="K124">
        <v>0</v>
      </c>
      <c r="L124">
        <v>0</v>
      </c>
      <c r="M124">
        <v>0</v>
      </c>
      <c r="N124">
        <v>0.81240000000000023</v>
      </c>
      <c r="O124">
        <f t="shared" si="4"/>
        <v>252</v>
      </c>
      <c r="P124">
        <v>252</v>
      </c>
      <c r="Q124">
        <v>0</v>
      </c>
      <c r="R124">
        <v>0</v>
      </c>
      <c r="S124">
        <v>0</v>
      </c>
      <c r="T124">
        <v>44.6</v>
      </c>
      <c r="U124">
        <v>13.7</v>
      </c>
    </row>
    <row r="125" spans="1:21" x14ac:dyDescent="0.3">
      <c r="A125" t="s">
        <v>126</v>
      </c>
      <c r="B125" t="s">
        <v>127</v>
      </c>
      <c r="C125" t="s">
        <v>99</v>
      </c>
      <c r="D125">
        <v>1</v>
      </c>
      <c r="E125" t="s">
        <v>19</v>
      </c>
      <c r="F125" t="s">
        <v>48</v>
      </c>
      <c r="G125" s="2">
        <v>44343</v>
      </c>
      <c r="H125" t="s">
        <v>76</v>
      </c>
      <c r="I125">
        <v>23.357662999999999</v>
      </c>
      <c r="J125">
        <v>0.40920000000000023</v>
      </c>
      <c r="K125">
        <v>0</v>
      </c>
      <c r="L125">
        <v>0</v>
      </c>
      <c r="M125">
        <v>0</v>
      </c>
      <c r="N125">
        <f>SUM(J125:L125)</f>
        <v>0.40920000000000023</v>
      </c>
      <c r="O125">
        <f t="shared" si="4"/>
        <v>108</v>
      </c>
      <c r="P125">
        <v>108</v>
      </c>
      <c r="Q125">
        <v>0</v>
      </c>
      <c r="R125">
        <v>0</v>
      </c>
      <c r="S125">
        <v>0</v>
      </c>
      <c r="T125">
        <v>40.9</v>
      </c>
      <c r="U125">
        <v>33.6</v>
      </c>
    </row>
    <row r="126" spans="1:21" x14ac:dyDescent="0.3">
      <c r="A126" t="s">
        <v>126</v>
      </c>
      <c r="B126" t="s">
        <v>128</v>
      </c>
      <c r="C126" t="s">
        <v>99</v>
      </c>
      <c r="D126">
        <v>1</v>
      </c>
      <c r="E126" t="s">
        <v>19</v>
      </c>
      <c r="F126" t="s">
        <v>48</v>
      </c>
      <c r="G126" s="2">
        <v>44343</v>
      </c>
      <c r="H126" t="s">
        <v>76</v>
      </c>
      <c r="I126">
        <v>23.357662999999999</v>
      </c>
      <c r="J126">
        <v>0.68759999999999977</v>
      </c>
      <c r="K126">
        <v>0</v>
      </c>
      <c r="L126">
        <v>0.70120000000000005</v>
      </c>
      <c r="M126">
        <v>0</v>
      </c>
      <c r="N126">
        <f t="shared" ref="N126:N151" si="6">SUM(J126:L126)</f>
        <v>1.3887999999999998</v>
      </c>
      <c r="O126">
        <f t="shared" si="4"/>
        <v>228</v>
      </c>
      <c r="P126">
        <v>200</v>
      </c>
      <c r="Q126">
        <v>0</v>
      </c>
      <c r="R126">
        <v>28</v>
      </c>
      <c r="S126">
        <v>0</v>
      </c>
      <c r="T126">
        <v>41.2</v>
      </c>
      <c r="U126">
        <v>37.200000000000003</v>
      </c>
    </row>
    <row r="127" spans="1:21" x14ac:dyDescent="0.3">
      <c r="A127" t="s">
        <v>126</v>
      </c>
      <c r="B127" t="s">
        <v>129</v>
      </c>
      <c r="C127" t="s">
        <v>99</v>
      </c>
      <c r="D127">
        <v>1</v>
      </c>
      <c r="E127" t="s">
        <v>19</v>
      </c>
      <c r="F127" t="s">
        <v>48</v>
      </c>
      <c r="G127" s="2">
        <v>44343</v>
      </c>
      <c r="H127" t="s">
        <v>76</v>
      </c>
      <c r="I127">
        <v>23.357662999999999</v>
      </c>
      <c r="J127">
        <v>0.53120000000000012</v>
      </c>
      <c r="K127">
        <v>0</v>
      </c>
      <c r="L127">
        <v>0</v>
      </c>
      <c r="M127">
        <v>0</v>
      </c>
      <c r="N127">
        <f t="shared" si="6"/>
        <v>0.53120000000000012</v>
      </c>
      <c r="O127">
        <f t="shared" si="4"/>
        <v>52</v>
      </c>
      <c r="P127">
        <v>52</v>
      </c>
      <c r="Q127">
        <v>0</v>
      </c>
      <c r="R127">
        <v>0</v>
      </c>
      <c r="S127">
        <v>0</v>
      </c>
      <c r="T127">
        <v>43</v>
      </c>
      <c r="U127">
        <v>36</v>
      </c>
    </row>
    <row r="128" spans="1:21" x14ac:dyDescent="0.3">
      <c r="A128" t="s">
        <v>126</v>
      </c>
      <c r="B128" t="s">
        <v>130</v>
      </c>
      <c r="C128" t="s">
        <v>99</v>
      </c>
      <c r="D128">
        <v>2</v>
      </c>
      <c r="E128" t="s">
        <v>19</v>
      </c>
      <c r="F128" t="s">
        <v>48</v>
      </c>
      <c r="G128" s="2">
        <v>44343</v>
      </c>
      <c r="H128" t="s">
        <v>76</v>
      </c>
      <c r="I128">
        <v>5.6833391999999998</v>
      </c>
      <c r="J128">
        <v>0.57000000000000028</v>
      </c>
      <c r="K128">
        <v>0</v>
      </c>
      <c r="L128">
        <v>0</v>
      </c>
      <c r="M128">
        <v>0</v>
      </c>
      <c r="N128">
        <f t="shared" si="6"/>
        <v>0.57000000000000028</v>
      </c>
      <c r="O128">
        <f t="shared" si="4"/>
        <v>152</v>
      </c>
      <c r="P128">
        <v>144</v>
      </c>
      <c r="Q128">
        <v>0</v>
      </c>
      <c r="R128">
        <v>8</v>
      </c>
      <c r="S128">
        <v>0</v>
      </c>
      <c r="T128">
        <v>39.4</v>
      </c>
      <c r="U128">
        <v>30.8</v>
      </c>
    </row>
    <row r="129" spans="1:21" x14ac:dyDescent="0.3">
      <c r="A129" t="s">
        <v>126</v>
      </c>
      <c r="B129" t="s">
        <v>131</v>
      </c>
      <c r="C129" t="s">
        <v>99</v>
      </c>
      <c r="D129">
        <v>2</v>
      </c>
      <c r="E129" t="s">
        <v>19</v>
      </c>
      <c r="F129" t="s">
        <v>48</v>
      </c>
      <c r="G129" s="2">
        <v>44343</v>
      </c>
      <c r="H129" t="s">
        <v>76</v>
      </c>
      <c r="I129">
        <v>5.6833391999999998</v>
      </c>
      <c r="J129">
        <v>0.3664000000000005</v>
      </c>
      <c r="K129">
        <v>0</v>
      </c>
      <c r="L129">
        <v>0</v>
      </c>
      <c r="M129">
        <v>0</v>
      </c>
      <c r="N129">
        <f t="shared" si="6"/>
        <v>0.3664000000000005</v>
      </c>
      <c r="O129">
        <f t="shared" si="4"/>
        <v>56</v>
      </c>
      <c r="P129">
        <v>48</v>
      </c>
      <c r="Q129">
        <v>0</v>
      </c>
      <c r="R129">
        <v>8</v>
      </c>
      <c r="S129">
        <v>0</v>
      </c>
      <c r="T129">
        <v>42.8</v>
      </c>
      <c r="U129">
        <v>29.6</v>
      </c>
    </row>
    <row r="130" spans="1:21" x14ac:dyDescent="0.3">
      <c r="A130" t="s">
        <v>126</v>
      </c>
      <c r="B130" t="s">
        <v>132</v>
      </c>
      <c r="C130" t="s">
        <v>99</v>
      </c>
      <c r="D130">
        <v>2</v>
      </c>
      <c r="E130" t="s">
        <v>19</v>
      </c>
      <c r="F130" t="s">
        <v>48</v>
      </c>
      <c r="G130" s="2">
        <v>44343</v>
      </c>
      <c r="H130" t="s">
        <v>76</v>
      </c>
      <c r="I130">
        <v>5.6833391999999998</v>
      </c>
      <c r="J130">
        <v>1.6100000000000012</v>
      </c>
      <c r="K130">
        <v>0</v>
      </c>
      <c r="L130">
        <v>0.97919999999999874</v>
      </c>
      <c r="M130">
        <v>0</v>
      </c>
      <c r="N130">
        <f t="shared" si="6"/>
        <v>2.5891999999999999</v>
      </c>
      <c r="O130">
        <f t="shared" si="4"/>
        <v>136</v>
      </c>
      <c r="P130">
        <v>112</v>
      </c>
      <c r="Q130">
        <v>0</v>
      </c>
      <c r="R130">
        <v>24</v>
      </c>
      <c r="S130">
        <v>0</v>
      </c>
      <c r="T130">
        <v>40.799999999999997</v>
      </c>
      <c r="U130">
        <v>29.3</v>
      </c>
    </row>
    <row r="131" spans="1:21" x14ac:dyDescent="0.3">
      <c r="A131" t="s">
        <v>126</v>
      </c>
      <c r="B131" t="s">
        <v>133</v>
      </c>
      <c r="C131" t="s">
        <v>99</v>
      </c>
      <c r="D131">
        <v>3</v>
      </c>
      <c r="E131" t="s">
        <v>19</v>
      </c>
      <c r="F131" t="s">
        <v>48</v>
      </c>
      <c r="G131" s="2">
        <v>44343</v>
      </c>
      <c r="H131" t="s">
        <v>76</v>
      </c>
      <c r="I131">
        <v>5.4788250999999999</v>
      </c>
      <c r="J131">
        <v>1.2539999999999996</v>
      </c>
      <c r="K131">
        <v>0</v>
      </c>
      <c r="L131">
        <v>0</v>
      </c>
      <c r="M131">
        <v>0</v>
      </c>
      <c r="N131">
        <f t="shared" si="6"/>
        <v>1.2539999999999996</v>
      </c>
      <c r="O131">
        <f t="shared" ref="O131:O151" si="7">SUM(P131:S131)</f>
        <v>248</v>
      </c>
      <c r="P131">
        <v>248</v>
      </c>
      <c r="Q131">
        <v>0</v>
      </c>
      <c r="R131">
        <v>0</v>
      </c>
      <c r="S131">
        <v>0</v>
      </c>
      <c r="T131">
        <v>43.9</v>
      </c>
      <c r="U131">
        <v>30.9</v>
      </c>
    </row>
    <row r="132" spans="1:21" x14ac:dyDescent="0.3">
      <c r="A132" t="s">
        <v>126</v>
      </c>
      <c r="B132" t="s">
        <v>134</v>
      </c>
      <c r="C132" t="s">
        <v>99</v>
      </c>
      <c r="D132">
        <v>3</v>
      </c>
      <c r="E132" t="s">
        <v>19</v>
      </c>
      <c r="F132" t="s">
        <v>48</v>
      </c>
      <c r="G132" s="2">
        <v>44343</v>
      </c>
      <c r="H132" t="s">
        <v>76</v>
      </c>
      <c r="I132">
        <v>5.4788250999999999</v>
      </c>
      <c r="J132">
        <v>0.28479999999999883</v>
      </c>
      <c r="K132">
        <v>0</v>
      </c>
      <c r="L132">
        <v>0</v>
      </c>
      <c r="M132">
        <v>0</v>
      </c>
      <c r="N132">
        <f t="shared" si="6"/>
        <v>0.28479999999999883</v>
      </c>
      <c r="O132">
        <f t="shared" si="7"/>
        <v>236</v>
      </c>
      <c r="P132">
        <v>232</v>
      </c>
      <c r="Q132">
        <v>0</v>
      </c>
      <c r="R132">
        <v>4</v>
      </c>
      <c r="S132">
        <v>0</v>
      </c>
      <c r="T132">
        <v>44.1</v>
      </c>
      <c r="U132">
        <v>32.200000000000003</v>
      </c>
    </row>
    <row r="133" spans="1:21" x14ac:dyDescent="0.3">
      <c r="A133" t="s">
        <v>126</v>
      </c>
      <c r="B133" t="s">
        <v>135</v>
      </c>
      <c r="C133" t="s">
        <v>99</v>
      </c>
      <c r="D133">
        <v>3</v>
      </c>
      <c r="E133" t="s">
        <v>19</v>
      </c>
      <c r="F133" t="s">
        <v>48</v>
      </c>
      <c r="G133" s="2">
        <v>44343</v>
      </c>
      <c r="H133" t="s">
        <v>76</v>
      </c>
      <c r="I133">
        <v>5.4788250999999999</v>
      </c>
      <c r="J133">
        <v>0.47000000000000064</v>
      </c>
      <c r="K133">
        <v>0</v>
      </c>
      <c r="L133">
        <v>0</v>
      </c>
      <c r="M133">
        <v>0</v>
      </c>
      <c r="N133">
        <f t="shared" si="6"/>
        <v>0.47000000000000064</v>
      </c>
      <c r="O133">
        <f t="shared" si="7"/>
        <v>112</v>
      </c>
      <c r="P133">
        <v>108</v>
      </c>
      <c r="Q133">
        <v>0</v>
      </c>
      <c r="R133">
        <v>4</v>
      </c>
      <c r="S133">
        <v>0</v>
      </c>
      <c r="T133">
        <v>54.6</v>
      </c>
      <c r="U133">
        <v>31.1</v>
      </c>
    </row>
    <row r="134" spans="1:21" x14ac:dyDescent="0.3">
      <c r="A134" t="s">
        <v>126</v>
      </c>
      <c r="B134" t="s">
        <v>136</v>
      </c>
      <c r="C134" t="s">
        <v>49</v>
      </c>
      <c r="D134">
        <v>1</v>
      </c>
      <c r="E134" t="s">
        <v>19</v>
      </c>
      <c r="F134" t="s">
        <v>48</v>
      </c>
      <c r="G134" s="2">
        <v>44343</v>
      </c>
      <c r="H134" t="s">
        <v>76</v>
      </c>
      <c r="I134">
        <v>29.428502600000002</v>
      </c>
      <c r="J134">
        <v>0.77120000000000033</v>
      </c>
      <c r="K134">
        <v>0</v>
      </c>
      <c r="L134">
        <v>4.8000000000000043E-2</v>
      </c>
      <c r="M134">
        <v>0</v>
      </c>
      <c r="N134">
        <f t="shared" si="6"/>
        <v>0.81920000000000037</v>
      </c>
      <c r="O134">
        <f t="shared" si="7"/>
        <v>200</v>
      </c>
      <c r="P134">
        <v>172</v>
      </c>
      <c r="Q134">
        <v>8</v>
      </c>
      <c r="R134">
        <v>20</v>
      </c>
      <c r="S134">
        <v>0</v>
      </c>
      <c r="T134">
        <v>46.1</v>
      </c>
      <c r="U134">
        <v>39</v>
      </c>
    </row>
    <row r="135" spans="1:21" x14ac:dyDescent="0.3">
      <c r="A135" t="s">
        <v>126</v>
      </c>
      <c r="B135" t="s">
        <v>137</v>
      </c>
      <c r="C135" t="s">
        <v>49</v>
      </c>
      <c r="D135">
        <v>1</v>
      </c>
      <c r="E135" t="s">
        <v>19</v>
      </c>
      <c r="F135" t="s">
        <v>48</v>
      </c>
      <c r="G135" s="2">
        <v>44343</v>
      </c>
      <c r="H135" t="s">
        <v>76</v>
      </c>
      <c r="I135">
        <v>29.428502600000002</v>
      </c>
      <c r="J135">
        <v>1.8000000000000682E-2</v>
      </c>
      <c r="K135">
        <v>0</v>
      </c>
      <c r="L135">
        <v>0</v>
      </c>
      <c r="M135">
        <v>0</v>
      </c>
      <c r="N135">
        <f t="shared" si="6"/>
        <v>1.8000000000000682E-2</v>
      </c>
      <c r="O135">
        <f t="shared" si="7"/>
        <v>4</v>
      </c>
      <c r="P135">
        <v>4</v>
      </c>
      <c r="Q135">
        <v>0</v>
      </c>
      <c r="R135">
        <v>0</v>
      </c>
      <c r="S135">
        <v>0</v>
      </c>
      <c r="T135">
        <v>45.1</v>
      </c>
      <c r="U135">
        <v>40.1</v>
      </c>
    </row>
    <row r="136" spans="1:21" x14ac:dyDescent="0.3">
      <c r="A136" t="s">
        <v>126</v>
      </c>
      <c r="B136" t="s">
        <v>138</v>
      </c>
      <c r="C136" t="s">
        <v>49</v>
      </c>
      <c r="D136">
        <v>1</v>
      </c>
      <c r="E136" t="s">
        <v>19</v>
      </c>
      <c r="F136" t="s">
        <v>48</v>
      </c>
      <c r="G136" s="2">
        <v>44343</v>
      </c>
      <c r="H136" t="s">
        <v>76</v>
      </c>
      <c r="I136">
        <v>29.428502600000002</v>
      </c>
      <c r="J136">
        <v>0.41519999999999868</v>
      </c>
      <c r="K136">
        <v>1.5200000000000102E-2</v>
      </c>
      <c r="L136">
        <v>0</v>
      </c>
      <c r="M136">
        <v>0</v>
      </c>
      <c r="N136">
        <f t="shared" si="6"/>
        <v>0.43039999999999878</v>
      </c>
      <c r="O136">
        <f t="shared" si="7"/>
        <v>204</v>
      </c>
      <c r="P136">
        <v>196</v>
      </c>
      <c r="Q136">
        <v>8</v>
      </c>
      <c r="R136">
        <v>0</v>
      </c>
      <c r="S136">
        <v>0</v>
      </c>
      <c r="T136">
        <v>45.2</v>
      </c>
      <c r="U136">
        <v>39.700000000000003</v>
      </c>
    </row>
    <row r="137" spans="1:21" x14ac:dyDescent="0.3">
      <c r="A137" t="s">
        <v>126</v>
      </c>
      <c r="B137" t="s">
        <v>139</v>
      </c>
      <c r="C137" t="s">
        <v>49</v>
      </c>
      <c r="D137">
        <v>2</v>
      </c>
      <c r="E137" t="s">
        <v>19</v>
      </c>
      <c r="F137" t="s">
        <v>48</v>
      </c>
      <c r="G137" s="2">
        <v>44343</v>
      </c>
      <c r="H137" t="s">
        <v>76</v>
      </c>
      <c r="I137">
        <v>30.020517099999999</v>
      </c>
      <c r="J137">
        <v>0.63719999999999999</v>
      </c>
      <c r="K137">
        <v>0</v>
      </c>
      <c r="L137">
        <v>0</v>
      </c>
      <c r="M137">
        <v>0</v>
      </c>
      <c r="N137">
        <f t="shared" si="6"/>
        <v>0.63719999999999999</v>
      </c>
      <c r="O137">
        <f t="shared" si="7"/>
        <v>172</v>
      </c>
      <c r="P137">
        <v>168</v>
      </c>
      <c r="Q137">
        <v>0</v>
      </c>
      <c r="R137">
        <v>4</v>
      </c>
      <c r="S137">
        <v>0</v>
      </c>
      <c r="T137">
        <v>43.2</v>
      </c>
      <c r="U137">
        <v>27.9</v>
      </c>
    </row>
    <row r="138" spans="1:21" x14ac:dyDescent="0.3">
      <c r="A138" t="s">
        <v>126</v>
      </c>
      <c r="B138" t="s">
        <v>140</v>
      </c>
      <c r="C138" t="s">
        <v>49</v>
      </c>
      <c r="D138">
        <v>2</v>
      </c>
      <c r="E138" t="s">
        <v>19</v>
      </c>
      <c r="F138" t="s">
        <v>48</v>
      </c>
      <c r="G138" s="2">
        <v>44343</v>
      </c>
      <c r="H138" t="s">
        <v>76</v>
      </c>
      <c r="I138">
        <v>30.020517099999999</v>
      </c>
      <c r="J138">
        <v>0.1075999999999997</v>
      </c>
      <c r="K138">
        <v>0</v>
      </c>
      <c r="L138">
        <v>0</v>
      </c>
      <c r="M138">
        <v>0</v>
      </c>
      <c r="N138">
        <f t="shared" si="6"/>
        <v>0.1075999999999997</v>
      </c>
      <c r="O138">
        <f t="shared" si="7"/>
        <v>28</v>
      </c>
      <c r="P138">
        <v>20</v>
      </c>
      <c r="Q138">
        <v>0</v>
      </c>
      <c r="R138">
        <v>8</v>
      </c>
      <c r="S138">
        <v>0</v>
      </c>
      <c r="T138">
        <v>42.1</v>
      </c>
      <c r="U138">
        <v>28.5</v>
      </c>
    </row>
    <row r="139" spans="1:21" x14ac:dyDescent="0.3">
      <c r="A139" t="s">
        <v>126</v>
      </c>
      <c r="B139" t="s">
        <v>141</v>
      </c>
      <c r="C139" t="s">
        <v>49</v>
      </c>
      <c r="D139">
        <v>2</v>
      </c>
      <c r="E139" t="s">
        <v>19</v>
      </c>
      <c r="F139" t="s">
        <v>48</v>
      </c>
      <c r="G139" s="2">
        <v>44343</v>
      </c>
      <c r="H139" t="s">
        <v>76</v>
      </c>
      <c r="I139">
        <v>30.020517099999999</v>
      </c>
      <c r="J139">
        <v>0.58680000000000021</v>
      </c>
      <c r="K139">
        <v>2.0799999999999486E-2</v>
      </c>
      <c r="L139">
        <v>0.23319999999999999</v>
      </c>
      <c r="M139">
        <v>0</v>
      </c>
      <c r="N139">
        <f t="shared" si="6"/>
        <v>0.84079999999999966</v>
      </c>
      <c r="O139">
        <f t="shared" si="7"/>
        <v>200</v>
      </c>
      <c r="P139">
        <v>192</v>
      </c>
      <c r="Q139">
        <v>4</v>
      </c>
      <c r="R139">
        <v>4</v>
      </c>
      <c r="S139">
        <v>0</v>
      </c>
      <c r="T139">
        <v>41.8</v>
      </c>
      <c r="U139">
        <v>28.6</v>
      </c>
    </row>
    <row r="140" spans="1:21" x14ac:dyDescent="0.3">
      <c r="A140" t="s">
        <v>126</v>
      </c>
      <c r="B140" t="s">
        <v>142</v>
      </c>
      <c r="C140" t="s">
        <v>49</v>
      </c>
      <c r="D140">
        <v>3</v>
      </c>
      <c r="E140" t="s">
        <v>19</v>
      </c>
      <c r="F140" t="s">
        <v>48</v>
      </c>
      <c r="G140" s="2">
        <v>44343</v>
      </c>
      <c r="H140" t="s">
        <v>76</v>
      </c>
      <c r="I140">
        <v>34.702813599999999</v>
      </c>
      <c r="J140">
        <v>0.96680000000000099</v>
      </c>
      <c r="K140">
        <v>0</v>
      </c>
      <c r="L140">
        <v>0</v>
      </c>
      <c r="M140">
        <v>0</v>
      </c>
      <c r="N140">
        <f t="shared" si="6"/>
        <v>0.96680000000000099</v>
      </c>
      <c r="O140">
        <f t="shared" si="7"/>
        <v>124</v>
      </c>
      <c r="P140">
        <v>124</v>
      </c>
      <c r="Q140">
        <v>0</v>
      </c>
      <c r="R140">
        <v>0</v>
      </c>
      <c r="S140">
        <v>0</v>
      </c>
      <c r="T140">
        <v>48.4</v>
      </c>
      <c r="U140">
        <v>21.4</v>
      </c>
    </row>
    <row r="141" spans="1:21" x14ac:dyDescent="0.3">
      <c r="A141" t="s">
        <v>126</v>
      </c>
      <c r="B141" t="s">
        <v>143</v>
      </c>
      <c r="C141" t="s">
        <v>49</v>
      </c>
      <c r="D141">
        <v>3</v>
      </c>
      <c r="E141" t="s">
        <v>19</v>
      </c>
      <c r="F141" t="s">
        <v>48</v>
      </c>
      <c r="G141" s="2">
        <v>44343</v>
      </c>
      <c r="H141" t="s">
        <v>76</v>
      </c>
      <c r="I141">
        <v>34.702813599999999</v>
      </c>
      <c r="J141">
        <v>0.44960000000000022</v>
      </c>
      <c r="K141">
        <v>0</v>
      </c>
      <c r="L141">
        <v>0</v>
      </c>
      <c r="M141">
        <v>0</v>
      </c>
      <c r="N141">
        <f t="shared" si="6"/>
        <v>0.44960000000000022</v>
      </c>
      <c r="O141">
        <f t="shared" si="7"/>
        <v>64</v>
      </c>
      <c r="P141">
        <v>64</v>
      </c>
      <c r="Q141">
        <v>0</v>
      </c>
      <c r="R141">
        <v>0</v>
      </c>
      <c r="S141">
        <v>0</v>
      </c>
      <c r="T141">
        <v>44.6</v>
      </c>
      <c r="U141">
        <v>22.1</v>
      </c>
    </row>
    <row r="142" spans="1:21" x14ac:dyDescent="0.3">
      <c r="A142" t="s">
        <v>126</v>
      </c>
      <c r="B142" t="s">
        <v>144</v>
      </c>
      <c r="C142" t="s">
        <v>49</v>
      </c>
      <c r="D142">
        <v>3</v>
      </c>
      <c r="E142" t="s">
        <v>19</v>
      </c>
      <c r="F142" t="s">
        <v>48</v>
      </c>
      <c r="G142" s="2">
        <v>44343</v>
      </c>
      <c r="H142" t="s">
        <v>76</v>
      </c>
      <c r="I142">
        <v>34.702813599999999</v>
      </c>
      <c r="J142">
        <v>0.20679999999999943</v>
      </c>
      <c r="K142">
        <v>0</v>
      </c>
      <c r="L142">
        <v>0</v>
      </c>
      <c r="M142">
        <v>0</v>
      </c>
      <c r="N142">
        <f t="shared" si="6"/>
        <v>0.20679999999999943</v>
      </c>
      <c r="O142">
        <f t="shared" si="7"/>
        <v>300</v>
      </c>
      <c r="P142">
        <v>300</v>
      </c>
      <c r="Q142">
        <v>0</v>
      </c>
      <c r="R142">
        <v>0</v>
      </c>
      <c r="S142">
        <v>0</v>
      </c>
      <c r="T142">
        <v>42.8</v>
      </c>
      <c r="U142">
        <v>23.2</v>
      </c>
    </row>
    <row r="143" spans="1:21" x14ac:dyDescent="0.3">
      <c r="A143" t="s">
        <v>126</v>
      </c>
      <c r="B143" t="s">
        <v>123</v>
      </c>
      <c r="C143" t="s">
        <v>34</v>
      </c>
      <c r="D143">
        <v>1</v>
      </c>
      <c r="E143" t="s">
        <v>19</v>
      </c>
      <c r="F143" t="s">
        <v>48</v>
      </c>
      <c r="G143" s="2">
        <v>44343</v>
      </c>
      <c r="H143" t="s">
        <v>76</v>
      </c>
      <c r="I143">
        <v>0</v>
      </c>
      <c r="J143">
        <v>0.70840000000000103</v>
      </c>
      <c r="K143">
        <v>0</v>
      </c>
      <c r="L143">
        <v>0</v>
      </c>
      <c r="M143">
        <v>0</v>
      </c>
      <c r="N143">
        <f t="shared" si="6"/>
        <v>0.70840000000000103</v>
      </c>
      <c r="O143">
        <f t="shared" si="7"/>
        <v>156</v>
      </c>
      <c r="P143">
        <v>144</v>
      </c>
      <c r="Q143">
        <v>0</v>
      </c>
      <c r="R143">
        <v>12</v>
      </c>
      <c r="S143">
        <v>0</v>
      </c>
      <c r="T143">
        <v>37.700000000000003</v>
      </c>
      <c r="U143">
        <v>37.1</v>
      </c>
    </row>
    <row r="144" spans="1:21" x14ac:dyDescent="0.3">
      <c r="A144" t="s">
        <v>126</v>
      </c>
      <c r="B144" t="s">
        <v>124</v>
      </c>
      <c r="C144" t="s">
        <v>34</v>
      </c>
      <c r="D144">
        <v>1</v>
      </c>
      <c r="E144" t="s">
        <v>19</v>
      </c>
      <c r="F144" t="s">
        <v>48</v>
      </c>
      <c r="G144" s="2">
        <v>44343</v>
      </c>
      <c r="H144" t="s">
        <v>76</v>
      </c>
      <c r="I144">
        <v>0</v>
      </c>
      <c r="J144">
        <v>0.45160000000000089</v>
      </c>
      <c r="K144">
        <v>0</v>
      </c>
      <c r="L144">
        <v>0.12880000000000003</v>
      </c>
      <c r="M144">
        <v>0</v>
      </c>
      <c r="N144">
        <f t="shared" si="6"/>
        <v>0.58040000000000092</v>
      </c>
      <c r="O144">
        <f t="shared" si="7"/>
        <v>76</v>
      </c>
      <c r="P144">
        <v>40</v>
      </c>
      <c r="Q144">
        <v>0</v>
      </c>
      <c r="R144">
        <v>36</v>
      </c>
      <c r="S144">
        <v>0</v>
      </c>
      <c r="T144">
        <v>41</v>
      </c>
      <c r="U144">
        <v>36.9</v>
      </c>
    </row>
    <row r="145" spans="1:21" x14ac:dyDescent="0.3">
      <c r="A145" t="s">
        <v>126</v>
      </c>
      <c r="B145" t="s">
        <v>125</v>
      </c>
      <c r="C145" t="s">
        <v>34</v>
      </c>
      <c r="D145">
        <v>1</v>
      </c>
      <c r="E145" t="s">
        <v>19</v>
      </c>
      <c r="F145" t="s">
        <v>48</v>
      </c>
      <c r="G145" s="2">
        <v>44343</v>
      </c>
      <c r="H145" t="s">
        <v>76</v>
      </c>
      <c r="I145">
        <v>0</v>
      </c>
      <c r="J145">
        <v>2.0999999999999996</v>
      </c>
      <c r="K145">
        <v>0</v>
      </c>
      <c r="L145">
        <v>0</v>
      </c>
      <c r="M145">
        <v>0</v>
      </c>
      <c r="N145">
        <f t="shared" si="6"/>
        <v>2.0999999999999996</v>
      </c>
      <c r="O145">
        <f t="shared" si="7"/>
        <v>476</v>
      </c>
      <c r="P145">
        <v>468</v>
      </c>
      <c r="Q145">
        <v>0</v>
      </c>
      <c r="R145">
        <v>8</v>
      </c>
      <c r="S145">
        <v>0</v>
      </c>
      <c r="T145">
        <v>40.6</v>
      </c>
      <c r="U145">
        <v>37</v>
      </c>
    </row>
    <row r="146" spans="1:21" x14ac:dyDescent="0.3">
      <c r="A146" t="s">
        <v>126</v>
      </c>
      <c r="B146" t="s">
        <v>145</v>
      </c>
      <c r="C146" t="s">
        <v>34</v>
      </c>
      <c r="D146">
        <v>2</v>
      </c>
      <c r="E146" t="s">
        <v>19</v>
      </c>
      <c r="F146" t="s">
        <v>48</v>
      </c>
      <c r="G146" s="2">
        <v>44343</v>
      </c>
      <c r="H146" t="s">
        <v>76</v>
      </c>
      <c r="I146">
        <v>0</v>
      </c>
      <c r="J146">
        <v>0.20480000000000054</v>
      </c>
      <c r="K146">
        <v>0</v>
      </c>
      <c r="L146">
        <v>0</v>
      </c>
      <c r="M146">
        <v>0</v>
      </c>
      <c r="N146">
        <f t="shared" si="6"/>
        <v>0.20480000000000054</v>
      </c>
      <c r="O146">
        <f t="shared" si="7"/>
        <v>56</v>
      </c>
      <c r="P146">
        <v>52</v>
      </c>
      <c r="Q146">
        <v>0</v>
      </c>
      <c r="R146">
        <v>4</v>
      </c>
      <c r="S146">
        <v>0</v>
      </c>
      <c r="T146">
        <v>47.7</v>
      </c>
      <c r="U146">
        <v>28.4</v>
      </c>
    </row>
    <row r="147" spans="1:21" x14ac:dyDescent="0.3">
      <c r="A147" t="s">
        <v>126</v>
      </c>
      <c r="B147" t="s">
        <v>146</v>
      </c>
      <c r="C147" t="s">
        <v>34</v>
      </c>
      <c r="D147">
        <v>2</v>
      </c>
      <c r="E147" t="s">
        <v>19</v>
      </c>
      <c r="F147" t="s">
        <v>48</v>
      </c>
      <c r="G147" s="2">
        <v>44343</v>
      </c>
      <c r="H147" t="s">
        <v>76</v>
      </c>
      <c r="I147">
        <v>0</v>
      </c>
      <c r="J147">
        <v>1.2840000000000007</v>
      </c>
      <c r="K147">
        <v>0</v>
      </c>
      <c r="L147">
        <v>0</v>
      </c>
      <c r="M147">
        <v>0</v>
      </c>
      <c r="N147">
        <f t="shared" si="6"/>
        <v>1.2840000000000007</v>
      </c>
      <c r="O147">
        <f t="shared" si="7"/>
        <v>188</v>
      </c>
      <c r="P147">
        <v>180</v>
      </c>
      <c r="Q147">
        <v>0</v>
      </c>
      <c r="R147">
        <v>8</v>
      </c>
      <c r="S147">
        <v>0</v>
      </c>
      <c r="T147">
        <v>47.8</v>
      </c>
      <c r="U147">
        <v>28</v>
      </c>
    </row>
    <row r="148" spans="1:21" x14ac:dyDescent="0.3">
      <c r="A148" t="s">
        <v>126</v>
      </c>
      <c r="B148" t="s">
        <v>147</v>
      </c>
      <c r="C148" t="s">
        <v>34</v>
      </c>
      <c r="D148">
        <v>2</v>
      </c>
      <c r="E148" t="s">
        <v>19</v>
      </c>
      <c r="F148" t="s">
        <v>48</v>
      </c>
      <c r="G148" s="2">
        <v>44343</v>
      </c>
      <c r="H148" t="s">
        <v>76</v>
      </c>
      <c r="I148">
        <v>0</v>
      </c>
      <c r="J148">
        <v>0.95439999999999969</v>
      </c>
      <c r="K148">
        <v>0</v>
      </c>
      <c r="L148">
        <v>0</v>
      </c>
      <c r="M148">
        <v>0</v>
      </c>
      <c r="N148">
        <f t="shared" si="6"/>
        <v>0.95439999999999969</v>
      </c>
      <c r="O148">
        <f t="shared" si="7"/>
        <v>244</v>
      </c>
      <c r="P148">
        <v>232</v>
      </c>
      <c r="Q148">
        <v>0</v>
      </c>
      <c r="R148">
        <v>12</v>
      </c>
      <c r="S148">
        <v>0</v>
      </c>
      <c r="T148">
        <v>38.6</v>
      </c>
      <c r="U148">
        <v>28.1</v>
      </c>
    </row>
    <row r="149" spans="1:21" x14ac:dyDescent="0.3">
      <c r="A149" t="s">
        <v>126</v>
      </c>
      <c r="B149" t="s">
        <v>148</v>
      </c>
      <c r="C149" t="s">
        <v>34</v>
      </c>
      <c r="D149">
        <v>3</v>
      </c>
      <c r="E149" t="s">
        <v>19</v>
      </c>
      <c r="F149" t="s">
        <v>48</v>
      </c>
      <c r="G149" s="2">
        <v>44343</v>
      </c>
      <c r="H149" t="s">
        <v>76</v>
      </c>
      <c r="I149">
        <v>0</v>
      </c>
      <c r="J149">
        <v>1.3208000000000002</v>
      </c>
      <c r="K149">
        <v>0</v>
      </c>
      <c r="L149">
        <v>0</v>
      </c>
      <c r="M149">
        <v>0</v>
      </c>
      <c r="N149">
        <f t="shared" si="6"/>
        <v>1.3208000000000002</v>
      </c>
      <c r="O149">
        <f t="shared" si="7"/>
        <v>176</v>
      </c>
      <c r="P149">
        <v>172</v>
      </c>
      <c r="Q149">
        <v>0</v>
      </c>
      <c r="R149">
        <v>4</v>
      </c>
      <c r="S149">
        <v>0</v>
      </c>
      <c r="T149">
        <v>44.8</v>
      </c>
      <c r="U149">
        <v>23.7</v>
      </c>
    </row>
    <row r="150" spans="1:21" x14ac:dyDescent="0.3">
      <c r="A150" t="s">
        <v>126</v>
      </c>
      <c r="B150" t="s">
        <v>149</v>
      </c>
      <c r="C150" t="s">
        <v>34</v>
      </c>
      <c r="D150">
        <v>3</v>
      </c>
      <c r="E150" t="s">
        <v>19</v>
      </c>
      <c r="F150" t="s">
        <v>48</v>
      </c>
      <c r="G150" s="2">
        <v>44343</v>
      </c>
      <c r="H150" t="s">
        <v>76</v>
      </c>
      <c r="I150">
        <v>0</v>
      </c>
      <c r="J150">
        <v>0.67879999999999896</v>
      </c>
      <c r="K150">
        <v>0</v>
      </c>
      <c r="L150">
        <v>0</v>
      </c>
      <c r="M150">
        <v>0</v>
      </c>
      <c r="N150">
        <f t="shared" si="6"/>
        <v>0.67879999999999896</v>
      </c>
      <c r="O150">
        <f t="shared" si="7"/>
        <v>132</v>
      </c>
      <c r="P150">
        <v>132</v>
      </c>
      <c r="Q150">
        <v>0</v>
      </c>
      <c r="R150">
        <v>0</v>
      </c>
      <c r="S150">
        <v>0</v>
      </c>
      <c r="T150">
        <v>44</v>
      </c>
      <c r="U150">
        <v>26.6</v>
      </c>
    </row>
    <row r="151" spans="1:21" x14ac:dyDescent="0.3">
      <c r="A151" t="s">
        <v>126</v>
      </c>
      <c r="B151" t="s">
        <v>150</v>
      </c>
      <c r="C151" t="s">
        <v>34</v>
      </c>
      <c r="D151">
        <v>3</v>
      </c>
      <c r="E151" t="s">
        <v>19</v>
      </c>
      <c r="F151" t="s">
        <v>48</v>
      </c>
      <c r="G151" s="2">
        <v>44343</v>
      </c>
      <c r="H151" t="s">
        <v>76</v>
      </c>
      <c r="I151">
        <v>0</v>
      </c>
      <c r="J151">
        <v>1.1428000000000011</v>
      </c>
      <c r="K151">
        <v>0</v>
      </c>
      <c r="L151">
        <v>0.1487999999999996</v>
      </c>
      <c r="M151">
        <v>0</v>
      </c>
      <c r="N151">
        <f t="shared" si="6"/>
        <v>1.2916000000000007</v>
      </c>
      <c r="O151">
        <f t="shared" si="7"/>
        <v>232</v>
      </c>
      <c r="P151">
        <v>228</v>
      </c>
      <c r="Q151">
        <v>0</v>
      </c>
      <c r="R151">
        <v>4</v>
      </c>
      <c r="S151">
        <v>0</v>
      </c>
      <c r="T151">
        <v>40.4</v>
      </c>
      <c r="U151">
        <v>29.2</v>
      </c>
    </row>
    <row r="152" spans="1:21" x14ac:dyDescent="0.3">
      <c r="J152"/>
      <c r="K152"/>
      <c r="L152"/>
      <c r="M15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DD46-DB0D-4713-B74D-4EA94CFDDCEA}">
  <dimension ref="A1:H152"/>
  <sheetViews>
    <sheetView workbookViewId="0">
      <selection activeCell="H1" sqref="H1:H1048576"/>
    </sheetView>
  </sheetViews>
  <sheetFormatPr defaultRowHeight="14.4" x14ac:dyDescent="0.3"/>
  <cols>
    <col min="1" max="1" width="15.21875" bestFit="1" customWidth="1"/>
    <col min="2" max="2" width="24.109375" bestFit="1" customWidth="1"/>
    <col min="4" max="4" width="101.21875" bestFit="1" customWidth="1"/>
    <col min="7" max="7" width="19.21875" style="1" bestFit="1" customWidth="1"/>
    <col min="8" max="8" width="19" bestFit="1" customWidth="1"/>
  </cols>
  <sheetData>
    <row r="1" spans="1:8" ht="15" thickBot="1" x14ac:dyDescent="0.35">
      <c r="A1" s="3" t="s">
        <v>86</v>
      </c>
      <c r="G1" s="4" t="s">
        <v>11</v>
      </c>
      <c r="H1" s="3" t="s">
        <v>95</v>
      </c>
    </row>
    <row r="2" spans="1:8" x14ac:dyDescent="0.3">
      <c r="A2" s="5" t="s">
        <v>88</v>
      </c>
      <c r="B2" s="6" t="s">
        <v>89</v>
      </c>
      <c r="D2" t="s">
        <v>96</v>
      </c>
      <c r="G2">
        <f>2.3964-2.3261</f>
        <v>7.0300000000000029E-2</v>
      </c>
      <c r="H2">
        <v>0</v>
      </c>
    </row>
    <row r="3" spans="1:8" x14ac:dyDescent="0.3">
      <c r="A3" s="7" t="s">
        <v>90</v>
      </c>
      <c r="B3" s="8" t="s">
        <v>91</v>
      </c>
      <c r="G3">
        <f>2.3905-2.3819</f>
        <v>8.599999999999941E-3</v>
      </c>
      <c r="H3">
        <v>0</v>
      </c>
    </row>
    <row r="4" spans="1:8" x14ac:dyDescent="0.3">
      <c r="A4" s="7" t="s">
        <v>14</v>
      </c>
      <c r="B4" s="8" t="s">
        <v>151</v>
      </c>
      <c r="G4">
        <f>2.4836-2.4672</f>
        <v>1.639999999999997E-2</v>
      </c>
      <c r="H4">
        <v>0</v>
      </c>
    </row>
    <row r="5" spans="1:8" ht="15" thickBot="1" x14ac:dyDescent="0.35">
      <c r="A5" s="9" t="s">
        <v>15</v>
      </c>
      <c r="B5" s="10" t="s">
        <v>152</v>
      </c>
      <c r="G5">
        <f>2.4575-2.4035</f>
        <v>5.3999999999999826E-2</v>
      </c>
      <c r="H5">
        <v>1</v>
      </c>
    </row>
    <row r="6" spans="1:8" x14ac:dyDescent="0.3">
      <c r="G6" s="1">
        <v>0</v>
      </c>
      <c r="H6">
        <v>0</v>
      </c>
    </row>
    <row r="7" spans="1:8" x14ac:dyDescent="0.3">
      <c r="G7">
        <f>2.5097-2.4814</f>
        <v>2.8300000000000214E-2</v>
      </c>
      <c r="H7">
        <v>1</v>
      </c>
    </row>
    <row r="8" spans="1:8" x14ac:dyDescent="0.3">
      <c r="G8">
        <f>2.4785-2.4488</f>
        <v>2.970000000000006E-2</v>
      </c>
      <c r="H8">
        <v>0</v>
      </c>
    </row>
    <row r="9" spans="1:8" x14ac:dyDescent="0.3">
      <c r="G9" s="1">
        <v>0</v>
      </c>
      <c r="H9">
        <v>0</v>
      </c>
    </row>
    <row r="10" spans="1:8" x14ac:dyDescent="0.3">
      <c r="G10" s="1">
        <v>0</v>
      </c>
      <c r="H10">
        <v>0</v>
      </c>
    </row>
    <row r="11" spans="1:8" x14ac:dyDescent="0.3">
      <c r="G11" s="1">
        <v>0</v>
      </c>
      <c r="H11">
        <v>1</v>
      </c>
    </row>
    <row r="12" spans="1:8" x14ac:dyDescent="0.3">
      <c r="G12">
        <f>2.4576-2.4379</f>
        <v>1.9699999999999829E-2</v>
      </c>
      <c r="H12">
        <v>1</v>
      </c>
    </row>
    <row r="13" spans="1:8" x14ac:dyDescent="0.3">
      <c r="G13">
        <f>2.4393-2.4326</f>
        <v>6.6999999999999282E-3</v>
      </c>
      <c r="H13">
        <v>0</v>
      </c>
    </row>
    <row r="14" spans="1:8" x14ac:dyDescent="0.3">
      <c r="G14" s="1">
        <v>0</v>
      </c>
      <c r="H14">
        <v>0</v>
      </c>
    </row>
    <row r="15" spans="1:8" x14ac:dyDescent="0.3">
      <c r="G15" s="1">
        <v>0</v>
      </c>
      <c r="H15">
        <v>0</v>
      </c>
    </row>
    <row r="16" spans="1:8" x14ac:dyDescent="0.3">
      <c r="G16" s="1">
        <v>0</v>
      </c>
      <c r="H16">
        <v>0</v>
      </c>
    </row>
    <row r="17" spans="7:8" x14ac:dyDescent="0.3">
      <c r="G17" s="1">
        <v>0</v>
      </c>
      <c r="H17">
        <v>0</v>
      </c>
    </row>
    <row r="18" spans="7:8" x14ac:dyDescent="0.3">
      <c r="G18" s="1">
        <v>0</v>
      </c>
      <c r="H18">
        <v>0</v>
      </c>
    </row>
    <row r="19" spans="7:8" x14ac:dyDescent="0.3">
      <c r="G19" s="1">
        <v>0</v>
      </c>
      <c r="H19">
        <v>0</v>
      </c>
    </row>
    <row r="20" spans="7:8" x14ac:dyDescent="0.3">
      <c r="G20" s="1">
        <v>0</v>
      </c>
      <c r="H20">
        <v>0</v>
      </c>
    </row>
    <row r="21" spans="7:8" x14ac:dyDescent="0.3">
      <c r="G21" s="1">
        <v>0</v>
      </c>
      <c r="H21">
        <v>0</v>
      </c>
    </row>
    <row r="22" spans="7:8" x14ac:dyDescent="0.3">
      <c r="G22" s="1">
        <v>0</v>
      </c>
      <c r="H22">
        <v>0</v>
      </c>
    </row>
    <row r="23" spans="7:8" x14ac:dyDescent="0.3">
      <c r="G23" s="1">
        <v>0</v>
      </c>
      <c r="H23">
        <v>0</v>
      </c>
    </row>
    <row r="24" spans="7:8" x14ac:dyDescent="0.3">
      <c r="G24" s="1">
        <v>0</v>
      </c>
      <c r="H24">
        <v>0</v>
      </c>
    </row>
    <row r="25" spans="7:8" x14ac:dyDescent="0.3">
      <c r="G25" s="1">
        <v>0</v>
      </c>
      <c r="H25">
        <v>0</v>
      </c>
    </row>
    <row r="26" spans="7:8" x14ac:dyDescent="0.3">
      <c r="G26">
        <v>0</v>
      </c>
      <c r="H26">
        <v>0</v>
      </c>
    </row>
    <row r="27" spans="7:8" x14ac:dyDescent="0.3">
      <c r="G27">
        <v>0</v>
      </c>
      <c r="H27">
        <v>0</v>
      </c>
    </row>
    <row r="28" spans="7:8" x14ac:dyDescent="0.3">
      <c r="G28">
        <v>0</v>
      </c>
      <c r="H28">
        <v>0</v>
      </c>
    </row>
    <row r="29" spans="7:8" x14ac:dyDescent="0.3">
      <c r="G29">
        <v>0</v>
      </c>
      <c r="H29">
        <v>0</v>
      </c>
    </row>
    <row r="30" spans="7:8" x14ac:dyDescent="0.3">
      <c r="G30">
        <v>0</v>
      </c>
      <c r="H30">
        <v>0</v>
      </c>
    </row>
    <row r="31" spans="7:8" x14ac:dyDescent="0.3">
      <c r="G31">
        <v>0</v>
      </c>
      <c r="H31">
        <v>0</v>
      </c>
    </row>
    <row r="32" spans="7:8" x14ac:dyDescent="0.3">
      <c r="G32">
        <v>0</v>
      </c>
      <c r="H32">
        <v>0</v>
      </c>
    </row>
    <row r="33" spans="7:8" x14ac:dyDescent="0.3">
      <c r="G33">
        <v>0</v>
      </c>
      <c r="H33">
        <v>0</v>
      </c>
    </row>
    <row r="34" spans="7:8" x14ac:dyDescent="0.3">
      <c r="G34">
        <v>0</v>
      </c>
      <c r="H34">
        <v>0</v>
      </c>
    </row>
    <row r="35" spans="7:8" x14ac:dyDescent="0.3">
      <c r="G35">
        <v>0</v>
      </c>
      <c r="H35">
        <v>0</v>
      </c>
    </row>
    <row r="36" spans="7:8" x14ac:dyDescent="0.3">
      <c r="G36">
        <v>0</v>
      </c>
      <c r="H36">
        <v>0</v>
      </c>
    </row>
    <row r="37" spans="7:8" x14ac:dyDescent="0.3">
      <c r="G37">
        <v>0</v>
      </c>
      <c r="H37">
        <v>0</v>
      </c>
    </row>
    <row r="38" spans="7:8" x14ac:dyDescent="0.3">
      <c r="G38">
        <v>0</v>
      </c>
      <c r="H38">
        <v>0</v>
      </c>
    </row>
    <row r="39" spans="7:8" x14ac:dyDescent="0.3">
      <c r="G39">
        <v>0</v>
      </c>
      <c r="H39">
        <v>0</v>
      </c>
    </row>
    <row r="40" spans="7:8" x14ac:dyDescent="0.3">
      <c r="G40">
        <v>0</v>
      </c>
      <c r="H40">
        <v>0</v>
      </c>
    </row>
    <row r="41" spans="7:8" x14ac:dyDescent="0.3">
      <c r="G41">
        <v>0</v>
      </c>
      <c r="H41">
        <v>0</v>
      </c>
    </row>
    <row r="42" spans="7:8" x14ac:dyDescent="0.3">
      <c r="G42">
        <v>0</v>
      </c>
      <c r="H42">
        <v>0</v>
      </c>
    </row>
    <row r="43" spans="7:8" x14ac:dyDescent="0.3">
      <c r="G43">
        <v>0</v>
      </c>
      <c r="H43">
        <v>0</v>
      </c>
    </row>
    <row r="44" spans="7:8" x14ac:dyDescent="0.3">
      <c r="G44">
        <v>0</v>
      </c>
      <c r="H44">
        <v>0</v>
      </c>
    </row>
    <row r="45" spans="7:8" x14ac:dyDescent="0.3">
      <c r="G45">
        <v>0</v>
      </c>
      <c r="H45">
        <v>0</v>
      </c>
    </row>
    <row r="46" spans="7:8" x14ac:dyDescent="0.3">
      <c r="G46">
        <v>0</v>
      </c>
      <c r="H46">
        <v>0</v>
      </c>
    </row>
    <row r="47" spans="7:8" x14ac:dyDescent="0.3">
      <c r="G47">
        <v>0</v>
      </c>
      <c r="H47">
        <v>0</v>
      </c>
    </row>
    <row r="48" spans="7:8" x14ac:dyDescent="0.3">
      <c r="G48">
        <v>0</v>
      </c>
      <c r="H48">
        <v>0</v>
      </c>
    </row>
    <row r="49" spans="7:8" x14ac:dyDescent="0.3">
      <c r="G49">
        <v>0</v>
      </c>
      <c r="H49">
        <v>0</v>
      </c>
    </row>
    <row r="50" spans="7:8" x14ac:dyDescent="0.3">
      <c r="G50">
        <v>0</v>
      </c>
      <c r="H50">
        <v>0</v>
      </c>
    </row>
    <row r="51" spans="7:8" x14ac:dyDescent="0.3">
      <c r="G51">
        <v>0</v>
      </c>
      <c r="H51">
        <v>0</v>
      </c>
    </row>
    <row r="52" spans="7:8" x14ac:dyDescent="0.3">
      <c r="G52">
        <f>2.5072-2.4918</f>
        <v>1.540000000000008E-2</v>
      </c>
      <c r="H52">
        <v>5</v>
      </c>
    </row>
    <row r="53" spans="7:8" x14ac:dyDescent="0.3">
      <c r="G53">
        <f>2.5263-2.4896</f>
        <v>3.6700000000000177E-2</v>
      </c>
      <c r="H53">
        <v>4</v>
      </c>
    </row>
    <row r="54" spans="7:8" x14ac:dyDescent="0.3">
      <c r="G54">
        <f>2.4978-2.4685</f>
        <v>2.929999999999966E-2</v>
      </c>
      <c r="H54">
        <v>7</v>
      </c>
    </row>
    <row r="55" spans="7:8" x14ac:dyDescent="0.3">
      <c r="G55">
        <v>0</v>
      </c>
      <c r="H55">
        <v>8</v>
      </c>
    </row>
    <row r="56" spans="7:8" x14ac:dyDescent="0.3">
      <c r="G56">
        <v>0</v>
      </c>
      <c r="H56">
        <v>0</v>
      </c>
    </row>
    <row r="57" spans="7:8" x14ac:dyDescent="0.3">
      <c r="G57">
        <f>2.4809-2.4682</f>
        <v>1.2700000000000156E-2</v>
      </c>
      <c r="H57">
        <v>3</v>
      </c>
    </row>
    <row r="58" spans="7:8" x14ac:dyDescent="0.3">
      <c r="G58">
        <v>0</v>
      </c>
      <c r="H58">
        <v>0</v>
      </c>
    </row>
    <row r="59" spans="7:8" x14ac:dyDescent="0.3">
      <c r="G59">
        <v>0</v>
      </c>
      <c r="H59">
        <v>0</v>
      </c>
    </row>
    <row r="60" spans="7:8" x14ac:dyDescent="0.3">
      <c r="G60">
        <f>2.4538-2.4403</f>
        <v>1.3500000000000068E-2</v>
      </c>
      <c r="H60">
        <v>0</v>
      </c>
    </row>
    <row r="61" spans="7:8" x14ac:dyDescent="0.3">
      <c r="G61">
        <f>2.4715-2.4585</f>
        <v>1.2999999999999901E-2</v>
      </c>
      <c r="H61">
        <v>0</v>
      </c>
    </row>
    <row r="62" spans="7:8" x14ac:dyDescent="0.3">
      <c r="G62">
        <v>0</v>
      </c>
      <c r="H62">
        <v>0</v>
      </c>
    </row>
    <row r="63" spans="7:8" x14ac:dyDescent="0.3">
      <c r="G63">
        <v>0</v>
      </c>
      <c r="H63">
        <v>0</v>
      </c>
    </row>
    <row r="64" spans="7:8" x14ac:dyDescent="0.3">
      <c r="G64">
        <v>0</v>
      </c>
      <c r="H64">
        <v>0</v>
      </c>
    </row>
    <row r="65" spans="7:8" x14ac:dyDescent="0.3">
      <c r="G65">
        <v>0</v>
      </c>
      <c r="H65">
        <v>0</v>
      </c>
    </row>
    <row r="66" spans="7:8" x14ac:dyDescent="0.3">
      <c r="G66">
        <v>0</v>
      </c>
      <c r="H66">
        <v>0</v>
      </c>
    </row>
    <row r="67" spans="7:8" x14ac:dyDescent="0.3">
      <c r="G67">
        <v>0</v>
      </c>
      <c r="H67">
        <v>0</v>
      </c>
    </row>
    <row r="68" spans="7:8" x14ac:dyDescent="0.3">
      <c r="G68">
        <v>0</v>
      </c>
      <c r="H68">
        <v>0</v>
      </c>
    </row>
    <row r="69" spans="7:8" x14ac:dyDescent="0.3">
      <c r="G69">
        <v>0</v>
      </c>
      <c r="H69">
        <v>0</v>
      </c>
    </row>
    <row r="70" spans="7:8" x14ac:dyDescent="0.3">
      <c r="G70">
        <v>0</v>
      </c>
      <c r="H70">
        <v>0</v>
      </c>
    </row>
    <row r="71" spans="7:8" x14ac:dyDescent="0.3">
      <c r="G71">
        <v>0</v>
      </c>
      <c r="H71">
        <v>0</v>
      </c>
    </row>
    <row r="72" spans="7:8" x14ac:dyDescent="0.3">
      <c r="G72">
        <v>0</v>
      </c>
      <c r="H72">
        <v>0</v>
      </c>
    </row>
    <row r="73" spans="7:8" x14ac:dyDescent="0.3">
      <c r="G73">
        <v>0</v>
      </c>
      <c r="H73">
        <v>0</v>
      </c>
    </row>
    <row r="74" spans="7:8" x14ac:dyDescent="0.3">
      <c r="G74">
        <f>2.6404-2.5024</f>
        <v>0.1379999999999999</v>
      </c>
      <c r="H74">
        <v>3</v>
      </c>
    </row>
    <row r="75" spans="7:8" x14ac:dyDescent="0.3">
      <c r="G75">
        <f>2.8884-2.4387</f>
        <v>0.44969999999999999</v>
      </c>
      <c r="H75">
        <v>9</v>
      </c>
    </row>
    <row r="76" spans="7:8" x14ac:dyDescent="0.3">
      <c r="G76">
        <f>2.473-2.4325</f>
        <v>4.0499999999999758E-2</v>
      </c>
      <c r="H76">
        <v>7</v>
      </c>
    </row>
    <row r="77" spans="7:8" x14ac:dyDescent="0.3">
      <c r="G77">
        <f>2.8514-2.4406</f>
        <v>0.41080000000000005</v>
      </c>
      <c r="H77">
        <v>51</v>
      </c>
    </row>
    <row r="78" spans="7:8" x14ac:dyDescent="0.3">
      <c r="G78">
        <f>3.2594-2.4519</f>
        <v>0.80749999999999966</v>
      </c>
      <c r="H78">
        <v>16</v>
      </c>
    </row>
    <row r="79" spans="7:8" x14ac:dyDescent="0.3">
      <c r="G79">
        <f>2.4846-2.4556</f>
        <v>2.8999999999999915E-2</v>
      </c>
      <c r="H79">
        <v>6</v>
      </c>
    </row>
    <row r="80" spans="7:8" x14ac:dyDescent="0.3">
      <c r="G80">
        <f>2.4274-2.4007</f>
        <v>2.6699999999999946E-2</v>
      </c>
      <c r="H80">
        <v>13</v>
      </c>
    </row>
    <row r="81" spans="7:8" x14ac:dyDescent="0.3">
      <c r="G81">
        <f>2.5721-2.4493</f>
        <v>0.1227999999999998</v>
      </c>
      <c r="H81">
        <v>11</v>
      </c>
    </row>
    <row r="82" spans="7:8" x14ac:dyDescent="0.3">
      <c r="G82">
        <f>3.9428-2.4687</f>
        <v>1.4741</v>
      </c>
      <c r="H82">
        <v>25</v>
      </c>
    </row>
    <row r="83" spans="7:8" x14ac:dyDescent="0.3">
      <c r="G83">
        <f>2.7494-2.422</f>
        <v>0.32739999999999991</v>
      </c>
      <c r="H83">
        <v>14</v>
      </c>
    </row>
    <row r="84" spans="7:8" x14ac:dyDescent="0.3">
      <c r="G84">
        <f>2.5263-2.4223</f>
        <v>0.10400000000000009</v>
      </c>
      <c r="H84">
        <v>5</v>
      </c>
    </row>
    <row r="85" spans="7:8" x14ac:dyDescent="0.3">
      <c r="G85">
        <f>3.8055-2.4654</f>
        <v>1.3401000000000001</v>
      </c>
      <c r="H85">
        <v>27</v>
      </c>
    </row>
    <row r="86" spans="7:8" x14ac:dyDescent="0.3">
      <c r="G86">
        <v>0</v>
      </c>
      <c r="H86">
        <v>0</v>
      </c>
    </row>
    <row r="87" spans="7:8" x14ac:dyDescent="0.3">
      <c r="G87">
        <v>0</v>
      </c>
      <c r="H87">
        <v>0</v>
      </c>
    </row>
    <row r="88" spans="7:8" x14ac:dyDescent="0.3">
      <c r="G88">
        <v>0</v>
      </c>
      <c r="H88">
        <v>0</v>
      </c>
    </row>
    <row r="89" spans="7:8" x14ac:dyDescent="0.3">
      <c r="G89">
        <v>0</v>
      </c>
      <c r="H89">
        <v>0</v>
      </c>
    </row>
    <row r="90" spans="7:8" x14ac:dyDescent="0.3">
      <c r="G90">
        <v>0</v>
      </c>
      <c r="H90">
        <v>0</v>
      </c>
    </row>
    <row r="91" spans="7:8" x14ac:dyDescent="0.3">
      <c r="G91">
        <v>0</v>
      </c>
      <c r="H91">
        <v>0</v>
      </c>
    </row>
    <row r="92" spans="7:8" x14ac:dyDescent="0.3">
      <c r="G92">
        <v>0</v>
      </c>
      <c r="H92">
        <v>0</v>
      </c>
    </row>
    <row r="93" spans="7:8" x14ac:dyDescent="0.3">
      <c r="G93">
        <v>0</v>
      </c>
      <c r="H93">
        <v>0</v>
      </c>
    </row>
    <row r="94" spans="7:8" x14ac:dyDescent="0.3">
      <c r="G94">
        <v>0</v>
      </c>
      <c r="H94">
        <v>0</v>
      </c>
    </row>
    <row r="95" spans="7:8" x14ac:dyDescent="0.3">
      <c r="G95">
        <v>0</v>
      </c>
      <c r="H95">
        <v>0</v>
      </c>
    </row>
    <row r="96" spans="7:8" x14ac:dyDescent="0.3">
      <c r="G96">
        <v>0</v>
      </c>
      <c r="H96">
        <v>0</v>
      </c>
    </row>
    <row r="97" spans="7:8" x14ac:dyDescent="0.3">
      <c r="G97">
        <v>0</v>
      </c>
      <c r="H97">
        <v>0</v>
      </c>
    </row>
    <row r="98" spans="7:8" x14ac:dyDescent="0.3">
      <c r="G98">
        <v>0</v>
      </c>
      <c r="H98">
        <v>0</v>
      </c>
    </row>
    <row r="99" spans="7:8" x14ac:dyDescent="0.3">
      <c r="G99">
        <v>0</v>
      </c>
      <c r="H99">
        <v>0</v>
      </c>
    </row>
    <row r="100" spans="7:8" x14ac:dyDescent="0.3">
      <c r="G100">
        <v>0</v>
      </c>
      <c r="H100">
        <v>0</v>
      </c>
    </row>
    <row r="101" spans="7:8" x14ac:dyDescent="0.3">
      <c r="G101">
        <v>0</v>
      </c>
      <c r="H101">
        <v>0</v>
      </c>
    </row>
    <row r="102" spans="7:8" x14ac:dyDescent="0.3">
      <c r="G102">
        <v>0</v>
      </c>
      <c r="H102">
        <v>0</v>
      </c>
    </row>
    <row r="103" spans="7:8" x14ac:dyDescent="0.3">
      <c r="G103">
        <v>0</v>
      </c>
      <c r="H103">
        <v>0</v>
      </c>
    </row>
    <row r="104" spans="7:8" x14ac:dyDescent="0.3">
      <c r="G104">
        <v>0</v>
      </c>
      <c r="H104">
        <v>0</v>
      </c>
    </row>
    <row r="105" spans="7:8" x14ac:dyDescent="0.3">
      <c r="G105">
        <v>0</v>
      </c>
      <c r="H105">
        <v>0</v>
      </c>
    </row>
    <row r="106" spans="7:8" x14ac:dyDescent="0.3">
      <c r="G106">
        <v>0</v>
      </c>
      <c r="H106">
        <v>0</v>
      </c>
    </row>
    <row r="107" spans="7:8" x14ac:dyDescent="0.3">
      <c r="G107">
        <v>0</v>
      </c>
      <c r="H107">
        <v>0</v>
      </c>
    </row>
    <row r="108" spans="7:8" x14ac:dyDescent="0.3">
      <c r="G108">
        <v>0</v>
      </c>
      <c r="H108">
        <v>0</v>
      </c>
    </row>
    <row r="109" spans="7:8" x14ac:dyDescent="0.3">
      <c r="G109">
        <v>0</v>
      </c>
      <c r="H109">
        <v>0</v>
      </c>
    </row>
    <row r="110" spans="7:8" x14ac:dyDescent="0.3">
      <c r="G110">
        <v>0</v>
      </c>
      <c r="H110">
        <v>0</v>
      </c>
    </row>
    <row r="111" spans="7:8" x14ac:dyDescent="0.3">
      <c r="G111">
        <v>0</v>
      </c>
      <c r="H111">
        <v>0</v>
      </c>
    </row>
    <row r="112" spans="7:8" x14ac:dyDescent="0.3">
      <c r="G112">
        <v>0</v>
      </c>
      <c r="H112">
        <v>0</v>
      </c>
    </row>
    <row r="113" spans="7:8" x14ac:dyDescent="0.3">
      <c r="G113">
        <v>0</v>
      </c>
      <c r="H113">
        <v>0</v>
      </c>
    </row>
    <row r="114" spans="7:8" x14ac:dyDescent="0.3">
      <c r="G114">
        <v>0</v>
      </c>
      <c r="H114">
        <v>0</v>
      </c>
    </row>
    <row r="115" spans="7:8" x14ac:dyDescent="0.3">
      <c r="G115">
        <v>0</v>
      </c>
      <c r="H115">
        <v>0</v>
      </c>
    </row>
    <row r="116" spans="7:8" x14ac:dyDescent="0.3">
      <c r="G116">
        <v>0</v>
      </c>
      <c r="H116">
        <v>0</v>
      </c>
    </row>
    <row r="117" spans="7:8" x14ac:dyDescent="0.3">
      <c r="G117">
        <v>0</v>
      </c>
      <c r="H117">
        <v>0</v>
      </c>
    </row>
    <row r="118" spans="7:8" x14ac:dyDescent="0.3">
      <c r="G118">
        <v>0</v>
      </c>
      <c r="H118">
        <v>0</v>
      </c>
    </row>
    <row r="119" spans="7:8" x14ac:dyDescent="0.3">
      <c r="G119">
        <v>0</v>
      </c>
      <c r="H119">
        <v>0</v>
      </c>
    </row>
    <row r="120" spans="7:8" x14ac:dyDescent="0.3">
      <c r="G120">
        <v>0</v>
      </c>
      <c r="H120">
        <v>0</v>
      </c>
    </row>
    <row r="121" spans="7:8" x14ac:dyDescent="0.3">
      <c r="G121">
        <v>0</v>
      </c>
      <c r="H121">
        <v>0</v>
      </c>
    </row>
    <row r="122" spans="7:8" x14ac:dyDescent="0.3">
      <c r="G122">
        <v>0</v>
      </c>
      <c r="H122">
        <v>0</v>
      </c>
    </row>
    <row r="123" spans="7:8" x14ac:dyDescent="0.3">
      <c r="G123">
        <v>0</v>
      </c>
      <c r="H123">
        <v>0</v>
      </c>
    </row>
    <row r="124" spans="7:8" x14ac:dyDescent="0.3">
      <c r="G124">
        <v>0</v>
      </c>
      <c r="H124">
        <v>0</v>
      </c>
    </row>
    <row r="125" spans="7:8" x14ac:dyDescent="0.3">
      <c r="G125">
        <v>0</v>
      </c>
      <c r="H125">
        <v>0</v>
      </c>
    </row>
    <row r="126" spans="7:8" x14ac:dyDescent="0.3">
      <c r="G126">
        <v>0</v>
      </c>
      <c r="H126">
        <v>0</v>
      </c>
    </row>
    <row r="127" spans="7:8" x14ac:dyDescent="0.3">
      <c r="G127">
        <v>0</v>
      </c>
      <c r="H127">
        <v>0</v>
      </c>
    </row>
    <row r="128" spans="7:8" x14ac:dyDescent="0.3">
      <c r="G128">
        <v>0</v>
      </c>
      <c r="H128">
        <v>0</v>
      </c>
    </row>
    <row r="129" spans="7:8" x14ac:dyDescent="0.3">
      <c r="G129">
        <v>0</v>
      </c>
      <c r="H129">
        <v>0</v>
      </c>
    </row>
    <row r="130" spans="7:8" x14ac:dyDescent="0.3">
      <c r="G130">
        <v>0</v>
      </c>
      <c r="H130">
        <v>0</v>
      </c>
    </row>
    <row r="131" spans="7:8" x14ac:dyDescent="0.3">
      <c r="G131">
        <v>0</v>
      </c>
      <c r="H131">
        <v>0</v>
      </c>
    </row>
    <row r="132" spans="7:8" x14ac:dyDescent="0.3">
      <c r="G132">
        <v>0</v>
      </c>
      <c r="H132">
        <v>0</v>
      </c>
    </row>
    <row r="133" spans="7:8" x14ac:dyDescent="0.3">
      <c r="G133">
        <v>0</v>
      </c>
      <c r="H133">
        <v>0</v>
      </c>
    </row>
    <row r="134" spans="7:8" x14ac:dyDescent="0.3">
      <c r="G134">
        <v>0</v>
      </c>
      <c r="H134">
        <v>0</v>
      </c>
    </row>
    <row r="135" spans="7:8" x14ac:dyDescent="0.3">
      <c r="G135">
        <v>0</v>
      </c>
      <c r="H135">
        <v>0</v>
      </c>
    </row>
    <row r="136" spans="7:8" x14ac:dyDescent="0.3">
      <c r="G136">
        <v>0</v>
      </c>
      <c r="H136">
        <v>0</v>
      </c>
    </row>
    <row r="137" spans="7:8" x14ac:dyDescent="0.3">
      <c r="G137">
        <v>0</v>
      </c>
      <c r="H137">
        <v>0</v>
      </c>
    </row>
    <row r="138" spans="7:8" x14ac:dyDescent="0.3">
      <c r="G138">
        <v>0</v>
      </c>
      <c r="H138">
        <v>0</v>
      </c>
    </row>
    <row r="139" spans="7:8" x14ac:dyDescent="0.3">
      <c r="G139">
        <v>0</v>
      </c>
      <c r="H139">
        <v>0</v>
      </c>
    </row>
    <row r="140" spans="7:8" x14ac:dyDescent="0.3">
      <c r="G140">
        <v>0</v>
      </c>
      <c r="H140">
        <v>0</v>
      </c>
    </row>
    <row r="141" spans="7:8" x14ac:dyDescent="0.3">
      <c r="G141">
        <v>0</v>
      </c>
      <c r="H141">
        <v>0</v>
      </c>
    </row>
    <row r="142" spans="7:8" x14ac:dyDescent="0.3">
      <c r="G142">
        <v>0</v>
      </c>
      <c r="H142">
        <v>0</v>
      </c>
    </row>
    <row r="143" spans="7:8" x14ac:dyDescent="0.3">
      <c r="G143">
        <v>0</v>
      </c>
      <c r="H143">
        <v>0</v>
      </c>
    </row>
    <row r="144" spans="7:8" x14ac:dyDescent="0.3">
      <c r="G144">
        <v>0</v>
      </c>
      <c r="H144">
        <v>0</v>
      </c>
    </row>
    <row r="145" spans="7:8" x14ac:dyDescent="0.3">
      <c r="G145">
        <v>0</v>
      </c>
      <c r="H145">
        <v>0</v>
      </c>
    </row>
    <row r="146" spans="7:8" x14ac:dyDescent="0.3">
      <c r="G146">
        <v>0</v>
      </c>
      <c r="H146">
        <v>0</v>
      </c>
    </row>
    <row r="147" spans="7:8" x14ac:dyDescent="0.3">
      <c r="G147">
        <v>0</v>
      </c>
      <c r="H147">
        <v>0</v>
      </c>
    </row>
    <row r="148" spans="7:8" x14ac:dyDescent="0.3">
      <c r="G148">
        <v>0</v>
      </c>
      <c r="H148">
        <v>0</v>
      </c>
    </row>
    <row r="149" spans="7:8" x14ac:dyDescent="0.3">
      <c r="G149">
        <v>0</v>
      </c>
      <c r="H149">
        <v>0</v>
      </c>
    </row>
    <row r="150" spans="7:8" x14ac:dyDescent="0.3">
      <c r="G150">
        <v>0</v>
      </c>
      <c r="H150">
        <v>0</v>
      </c>
    </row>
    <row r="151" spans="7:8" x14ac:dyDescent="0.3">
      <c r="G151">
        <v>0</v>
      </c>
      <c r="H151">
        <v>0</v>
      </c>
    </row>
    <row r="152" spans="7:8" x14ac:dyDescent="0.3">
      <c r="G152"/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62AD8-77D6-422B-A5BD-89D7F701B3A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Oys, Elizabeth A</cp:lastModifiedBy>
  <dcterms:created xsi:type="dcterms:W3CDTF">2021-08-31T17:32:43Z</dcterms:created>
  <dcterms:modified xsi:type="dcterms:W3CDTF">2021-10-15T16:03:52Z</dcterms:modified>
</cp:coreProperties>
</file>